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omments9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XXXXXX" sheetId="1" state="hidden" r:id="rId3"/>
    <sheet name="Summary" sheetId="2" state="visible" r:id="rId4"/>
    <sheet name="Inputs" sheetId="3" state="visible" r:id="rId5"/>
    <sheet name="EO9904.1" sheetId="4" state="visible" r:id="rId6"/>
    <sheet name="EO9904.2" sheetId="5" state="visible" r:id="rId7"/>
    <sheet name="EO9904.3" sheetId="6" state="visible" r:id="rId8"/>
    <sheet name="EO9904.M" sheetId="7" state="visible" r:id="rId9"/>
    <sheet name="EO9904.1 floor" sheetId="8" state="visible" r:id="rId10"/>
    <sheet name="EO9904.1 projected" sheetId="9" state="visible" r:id="rId11"/>
  </sheets>
  <externalReferences>
    <externalReference r:id="rId12"/>
  </externalReferences>
  <definedNames>
    <definedName function="false" hidden="false" localSheetId="1" name="_xlnm.Print_Area" vbProcedure="false">Summary!$K$3:$P$31</definedName>
    <definedName function="false" hidden="false" name="mthbeg" vbProcedure="false">'EO9904.1'!$A$3</definedName>
    <definedName function="false" hidden="false" name="mthend" vbProcedure="false">'EO9904.1'!$B$3</definedName>
    <definedName function="false" hidden="false" localSheetId="4" name="mthbeg" vbProcedure="false">'EO9904.2'!$A$3</definedName>
    <definedName function="false" hidden="false" localSheetId="4" name="mthend" vbProcedure="false">'EO9904.2'!$B$3</definedName>
    <definedName function="false" hidden="false" localSheetId="5" name="mthbeg" vbProcedure="false">'EO9904.3'!$A$3</definedName>
    <definedName function="false" hidden="false" localSheetId="5" name="mthend" vbProcedure="false">'EO9904.3'!$B$3</definedName>
    <definedName function="false" hidden="false" localSheetId="6" name="mthbeg" vbProcedure="false">'EO9904.M'!$A$3</definedName>
    <definedName function="false" hidden="false" localSheetId="6" name="mthend" vbProcedure="false">'EO9904.M'!$B$3</definedName>
    <definedName function="false" hidden="false" localSheetId="7" name="mthbeg" vbProcedure="false">'EO9904.1 floor'!$A$3</definedName>
    <definedName function="false" hidden="false" localSheetId="7" name="mthend" vbProcedure="false">'EO9904.1 floor'!$B$3</definedName>
    <definedName function="false" hidden="false" localSheetId="8" name="mthbeg" vbProcedure="false">'EO9904.1 projected'!$A$3</definedName>
    <definedName function="false" hidden="false" localSheetId="8" name="mthend" vbProcedure="false">'EO9904.1 projected'!$B$3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L10" authorId="0">
      <text>
        <r>
          <rPr>
            <sz val="10"/>
            <color rgb="FF000000"/>
            <rFont val="Tahoma"/>
            <family val="2"/>
          </rPr>
          <t xml:space="preserve">Max of Contract Price
or Estimated Price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64</xdr:col>
                <xdr:colOff>16</xdr:colOff>
                <xdr:row>7</xdr:row>
                <xdr:rowOff>7</xdr:rowOff>
              </xdr:from>
              <xdr:to>
                <xdr:col>66</xdr:col>
                <xdr:colOff>25</xdr:colOff>
                <xdr:row>11</xdr:row>
                <xdr:rowOff>11</xdr:rowOff>
              </xdr:to>
            </anchor>
          </commentPr>
        </mc:Choice>
        <mc:Fallback/>
      </mc:AlternateContent>
    </comment>
    <comment ref="BP10" authorId="0">
      <text>
        <r>
          <rPr>
            <sz val="8"/>
            <color rgb="FF000000"/>
            <rFont val="Tahoma"/>
            <family val="0"/>
          </rPr>
          <t xml:space="preserve">These numbers from 
TBG Cogen Historical 
Price Summary 
Spreadsheet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67</xdr:col>
                <xdr:colOff>79</xdr:colOff>
                <xdr:row>8</xdr:row>
                <xdr:rowOff>7</xdr:rowOff>
              </xdr:from>
              <xdr:to>
                <xdr:col>71</xdr:col>
                <xdr:colOff>17</xdr:colOff>
                <xdr:row>12</xdr:row>
                <xdr:rowOff>12</xdr:rowOff>
              </xdr:to>
            </anchor>
          </commentPr>
        </mc:Choice>
        <mc:Fallback/>
      </mc:AlternateContent>
    </comment>
    <comment ref="BQ10" authorId="0">
      <text>
        <r>
          <rPr>
            <sz val="8"/>
            <color rgb="FF000000"/>
            <rFont val="Tahoma"/>
            <family val="0"/>
          </rPr>
          <t xml:space="preserve">These numbers from 
TBG Cogen Historical 
Price Summary 
Spreadsheet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69</xdr:col>
                <xdr:colOff>22</xdr:colOff>
                <xdr:row>8</xdr:row>
                <xdr:rowOff>7</xdr:rowOff>
              </xdr:from>
              <xdr:to>
                <xdr:col>71</xdr:col>
                <xdr:colOff>114</xdr:colOff>
                <xdr:row>12</xdr:row>
                <xdr:rowOff>12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<sst xmlns="http://schemas.openxmlformats.org/spreadsheetml/2006/main" count="659" uniqueCount="116">
  <si>
    <t xml:space="preserve">TBG Cogen Partners</t>
  </si>
  <si>
    <t xml:space="preserve">Value of Current Tickets</t>
  </si>
  <si>
    <t xml:space="preserve">Start Date</t>
  </si>
  <si>
    <t xml:space="preserve">Stop Date</t>
  </si>
  <si>
    <t xml:space="preserve">Deal #</t>
  </si>
  <si>
    <t xml:space="preserve">Meta ID</t>
  </si>
  <si>
    <t xml:space="preserve">Pricing Point</t>
  </si>
  <si>
    <t xml:space="preserve">ENA PV Value</t>
  </si>
  <si>
    <t xml:space="preserve">Grumman</t>
  </si>
  <si>
    <t xml:space="preserve">EO9904.1</t>
  </si>
  <si>
    <t xml:space="preserve">IF-TRANSCO/Z3</t>
  </si>
  <si>
    <t xml:space="preserve">Current Book Values:</t>
  </si>
  <si>
    <t xml:space="preserve">LILCO</t>
  </si>
  <si>
    <t xml:space="preserve">EO9904.2</t>
  </si>
  <si>
    <t xml:space="preserve">     Grumman</t>
  </si>
  <si>
    <t xml:space="preserve">EO9904.3</t>
  </si>
  <si>
    <t xml:space="preserve">     LILCO</t>
  </si>
  <si>
    <t xml:space="preserve">EO9904.M</t>
  </si>
  <si>
    <t xml:space="preserve">     Total Book Value</t>
  </si>
  <si>
    <t xml:space="preserve">Price &amp; Volume Adjustments:</t>
  </si>
  <si>
    <t xml:space="preserve">Grumman Value</t>
  </si>
  <si>
    <t xml:space="preserve">Grumman Price Adjustment</t>
  </si>
  <si>
    <t xml:space="preserve">LILCO Value</t>
  </si>
  <si>
    <t xml:space="preserve">Total</t>
  </si>
  <si>
    <t xml:space="preserve">LILCO Volume Adjustment at Mids   </t>
  </si>
  <si>
    <t xml:space="preserve">LILCO Volume Adjustment at Bid/Offer</t>
  </si>
  <si>
    <t xml:space="preserve">Total Price/Volume Adjustments</t>
  </si>
  <si>
    <t xml:space="preserve">Other Adjustments:</t>
  </si>
  <si>
    <t xml:space="preserve">Grumman Ticket - Floor Price</t>
  </si>
  <si>
    <t xml:space="preserve">OA</t>
  </si>
  <si>
    <t xml:space="preserve">Deferred Account Balance</t>
  </si>
  <si>
    <t xml:space="preserve">Total Other Adjustments</t>
  </si>
  <si>
    <t xml:space="preserve">Total TBG Adjustment</t>
  </si>
  <si>
    <t xml:space="preserve">Projected Grumman Price</t>
  </si>
  <si>
    <t xml:space="preserve"> </t>
  </si>
  <si>
    <t xml:space="preserve">Total Gain/(Loss) Taking Grumman to the Floor and Taking out LILCO Tickets</t>
  </si>
  <si>
    <t xml:space="preserve">Ticket</t>
  </si>
  <si>
    <t xml:space="preserve">Price Post ID</t>
  </si>
  <si>
    <t xml:space="preserve">Basis Post ID</t>
  </si>
  <si>
    <t xml:space="preserve">Index Post ID</t>
  </si>
  <si>
    <t xml:space="preserve">Volumes</t>
  </si>
  <si>
    <t xml:space="preserve">NYMEX Contract Price</t>
  </si>
  <si>
    <t xml:space="preserve">Basis Contract Price</t>
  </si>
  <si>
    <t xml:space="preserve">Index Contract Price</t>
  </si>
  <si>
    <t xml:space="preserve">NYMEX Bid</t>
  </si>
  <si>
    <t xml:space="preserve">Basis Bid</t>
  </si>
  <si>
    <t xml:space="preserve">Index Bid</t>
  </si>
  <si>
    <t xml:space="preserve">NYMEX Offer</t>
  </si>
  <si>
    <t xml:space="preserve">Basis Offer</t>
  </si>
  <si>
    <t xml:space="preserve">Index Offer</t>
  </si>
  <si>
    <t xml:space="preserve">Gas Swap Model</t>
  </si>
  <si>
    <t xml:space="preserve">MMBtu/day 1</t>
  </si>
  <si>
    <t xml:space="preserve">Basis</t>
  </si>
  <si>
    <t xml:space="preserve">Index</t>
  </si>
  <si>
    <t xml:space="preserve">Cost of Funds</t>
  </si>
  <si>
    <t xml:space="preserve">INPUT</t>
  </si>
  <si>
    <t xml:space="preserve">Mark Date</t>
  </si>
  <si>
    <t xml:space="preserve">Curve Date</t>
  </si>
  <si>
    <t xml:space="preserve">Term</t>
  </si>
  <si>
    <t xml:space="preserve">Phy1 Fin2</t>
  </si>
  <si>
    <t xml:space="preserve">Buy1 Sell2</t>
  </si>
  <si>
    <t xml:space="preserve">MMBtu/month 2</t>
  </si>
  <si>
    <t xml:space="preserve">Delivery Pt.</t>
  </si>
  <si>
    <t xml:space="preserve">Adjustment (bp)</t>
  </si>
  <si>
    <t xml:space="preserve">Unwind of Mini-Book Value</t>
  </si>
  <si>
    <t xml:space="preserve">Unwind Cost</t>
  </si>
  <si>
    <t xml:space="preserve">TOTAL</t>
  </si>
  <si>
    <t xml:space="preserve">Real</t>
  </si>
  <si>
    <t xml:space="preserve">PV</t>
  </si>
  <si>
    <t xml:space="preserve">NG-P</t>
  </si>
  <si>
    <t xml:space="preserve">Accum</t>
  </si>
  <si>
    <t xml:space="preserve">LIBOR-AA</t>
  </si>
  <si>
    <t xml:space="preserve">NYMEX</t>
  </si>
  <si>
    <t xml:space="preserve">BASIS</t>
  </si>
  <si>
    <t xml:space="preserve">INDEX</t>
  </si>
  <si>
    <t xml:space="preserve">Delivery</t>
  </si>
  <si>
    <t xml:space="preserve">Monthly</t>
  </si>
  <si>
    <t xml:space="preserve">Nymex</t>
  </si>
  <si>
    <t xml:space="preserve">Calendar</t>
  </si>
  <si>
    <t xml:space="preserve">Discount</t>
  </si>
  <si>
    <t xml:space="preserve">Libor</t>
  </si>
  <si>
    <t xml:space="preserve">Active</t>
  </si>
  <si>
    <t xml:space="preserve">Month</t>
  </si>
  <si>
    <t xml:space="preserve">MMBtu</t>
  </si>
  <si>
    <t xml:space="preserve">MMbtu</t>
  </si>
  <si>
    <t xml:space="preserve">Mid</t>
  </si>
  <si>
    <t xml:space="preserve">Contract</t>
  </si>
  <si>
    <t xml:space="preserve">Days</t>
  </si>
  <si>
    <t xml:space="preserve">Date</t>
  </si>
  <si>
    <t xml:space="preserve">AA</t>
  </si>
  <si>
    <t xml:space="preserve">Factor</t>
  </si>
  <si>
    <t xml:space="preserve">Months</t>
  </si>
  <si>
    <t xml:space="preserve">Value</t>
  </si>
  <si>
    <t xml:space="preserve">VALUE</t>
  </si>
  <si>
    <t xml:space="preserve">SWAP PRICE</t>
  </si>
  <si>
    <t xml:space="preserve">none</t>
  </si>
  <si>
    <t xml:space="preserve">Current </t>
  </si>
  <si>
    <t xml:space="preserve">P/L Taking</t>
  </si>
  <si>
    <t xml:space="preserve">Booked P/L</t>
  </si>
  <si>
    <t xml:space="preserve">Grumman to Floor</t>
  </si>
  <si>
    <t xml:space="preserve">P/L with Est.</t>
  </si>
  <si>
    <t xml:space="preserve">KWH </t>
  </si>
  <si>
    <t xml:space="preserve">KW</t>
  </si>
  <si>
    <t xml:space="preserve">Pricing</t>
  </si>
  <si>
    <t xml:space="preserve">Historic</t>
  </si>
  <si>
    <t xml:space="preserve">Historic KWH</t>
  </si>
  <si>
    <t xml:space="preserve">Historic (2 yr)</t>
  </si>
  <si>
    <t xml:space="preserve">Historic (2 yr) Avg</t>
  </si>
  <si>
    <t xml:space="preserve">Grumman Price</t>
  </si>
  <si>
    <t xml:space="preserve">KWH Cost</t>
  </si>
  <si>
    <t xml:space="preserve">Consumption</t>
  </si>
  <si>
    <t xml:space="preserve">Price/HR</t>
  </si>
  <si>
    <t xml:space="preserve"> Price</t>
  </si>
  <si>
    <t xml:space="preserve">Price</t>
  </si>
  <si>
    <t xml:space="preserve">Avg KWH Cost</t>
  </si>
  <si>
    <t xml:space="preserve">KWH Consumption</t>
  </si>
</sst>
</file>

<file path=xl/styles.xml><?xml version="1.0" encoding="utf-8"?>
<styleSheet xmlns="http://schemas.openxmlformats.org/spreadsheetml/2006/main">
  <numFmts count="59">
    <numFmt numFmtId="164" formatCode="General"/>
    <numFmt numFmtId="165" formatCode="0"/>
    <numFmt numFmtId="166" formatCode="[$-409]#,##0_);[RED]\(#,##0\)"/>
    <numFmt numFmtId="167" formatCode="\$#,##0_);[RED]&quot;($&quot;#,##0\)"/>
    <numFmt numFmtId="168" formatCode="[$-409]#,##0.00_);[RED]\(#,##0.00\)"/>
    <numFmt numFmtId="169" formatCode="\$#,##0.00_);[RED]&quot;($&quot;#,##0.00\)"/>
    <numFmt numFmtId="170" formatCode="_(* #,##0_);_(* \(#,##0\);_(* \-_);_(@_)"/>
    <numFmt numFmtId="171" formatCode="_-* #,##0\ _F_-;\-* #,##0\ _F_-;_-* &quot;- &quot;_F_-;_-@_-"/>
    <numFmt numFmtId="172" formatCode="_-* #,##0\ _P_t_s_-;\-* #,##0\ _P_t_s_-;_-* &quot;- &quot;_P_t_s_-;_-@_-"/>
    <numFmt numFmtId="173" formatCode="_-* #,##0_-;\-* #,##0_-;_-* \-_-;_-@_-"/>
    <numFmt numFmtId="174" formatCode="_ * #,##0_ ;_ * \-#,##0_ ;_ * \-_ ;_ @_ "/>
    <numFmt numFmtId="175" formatCode="#,##0.0_);[RED]\(#,##0.0\)"/>
    <numFmt numFmtId="176" formatCode="_(* #,##0.00_);_(* \(#,##0.00\);_(* \-??_);_(@_)"/>
    <numFmt numFmtId="177" formatCode="#,##0.00"/>
    <numFmt numFmtId="178" formatCode="_-* #,##0.00\ _F_-;\-* #,##0.00\ _F_-;_-* \-??\ _F_-;_-@_-"/>
    <numFmt numFmtId="179" formatCode="_-* #,##0.00\ _P_t_s_-;\-* #,##0.00\ _P_t_s_-;_-* \-??\ _P_t_s_-;_-@_-"/>
    <numFmt numFmtId="180" formatCode="_-* #,##0.00_-;\-* #,##0.00_-;_-* \-??_-;_-@_-"/>
    <numFmt numFmtId="181" formatCode="_ * #,##0.00_ ;_ * \-#,##0.00_ ;_ * \-??_ ;_ @_ "/>
    <numFmt numFmtId="182" formatCode="_(\$* #,##0_);_(\$* \(#,##0\);_(\$* \-_);_(@_)"/>
    <numFmt numFmtId="183" formatCode="_-* #,##0&quot; Pts&quot;_-;\-* #,##0&quot; Pts&quot;_-;_-* &quot;- Pts&quot;_-;_-@_-"/>
    <numFmt numFmtId="184" formatCode="_-* #,##0&quot; F&quot;_-;\-* #,##0&quot; F&quot;_-;_-* &quot;- F&quot;_-;_-@_-"/>
    <numFmt numFmtId="185" formatCode="_-&quot;S/. &quot;* #,##0_-;&quot;-S/. &quot;* #,##0_-;_-&quot;S/. &quot;* \-_-;_-@_-"/>
    <numFmt numFmtId="186" formatCode="_-\$* #,##0_-;&quot;-$&quot;* #,##0_-;_-\$* \-_-;_-@_-"/>
    <numFmt numFmtId="187" formatCode="_ &quot;$ &quot;* #,##0_ ;_ &quot;$ &quot;* \-#,##0_ ;_ &quot;$ &quot;* \-_ ;_ @_ "/>
    <numFmt numFmtId="188" formatCode="\$#,##0;[RED]&quot;-$&quot;#,##0"/>
    <numFmt numFmtId="189" formatCode="_(\$* #,##0.00_);_(\$* \(#,##0.00\);_(\$* \-??_);_(@_)"/>
    <numFmt numFmtId="190" formatCode="_-* #,##0.00&quot; Pts&quot;_-;\-* #,##0.00&quot; Pts&quot;_-;_-* \-??&quot; Pts&quot;_-;_-@_-"/>
    <numFmt numFmtId="191" formatCode="_-* #,##0.00&quot; F&quot;_-;\-* #,##0.00&quot; F&quot;_-;_-* \-??&quot; F&quot;_-;_-@_-"/>
    <numFmt numFmtId="192" formatCode="_-&quot;S/. &quot;* #,##0.00_-;&quot;-S/. &quot;* #,##0.00_-;_-&quot;S/. &quot;* \-??_-;_-@_-"/>
    <numFmt numFmtId="193" formatCode="_-\$* #,##0.00_-;&quot;-$&quot;* #,##0.00_-;_-\$* \-??_-;_-@_-"/>
    <numFmt numFmtId="194" formatCode="_ &quot;$ &quot;* #,##0.00_ ;_ &quot;$ &quot;* \-#,##0.00_ ;_ &quot;$ &quot;* \-??_ ;_ @_ "/>
    <numFmt numFmtId="195" formatCode="\$#,##0.00;[RED]&quot;-$&quot;#,##0.00"/>
    <numFmt numFmtId="196" formatCode="0.00"/>
    <numFmt numFmtId="197" formatCode="0.0000&quot;  &quot;"/>
    <numFmt numFmtId="198" formatCode="#,##0.00&quot; $&quot;;[RED]\-#,##0.00&quot; $&quot;"/>
    <numFmt numFmtId="199" formatCode="[$-409]#,##0_);\(#,##0\)"/>
    <numFmt numFmtId="200" formatCode="General_)"/>
    <numFmt numFmtId="201" formatCode="#,##0.0_);\(#,##0.0\)"/>
    <numFmt numFmtId="202" formatCode="#,##0"/>
    <numFmt numFmtId="203" formatCode="#,##0.00;\(#,##0.00\)"/>
    <numFmt numFmtId="204" formatCode="0.00%"/>
    <numFmt numFmtId="205" formatCode="[$-409]mmm\-yy"/>
    <numFmt numFmtId="206" formatCode="mm/yy"/>
    <numFmt numFmtId="207" formatCode="_(* #,##0_);_(* \(#,##0\);_(* \-??_);_(@_)"/>
    <numFmt numFmtId="208" formatCode="_(* #,##0.0000_);_(* \(#,##0.0000\);_(* \-??_);_(@_)"/>
    <numFmt numFmtId="209" formatCode="#,##0.0000_);[RED]\(#,##0.0000\)"/>
    <numFmt numFmtId="210" formatCode="0.0000"/>
    <numFmt numFmtId="211" formatCode="\$#,##0.0000_);[RED]&quot;($&quot;#,##0.0000\)"/>
    <numFmt numFmtId="212" formatCode="mm/dd/yy"/>
    <numFmt numFmtId="213" formatCode="\$#,##0.0000"/>
    <numFmt numFmtId="214" formatCode="0%"/>
    <numFmt numFmtId="215" formatCode="0.0000_);\(0.0000\)"/>
    <numFmt numFmtId="216" formatCode="0.000"/>
    <numFmt numFmtId="217" formatCode="0.0000000"/>
    <numFmt numFmtId="218" formatCode="\$#,##0.000"/>
    <numFmt numFmtId="219" formatCode="[$-409]#,##0.00_);\(#,##0.00\)"/>
    <numFmt numFmtId="220" formatCode="_(* #,##0.00000_);_(* \(#,##0.00000\);_(* \-??_);_(@_)"/>
    <numFmt numFmtId="221" formatCode="_(\$* #,##0.0000_);_(\$* \(#,##0.0000\);_(\$* \-??_);_(@_)"/>
    <numFmt numFmtId="222" formatCode="#,##0.000_);\(#,##0.000\)"/>
  </numFmts>
  <fonts count="7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sz val="10"/>
      <name val="Arial"/>
      <family val="0"/>
    </font>
    <font>
      <b val="true"/>
      <sz val="8"/>
      <name val="Arial"/>
      <family val="0"/>
    </font>
    <font>
      <sz val="11"/>
      <name val="Times New Roman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0"/>
      <name val="Courier New"/>
      <family val="0"/>
    </font>
    <font>
      <sz val="20"/>
      <name val="Letter Gothic (W1)"/>
      <family val="0"/>
    </font>
    <font>
      <sz val="12"/>
      <name val="Arial"/>
      <family val="2"/>
    </font>
    <font>
      <sz val="10"/>
      <name val="Times New Roman"/>
      <family val="0"/>
    </font>
    <font>
      <sz val="12"/>
      <name val="Courier New"/>
      <family val="3"/>
    </font>
    <font>
      <sz val="14"/>
      <name val="Times New Roman"/>
      <family val="0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1"/>
    </font>
    <font>
      <sz val="8"/>
      <name val=""/>
      <family val="0"/>
    </font>
    <font>
      <sz val="11"/>
      <name val="Arial"/>
      <family val="0"/>
    </font>
    <font>
      <sz val="12"/>
      <name val="Arial"/>
      <family val="0"/>
    </font>
    <font>
      <sz val="7"/>
      <name val="Arial"/>
      <family val="0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2"/>
      <name val="Arial MT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sz val="10"/>
      <name val="CG Times"/>
      <family val="0"/>
    </font>
    <font>
      <b val="true"/>
      <sz val="14"/>
      <name val="Times New Roman"/>
      <family val="0"/>
    </font>
    <font>
      <sz val="10"/>
      <name val="Century Schoolbook"/>
      <family val="0"/>
    </font>
    <font>
      <sz val="10"/>
      <name val="Geneva"/>
      <family val="0"/>
    </font>
    <font>
      <sz val="14"/>
      <name val="AngsanaUPC"/>
      <family val="1"/>
    </font>
    <font>
      <sz val="11"/>
      <name val="CG Times"/>
      <family val="0"/>
    </font>
    <font>
      <sz val="9"/>
      <name val="Arial Narrow"/>
      <family val="2"/>
    </font>
    <font>
      <sz val="7"/>
      <name val="Arial"/>
      <family val="2"/>
    </font>
    <font>
      <sz val="8"/>
      <name val="Times New Roman"/>
      <family val="0"/>
    </font>
    <font>
      <sz val="12"/>
      <name val="EucrosiaUPC"/>
      <family val="1"/>
    </font>
    <font>
      <sz val="10"/>
      <color rgb="FF000000"/>
      <name val="MS Sans Serif"/>
      <family val="0"/>
    </font>
    <font>
      <sz val="14"/>
      <name val="CordiaUPC"/>
      <family val="1"/>
    </font>
    <font>
      <sz val="10"/>
      <name val="Advisor SSi"/>
      <family val="1"/>
    </font>
    <font>
      <sz val="8"/>
      <color rgb="FF000000"/>
      <name val="Arial"/>
      <family val="0"/>
    </font>
    <font>
      <sz val="14"/>
      <name val="FreesiaUPC"/>
      <family val="1"/>
    </font>
    <font>
      <sz val="12"/>
      <name val="PathWay Access 3.0"/>
      <family val="3"/>
    </font>
    <font>
      <sz val="8.5"/>
      <name val="MS Sans Serif"/>
      <family val="2"/>
    </font>
    <font>
      <sz val="10"/>
      <name val="Arial Narrow"/>
      <family val="2"/>
    </font>
    <font>
      <sz val="9"/>
      <name val="Arial"/>
      <family val="0"/>
    </font>
    <font>
      <sz val="11"/>
      <name val="Book Antiqua"/>
      <family val="1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i val="true"/>
      <sz val="12"/>
      <color rgb="FF008000"/>
      <name val="Arial"/>
      <family val="2"/>
    </font>
    <font>
      <b val="true"/>
      <sz val="10"/>
      <color rgb="FFFFFF99"/>
      <name val="Arial"/>
      <family val="2"/>
    </font>
    <font>
      <b val="true"/>
      <u val="single"/>
      <sz val="10"/>
      <name val="Arial"/>
      <family val="2"/>
    </font>
    <font>
      <b val="true"/>
      <sz val="10"/>
      <name val="Arial"/>
      <family val="2"/>
    </font>
    <font>
      <b val="true"/>
      <sz val="10"/>
      <color rgb="FF0000FF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 val="true"/>
      <sz val="10"/>
      <color rgb="FF008000"/>
      <name val="Arial"/>
      <family val="2"/>
    </font>
    <font>
      <sz val="10"/>
      <color rgb="FF008000"/>
      <name val="Times New Roman"/>
      <family val="1"/>
    </font>
    <font>
      <sz val="10"/>
      <color rgb="FF0000FF"/>
      <name val="Times New Roman"/>
      <family val="1"/>
    </font>
    <font>
      <sz val="10"/>
      <color rgb="FF000000"/>
      <name val="Tahoma"/>
      <family val="2"/>
    </font>
    <font>
      <sz val="8"/>
      <color rgb="FF000000"/>
      <name val="Tahoma"/>
      <family val="0"/>
    </font>
  </fonts>
  <fills count="12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CC"/>
      </patternFill>
    </fill>
    <fill>
      <patternFill patternType="solid">
        <fgColor rgb="FF267226"/>
        <bgColor rgb="FF008000"/>
      </patternFill>
    </fill>
    <fill>
      <patternFill patternType="solid">
        <fgColor rgb="FFCCFFCC"/>
        <bgColor rgb="FFCCFFFF"/>
      </patternFill>
    </fill>
    <fill>
      <patternFill patternType="solid">
        <fgColor rgb="FF00FF00"/>
        <bgColor rgb="FF33CCCC"/>
      </patternFill>
    </fill>
    <fill>
      <patternFill patternType="solid">
        <fgColor rgb="FFFF66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33CCCC"/>
        <bgColor rgb="FF00CCFF"/>
      </patternFill>
    </fill>
  </fills>
  <borders count="21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/>
      <bottom style="medium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1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3" borderId="0" applyFont="true" applyBorder="false" applyAlignment="false" applyProtection="false"/>
    <xf numFmtId="164" fontId="17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8" fillId="0" borderId="3" applyFont="true" applyBorder="true" applyAlignment="false" applyProtection="false"/>
    <xf numFmtId="164" fontId="16" fillId="4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9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9" fillId="0" borderId="0" applyFont="true" applyBorder="false" applyAlignment="false" applyProtection="false"/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6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20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69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9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20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8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0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9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6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1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5" fontId="70" fillId="8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70" fillId="8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8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8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8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1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11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11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1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11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1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1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11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3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4" fontId="7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4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3" fontId="74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7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6" fontId="7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6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2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5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1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0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3" fontId="69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7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6" fontId="7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0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7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7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7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7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9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1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2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214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" xfId="20"/>
    <cellStyle name="?? [0]_94???" xfId="21"/>
    <cellStyle name="?? [0]_94???_demand analysisrevised" xfId="22"/>
    <cellStyle name="?? [0]_??" xfId="23"/>
    <cellStyle name="?? [0]_???" xfId="24"/>
    <cellStyle name="?? [0]_?????" xfId="25"/>
    <cellStyle name="?? [0]_?????_???" xfId="26"/>
    <cellStyle name="?? [0]_?????_???_demand analysisrevised" xfId="27"/>
    <cellStyle name="?? [0]_?????_demand analysisrevised" xfId="28"/>
    <cellStyle name="?? [0]_???_demand analysisrevised" xfId="29"/>
    <cellStyle name="?? [0]_??_demand analysisrevised" xfId="30"/>
    <cellStyle name="?? [0]_dimon" xfId="31"/>
    <cellStyle name="?? [0]_form" xfId="32"/>
    <cellStyle name="?? [0]_form_demand analysisrevised" xfId="33"/>
    <cellStyle name="?? [0]_laroux" xfId="34"/>
    <cellStyle name="?? [0]_laroux_1" xfId="35"/>
    <cellStyle name="?? [0]_laroux_1_demand analysisrevised" xfId="36"/>
    <cellStyle name="?? [0]_laroux_2" xfId="37"/>
    <cellStyle name="?? [0]_laroux_demand analysisrevised" xfId="38"/>
    <cellStyle name="?? [0]_PERSONAL" xfId="39"/>
    <cellStyle name="?? [0]_PERSONAL_1" xfId="40"/>
    <cellStyle name="?? [0]_PERSONAL_1_demand analysisrevised" xfId="41"/>
    <cellStyle name="?? [0]_PERSONAL_2" xfId="42"/>
    <cellStyle name="?? [0]_PERSONAL_2_demand analysisrevised" xfId="43"/>
    <cellStyle name="?? [0]_PERSONAL_3" xfId="44"/>
    <cellStyle name="?? [0]_PERSONAL_demand analysisrevised" xfId="45"/>
    <cellStyle name="?? [0]_Sheet2" xfId="46"/>
    <cellStyle name="??_94???" xfId="47"/>
    <cellStyle name="??_94???_demand analysisrevised" xfId="48"/>
    <cellStyle name="??_970120" xfId="49"/>
    <cellStyle name="??_97???" xfId="50"/>
    <cellStyle name="??_?.????" xfId="51"/>
    <cellStyle name="??_??" xfId="52"/>
    <cellStyle name="??_???" xfId="53"/>
    <cellStyle name="??_????" xfId="54"/>
    <cellStyle name="??_?????" xfId="55"/>
    <cellStyle name="??_?????_1" xfId="56"/>
    <cellStyle name="??_?????_2" xfId="57"/>
    <cellStyle name="??_?????_???" xfId="58"/>
    <cellStyle name="??_?????_???_demand analysisrevised" xfId="59"/>
    <cellStyle name="??_?????_???_demand analysisrevised_1" xfId="60"/>
    <cellStyle name="??_?????_demand analysisrevised" xfId="61"/>
    <cellStyle name="??_?????_demand analysisrevised_1" xfId="62"/>
    <cellStyle name="??_????_1" xfId="63"/>
    <cellStyle name="??_???_demand analysisrevised" xfId="64"/>
    <cellStyle name="??_???_demand analysisrevised_1" xfId="65"/>
    <cellStyle name="??_??_1" xfId="66"/>
    <cellStyle name="??_??_????" xfId="67"/>
    <cellStyle name="??_??_????_demand analysisrevised" xfId="68"/>
    <cellStyle name="??_??_demand analysisrevised" xfId="69"/>
    <cellStyle name="??_??_demand analysisrevised_1" xfId="70"/>
    <cellStyle name="??_??_demand analysisrevised_2" xfId="71"/>
    <cellStyle name="??_BEBU_GI" xfId="72"/>
    <cellStyle name="??_dimon" xfId="73"/>
    <cellStyle name="??_dimon_demand analysisrevised" xfId="74"/>
    <cellStyle name="??_form" xfId="75"/>
    <cellStyle name="??_form_demand analysisrevised" xfId="76"/>
    <cellStyle name="??_form_demand analysisrevised_1" xfId="77"/>
    <cellStyle name="??_ga_PB" xfId="78"/>
    <cellStyle name="??_laroux" xfId="79"/>
    <cellStyle name="??_laroux_1" xfId="80"/>
    <cellStyle name="??_laroux_1_demand analysisrevised" xfId="81"/>
    <cellStyle name="??_laroux_1_demand analysisrevised_1" xfId="82"/>
    <cellStyle name="??_laroux_2" xfId="83"/>
    <cellStyle name="??_laroux_2_demand analysisrevised" xfId="84"/>
    <cellStyle name="??_laroux_3" xfId="85"/>
    <cellStyle name="??_laroux_4" xfId="86"/>
    <cellStyle name="??_laroux_5" xfId="87"/>
    <cellStyle name="??_laroux_6" xfId="88"/>
    <cellStyle name="??_laroux_7" xfId="89"/>
    <cellStyle name="??_laroux_8" xfId="90"/>
    <cellStyle name="??_laroux_demand analysisrevised" xfId="91"/>
    <cellStyle name="??_laroux_demand analysisrevised_1" xfId="92"/>
    <cellStyle name="??_PERSONAL" xfId="93"/>
    <cellStyle name="??_PERSONAL_1" xfId="94"/>
    <cellStyle name="??_PERSONAL_1_demand analysisrevised" xfId="95"/>
    <cellStyle name="??_PERSONAL_1_demand analysisrevised_1" xfId="96"/>
    <cellStyle name="??_PERSONAL_2" xfId="97"/>
    <cellStyle name="??_PERSONAL_2_demand analysisrevised" xfId="98"/>
    <cellStyle name="??_PERSONAL_2_demand analysisrevised_1" xfId="99"/>
    <cellStyle name="??_PERSONAL_3" xfId="100"/>
    <cellStyle name="??_PERSONAL_3_demand analysisrevised" xfId="101"/>
    <cellStyle name="??_PERSONAL_4" xfId="102"/>
    <cellStyle name="??_PERSONAL_demand analysisrevised" xfId="103"/>
    <cellStyle name="??_PERSONAL_demand analysisrevised_1" xfId="104"/>
    <cellStyle name="??_Query11" xfId="105"/>
    <cellStyle name="??_Sheet1" xfId="106"/>
    <cellStyle name="??_Sheet1 (2)" xfId="107"/>
    <cellStyle name="??_Sheet2" xfId="108"/>
    <cellStyle name="??_Sheet2_demand analysisrevised" xfId="109"/>
    <cellStyle name="Actual Date" xfId="110"/>
    <cellStyle name="Column_Title" xfId="111"/>
    <cellStyle name="Comma [0]_0694ODD" xfId="112"/>
    <cellStyle name="Comma [0]_12matrix" xfId="113"/>
    <cellStyle name="Comma [0]_1995" xfId="114"/>
    <cellStyle name="Comma [0]_353HHC" xfId="115"/>
    <cellStyle name="Comma [0]_353HHC_Atlanta_Unwind_Model_11.04.99" xfId="116"/>
    <cellStyle name="Comma [0]_694COVR" xfId="117"/>
    <cellStyle name="Comma [0]_94BUDALL" xfId="118"/>
    <cellStyle name="Comma [0]_95summary" xfId="119"/>
    <cellStyle name="Comma [0]_96_WIN" xfId="120"/>
    <cellStyle name="Comma [0]_96_WIN (2)" xfId="121"/>
    <cellStyle name="Comma [0]_A" xfId="122"/>
    <cellStyle name="Comma [0]_A_dimon" xfId="123"/>
    <cellStyle name="Comma [0]_ACT_3BUD" xfId="124"/>
    <cellStyle name="Comma [0]_ACT_3BUD (2)" xfId="125"/>
    <cellStyle name="Comma [0]_ACTUAL" xfId="126"/>
    <cellStyle name="Comma [0]_ACTUAL NA -OBU" xfId="127"/>
    <cellStyle name="Comma [0]_Actual vs." xfId="128"/>
    <cellStyle name="Comma [0]_ADMNO694" xfId="129"/>
    <cellStyle name="Comma [0]_algasdefault" xfId="130"/>
    <cellStyle name="Comma [0]_ALL_IBT95 " xfId="131"/>
    <cellStyle name="Comma [0]_Alternative1" xfId="132"/>
    <cellStyle name="Comma [0]_Alternative1_1" xfId="133"/>
    <cellStyle name="Comma [0]_App E" xfId="134"/>
    <cellStyle name="Comma [0]_Apr" xfId="135"/>
    <cellStyle name="Comma [0]_Arapahoe" xfId="136"/>
    <cellStyle name="Comma [0]_Assumptions" xfId="137"/>
    <cellStyle name="Comma [0]_bahiadefault" xfId="138"/>
    <cellStyle name="Comma [0]_Book3" xfId="139"/>
    <cellStyle name="Comma [0]_BOP" xfId="140"/>
    <cellStyle name="Comma [0]_BOPBAL1" xfId="141"/>
    <cellStyle name="Comma [0]_BOPCBU" xfId="142"/>
    <cellStyle name="Comma [0]_BOPCBU (2)" xfId="143"/>
    <cellStyle name="Comma [0]_BOPCBU96" xfId="144"/>
    <cellStyle name="Comma [0]_BSAPPE.XLS" xfId="145"/>
    <cellStyle name="Comma [0]_Calculations" xfId="146"/>
    <cellStyle name="Comma [0]_Calculations (2)" xfId="147"/>
    <cellStyle name="Comma [0]_Calculations II" xfId="148"/>
    <cellStyle name="Comma [0]_Calculations III" xfId="149"/>
    <cellStyle name="Comma [0]_Calculations_1" xfId="150"/>
    <cellStyle name="Comma [0]_CAPEX" xfId="151"/>
    <cellStyle name="Comma [0]_CAPEX94" xfId="152"/>
    <cellStyle name="Comma [0]_CBU BOX CHART V PLAN" xfId="153"/>
    <cellStyle name="Comma [0]_CCA" xfId="154"/>
    <cellStyle name="Comma [0]_CCOCPX" xfId="155"/>
    <cellStyle name="Comma [0]_CHANGES.XLS" xfId="156"/>
    <cellStyle name="Comma [0]_Charts" xfId="157"/>
    <cellStyle name="Comma [0]_combo-3 (2)" xfId="158"/>
    <cellStyle name="Comma [0]_combo-3 (4)" xfId="159"/>
    <cellStyle name="Comma [0]_Comm File" xfId="160"/>
    <cellStyle name="Comma [0]_coperdefault" xfId="161"/>
    <cellStyle name="Comma [0]_Corp method" xfId="162"/>
    <cellStyle name="Comma [0]_CTCUR" xfId="163"/>
    <cellStyle name="Comma [0]_CUMPLTCH" xfId="164"/>
    <cellStyle name="Comma [0]_DEFAULT" xfId="165"/>
    <cellStyle name="Comma [0]_dimon" xfId="166"/>
    <cellStyle name="Comma [0]_Dowell C1b" xfId="167"/>
    <cellStyle name="Comma [0]_Dowell-C1a" xfId="168"/>
    <cellStyle name="Comma [0]_E&amp;ONW1" xfId="169"/>
    <cellStyle name="Comma [0]_E&amp;ONW2" xfId="170"/>
    <cellStyle name="Comma [0]_E&amp;OOCPX" xfId="171"/>
    <cellStyle name="Comma [0]_emserdefault" xfId="172"/>
    <cellStyle name="Comma [0]_EPL 304 CA BDE" xfId="173"/>
    <cellStyle name="Comma [0]_EPL 304 CA BDE_Atlanta_Unwind_Model_11.04.99" xfId="174"/>
    <cellStyle name="Comma [0]_F&amp;COCPX" xfId="175"/>
    <cellStyle name="Comma [0]_FCST95" xfId="176"/>
    <cellStyle name="Comma [0]_FCST_FSC" xfId="177"/>
    <cellStyle name="Comma [0]_FCST_FSC (2)" xfId="178"/>
    <cellStyle name="Comma [0]_FCST_LSI" xfId="179"/>
    <cellStyle name="Comma [0]_FCST_LSI (2)" xfId="180"/>
    <cellStyle name="Comma [0]_FCST_PLT" xfId="181"/>
    <cellStyle name="Comma [0]_FCST_PLT (2)" xfId="182"/>
    <cellStyle name="Comma [0]_FCST_PLT_FCST_PLT (2)" xfId="183"/>
    <cellStyle name="Comma [0]_FCST_RFC" xfId="184"/>
    <cellStyle name="Comma [0]_FCST_RFC (2)" xfId="185"/>
    <cellStyle name="Comma [0]_FCST_SPC" xfId="186"/>
    <cellStyle name="Comma [0]_FCST_SPC (2)" xfId="187"/>
    <cellStyle name="Comma [0]_FCST_WB" xfId="188"/>
    <cellStyle name="Comma [0]_FCST_WB (2)" xfId="189"/>
    <cellStyle name="Comma [0]_FEBRUARY" xfId="190"/>
    <cellStyle name="Comma [0]_FF" xfId="191"/>
    <cellStyle name="Comma [0]_FOODSHOW" xfId="192"/>
    <cellStyle name="Comma [0]_FP 20 A (1)" xfId="193"/>
    <cellStyle name="Comma [0]_FP 20 A (2)" xfId="194"/>
    <cellStyle name="Comma [0]_FP-20 (App. E)" xfId="195"/>
    <cellStyle name="Comma [0]_FP-20 (App.A) " xfId="196"/>
    <cellStyle name="Comma [0]_FP-20 (App.D)" xfId="197"/>
    <cellStyle name="Comma [0]_FP-20(App.B)" xfId="198"/>
    <cellStyle name="Comma [0]_FP-20(C1) (a)" xfId="199"/>
    <cellStyle name="Comma [0]_FP-20(C1) (a) (2)" xfId="200"/>
    <cellStyle name="Comma [0]_FP-20(C1) (b)" xfId="201"/>
    <cellStyle name="Comma [0]_FP-20(C1) (b) " xfId="202"/>
    <cellStyle name="Comma [0]_FP-20(C1) (b) (2)" xfId="203"/>
    <cellStyle name="Comma [0]_FY97COB1." xfId="204"/>
    <cellStyle name="Comma [0]_GABS Rec." xfId="205"/>
    <cellStyle name="Comma [0]_GABS Rec. (2)" xfId="206"/>
    <cellStyle name="Comma [0]_gap_clsr (8)" xfId="207"/>
    <cellStyle name="Comma [0]_GCM" xfId="208"/>
    <cellStyle name="Comma [0]_GenAssum" xfId="209"/>
    <cellStyle name="Comma [0]_GOLF" xfId="210"/>
    <cellStyle name="Comma [0]_GP C1a" xfId="211"/>
    <cellStyle name="Comma [0]_GP C1b" xfId="212"/>
    <cellStyle name="Comma [0]_GP_EI_3" xfId="213"/>
    <cellStyle name="Comma [0]_GQ C1A" xfId="214"/>
    <cellStyle name="Comma [0]_GQ C1B" xfId="215"/>
    <cellStyle name="Comma [0]_In millions" xfId="216"/>
    <cellStyle name="Comma [0]_In millions_combo-3 (2)" xfId="217"/>
    <cellStyle name="Comma [0]_In millions_combo-3 (4)" xfId="218"/>
    <cellStyle name="Comma [0]_In millions_non sec restruc (2)" xfId="219"/>
    <cellStyle name="Comma [0]_In millions_RJRT % to Total (2)" xfId="220"/>
    <cellStyle name="Comma [0]_In millions_severance" xfId="221"/>
    <cellStyle name="Comma [0]_index" xfId="222"/>
    <cellStyle name="Comma [0]_Inputs" xfId="223"/>
    <cellStyle name="Comma [0]_IPM C1b" xfId="224"/>
    <cellStyle name="Comma [0]_IPMC1a" xfId="225"/>
    <cellStyle name="Comma [0]_IS-Hold" xfId="226"/>
    <cellStyle name="Comma [0]_issues" xfId="227"/>
    <cellStyle name="Comma [0]_ITOCPX" xfId="228"/>
    <cellStyle name="Comma [0]_jancf" xfId="229"/>
    <cellStyle name="Comma [0]_JUNMTH55" xfId="230"/>
    <cellStyle name="Comma [0]_JUNMTH57" xfId="231"/>
    <cellStyle name="Comma [0]_JUNYTD55" xfId="232"/>
    <cellStyle name="Comma [0]_JUNYTD57" xfId="233"/>
    <cellStyle name="Comma [0]_laroux" xfId="234"/>
    <cellStyle name="Comma [0]_laroux_1" xfId="235"/>
    <cellStyle name="Comma [0]_laroux_1995" xfId="236"/>
    <cellStyle name="Comma [0]_laroux_1_dimon" xfId="237"/>
    <cellStyle name="Comma [0]_laroux_1_dimon_1" xfId="238"/>
    <cellStyle name="Comma [0]_laroux_1_laroux" xfId="239"/>
    <cellStyle name="Comma [0]_laroux_1_laroux_1" xfId="240"/>
    <cellStyle name="Comma [0]_laroux_1_laroux_PERSON2" xfId="241"/>
    <cellStyle name="Comma [0]_laroux_1_PERSON2" xfId="242"/>
    <cellStyle name="Comma [0]_laroux_1_pldt" xfId="243"/>
    <cellStyle name="Comma [0]_laroux_1_PLDT_dimon" xfId="244"/>
    <cellStyle name="Comma [0]_laroux_1_Sheet1 (2)" xfId="245"/>
    <cellStyle name="Comma [0]_laroux_1_VERA" xfId="246"/>
    <cellStyle name="Comma [0]_laroux_1_VIRUS-EDY" xfId="247"/>
    <cellStyle name="Comma [0]_laroux_2" xfId="248"/>
    <cellStyle name="Comma [0]_laroux_2_dimon" xfId="249"/>
    <cellStyle name="Comma [0]_laroux_2_dimon_1" xfId="250"/>
    <cellStyle name="Comma [0]_laroux_2_dimon_2" xfId="251"/>
    <cellStyle name="Comma [0]_laroux_2_laroux" xfId="252"/>
    <cellStyle name="Comma [0]_laroux_2_laroux_dimon" xfId="253"/>
    <cellStyle name="Comma [0]_laroux_2_laroux_PERSON2" xfId="254"/>
    <cellStyle name="Comma [0]_laroux_2_laroux_PERSON2_Atlanta_Unwind_Model_11.04.99" xfId="255"/>
    <cellStyle name="Comma [0]_laroux_2_PERSON2" xfId="256"/>
    <cellStyle name="Comma [0]_laroux_2_pldt" xfId="257"/>
    <cellStyle name="Comma [0]_laroux_2_Sheet1 (2)" xfId="258"/>
    <cellStyle name="Comma [0]_laroux_2_Sheet1 (2)_Atlanta_Unwind_Model_11.04.99" xfId="259"/>
    <cellStyle name="Comma [0]_laroux_2_VERA" xfId="260"/>
    <cellStyle name="Comma [0]_laroux_3" xfId="261"/>
    <cellStyle name="Comma [0]_laroux_3_dimon" xfId="262"/>
    <cellStyle name="Comma [0]_laroux_3_laroux" xfId="263"/>
    <cellStyle name="Comma [0]_laroux_3_PERSON2" xfId="264"/>
    <cellStyle name="Comma [0]_laroux_4" xfId="265"/>
    <cellStyle name="Comma [0]_laroux_dimon" xfId="266"/>
    <cellStyle name="Comma [0]_laroux_dimon_1" xfId="267"/>
    <cellStyle name="Comma [0]_laroux_EPL 304 CA BDE" xfId="268"/>
    <cellStyle name="Comma [0]_laroux_EPL 304 CA BDE_Atlanta_Unwind_Model_11.04.99" xfId="269"/>
    <cellStyle name="Comma [0]_laroux_laroux" xfId="270"/>
    <cellStyle name="Comma [0]_laroux_laroux_1" xfId="271"/>
    <cellStyle name="Comma [0]_laroux_laroux_1_PERSON2" xfId="272"/>
    <cellStyle name="Comma [0]_laroux_laroux_1_PERSON2_Atlanta_Unwind_Model_11.04.99" xfId="273"/>
    <cellStyle name="Comma [0]_laroux_laroux_dimon" xfId="274"/>
    <cellStyle name="Comma [0]_laroux_laroux_PERSON2" xfId="275"/>
    <cellStyle name="Comma [0]_laroux_MATERAL2" xfId="276"/>
    <cellStyle name="Comma [0]_laroux_MATERAL2_dimon" xfId="277"/>
    <cellStyle name="Comma [0]_laroux_MATERAL2_laroux" xfId="278"/>
    <cellStyle name="Comma [0]_laroux_MATERAL2_laroux_dimon" xfId="279"/>
    <cellStyle name="Comma [0]_laroux_MATERAL2_laroux_PERSON2" xfId="280"/>
    <cellStyle name="Comma [0]_laroux_MATERAL2_laroux_PERSON2_Atlanta_Unwind_Model_11.04.99" xfId="281"/>
    <cellStyle name="Comma [0]_laroux_MATERAL2_PERSON2" xfId="282"/>
    <cellStyle name="Comma [0]_laroux_MATERAL2_pldt" xfId="283"/>
    <cellStyle name="Comma [0]_laroux_MATERAL2_VERA" xfId="284"/>
    <cellStyle name="Comma [0]_laroux_MATERAL2_VIRUS-EDY" xfId="285"/>
    <cellStyle name="Comma [0]_laroux_mud plant bolted" xfId="286"/>
    <cellStyle name="Comma [0]_laroux_mud plant bolted_dimon" xfId="287"/>
    <cellStyle name="Comma [0]_laroux_mud plant bolted_dimon_1" xfId="288"/>
    <cellStyle name="Comma [0]_laroux_mud plant bolted_PERSON2" xfId="289"/>
    <cellStyle name="Comma [0]_laroux_PERSON2" xfId="290"/>
    <cellStyle name="Comma [0]_laroux_pldt" xfId="291"/>
    <cellStyle name="Comma [0]_laroux_Sheet1 (2)" xfId="292"/>
    <cellStyle name="Comma [0]_laroux_VERA" xfId="293"/>
    <cellStyle name="Comma [0]_laroux_VERA_1" xfId="294"/>
    <cellStyle name="Comma [0]_laroux_VIRUS-EDY" xfId="295"/>
    <cellStyle name="Comma [0]_MATERAL2" xfId="296"/>
    <cellStyle name="Comma [0]_MATERAL2_dimon" xfId="297"/>
    <cellStyle name="Comma [0]_MATERAL2_dimon_1" xfId="298"/>
    <cellStyle name="Comma [0]_MATERAL2_PERSON2" xfId="299"/>
    <cellStyle name="Comma [0]_MKGOCPX" xfId="300"/>
    <cellStyle name="Comma [0]_MOBCPX" xfId="301"/>
    <cellStyle name="Comma [0]_MTHLYR&amp;O" xfId="302"/>
    <cellStyle name="Comma [0]_mud plant bolted" xfId="303"/>
    <cellStyle name="Comma [0]_mud plant bolted_dimon" xfId="304"/>
    <cellStyle name="Comma [0]_mud plant bolted_laroux" xfId="305"/>
    <cellStyle name="Comma [0]_mud plant bolted_laroux_dimon" xfId="306"/>
    <cellStyle name="Comma [0]_mud plant bolted_laroux_PERSON2" xfId="307"/>
    <cellStyle name="Comma [0]_mud plant bolted_laroux_PERSON2_Atlanta_Unwind_Model_11.04.99" xfId="308"/>
    <cellStyle name="Comma [0]_mud plant bolted_PERSON2" xfId="309"/>
    <cellStyle name="Comma [0]_mud plant bolted_pldt" xfId="310"/>
    <cellStyle name="Comma [0]_mud plant bolted_VERA" xfId="311"/>
    <cellStyle name="Comma [0]_mud plant bolted_VIRUS-EDY" xfId="312"/>
    <cellStyle name="Comma [0]_NA WITHOUT GOV'T &amp; PNX" xfId="313"/>
    <cellStyle name="Comma [0]_NAOBU10" xfId="314"/>
    <cellStyle name="Comma [0]_NAT ACCT" xfId="315"/>
    <cellStyle name="Comma [0]_non sec restruc (2)" xfId="316"/>
    <cellStyle name="Comma [0]_NSACTUAL.XLS" xfId="317"/>
    <cellStyle name="Comma [0]_NTG_PJE" xfId="318"/>
    <cellStyle name="Comma [0]_NX00" xfId="319"/>
    <cellStyle name="Comma [0]_Odner" xfId="320"/>
    <cellStyle name="Comma [0]_Odner (2)" xfId="321"/>
    <cellStyle name="Comma [0]_Odner (3)" xfId="322"/>
    <cellStyle name="Comma [0]_OSMOCPX" xfId="323"/>
    <cellStyle name="Comma [0]_Other Months" xfId="324"/>
    <cellStyle name="Comma [0]_Outlook" xfId="325"/>
    <cellStyle name="Comma [0]_P7INVENT" xfId="326"/>
    <cellStyle name="Comma [0]_pbdefault" xfId="327"/>
    <cellStyle name="Comma [0]_percentages" xfId="328"/>
    <cellStyle name="Comma [0]_PERSON2" xfId="329"/>
    <cellStyle name="Comma [0]_PERSONAL" xfId="330"/>
    <cellStyle name="Comma [0]_PGMKOCPX" xfId="331"/>
    <cellStyle name="Comma [0]_PGNW1" xfId="332"/>
    <cellStyle name="Comma [0]_PGNW2" xfId="333"/>
    <cellStyle name="Comma [0]_PGNWOCPX" xfId="334"/>
    <cellStyle name="Comma [0]_Pink" xfId="335"/>
    <cellStyle name="Comma [0]_Plan" xfId="336"/>
    <cellStyle name="Comma [0]_PLANT" xfId="337"/>
    <cellStyle name="Comma [0]_PLDT" xfId="338"/>
    <cellStyle name="Comma [0]_pldt_1" xfId="339"/>
    <cellStyle name="Comma [0]_PLDT_1_dimon" xfId="340"/>
    <cellStyle name="Comma [0]_pldt_Calculations" xfId="341"/>
    <cellStyle name="Comma [0]_PLDT_dimon" xfId="342"/>
    <cellStyle name="Comma [0]_priccurv" xfId="343"/>
    <cellStyle name="Comma [0]_PROCDS&amp;G" xfId="344"/>
    <cellStyle name="Comma [0]_PROFILE4" xfId="345"/>
    <cellStyle name="Comma [0]_Projects" xfId="346"/>
    <cellStyle name="Comma [0]_PURAZV12" xfId="347"/>
    <cellStyle name="Comma [0]_Quarter End Months" xfId="348"/>
    <cellStyle name="Comma [0]_r1" xfId="349"/>
    <cellStyle name="Comma [0]_RELO-MOS" xfId="350"/>
    <cellStyle name="Comma [0]_RELO694" xfId="351"/>
    <cellStyle name="Comma [0]_RFI" xfId="352"/>
    <cellStyle name="Comma [0]_RFI_1" xfId="353"/>
    <cellStyle name="Comma [0]_risk_op" xfId="354"/>
    <cellStyle name="Comma [0]_risk_op (+)" xfId="355"/>
    <cellStyle name="Comma [0]_RJRN Roadmap" xfId="356"/>
    <cellStyle name="Comma [0]_RJRN Roadmap (2)" xfId="357"/>
    <cellStyle name="Comma [0]_RJRT % to Total (2)" xfId="358"/>
    <cellStyle name="Comma [0]_ROAD" xfId="359"/>
    <cellStyle name="Comma [0]_ROAD_1" xfId="360"/>
    <cellStyle name="Comma [0]_Sales Order" xfId="361"/>
    <cellStyle name="Comma [0]_SATOCPX" xfId="362"/>
    <cellStyle name="Comma [0]_SCH1_SIL" xfId="363"/>
    <cellStyle name="Comma [0]_SCH2_SIL" xfId="364"/>
    <cellStyle name="Comma [0]_severance" xfId="365"/>
    <cellStyle name="Comma [0]_Sheet1" xfId="366"/>
    <cellStyle name="Comma [0]_Sheet1 (2)" xfId="367"/>
    <cellStyle name="Comma [0]_Sheet1 (2)_FCST95" xfId="368"/>
    <cellStyle name="Comma [0]_Sheet1 (2)_laroux" xfId="369"/>
    <cellStyle name="Comma [0]_Sheet1 (2)_laroux_Atlanta_Unwind_Model_11.04.99" xfId="370"/>
    <cellStyle name="Comma [0]_Sheet1_dimon" xfId="371"/>
    <cellStyle name="Comma [0]_Sheet1_laroux" xfId="372"/>
    <cellStyle name="Comma [0]_Sheet1_PERSON2" xfId="373"/>
    <cellStyle name="Comma [0]_Sheet2" xfId="374"/>
    <cellStyle name="Comma [0]_Sheet3" xfId="375"/>
    <cellStyle name="Comma [0]_Sheet4" xfId="376"/>
    <cellStyle name="Comma [0]_Sheet5" xfId="377"/>
    <cellStyle name="Comma [0]_SHENREPT" xfId="378"/>
    <cellStyle name="Comma [0]_Snr. CO" xfId="379"/>
    <cellStyle name="Comma [0]_sprint contr" xfId="380"/>
    <cellStyle name="Comma [0]_Subcont File" xfId="381"/>
    <cellStyle name="Comma [0]_Summ Rest" xfId="382"/>
    <cellStyle name="Comma [0]_Summ Rest (2)" xfId="383"/>
    <cellStyle name="Comma [0]_Summary Info" xfId="384"/>
    <cellStyle name="Comma [0]_SUMPAGE" xfId="385"/>
    <cellStyle name="Comma [0]_TMSNW1" xfId="386"/>
    <cellStyle name="Comma [0]_TMSNW2" xfId="387"/>
    <cellStyle name="Comma [0]_TMSOCPX" xfId="388"/>
    <cellStyle name="Comma [0]_TOTAL MTH" xfId="389"/>
    <cellStyle name="Comma [0]_TOTAL YTD" xfId="390"/>
    <cellStyle name="Comma [0]_TRANSDSC.XLS" xfId="391"/>
    <cellStyle name="Comma [0]_TRANSFXA.XLS" xfId="392"/>
    <cellStyle name="Comma [0]_TRANSFXA.XLS_1" xfId="393"/>
    <cellStyle name="Comma [0]_TRANSIME.XLS" xfId="394"/>
    <cellStyle name="Comma [0]_TRANSIME.XLS_TRANSDSC.XLS" xfId="395"/>
    <cellStyle name="Comma [0]_TRANSIME.XLS_TRANSFXA.XLS" xfId="396"/>
    <cellStyle name="Comma [0]_util94" xfId="397"/>
    <cellStyle name="Comma [0]_Variance" xfId="398"/>
    <cellStyle name="Comma [0]_version2 (2)" xfId="399"/>
    <cellStyle name="Comma [0]_version2.A" xfId="400"/>
    <cellStyle name="Comma [0]_VIRUS-EDY" xfId="401"/>
    <cellStyle name="Comma [0]_White" xfId="402"/>
    <cellStyle name="Comma [0]_WO Var. &amp; Tot. Exp." xfId="403"/>
    <cellStyle name="Comma [0]_WSP" xfId="404"/>
    <cellStyle name="Comma [0]_yrcao" xfId="405"/>
    <cellStyle name="Comma [0]_YREND55" xfId="406"/>
    <cellStyle name="Comma [0]_YREND57" xfId="407"/>
    <cellStyle name="Comma [0]_YTDCUR" xfId="408"/>
    <cellStyle name="Comma_0694ODD" xfId="409"/>
    <cellStyle name="Comma_12matrix" xfId="410"/>
    <cellStyle name="Comma_1995" xfId="411"/>
    <cellStyle name="Comma_353HHC" xfId="412"/>
    <cellStyle name="Comma_353HHC_Atlanta_Unwind_Model_11.04.99" xfId="413"/>
    <cellStyle name="Comma_694COVR" xfId="414"/>
    <cellStyle name="Comma_94BUDALL" xfId="415"/>
    <cellStyle name="Comma_94BUDALL_laroux" xfId="416"/>
    <cellStyle name="Comma_94BUDALL_laroux_UNIMAP (2)" xfId="417"/>
    <cellStyle name="Comma_94BUDALL_UNIMAP (2)" xfId="418"/>
    <cellStyle name="Comma_95summary" xfId="419"/>
    <cellStyle name="Comma_96_WIN" xfId="420"/>
    <cellStyle name="Comma_96_WIN (2)" xfId="421"/>
    <cellStyle name="Comma_A" xfId="422"/>
    <cellStyle name="Comma_A_dimon" xfId="423"/>
    <cellStyle name="Comma_ACT_3BUD" xfId="424"/>
    <cellStyle name="Comma_ACT_3BUD (2)" xfId="425"/>
    <cellStyle name="Comma_ACTUAL" xfId="426"/>
    <cellStyle name="Comma_ACTUAL NA -OBU" xfId="427"/>
    <cellStyle name="Comma_Actual vs." xfId="428"/>
    <cellStyle name="Comma_ADMNO694" xfId="429"/>
    <cellStyle name="Comma_algasdefault" xfId="430"/>
    <cellStyle name="Comma_algasdefault_1" xfId="431"/>
    <cellStyle name="Comma_ALL_IBT95 " xfId="432"/>
    <cellStyle name="Comma_Alternative1" xfId="433"/>
    <cellStyle name="Comma_Alternative1_1" xfId="434"/>
    <cellStyle name="Comma_App E" xfId="435"/>
    <cellStyle name="Comma_Apr" xfId="436"/>
    <cellStyle name="Comma_Arapahoe" xfId="437"/>
    <cellStyle name="Comma_Assumptions" xfId="438"/>
    <cellStyle name="Comma_bahiadefault" xfId="439"/>
    <cellStyle name="Comma_bahiadefault_1" xfId="440"/>
    <cellStyle name="Comma_Book3" xfId="441"/>
    <cellStyle name="Comma_BOP" xfId="442"/>
    <cellStyle name="Comma_BOPBAL1" xfId="443"/>
    <cellStyle name="Comma_BOPCBU" xfId="444"/>
    <cellStyle name="Comma_BOPCBU (2)" xfId="445"/>
    <cellStyle name="Comma_BOPCBU96" xfId="446"/>
    <cellStyle name="Comma_BSAPPE.XLS" xfId="447"/>
    <cellStyle name="Comma_C-Cap intensity" xfId="448"/>
    <cellStyle name="Comma_C-Capex%rev" xfId="449"/>
    <cellStyle name="Comma_C-Line per Staff" xfId="450"/>
    <cellStyle name="Comma_C-lines distribution" xfId="451"/>
    <cellStyle name="Comma_C-Orig PLDT lines" xfId="452"/>
    <cellStyle name="Comma_C-Ret on Rev" xfId="453"/>
    <cellStyle name="Comma_C-ROACE" xfId="454"/>
    <cellStyle name="Comma_Calculations" xfId="455"/>
    <cellStyle name="Comma_Calculations (2)" xfId="456"/>
    <cellStyle name="Comma_Calculations II" xfId="457"/>
    <cellStyle name="Comma_Calculations III" xfId="458"/>
    <cellStyle name="Comma_Calculations_1" xfId="459"/>
    <cellStyle name="Comma_Capex" xfId="460"/>
    <cellStyle name="Comma_Capex per line" xfId="461"/>
    <cellStyle name="Comma_Capex%rev" xfId="462"/>
    <cellStyle name="Comma_CAPEX94" xfId="463"/>
    <cellStyle name="Comma_CAPEX_dimon" xfId="464"/>
    <cellStyle name="Comma_CBU BOX CHART V PLAN" xfId="465"/>
    <cellStyle name="Comma_CCA" xfId="466"/>
    <cellStyle name="Comma_CCOCPX" xfId="467"/>
    <cellStyle name="Comma_CHANGES.XLS" xfId="468"/>
    <cellStyle name="Comma_Charts" xfId="469"/>
    <cellStyle name="Comma_Cht-Capex per line" xfId="470"/>
    <cellStyle name="Comma_Cht-Cum Real Opr Cf" xfId="471"/>
    <cellStyle name="Comma_Cht-Dep%Rev" xfId="472"/>
    <cellStyle name="Comma_Cht-Real Opr Cf" xfId="473"/>
    <cellStyle name="Comma_Cht-Rev dist" xfId="474"/>
    <cellStyle name="Comma_Cht-Rev p line" xfId="475"/>
    <cellStyle name="Comma_Cht-Rev per Staff" xfId="476"/>
    <cellStyle name="Comma_Cht-Staff cost%revenue" xfId="477"/>
    <cellStyle name="Comma_combo-3 (2)" xfId="478"/>
    <cellStyle name="Comma_combo-3 (2)_laroux" xfId="479"/>
    <cellStyle name="Comma_combo-3 (2)_laroux_UNIMAP (2)" xfId="480"/>
    <cellStyle name="Comma_combo-3 (2)_UNIMAP (2)" xfId="481"/>
    <cellStyle name="Comma_combo-3 (4)" xfId="482"/>
    <cellStyle name="Comma_Comm File" xfId="483"/>
    <cellStyle name="Comma_coperdefault" xfId="484"/>
    <cellStyle name="Comma_coperdefault_1" xfId="485"/>
    <cellStyle name="Comma_Corp method" xfId="486"/>
    <cellStyle name="Comma_CROCF" xfId="487"/>
    <cellStyle name="Comma_CTCUR" xfId="488"/>
    <cellStyle name="Comma_Cum Real Opr Cf" xfId="489"/>
    <cellStyle name="Comma_CUMPLTCH" xfId="490"/>
    <cellStyle name="Comma_DEFAULT" xfId="491"/>
    <cellStyle name="Comma_Demand Fcst." xfId="492"/>
    <cellStyle name="Comma_Dep%Rev" xfId="493"/>
    <cellStyle name="Comma_dimon" xfId="494"/>
    <cellStyle name="Comma_Dowell C1b" xfId="495"/>
    <cellStyle name="Comma_Dowell-C1a" xfId="496"/>
    <cellStyle name="Comma_E&amp;ONW1" xfId="497"/>
    <cellStyle name="Comma_E&amp;ONW2" xfId="498"/>
    <cellStyle name="Comma_E&amp;OOCPX" xfId="499"/>
    <cellStyle name="Comma_emserdefault" xfId="500"/>
    <cellStyle name="Comma_emserdefault_1" xfId="501"/>
    <cellStyle name="Comma_EPL 304 CA BDE" xfId="502"/>
    <cellStyle name="Comma_EPL 304 CA BDE_Atlanta_Unwind_Model_11.04.99" xfId="503"/>
    <cellStyle name="Comma_EPS" xfId="504"/>
    <cellStyle name="Comma_F&amp;COCPX" xfId="505"/>
    <cellStyle name="Comma_FCST95" xfId="506"/>
    <cellStyle name="Comma_FCST_FSC" xfId="507"/>
    <cellStyle name="Comma_FCST_FSC (2)" xfId="508"/>
    <cellStyle name="Comma_FCST_LSI" xfId="509"/>
    <cellStyle name="Comma_FCST_LSI (2)" xfId="510"/>
    <cellStyle name="Comma_FCST_PLT" xfId="511"/>
    <cellStyle name="Comma_FCST_PLT (2)" xfId="512"/>
    <cellStyle name="Comma_FCST_PLT_FCST_PLT (2)" xfId="513"/>
    <cellStyle name="Comma_FCST_RFC" xfId="514"/>
    <cellStyle name="Comma_FCST_RFC (2)" xfId="515"/>
    <cellStyle name="Comma_FCST_SPC" xfId="516"/>
    <cellStyle name="Comma_FCST_SPC (2)" xfId="517"/>
    <cellStyle name="Comma_FCST_WB" xfId="518"/>
    <cellStyle name="Comma_FCST_WB (2)" xfId="519"/>
    <cellStyle name="Comma_FEBRUARY" xfId="520"/>
    <cellStyle name="Comma_FF" xfId="521"/>
    <cellStyle name="Comma_FOODSHOW" xfId="522"/>
    <cellStyle name="Comma_FP 20 A (1)" xfId="523"/>
    <cellStyle name="Comma_FP 20 A (2)" xfId="524"/>
    <cellStyle name="Comma_FP-20 (App. E)" xfId="525"/>
    <cellStyle name="Comma_FP-20 (App.A) " xfId="526"/>
    <cellStyle name="Comma_FP-20 (App.D)" xfId="527"/>
    <cellStyle name="Comma_FP-20(App.B)" xfId="528"/>
    <cellStyle name="Comma_FP-20(C1) (a)" xfId="529"/>
    <cellStyle name="Comma_FP-20(C1) (a) (2)" xfId="530"/>
    <cellStyle name="Comma_FP-20(C1) (b)" xfId="531"/>
    <cellStyle name="Comma_FP-20(C1) (b) " xfId="532"/>
    <cellStyle name="Comma_FP-20(C1) (b) (2)" xfId="533"/>
    <cellStyle name="Comma_FY97COB1." xfId="534"/>
    <cellStyle name="Comma_GABS Rec." xfId="535"/>
    <cellStyle name="Comma_GABS Rec. (2)" xfId="536"/>
    <cellStyle name="Comma_gap_clsr (8)" xfId="537"/>
    <cellStyle name="Comma_GCM" xfId="538"/>
    <cellStyle name="Comma_GenAssum" xfId="539"/>
    <cellStyle name="Comma_GOLF" xfId="540"/>
    <cellStyle name="Comma_GP C1a" xfId="541"/>
    <cellStyle name="Comma_GP C1b" xfId="542"/>
    <cellStyle name="Comma_GP_EI_3" xfId="543"/>
    <cellStyle name="Comma_GQ C1A" xfId="544"/>
    <cellStyle name="Comma_GQ C1B" xfId="545"/>
    <cellStyle name="Comma_In millions" xfId="546"/>
    <cellStyle name="Comma_In millions_combo-3 (2)" xfId="547"/>
    <cellStyle name="Comma_In millions_combo-3 (4)" xfId="548"/>
    <cellStyle name="Comma_In millions_combo-3 (4)_laroux" xfId="549"/>
    <cellStyle name="Comma_In millions_combo-3 (4)_laroux_UNIMAP (2)" xfId="550"/>
    <cellStyle name="Comma_In millions_combo-3 (4)_UNIMAP (2)" xfId="551"/>
    <cellStyle name="Comma_In millions_non sec restruc (2)" xfId="552"/>
    <cellStyle name="Comma_In millions_RJRT % to Total (2)" xfId="553"/>
    <cellStyle name="Comma_In millions_RJRT % to Total (2)_laroux" xfId="554"/>
    <cellStyle name="Comma_In millions_RJRT % to Total (2)_laroux_UNIMAP (2)" xfId="555"/>
    <cellStyle name="Comma_In millions_RJRT % to Total (2)_UNIMAP (2)" xfId="556"/>
    <cellStyle name="Comma_In millions_severance" xfId="557"/>
    <cellStyle name="Comma_index" xfId="558"/>
    <cellStyle name="Comma_Inputs" xfId="559"/>
    <cellStyle name="Comma_IPM C1b" xfId="560"/>
    <cellStyle name="Comma_IPMC1a" xfId="561"/>
    <cellStyle name="Comma_IRR" xfId="562"/>
    <cellStyle name="Comma_IS-Hold" xfId="563"/>
    <cellStyle name="Comma_issues" xfId="564"/>
    <cellStyle name="Comma_ITOCPX" xfId="565"/>
    <cellStyle name="Comma_jancf" xfId="566"/>
    <cellStyle name="Comma_JUNMTH55" xfId="567"/>
    <cellStyle name="Comma_JUNMTH57" xfId="568"/>
    <cellStyle name="Comma_JUNYTD55" xfId="569"/>
    <cellStyle name="Comma_JUNYTD57" xfId="570"/>
    <cellStyle name="Comma_laroux" xfId="571"/>
    <cellStyle name="Comma_laroux_1" xfId="572"/>
    <cellStyle name="Comma_laroux_1995" xfId="573"/>
    <cellStyle name="Comma_laroux_1_dimon" xfId="574"/>
    <cellStyle name="Comma_laroux_1_dimon_1" xfId="575"/>
    <cellStyle name="Comma_laroux_1_laroux" xfId="576"/>
    <cellStyle name="Comma_laroux_1_laroux_1" xfId="577"/>
    <cellStyle name="Comma_laroux_1_laroux_PERSON2" xfId="578"/>
    <cellStyle name="Comma_laroux_1_PERSON2" xfId="579"/>
    <cellStyle name="Comma_laroux_1_pldt" xfId="580"/>
    <cellStyle name="Comma_laroux_1_pldt_1" xfId="581"/>
    <cellStyle name="Comma_laroux_1_PLDT_dimon" xfId="582"/>
    <cellStyle name="Comma_laroux_1_Sheet1 (2)" xfId="583"/>
    <cellStyle name="Comma_laroux_1_VERA" xfId="584"/>
    <cellStyle name="Comma_laroux_1_VERA_1" xfId="585"/>
    <cellStyle name="Comma_laroux_1_VIRUS-EDY" xfId="586"/>
    <cellStyle name="Comma_laroux_2" xfId="587"/>
    <cellStyle name="Comma_laroux_2_dimon" xfId="588"/>
    <cellStyle name="Comma_laroux_2_dimon_1" xfId="589"/>
    <cellStyle name="Comma_laroux_2_dimon_2" xfId="590"/>
    <cellStyle name="Comma_laroux_2_laroux" xfId="591"/>
    <cellStyle name="Comma_laroux_2_laroux_dimon" xfId="592"/>
    <cellStyle name="Comma_laroux_2_laroux_PERSON2" xfId="593"/>
    <cellStyle name="Comma_laroux_2_laroux_PERSON2_Atlanta_Unwind_Model_11.04.99" xfId="594"/>
    <cellStyle name="Comma_laroux_2_PERSON2" xfId="595"/>
    <cellStyle name="Comma_laroux_2_PERSON2_Supply_Value_Model_10.11.99" xfId="596"/>
    <cellStyle name="Comma_laroux_2_pldt" xfId="597"/>
    <cellStyle name="Comma_laroux_2_pldt_1" xfId="598"/>
    <cellStyle name="Comma_laroux_2_PLDT_dimon" xfId="599"/>
    <cellStyle name="Comma_laroux_2_Sheet1 (2)" xfId="600"/>
    <cellStyle name="Comma_laroux_2_Sheet1 (2)_Atlanta_Unwind_Model_11.04.99" xfId="601"/>
    <cellStyle name="Comma_laroux_2_VERA" xfId="602"/>
    <cellStyle name="Comma_laroux_2_VERA_1" xfId="603"/>
    <cellStyle name="Comma_laroux_3" xfId="604"/>
    <cellStyle name="Comma_laroux_3_dimon" xfId="605"/>
    <cellStyle name="Comma_laroux_3_dimon_1" xfId="606"/>
    <cellStyle name="Comma_laroux_3_dimon_2" xfId="607"/>
    <cellStyle name="Comma_laroux_3_laroux" xfId="608"/>
    <cellStyle name="Comma_laroux_3_PERSON2" xfId="609"/>
    <cellStyle name="Comma_laroux_4" xfId="610"/>
    <cellStyle name="Comma_laroux_dimon" xfId="611"/>
    <cellStyle name="Comma_laroux_dimon_1" xfId="612"/>
    <cellStyle name="Comma_laroux_EPL 304 CA BDE" xfId="613"/>
    <cellStyle name="Comma_laroux_EPL 304 CA BDE_Atlanta_Unwind_Model_11.04.99" xfId="614"/>
    <cellStyle name="Comma_laroux_laroux" xfId="615"/>
    <cellStyle name="Comma_laroux_laroux_1" xfId="616"/>
    <cellStyle name="Comma_laroux_laroux_1_PERSON2" xfId="617"/>
    <cellStyle name="Comma_laroux_laroux_1_PERSON2_Atlanta_Unwind_Model_11.04.99" xfId="618"/>
    <cellStyle name="Comma_laroux_laroux_dimon" xfId="619"/>
    <cellStyle name="Comma_laroux_laroux_PERSON2" xfId="620"/>
    <cellStyle name="Comma_laroux_PERSON2" xfId="621"/>
    <cellStyle name="Comma_laroux_pldt" xfId="622"/>
    <cellStyle name="Comma_laroux_pldt_1" xfId="623"/>
    <cellStyle name="Comma_laroux_Sheet1 (2)" xfId="624"/>
    <cellStyle name="Comma_laroux_VERA" xfId="625"/>
    <cellStyle name="Comma_laroux_VERA_1" xfId="626"/>
    <cellStyle name="Comma_laroux_VIRUS-EDY" xfId="627"/>
    <cellStyle name="Comma_Line Inst." xfId="628"/>
    <cellStyle name="Comma_MATERAL2" xfId="629"/>
    <cellStyle name="Comma_MATERAL2_dimon" xfId="630"/>
    <cellStyle name="Comma_MATERAL2_dimon_1" xfId="631"/>
    <cellStyle name="Comma_MATERAL2_PERSON2" xfId="632"/>
    <cellStyle name="Comma_MKGOCPX" xfId="633"/>
    <cellStyle name="Comma_Mkt Shr" xfId="634"/>
    <cellStyle name="Comma_MOBCPX" xfId="635"/>
    <cellStyle name="Comma_MTHLYR&amp;O" xfId="636"/>
    <cellStyle name="Comma_mud plant bolted" xfId="637"/>
    <cellStyle name="Comma_NA WITHOUT GOV'T &amp; PNX" xfId="638"/>
    <cellStyle name="Comma_NAOBU10" xfId="639"/>
    <cellStyle name="Comma_NAT ACCT" xfId="640"/>
    <cellStyle name="Comma_NCR-C&amp;W Val" xfId="641"/>
    <cellStyle name="Comma_NCR-Cap intensity" xfId="642"/>
    <cellStyle name="Comma_NCR-Line per Staff" xfId="643"/>
    <cellStyle name="Comma_NCR-Rev dist" xfId="644"/>
    <cellStyle name="Comma_non sec restruc (2)" xfId="645"/>
    <cellStyle name="Comma_non sec restruc (2)_laroux" xfId="646"/>
    <cellStyle name="Comma_non sec restruc (2)_laroux_UNIMAP (2)" xfId="647"/>
    <cellStyle name="Comma_non sec restruc (2)_UNIMAP (2)" xfId="648"/>
    <cellStyle name="Comma_NSACTUAL.XLS" xfId="649"/>
    <cellStyle name="Comma_NTG_PJE" xfId="650"/>
    <cellStyle name="Comma_NX00" xfId="651"/>
    <cellStyle name="Comma_Odner" xfId="652"/>
    <cellStyle name="Comma_Odner (2)" xfId="653"/>
    <cellStyle name="Comma_Odner (3)" xfId="654"/>
    <cellStyle name="Comma_Op Cost Break" xfId="655"/>
    <cellStyle name="Comma_OSMOCPX" xfId="656"/>
    <cellStyle name="Comma_Other Months" xfId="657"/>
    <cellStyle name="Comma_Outlook" xfId="658"/>
    <cellStyle name="Comma_P7INVENT" xfId="659"/>
    <cellStyle name="Comma_pbdefault" xfId="660"/>
    <cellStyle name="Comma_pbdefault_1" xfId="661"/>
    <cellStyle name="Comma_percentages" xfId="662"/>
    <cellStyle name="Comma_PERSON2" xfId="663"/>
    <cellStyle name="Comma_PERSON2_Supply_Value_Model_10.11.99" xfId="664"/>
    <cellStyle name="Comma_PERSONAL" xfId="665"/>
    <cellStyle name="Comma_PGMKOCPX" xfId="666"/>
    <cellStyle name="Comma_PGNW1" xfId="667"/>
    <cellStyle name="Comma_PGNW2" xfId="668"/>
    <cellStyle name="Comma_PGNWOCPX" xfId="669"/>
    <cellStyle name="Comma_Pink" xfId="670"/>
    <cellStyle name="Comma_Plan" xfId="671"/>
    <cellStyle name="Comma_PLANT" xfId="672"/>
    <cellStyle name="Comma_PLDT" xfId="673"/>
    <cellStyle name="Comma_pldt_1" xfId="674"/>
    <cellStyle name="Comma_PLDT_1_dimon" xfId="675"/>
    <cellStyle name="Comma_pldt_2" xfId="676"/>
    <cellStyle name="Comma_pldt_Calculations" xfId="677"/>
    <cellStyle name="Comma_PLDT_dimon" xfId="678"/>
    <cellStyle name="Comma_priccurv" xfId="679"/>
    <cellStyle name="Comma_PROCDS&amp;G" xfId="680"/>
    <cellStyle name="Comma_PROFILE4" xfId="681"/>
    <cellStyle name="Comma_Projects" xfId="682"/>
    <cellStyle name="Comma_PURAZV12" xfId="683"/>
    <cellStyle name="Comma_Quarter End Months" xfId="684"/>
    <cellStyle name="Comma_r1" xfId="685"/>
    <cellStyle name="Comma_Real Opr Cf" xfId="686"/>
    <cellStyle name="Comma_Real Rev per Staff (1)" xfId="687"/>
    <cellStyle name="Comma_Real Rev per Staff (2)" xfId="688"/>
    <cellStyle name="Comma_Region 2-C&amp;W" xfId="689"/>
    <cellStyle name="Comma_RELO-MOS" xfId="690"/>
    <cellStyle name="Comma_RELO694" xfId="691"/>
    <cellStyle name="Comma_Return on Rev" xfId="692"/>
    <cellStyle name="Comma_Rev p line" xfId="693"/>
    <cellStyle name="Comma_RFI" xfId="694"/>
    <cellStyle name="Comma_RFI_1" xfId="695"/>
    <cellStyle name="Comma_risk_op" xfId="696"/>
    <cellStyle name="Comma_risk_op (+)" xfId="697"/>
    <cellStyle name="Comma_RJRN Roadmap" xfId="698"/>
    <cellStyle name="Comma_RJRN Roadmap (2)" xfId="699"/>
    <cellStyle name="Comma_RJRT % to Total (2)" xfId="700"/>
    <cellStyle name="Comma_ROACE" xfId="701"/>
    <cellStyle name="Comma_ROAD" xfId="702"/>
    <cellStyle name="Comma_ROAD_1" xfId="703"/>
    <cellStyle name="Comma_ROCF (Tot)" xfId="704"/>
    <cellStyle name="Comma_Sales Order" xfId="705"/>
    <cellStyle name="Comma_SATOCPX" xfId="706"/>
    <cellStyle name="Comma_SCH1_SIL" xfId="707"/>
    <cellStyle name="Comma_SCH2_SIL" xfId="708"/>
    <cellStyle name="Comma_severance" xfId="709"/>
    <cellStyle name="Comma_severance_laroux" xfId="710"/>
    <cellStyle name="Comma_severance_laroux_UNIMAP (2)" xfId="711"/>
    <cellStyle name="Comma_severance_UNIMAP (2)" xfId="712"/>
    <cellStyle name="Comma_Sheet1" xfId="713"/>
    <cellStyle name="Comma_Sheet1 (2)" xfId="714"/>
    <cellStyle name="Comma_Sheet1 (2)_FCST95" xfId="715"/>
    <cellStyle name="Comma_Sheet1 (2)_laroux" xfId="716"/>
    <cellStyle name="Comma_Sheet1 (2)_laroux_1" xfId="717"/>
    <cellStyle name="Comma_Sheet1 (2)_laroux_1_UNIMAP (2)" xfId="718"/>
    <cellStyle name="Comma_Sheet1 (2)_laroux_2" xfId="719"/>
    <cellStyle name="Comma_Sheet1 (2)_laroux_2_Atlanta_Unwind_Model_11.04.99" xfId="720"/>
    <cellStyle name="Comma_Sheet1 (2)_SCH1_SIL" xfId="721"/>
    <cellStyle name="Comma_Sheet1 (2)_SCH1_SIL_laroux" xfId="722"/>
    <cellStyle name="Comma_Sheet1 (2)_SCH1_SIL_laroux_UNIMAP (2)" xfId="723"/>
    <cellStyle name="Comma_Sheet1 (2)_SCH1_SIL_UNIMAP (2)" xfId="724"/>
    <cellStyle name="Comma_Sheet1 (2)_SCH2_SIL" xfId="725"/>
    <cellStyle name="Comma_Sheet1 (2)_UNIMAP (2)" xfId="726"/>
    <cellStyle name="Comma_Sheet1_dimon" xfId="727"/>
    <cellStyle name="Comma_Sheet1_laroux" xfId="728"/>
    <cellStyle name="Comma_Sheet1_laroux_1" xfId="729"/>
    <cellStyle name="Comma_Sheet1_laroux_1_UNIMAP (2)" xfId="730"/>
    <cellStyle name="Comma_Sheet1_PERSON2" xfId="731"/>
    <cellStyle name="Comma_Sheet1_UNIMAP (2)" xfId="732"/>
    <cellStyle name="Comma_Sheet2" xfId="733"/>
    <cellStyle name="Comma_Sheet3" xfId="734"/>
    <cellStyle name="Comma_Sheet4" xfId="735"/>
    <cellStyle name="Comma_Sheet5" xfId="736"/>
    <cellStyle name="Comma_SHENREPT" xfId="737"/>
    <cellStyle name="Comma_Snr. CO" xfId="738"/>
    <cellStyle name="Comma_sprint contr" xfId="739"/>
    <cellStyle name="Comma_Staff cost%rev" xfId="740"/>
    <cellStyle name="Comma_Subcont File" xfId="741"/>
    <cellStyle name="Comma_Summ Rest" xfId="742"/>
    <cellStyle name="Comma_Summ Rest (2)" xfId="743"/>
    <cellStyle name="Comma_Summary Info" xfId="744"/>
    <cellStyle name="Comma_SUMPAGE" xfId="745"/>
    <cellStyle name="Comma_TMSNW1" xfId="746"/>
    <cellStyle name="Comma_TMSNW2" xfId="747"/>
    <cellStyle name="Comma_TMSOCPX" xfId="748"/>
    <cellStyle name="Comma_TOTAL MTH" xfId="749"/>
    <cellStyle name="Comma_TOTAL YTD" xfId="750"/>
    <cellStyle name="Comma_Total-Rev dist." xfId="751"/>
    <cellStyle name="Comma_TRANSDSC.XLS" xfId="752"/>
    <cellStyle name="Comma_TRANSFXA.XLS" xfId="753"/>
    <cellStyle name="Comma_TRANSFXA.XLS_1" xfId="754"/>
    <cellStyle name="Comma_TRANSIME.XLS" xfId="755"/>
    <cellStyle name="Comma_TRANSIME.XLS_TRANSDSC.XLS" xfId="756"/>
    <cellStyle name="Comma_TRANSIME.XLS_TRANSFXA.XLS" xfId="757"/>
    <cellStyle name="Comma_util94" xfId="758"/>
    <cellStyle name="Comma_Variance" xfId="759"/>
    <cellStyle name="Comma_version2 (2)" xfId="760"/>
    <cellStyle name="Comma_version2.A" xfId="761"/>
    <cellStyle name="Comma_VIRUS-EDY" xfId="762"/>
    <cellStyle name="Comma_White" xfId="763"/>
    <cellStyle name="Comma_WO Var. &amp; Tot. Exp." xfId="764"/>
    <cellStyle name="Comma_WSP" xfId="765"/>
    <cellStyle name="Comma_yrcao" xfId="766"/>
    <cellStyle name="Comma_YREND55" xfId="767"/>
    <cellStyle name="Comma_YREND57" xfId="768"/>
    <cellStyle name="Comma_YTDCUR" xfId="769"/>
    <cellStyle name="Currency [0]_0694ODD" xfId="770"/>
    <cellStyle name="Currency [0]_12matrix" xfId="771"/>
    <cellStyle name="Currency [0]_1995" xfId="772"/>
    <cellStyle name="Currency [0]_353HHC" xfId="773"/>
    <cellStyle name="Currency [0]_694COVR" xfId="774"/>
    <cellStyle name="Currency [0]_94BUDALL" xfId="775"/>
    <cellStyle name="Currency [0]_95summary" xfId="776"/>
    <cellStyle name="Currency [0]_96_WIN" xfId="777"/>
    <cellStyle name="Currency [0]_96_WIN (2)" xfId="778"/>
    <cellStyle name="Currency [0]_A" xfId="779"/>
    <cellStyle name="Currency [0]_A_dimon" xfId="780"/>
    <cellStyle name="Currency [0]_ACT_3BUD" xfId="781"/>
    <cellStyle name="Currency [0]_ACT_3BUD (2)" xfId="782"/>
    <cellStyle name="Currency [0]_ACTUAL" xfId="783"/>
    <cellStyle name="Currency [0]_ACTUAL NA -OBU" xfId="784"/>
    <cellStyle name="Currency [0]_Actual vs." xfId="785"/>
    <cellStyle name="Currency [0]_ADMNO694" xfId="786"/>
    <cellStyle name="Currency [0]_algasdefault" xfId="787"/>
    <cellStyle name="Currency [0]_ALL_IBT95 " xfId="788"/>
    <cellStyle name="Currency [0]_Alternative1" xfId="789"/>
    <cellStyle name="Currency [0]_Alternative1_1" xfId="790"/>
    <cellStyle name="Currency [0]_App E" xfId="791"/>
    <cellStyle name="Currency [0]_Apr" xfId="792"/>
    <cellStyle name="Currency [0]_Arapahoe" xfId="793"/>
    <cellStyle name="Currency [0]_Assumptions" xfId="794"/>
    <cellStyle name="Currency [0]_bahiadefault" xfId="795"/>
    <cellStyle name="Currency [0]_Book3" xfId="796"/>
    <cellStyle name="Currency [0]_BOP" xfId="797"/>
    <cellStyle name="Currency [0]_BOPBAL1" xfId="798"/>
    <cellStyle name="Currency [0]_BOPCBU" xfId="799"/>
    <cellStyle name="Currency [0]_BOPCBU (2)" xfId="800"/>
    <cellStyle name="Currency [0]_BOPCBU96" xfId="801"/>
    <cellStyle name="Currency [0]_BSAPPE.XLS" xfId="802"/>
    <cellStyle name="Currency [0]_Calculations" xfId="803"/>
    <cellStyle name="Currency [0]_Calculations (2)" xfId="804"/>
    <cellStyle name="Currency [0]_Calculations II" xfId="805"/>
    <cellStyle name="Currency [0]_Calculations III" xfId="806"/>
    <cellStyle name="Currency [0]_Calculations_1" xfId="807"/>
    <cellStyle name="Currency [0]_CAPEX" xfId="808"/>
    <cellStyle name="Currency [0]_CAPEX94" xfId="809"/>
    <cellStyle name="Currency [0]_Cardig GHS" xfId="810"/>
    <cellStyle name="Currency [0]_Cash Flows" xfId="811"/>
    <cellStyle name="Currency [0]_CBU BOX CHART V PLAN" xfId="812"/>
    <cellStyle name="Currency [0]_CCA" xfId="813"/>
    <cellStyle name="Currency [0]_CCOCPX" xfId="814"/>
    <cellStyle name="Currency [0]_CHANGES.XLS" xfId="815"/>
    <cellStyle name="Currency [0]_Charts" xfId="816"/>
    <cellStyle name="Currency [0]_combo-3 (2)" xfId="817"/>
    <cellStyle name="Currency [0]_combo-3 (4)" xfId="818"/>
    <cellStyle name="Currency [0]_Comm File" xfId="819"/>
    <cellStyle name="Currency [0]_coperdefault" xfId="820"/>
    <cellStyle name="Currency [0]_Corp method" xfId="821"/>
    <cellStyle name="Currency [0]_Cost Code" xfId="822"/>
    <cellStyle name="Currency [0]_CTCUR" xfId="823"/>
    <cellStyle name="Currency [0]_CUMPLTCH" xfId="824"/>
    <cellStyle name="Currency [0]_DEFAULT" xfId="825"/>
    <cellStyle name="Currency [0]_dimon" xfId="826"/>
    <cellStyle name="Currency [0]_dimon_1" xfId="827"/>
    <cellStyle name="Currency [0]_dimon_2" xfId="828"/>
    <cellStyle name="Currency [0]_Dowell C1b" xfId="829"/>
    <cellStyle name="Currency [0]_Dowell-C1a" xfId="830"/>
    <cellStyle name="Currency [0]_E&amp;ONW1" xfId="831"/>
    <cellStyle name="Currency [0]_E&amp;ONW2" xfId="832"/>
    <cellStyle name="Currency [0]_E&amp;OOCPX" xfId="833"/>
    <cellStyle name="Currency [0]_emserdefault" xfId="834"/>
    <cellStyle name="Currency [0]_EPL 304 CA BDE" xfId="835"/>
    <cellStyle name="Currency [0]_F&amp;COCPX" xfId="836"/>
    <cellStyle name="Currency [0]_FCST95" xfId="837"/>
    <cellStyle name="Currency [0]_FCST_FSC" xfId="838"/>
    <cellStyle name="Currency [0]_FCST_FSC (2)" xfId="839"/>
    <cellStyle name="Currency [0]_FCST_LSI" xfId="840"/>
    <cellStyle name="Currency [0]_FCST_LSI (2)" xfId="841"/>
    <cellStyle name="Currency [0]_FCST_PLT" xfId="842"/>
    <cellStyle name="Currency [0]_FCST_PLT (2)" xfId="843"/>
    <cellStyle name="Currency [0]_FCST_PLT_FCST_PLT (2)" xfId="844"/>
    <cellStyle name="Currency [0]_FCST_RFC" xfId="845"/>
    <cellStyle name="Currency [0]_FCST_RFC (2)" xfId="846"/>
    <cellStyle name="Currency [0]_FCST_SPC" xfId="847"/>
    <cellStyle name="Currency [0]_FCST_SPC (2)" xfId="848"/>
    <cellStyle name="Currency [0]_FCST_WB" xfId="849"/>
    <cellStyle name="Currency [0]_FCST_WB (2)" xfId="850"/>
    <cellStyle name="Currency [0]_FEBRUARY" xfId="851"/>
    <cellStyle name="Currency [0]_FF" xfId="852"/>
    <cellStyle name="Currency [0]_FOODSHOW" xfId="853"/>
    <cellStyle name="Currency [0]_FP 20 A (1)" xfId="854"/>
    <cellStyle name="Currency [0]_FP 20 A (2)" xfId="855"/>
    <cellStyle name="Currency [0]_FP-20 (App. E)" xfId="856"/>
    <cellStyle name="Currency [0]_FP-20 (App.A) " xfId="857"/>
    <cellStyle name="Currency [0]_FP-20 (App.D)" xfId="858"/>
    <cellStyle name="Currency [0]_FP-20(App.B)" xfId="859"/>
    <cellStyle name="Currency [0]_FP-20(C1) (a)" xfId="860"/>
    <cellStyle name="Currency [0]_FP-20(C1) (a) (2)" xfId="861"/>
    <cellStyle name="Currency [0]_FP-20(C1) (b)" xfId="862"/>
    <cellStyle name="Currency [0]_FP-20(C1) (b) " xfId="863"/>
    <cellStyle name="Currency [0]_FP-20(C1) (b) (2)" xfId="864"/>
    <cellStyle name="Currency [0]_FY97COB1." xfId="865"/>
    <cellStyle name="Currency [0]_GABS Rec." xfId="866"/>
    <cellStyle name="Currency [0]_GABS Rec. (2)" xfId="867"/>
    <cellStyle name="Currency [0]_gap_clsr (8)" xfId="868"/>
    <cellStyle name="Currency [0]_GCM" xfId="869"/>
    <cellStyle name="Currency [0]_GenAssum" xfId="870"/>
    <cellStyle name="Currency [0]_GOLF" xfId="871"/>
    <cellStyle name="Currency [0]_GP C1a" xfId="872"/>
    <cellStyle name="Currency [0]_GP C1b" xfId="873"/>
    <cellStyle name="Currency [0]_GP_EI_3" xfId="874"/>
    <cellStyle name="Currency [0]_GQ C1A" xfId="875"/>
    <cellStyle name="Currency [0]_GQ C1B" xfId="876"/>
    <cellStyle name="Currency [0]_In millions" xfId="877"/>
    <cellStyle name="Currency [0]_In millions_combo-3 (2)" xfId="878"/>
    <cellStyle name="Currency [0]_In millions_combo-3 (4)" xfId="879"/>
    <cellStyle name="Currency [0]_In millions_non sec restruc (2)" xfId="880"/>
    <cellStyle name="Currency [0]_In millions_RJRT % to Total (2)" xfId="881"/>
    <cellStyle name="Currency [0]_In millions_severance" xfId="882"/>
    <cellStyle name="Currency [0]_index" xfId="883"/>
    <cellStyle name="Currency [0]_Inputs" xfId="884"/>
    <cellStyle name="Currency [0]_IPM C1b" xfId="885"/>
    <cellStyle name="Currency [0]_IPMC1a" xfId="886"/>
    <cellStyle name="Currency [0]_IS-Hold" xfId="887"/>
    <cellStyle name="Currency [0]_issues" xfId="888"/>
    <cellStyle name="Currency [0]_ITOCPX" xfId="889"/>
    <cellStyle name="Currency [0]_jancf" xfId="890"/>
    <cellStyle name="Currency [0]_JUNMTH55" xfId="891"/>
    <cellStyle name="Currency [0]_JUNMTH57" xfId="892"/>
    <cellStyle name="Currency [0]_JUNYTD55" xfId="893"/>
    <cellStyle name="Currency [0]_JUNYTD57" xfId="894"/>
    <cellStyle name="Currency [0]_laroux" xfId="895"/>
    <cellStyle name="Currency [0]_laroux_1" xfId="896"/>
    <cellStyle name="Currency [0]_laroux_1995" xfId="897"/>
    <cellStyle name="Currency [0]_laroux_1_dimon" xfId="898"/>
    <cellStyle name="Currency [0]_laroux_1_dimon_1" xfId="899"/>
    <cellStyle name="Currency [0]_laroux_1_dimon_2" xfId="900"/>
    <cellStyle name="Currency [0]_laroux_1_dimon_3" xfId="901"/>
    <cellStyle name="Currency [0]_laroux_1_laroux" xfId="902"/>
    <cellStyle name="Currency [0]_laroux_1_laroux_1" xfId="903"/>
    <cellStyle name="Currency [0]_laroux_1_laroux_1_PERSON2" xfId="904"/>
    <cellStyle name="Currency [0]_laroux_1_laroux_dimon" xfId="905"/>
    <cellStyle name="Currency [0]_laroux_1_laroux_PERSON2" xfId="906"/>
    <cellStyle name="Currency [0]_laroux_1_Locas" xfId="907"/>
    <cellStyle name="Currency [0]_laroux_1_PERSON2" xfId="908"/>
    <cellStyle name="Currency [0]_laroux_1_pldt" xfId="909"/>
    <cellStyle name="Currency [0]_laroux_1_PLDT_dimon" xfId="910"/>
    <cellStyle name="Currency [0]_laroux_1_Sheet1 (2)" xfId="911"/>
    <cellStyle name="Currency [0]_laroux_1_VERA" xfId="912"/>
    <cellStyle name="Currency [0]_laroux_1_VERA_1" xfId="913"/>
    <cellStyle name="Currency [0]_laroux_1_VIRUS-EDY" xfId="914"/>
    <cellStyle name="Currency [0]_laroux_2" xfId="915"/>
    <cellStyle name="Currency [0]_laroux_2_dimon" xfId="916"/>
    <cellStyle name="Currency [0]_laroux_2_dimon_1" xfId="917"/>
    <cellStyle name="Currency [0]_laroux_2_dimon_2" xfId="918"/>
    <cellStyle name="Currency [0]_laroux_2_dimon_3" xfId="919"/>
    <cellStyle name="Currency [0]_laroux_2_laroux" xfId="920"/>
    <cellStyle name="Currency [0]_laroux_2_laroux_dimon" xfId="921"/>
    <cellStyle name="Currency [0]_laroux_2_laroux_PERSON2" xfId="922"/>
    <cellStyle name="Currency [0]_laroux_2_Locas" xfId="923"/>
    <cellStyle name="Currency [0]_laroux_2_PERSON2" xfId="924"/>
    <cellStyle name="Currency [0]_laroux_2_pldt" xfId="925"/>
    <cellStyle name="Currency [0]_laroux_2_PLDT_dimon" xfId="926"/>
    <cellStyle name="Currency [0]_laroux_2_Sheet1 (2)" xfId="927"/>
    <cellStyle name="Currency [0]_laroux_2_VIRUS-EDY" xfId="928"/>
    <cellStyle name="Currency [0]_laroux_3" xfId="929"/>
    <cellStyle name="Currency [0]_laroux_3_dimon" xfId="930"/>
    <cellStyle name="Currency [0]_laroux_3_dimon_1" xfId="931"/>
    <cellStyle name="Currency [0]_laroux_3_dimon_2" xfId="932"/>
    <cellStyle name="Currency [0]_laroux_3_dimon_3" xfId="933"/>
    <cellStyle name="Currency [0]_laroux_3_laroux" xfId="934"/>
    <cellStyle name="Currency [0]_laroux_3_PERSON2" xfId="935"/>
    <cellStyle name="Currency [0]_laroux_4" xfId="936"/>
    <cellStyle name="Currency [0]_laroux_4_dimon" xfId="937"/>
    <cellStyle name="Currency [0]_laroux_4_dimon_1" xfId="938"/>
    <cellStyle name="Currency [0]_laroux_4_PERSON2" xfId="939"/>
    <cellStyle name="Currency [0]_laroux_5" xfId="940"/>
    <cellStyle name="Currency [0]_laroux_5_PERSON2" xfId="941"/>
    <cellStyle name="Currency [0]_laroux_6" xfId="942"/>
    <cellStyle name="Currency [0]_laroux_6_PERSON2" xfId="943"/>
    <cellStyle name="Currency [0]_laroux_7" xfId="944"/>
    <cellStyle name="Currency [0]_laroux_dimon" xfId="945"/>
    <cellStyle name="Currency [0]_laroux_dimon_1" xfId="946"/>
    <cellStyle name="Currency [0]_laroux_dimon_2" xfId="947"/>
    <cellStyle name="Currency [0]_laroux_dimon_3" xfId="948"/>
    <cellStyle name="Currency [0]_laroux_EPL 304 CA BDE" xfId="949"/>
    <cellStyle name="Currency [0]_laroux_laroux" xfId="950"/>
    <cellStyle name="Currency [0]_laroux_laroux_1" xfId="951"/>
    <cellStyle name="Currency [0]_laroux_laroux_1_dimon" xfId="952"/>
    <cellStyle name="Currency [0]_laroux_laroux_1_PERSON2" xfId="953"/>
    <cellStyle name="Currency [0]_laroux_laroux_dimon" xfId="954"/>
    <cellStyle name="Currency [0]_laroux_laroux_PERSON2" xfId="955"/>
    <cellStyle name="Currency [0]_laroux_laroux_PERSON2_Atlanta_Unwind_Model_11.04.99" xfId="956"/>
    <cellStyle name="Currency [0]_laroux_laroux_PERSON2_Supply_Value_Model_10.11.99" xfId="957"/>
    <cellStyle name="Currency [0]_laroux_Locas" xfId="958"/>
    <cellStyle name="Currency [0]_laroux_MATERAL2" xfId="959"/>
    <cellStyle name="Currency [0]_laroux_MATERAL2_dimon" xfId="960"/>
    <cellStyle name="Currency [0]_laroux_MATERAL2_dimon_1" xfId="961"/>
    <cellStyle name="Currency [0]_laroux_MATERAL2_laroux" xfId="962"/>
    <cellStyle name="Currency [0]_laroux_MATERAL2_laroux_dimon" xfId="963"/>
    <cellStyle name="Currency [0]_laroux_MATERAL2_laroux_PERSON2" xfId="964"/>
    <cellStyle name="Currency [0]_laroux_MATERAL2_PERSON2" xfId="965"/>
    <cellStyle name="Currency [0]_laroux_MATERAL2_pldt" xfId="966"/>
    <cellStyle name="Currency [0]_laroux_MATERAL2_VERA" xfId="967"/>
    <cellStyle name="Currency [0]_laroux_MATERAL2_VIRUS-EDY" xfId="968"/>
    <cellStyle name="Currency [0]_laroux_mud plant bolted" xfId="969"/>
    <cellStyle name="Currency [0]_laroux_mud plant bolted_dimon" xfId="970"/>
    <cellStyle name="Currency [0]_laroux_mud plant bolted_dimon_1" xfId="971"/>
    <cellStyle name="Currency [0]_laroux_mud plant bolted_PERSON2" xfId="972"/>
    <cellStyle name="Currency [0]_laroux_PERSON2" xfId="973"/>
    <cellStyle name="Currency [0]_laroux_pldt" xfId="974"/>
    <cellStyle name="Currency [0]_laroux_pldt_1" xfId="975"/>
    <cellStyle name="Currency [0]_laroux_Sheet1 (2)" xfId="976"/>
    <cellStyle name="Currency [0]_laroux_VERA" xfId="977"/>
    <cellStyle name="Currency [0]_laroux_VERA_1" xfId="978"/>
    <cellStyle name="Currency [0]_laroux_VIRUS-EDY" xfId="979"/>
    <cellStyle name="Currency [0]_List" xfId="980"/>
    <cellStyle name="Currency [0]_MATERAL2" xfId="981"/>
    <cellStyle name="Currency [0]_MATERAL2_dimon" xfId="982"/>
    <cellStyle name="Currency [0]_MATERAL2_dimon_1" xfId="983"/>
    <cellStyle name="Currency [0]_MATERAL2_PERSON2" xfId="984"/>
    <cellStyle name="Currency [0]_MKGOCPX" xfId="985"/>
    <cellStyle name="Currency [0]_MOBCPX" xfId="986"/>
    <cellStyle name="Currency [0]_MTHLYR&amp;O" xfId="987"/>
    <cellStyle name="Currency [0]_mud plant bolted" xfId="988"/>
    <cellStyle name="Currency [0]_mud plant bolted_dimon" xfId="989"/>
    <cellStyle name="Currency [0]_mud plant bolted_dimon_1" xfId="990"/>
    <cellStyle name="Currency [0]_mud plant bolted_laroux" xfId="991"/>
    <cellStyle name="Currency [0]_mud plant bolted_laroux_dimon" xfId="992"/>
    <cellStyle name="Currency [0]_mud plant bolted_laroux_PERSON2" xfId="993"/>
    <cellStyle name="Currency [0]_mud plant bolted_PERSON2" xfId="994"/>
    <cellStyle name="Currency [0]_mud plant bolted_pldt" xfId="995"/>
    <cellStyle name="Currency [0]_mud plant bolted_VERA" xfId="996"/>
    <cellStyle name="Currency [0]_mud plant bolted_VIRUS-EDY" xfId="997"/>
    <cellStyle name="Currency [0]_NA WITHOUT GOV'T &amp; PNX" xfId="998"/>
    <cellStyle name="Currency [0]_NAOBU10" xfId="999"/>
    <cellStyle name="Currency [0]_NAT ACCT" xfId="1000"/>
    <cellStyle name="Currency [0]_non sec restruc (2)" xfId="1001"/>
    <cellStyle name="Currency [0]_NSACTUAL.XLS" xfId="1002"/>
    <cellStyle name="Currency [0]_NTG_PJE" xfId="1003"/>
    <cellStyle name="Currency [0]_NX00" xfId="1004"/>
    <cellStyle name="Currency [0]_Odner" xfId="1005"/>
    <cellStyle name="Currency [0]_Odner (2)" xfId="1006"/>
    <cellStyle name="Currency [0]_Odner (3)" xfId="1007"/>
    <cellStyle name="Currency [0]_OSMOCPX" xfId="1008"/>
    <cellStyle name="Currency [0]_Other Months" xfId="1009"/>
    <cellStyle name="Currency [0]_Outlook" xfId="1010"/>
    <cellStyle name="Currency [0]_P7INVENT" xfId="1011"/>
    <cellStyle name="Currency [0]_pbdefault" xfId="1012"/>
    <cellStyle name="Currency [0]_percentages" xfId="1013"/>
    <cellStyle name="Currency [0]_PERSON2" xfId="1014"/>
    <cellStyle name="Currency [0]_PERSONAL" xfId="1015"/>
    <cellStyle name="Currency [0]_PGMKOCPX" xfId="1016"/>
    <cellStyle name="Currency [0]_PGNW1" xfId="1017"/>
    <cellStyle name="Currency [0]_PGNW2" xfId="1018"/>
    <cellStyle name="Currency [0]_PGNWOCPX" xfId="1019"/>
    <cellStyle name="Currency [0]_Pink" xfId="1020"/>
    <cellStyle name="Currency [0]_Plan" xfId="1021"/>
    <cellStyle name="Currency [0]_PLANT" xfId="1022"/>
    <cellStyle name="Currency [0]_PLDT" xfId="1023"/>
    <cellStyle name="Currency [0]_pldt_1" xfId="1024"/>
    <cellStyle name="Currency [0]_PLDT_1_dimon" xfId="1025"/>
    <cellStyle name="Currency [0]_pldt_1_dimon_1" xfId="1026"/>
    <cellStyle name="Currency [0]_pldt_2" xfId="1027"/>
    <cellStyle name="Currency [0]_pldt_Calculations" xfId="1028"/>
    <cellStyle name="Currency [0]_PLDT_dimon" xfId="1029"/>
    <cellStyle name="Currency [0]_pldt_dimon_1" xfId="1030"/>
    <cellStyle name="Currency [0]_priccurv" xfId="1031"/>
    <cellStyle name="Currency [0]_PROCDS&amp;G" xfId="1032"/>
    <cellStyle name="Currency [0]_PROFILE4" xfId="1033"/>
    <cellStyle name="Currency [0]_Projects" xfId="1034"/>
    <cellStyle name="Currency [0]_PURAZV12" xfId="1035"/>
    <cellStyle name="Currency [0]_Quarter End Months" xfId="1036"/>
    <cellStyle name="Currency [0]_r1" xfId="1037"/>
    <cellStyle name="Currency [0]_RELO-MOS" xfId="1038"/>
    <cellStyle name="Currency [0]_RELO694" xfId="1039"/>
    <cellStyle name="Currency [0]_RFI" xfId="1040"/>
    <cellStyle name="Currency [0]_RFI_1" xfId="1041"/>
    <cellStyle name="Currency [0]_risk_op" xfId="1042"/>
    <cellStyle name="Currency [0]_risk_op (+)" xfId="1043"/>
    <cellStyle name="Currency [0]_RJRN Roadmap" xfId="1044"/>
    <cellStyle name="Currency [0]_RJRN Roadmap (2)" xfId="1045"/>
    <cellStyle name="Currency [0]_RJRT % to Total (2)" xfId="1046"/>
    <cellStyle name="Currency [0]_ROAD" xfId="1047"/>
    <cellStyle name="Currency [0]_ROAD_1" xfId="1048"/>
    <cellStyle name="Currency [0]_Sales Order" xfId="1049"/>
    <cellStyle name="Currency [0]_SATOCPX" xfId="1050"/>
    <cellStyle name="Currency [0]_SCH1_SIL" xfId="1051"/>
    <cellStyle name="Currency [0]_SCH2_SIL" xfId="1052"/>
    <cellStyle name="Currency [0]_severance" xfId="1053"/>
    <cellStyle name="Currency [0]_Sheet1" xfId="1054"/>
    <cellStyle name="Currency [0]_Sheet1 (2)" xfId="1055"/>
    <cellStyle name="Currency [0]_Sheet1 (2)_FCST95" xfId="1056"/>
    <cellStyle name="Currency [0]_Sheet1 (2)_laroux" xfId="1057"/>
    <cellStyle name="Currency [0]_Sheet1 (2)_PERSON2" xfId="1058"/>
    <cellStyle name="Currency [0]_Sheet1_dimon" xfId="1059"/>
    <cellStyle name="Currency [0]_Sheet1_laroux" xfId="1060"/>
    <cellStyle name="Currency [0]_Sheet1_PERSON2" xfId="1061"/>
    <cellStyle name="Currency [0]_Sheet2" xfId="1062"/>
    <cellStyle name="Currency [0]_Sheet3" xfId="1063"/>
    <cellStyle name="Currency [0]_Sheet4" xfId="1064"/>
    <cellStyle name="Currency [0]_Sheet5" xfId="1065"/>
    <cellStyle name="Currency [0]_SHENREPT" xfId="1066"/>
    <cellStyle name="Currency [0]_Snr. CO" xfId="1067"/>
    <cellStyle name="Currency [0]_sprint contr" xfId="1068"/>
    <cellStyle name="Currency [0]_Subcont File" xfId="1069"/>
    <cellStyle name="Currency [0]_Summ Rest" xfId="1070"/>
    <cellStyle name="Currency [0]_Summ Rest (2)" xfId="1071"/>
    <cellStyle name="Currency [0]_Summary Info" xfId="1072"/>
    <cellStyle name="Currency [0]_SUMPAGE" xfId="1073"/>
    <cellStyle name="Currency [0]_TMSNW1" xfId="1074"/>
    <cellStyle name="Currency [0]_TMSNW2" xfId="1075"/>
    <cellStyle name="Currency [0]_TMSOCPX" xfId="1076"/>
    <cellStyle name="Currency [0]_TOTAL MTH" xfId="1077"/>
    <cellStyle name="Currency [0]_TOTAL YTD" xfId="1078"/>
    <cellStyle name="Currency [0]_TRANSDSC.XLS" xfId="1079"/>
    <cellStyle name="Currency [0]_TRANSFXA.XLS" xfId="1080"/>
    <cellStyle name="Currency [0]_TRANSFXA.XLS_1" xfId="1081"/>
    <cellStyle name="Currency [0]_TRANSIME.XLS" xfId="1082"/>
    <cellStyle name="Currency [0]_TRANSIME.XLS_TRANSDSC.XLS" xfId="1083"/>
    <cellStyle name="Currency [0]_TRANSIME.XLS_TRANSFXA.XLS" xfId="1084"/>
    <cellStyle name="Currency [0]_util94" xfId="1085"/>
    <cellStyle name="Currency [0]_Variance" xfId="1086"/>
    <cellStyle name="Currency [0]_VERA" xfId="1087"/>
    <cellStyle name="Currency [0]_version2 (2)" xfId="1088"/>
    <cellStyle name="Currency [0]_version2.A" xfId="1089"/>
    <cellStyle name="Currency [0]_VIRUS-EDY" xfId="1090"/>
    <cellStyle name="Currency [0]_VIRUS-EDY_1" xfId="1091"/>
    <cellStyle name="Currency [0]_White" xfId="1092"/>
    <cellStyle name="Currency [0]_WO Var. &amp; Tot. Exp." xfId="1093"/>
    <cellStyle name="Currency [0]_WSP" xfId="1094"/>
    <cellStyle name="Currency [0]_yrcao" xfId="1095"/>
    <cellStyle name="Currency [0]_YREND55" xfId="1096"/>
    <cellStyle name="Currency [0]_YREND57" xfId="1097"/>
    <cellStyle name="Currency [0]_YTDCUR" xfId="1098"/>
    <cellStyle name="Currency_0694ODD" xfId="1099"/>
    <cellStyle name="Currency_12matrix" xfId="1100"/>
    <cellStyle name="Currency_1995" xfId="1101"/>
    <cellStyle name="Currency_353HHC" xfId="1102"/>
    <cellStyle name="Currency_694COVR" xfId="1103"/>
    <cellStyle name="Currency_94BUDALL" xfId="1104"/>
    <cellStyle name="Currency_95summary" xfId="1105"/>
    <cellStyle name="Currency_96_WIN" xfId="1106"/>
    <cellStyle name="Currency_96_WIN (2)" xfId="1107"/>
    <cellStyle name="Currency_A" xfId="1108"/>
    <cellStyle name="Currency_A_dimon" xfId="1109"/>
    <cellStyle name="Currency_ACT_3BUD" xfId="1110"/>
    <cellStyle name="Currency_ACT_3BUD (2)" xfId="1111"/>
    <cellStyle name="Currency_ACTUAL" xfId="1112"/>
    <cellStyle name="Currency_ACTUAL NA -OBU" xfId="1113"/>
    <cellStyle name="Currency_Actual vs." xfId="1114"/>
    <cellStyle name="Currency_ADMNO694" xfId="1115"/>
    <cellStyle name="Currency_algasdefault" xfId="1116"/>
    <cellStyle name="Currency_algasdefault_1" xfId="1117"/>
    <cellStyle name="Currency_ALL_IBT95 " xfId="1118"/>
    <cellStyle name="Currency_Alternative1" xfId="1119"/>
    <cellStyle name="Currency_Alternative1_1" xfId="1120"/>
    <cellStyle name="Currency_App E" xfId="1121"/>
    <cellStyle name="Currency_Apr" xfId="1122"/>
    <cellStyle name="Currency_Arapahoe" xfId="1123"/>
    <cellStyle name="Currency_Assumptions" xfId="1124"/>
    <cellStyle name="Currency_bahiadefault" xfId="1125"/>
    <cellStyle name="Currency_bahiadefault_1" xfId="1126"/>
    <cellStyle name="Currency_BIGOUT" xfId="1127"/>
    <cellStyle name="Currency_Book3" xfId="1128"/>
    <cellStyle name="Currency_BOP" xfId="1129"/>
    <cellStyle name="Currency_BOPBAL1" xfId="1130"/>
    <cellStyle name="Currency_BOPCBU" xfId="1131"/>
    <cellStyle name="Currency_BOPCBU (2)" xfId="1132"/>
    <cellStyle name="Currency_BOPCBU96" xfId="1133"/>
    <cellStyle name="Currency_BSAPPE.XLS" xfId="1134"/>
    <cellStyle name="Currency_Calculations" xfId="1135"/>
    <cellStyle name="Currency_Calculations (2)" xfId="1136"/>
    <cellStyle name="Currency_Calculations II" xfId="1137"/>
    <cellStyle name="Currency_Calculations III" xfId="1138"/>
    <cellStyle name="Currency_Calculations_1" xfId="1139"/>
    <cellStyle name="Currency_CAPEX" xfId="1140"/>
    <cellStyle name="Currency_CAPEX94" xfId="1141"/>
    <cellStyle name="Currency_Cardig GHS" xfId="1142"/>
    <cellStyle name="Currency_Cash Flows" xfId="1143"/>
    <cellStyle name="Currency_CBU BOX CHART V PLAN" xfId="1144"/>
    <cellStyle name="Currency_CCA" xfId="1145"/>
    <cellStyle name="Currency_CCOCPX" xfId="1146"/>
    <cellStyle name="Currency_CHANGES.XLS" xfId="1147"/>
    <cellStyle name="Currency_Charts" xfId="1148"/>
    <cellStyle name="Currency_combo-3 (2)" xfId="1149"/>
    <cellStyle name="Currency_combo-3 (4)" xfId="1150"/>
    <cellStyle name="Currency_Comm File" xfId="1151"/>
    <cellStyle name="Currency_coperdefault" xfId="1152"/>
    <cellStyle name="Currency_coperdefault_1" xfId="1153"/>
    <cellStyle name="Currency_Corp method" xfId="1154"/>
    <cellStyle name="Currency_Cost Code" xfId="1155"/>
    <cellStyle name="Currency_CTCUR" xfId="1156"/>
    <cellStyle name="Currency_CUMPLTCH" xfId="1157"/>
    <cellStyle name="Currency_DEFAULT" xfId="1158"/>
    <cellStyle name="Currency_dimon" xfId="1159"/>
    <cellStyle name="Currency_dimon_1" xfId="1160"/>
    <cellStyle name="Currency_dimon_2" xfId="1161"/>
    <cellStyle name="Currency_Dowell C1b" xfId="1162"/>
    <cellStyle name="Currency_Dowell-C1a" xfId="1163"/>
    <cellStyle name="Currency_E&amp;ONW1" xfId="1164"/>
    <cellStyle name="Currency_E&amp;ONW2" xfId="1165"/>
    <cellStyle name="Currency_E&amp;OOCPX" xfId="1166"/>
    <cellStyle name="Currency_emserdefault" xfId="1167"/>
    <cellStyle name="Currency_emserdefault_1" xfId="1168"/>
    <cellStyle name="Currency_EPL 304 CA BDE" xfId="1169"/>
    <cellStyle name="Currency_F&amp;COCPX" xfId="1170"/>
    <cellStyle name="Currency_FCST95" xfId="1171"/>
    <cellStyle name="Currency_FCST_FSC" xfId="1172"/>
    <cellStyle name="Currency_FCST_FSC (2)" xfId="1173"/>
    <cellStyle name="Currency_FCST_LSI" xfId="1174"/>
    <cellStyle name="Currency_FCST_LSI (2)" xfId="1175"/>
    <cellStyle name="Currency_FCST_PLT" xfId="1176"/>
    <cellStyle name="Currency_FCST_PLT (2)" xfId="1177"/>
    <cellStyle name="Currency_FCST_PLT_FCST_PLT (2)" xfId="1178"/>
    <cellStyle name="Currency_FCST_RFC" xfId="1179"/>
    <cellStyle name="Currency_FCST_RFC (2)" xfId="1180"/>
    <cellStyle name="Currency_FCST_SPC" xfId="1181"/>
    <cellStyle name="Currency_FCST_SPC (2)" xfId="1182"/>
    <cellStyle name="Currency_FCST_WB" xfId="1183"/>
    <cellStyle name="Currency_FCST_WB (2)" xfId="1184"/>
    <cellStyle name="Currency_FEBRUARY" xfId="1185"/>
    <cellStyle name="Currency_FF" xfId="1186"/>
    <cellStyle name="Currency_FOODSHOW" xfId="1187"/>
    <cellStyle name="Currency_FP 20 A (1)" xfId="1188"/>
    <cellStyle name="Currency_FP 20 A (2)" xfId="1189"/>
    <cellStyle name="Currency_FP-20 (App. E)" xfId="1190"/>
    <cellStyle name="Currency_FP-20 (App.A) " xfId="1191"/>
    <cellStyle name="Currency_FP-20 (App.D)" xfId="1192"/>
    <cellStyle name="Currency_FP-20(App.B)" xfId="1193"/>
    <cellStyle name="Currency_FP-20(C1) (a)" xfId="1194"/>
    <cellStyle name="Currency_FP-20(C1) (a) (2)" xfId="1195"/>
    <cellStyle name="Currency_FP-20(C1) (b)" xfId="1196"/>
    <cellStyle name="Currency_FP-20(C1) (b) " xfId="1197"/>
    <cellStyle name="Currency_FP-20(C1) (b) (2)" xfId="1198"/>
    <cellStyle name="Currency_FY97COB1." xfId="1199"/>
    <cellStyle name="Currency_GABS Rec." xfId="1200"/>
    <cellStyle name="Currency_GABS Rec. (2)" xfId="1201"/>
    <cellStyle name="Currency_gap_clsr (8)" xfId="1202"/>
    <cellStyle name="Currency_GCM" xfId="1203"/>
    <cellStyle name="Currency_GenAssum" xfId="1204"/>
    <cellStyle name="Currency_GOLF" xfId="1205"/>
    <cellStyle name="Currency_GP C1a" xfId="1206"/>
    <cellStyle name="Currency_GP C1b" xfId="1207"/>
    <cellStyle name="Currency_GP_EI_3" xfId="1208"/>
    <cellStyle name="Currency_GQ C1A" xfId="1209"/>
    <cellStyle name="Currency_GQ C1B" xfId="1210"/>
    <cellStyle name="Currency_GSS ConEd" xfId="1211"/>
    <cellStyle name="Currency_In millions" xfId="1212"/>
    <cellStyle name="Currency_In millions_combo-3 (2)" xfId="1213"/>
    <cellStyle name="Currency_In millions_combo-3 (4)" xfId="1214"/>
    <cellStyle name="Currency_In millions_non sec restruc (2)" xfId="1215"/>
    <cellStyle name="Currency_In millions_RJRT % to Total (2)" xfId="1216"/>
    <cellStyle name="Currency_In millions_severance" xfId="1217"/>
    <cellStyle name="Currency_index" xfId="1218"/>
    <cellStyle name="Currency_Inputs" xfId="1219"/>
    <cellStyle name="Currency_IPM C1b" xfId="1220"/>
    <cellStyle name="Currency_IPMC1a" xfId="1221"/>
    <cellStyle name="Currency_IS-Hold" xfId="1222"/>
    <cellStyle name="Currency_issues" xfId="1223"/>
    <cellStyle name="Currency_ITOCPX" xfId="1224"/>
    <cellStyle name="Currency_jancf" xfId="1225"/>
    <cellStyle name="Currency_JUNMTH55" xfId="1226"/>
    <cellStyle name="Currency_JUNMTH57" xfId="1227"/>
    <cellStyle name="Currency_JUNYTD55" xfId="1228"/>
    <cellStyle name="Currency_JUNYTD57" xfId="1229"/>
    <cellStyle name="Currency_laroux" xfId="1230"/>
    <cellStyle name="Currency_laroux_1" xfId="1231"/>
    <cellStyle name="Currency_laroux_1995" xfId="1232"/>
    <cellStyle name="Currency_laroux_1_dimon" xfId="1233"/>
    <cellStyle name="Currency_laroux_1_dimon_1" xfId="1234"/>
    <cellStyle name="Currency_laroux_1_dimon_2" xfId="1235"/>
    <cellStyle name="Currency_laroux_1_dimon_3" xfId="1236"/>
    <cellStyle name="Currency_laroux_1_laroux" xfId="1237"/>
    <cellStyle name="Currency_laroux_1_laroux_1" xfId="1238"/>
    <cellStyle name="Currency_laroux_1_laroux_1_PERSON2" xfId="1239"/>
    <cellStyle name="Currency_laroux_1_laroux_dimon" xfId="1240"/>
    <cellStyle name="Currency_laroux_1_laroux_PERSON2" xfId="1241"/>
    <cellStyle name="Currency_laroux_1_Locas" xfId="1242"/>
    <cellStyle name="Currency_laroux_1_PERSON2" xfId="1243"/>
    <cellStyle name="Currency_laroux_1_pldt" xfId="1244"/>
    <cellStyle name="Currency_laroux_1_PLDT_dimon" xfId="1245"/>
    <cellStyle name="Currency_laroux_1_Sheet1 (2)" xfId="1246"/>
    <cellStyle name="Currency_laroux_1_VERA" xfId="1247"/>
    <cellStyle name="Currency_laroux_1_VERA_1" xfId="1248"/>
    <cellStyle name="Currency_laroux_1_VIRUS-EDY" xfId="1249"/>
    <cellStyle name="Currency_laroux_2" xfId="1250"/>
    <cellStyle name="Currency_laroux_2_dimon" xfId="1251"/>
    <cellStyle name="Currency_laroux_2_dimon_1" xfId="1252"/>
    <cellStyle name="Currency_laroux_2_dimon_2" xfId="1253"/>
    <cellStyle name="Currency_laroux_2_dimon_3" xfId="1254"/>
    <cellStyle name="Currency_laroux_2_laroux" xfId="1255"/>
    <cellStyle name="Currency_laroux_2_laroux_dimon" xfId="1256"/>
    <cellStyle name="Currency_laroux_2_laroux_PERSON2" xfId="1257"/>
    <cellStyle name="Currency_laroux_2_Locas" xfId="1258"/>
    <cellStyle name="Currency_laroux_2_PERSON2" xfId="1259"/>
    <cellStyle name="Currency_laroux_2_pldt" xfId="1260"/>
    <cellStyle name="Currency_laroux_2_PLDT_dimon" xfId="1261"/>
    <cellStyle name="Currency_laroux_2_Sheet1 (2)" xfId="1262"/>
    <cellStyle name="Currency_laroux_2_VIRUS-EDY" xfId="1263"/>
    <cellStyle name="Currency_laroux_3" xfId="1264"/>
    <cellStyle name="Currency_laroux_3_dimon" xfId="1265"/>
    <cellStyle name="Currency_laroux_3_dimon_1" xfId="1266"/>
    <cellStyle name="Currency_laroux_3_dimon_2" xfId="1267"/>
    <cellStyle name="Currency_laroux_3_dimon_3" xfId="1268"/>
    <cellStyle name="Currency_laroux_3_laroux" xfId="1269"/>
    <cellStyle name="Currency_laroux_3_PERSON2" xfId="1270"/>
    <cellStyle name="Currency_laroux_4" xfId="1271"/>
    <cellStyle name="Currency_laroux_4_dimon" xfId="1272"/>
    <cellStyle name="Currency_laroux_4_dimon_1" xfId="1273"/>
    <cellStyle name="Currency_laroux_4_PERSON2" xfId="1274"/>
    <cellStyle name="Currency_laroux_5" xfId="1275"/>
    <cellStyle name="Currency_laroux_5_PERSON2" xfId="1276"/>
    <cellStyle name="Currency_laroux_6" xfId="1277"/>
    <cellStyle name="Currency_laroux_6_PERSON2" xfId="1278"/>
    <cellStyle name="Currency_laroux_7" xfId="1279"/>
    <cellStyle name="Currency_laroux_8" xfId="1280"/>
    <cellStyle name="Currency_laroux_dimon" xfId="1281"/>
    <cellStyle name="Currency_laroux_dimon_1" xfId="1282"/>
    <cellStyle name="Currency_laroux_dimon_2" xfId="1283"/>
    <cellStyle name="Currency_laroux_dimon_3" xfId="1284"/>
    <cellStyle name="Currency_laroux_EPL 304 CA BDE" xfId="1285"/>
    <cellStyle name="Currency_laroux_laroux" xfId="1286"/>
    <cellStyle name="Currency_laroux_laroux_1" xfId="1287"/>
    <cellStyle name="Currency_laroux_laroux_1_dimon" xfId="1288"/>
    <cellStyle name="Currency_laroux_laroux_1_PERSON2" xfId="1289"/>
    <cellStyle name="Currency_laroux_laroux_dimon" xfId="1290"/>
    <cellStyle name="Currency_laroux_laroux_PERSON2" xfId="1291"/>
    <cellStyle name="Currency_laroux_Locas" xfId="1292"/>
    <cellStyle name="Currency_laroux_PERSON2" xfId="1293"/>
    <cellStyle name="Currency_laroux_pldt" xfId="1294"/>
    <cellStyle name="Currency_laroux_pldt_1" xfId="1295"/>
    <cellStyle name="Currency_laroux_Sheet1 (2)" xfId="1296"/>
    <cellStyle name="Currency_laroux_VERA" xfId="1297"/>
    <cellStyle name="Currency_laroux_VERA_1" xfId="1298"/>
    <cellStyle name="Currency_laroux_VIRUS-EDY" xfId="1299"/>
    <cellStyle name="Currency_List" xfId="1300"/>
    <cellStyle name="Currency_MATERAL2" xfId="1301"/>
    <cellStyle name="Currency_MATERAL2_dimon" xfId="1302"/>
    <cellStyle name="Currency_MATERAL2_dimon_1" xfId="1303"/>
    <cellStyle name="Currency_MATERAL2_PERSON2" xfId="1304"/>
    <cellStyle name="Currency_MKGOCPX" xfId="1305"/>
    <cellStyle name="Currency_MOBCPX" xfId="1306"/>
    <cellStyle name="Currency_MTHLYR&amp;O" xfId="1307"/>
    <cellStyle name="Currency_mud plant bolted" xfId="1308"/>
    <cellStyle name="Currency_mud plant bolted_dimon" xfId="1309"/>
    <cellStyle name="Currency_mud plant bolted_dimon_1" xfId="1310"/>
    <cellStyle name="Currency_mud plant bolted_PERSON2" xfId="1311"/>
    <cellStyle name="Currency_mud plant bolted_PLDT" xfId="1312"/>
    <cellStyle name="Currency_mud plant bolted_VERA" xfId="1313"/>
    <cellStyle name="Currency_mud plant bolted_VERA_1" xfId="1314"/>
    <cellStyle name="Currency_NA WITHOUT GOV'T &amp; PNX" xfId="1315"/>
    <cellStyle name="Currency_NAOBU10" xfId="1316"/>
    <cellStyle name="Currency_NAT ACCT" xfId="1317"/>
    <cellStyle name="Currency_non sec restruc (2)" xfId="1318"/>
    <cellStyle name="Currency_NSACTUAL.XLS" xfId="1319"/>
    <cellStyle name="Currency_NTG_PJE" xfId="1320"/>
    <cellStyle name="Currency_NX00" xfId="1321"/>
    <cellStyle name="Currency_Odner" xfId="1322"/>
    <cellStyle name="Currency_Odner (2)" xfId="1323"/>
    <cellStyle name="Currency_Odner (3)" xfId="1324"/>
    <cellStyle name="Currency_OSMOCPX" xfId="1325"/>
    <cellStyle name="Currency_Other Months" xfId="1326"/>
    <cellStyle name="Currency_Outlook" xfId="1327"/>
    <cellStyle name="Currency_P7INVENT" xfId="1328"/>
    <cellStyle name="Currency_pbdefault" xfId="1329"/>
    <cellStyle name="Currency_pbdefault_1" xfId="1330"/>
    <cellStyle name="Currency_percentages" xfId="1331"/>
    <cellStyle name="Currency_PERSON2" xfId="1332"/>
    <cellStyle name="Currency_PERSONAL" xfId="1333"/>
    <cellStyle name="Currency_PGMKOCPX" xfId="1334"/>
    <cellStyle name="Currency_PGNW1" xfId="1335"/>
    <cellStyle name="Currency_PGNW2" xfId="1336"/>
    <cellStyle name="Currency_PGNWOCPX" xfId="1337"/>
    <cellStyle name="Currency_Pink" xfId="1338"/>
    <cellStyle name="Currency_Plan" xfId="1339"/>
    <cellStyle name="Currency_PLANT" xfId="1340"/>
    <cellStyle name="Currency_PLDT" xfId="1341"/>
    <cellStyle name="Currency_pldt_1" xfId="1342"/>
    <cellStyle name="Currency_PLDT_1_dimon" xfId="1343"/>
    <cellStyle name="Currency_pldt_1_dimon_1" xfId="1344"/>
    <cellStyle name="Currency_pldt_2" xfId="1345"/>
    <cellStyle name="Currency_pldt_Calculations" xfId="1346"/>
    <cellStyle name="Currency_PLDT_dimon" xfId="1347"/>
    <cellStyle name="Currency_pldt_dimon_1" xfId="1348"/>
    <cellStyle name="Currency_priccurv" xfId="1349"/>
    <cellStyle name="Currency_PROCDS&amp;G" xfId="1350"/>
    <cellStyle name="Currency_PROFILE4" xfId="1351"/>
    <cellStyle name="Currency_Projects" xfId="1352"/>
    <cellStyle name="Currency_PURAZV12" xfId="1353"/>
    <cellStyle name="Currency_Quarter End Months" xfId="1354"/>
    <cellStyle name="Currency_r1" xfId="1355"/>
    <cellStyle name="Currency_RELO-MOS" xfId="1356"/>
    <cellStyle name="Currency_RELO694" xfId="1357"/>
    <cellStyle name="Currency_RFI" xfId="1358"/>
    <cellStyle name="Currency_RFI_1" xfId="1359"/>
    <cellStyle name="Currency_risk_op" xfId="1360"/>
    <cellStyle name="Currency_risk_op (+)" xfId="1361"/>
    <cellStyle name="Currency_RJRN Roadmap" xfId="1362"/>
    <cellStyle name="Currency_RJRN Roadmap (2)" xfId="1363"/>
    <cellStyle name="Currency_RJRT % to Total (2)" xfId="1364"/>
    <cellStyle name="Currency_ROAD" xfId="1365"/>
    <cellStyle name="Currency_ROAD_1" xfId="1366"/>
    <cellStyle name="Currency_Sales Order" xfId="1367"/>
    <cellStyle name="Currency_SATOCPX" xfId="1368"/>
    <cellStyle name="Currency_SCH1_SIL" xfId="1369"/>
    <cellStyle name="Currency_SCH2_SIL" xfId="1370"/>
    <cellStyle name="Currency_severance" xfId="1371"/>
    <cellStyle name="Currency_Sheet1" xfId="1372"/>
    <cellStyle name="Currency_Sheet1 (2)" xfId="1373"/>
    <cellStyle name="Currency_Sheet1 (2)_FCST95" xfId="1374"/>
    <cellStyle name="Currency_Sheet1 (2)_laroux" xfId="1375"/>
    <cellStyle name="Currency_Sheet1 (2)_PERSON2" xfId="1376"/>
    <cellStyle name="Currency_Sheet1_dimon" xfId="1377"/>
    <cellStyle name="Currency_Sheet1_laroux" xfId="1378"/>
    <cellStyle name="Currency_Sheet1_PERSON2" xfId="1379"/>
    <cellStyle name="Currency_Sheet2" xfId="1380"/>
    <cellStyle name="Currency_Sheet3" xfId="1381"/>
    <cellStyle name="Currency_Sheet4" xfId="1382"/>
    <cellStyle name="Currency_Sheet5" xfId="1383"/>
    <cellStyle name="Currency_SHENREPT" xfId="1384"/>
    <cellStyle name="Currency_Snr. CO" xfId="1385"/>
    <cellStyle name="Currency_sprint contr" xfId="1386"/>
    <cellStyle name="Currency_Subcont File" xfId="1387"/>
    <cellStyle name="Currency_Summ Rest" xfId="1388"/>
    <cellStyle name="Currency_Summ Rest (2)" xfId="1389"/>
    <cellStyle name="Currency_Summary Info" xfId="1390"/>
    <cellStyle name="Currency_SUMPAGE" xfId="1391"/>
    <cellStyle name="Currency_TMSNW1" xfId="1392"/>
    <cellStyle name="Currency_TMSNW2" xfId="1393"/>
    <cellStyle name="Currency_TMSOCPX" xfId="1394"/>
    <cellStyle name="Currency_TOTAL MTH" xfId="1395"/>
    <cellStyle name="Currency_TOTAL YTD" xfId="1396"/>
    <cellStyle name="Currency_TRANSDSC.XLS" xfId="1397"/>
    <cellStyle name="Currency_TRANSFXA.XLS" xfId="1398"/>
    <cellStyle name="Currency_TRANSFXA.XLS_1" xfId="1399"/>
    <cellStyle name="Currency_TRANSIME.XLS" xfId="1400"/>
    <cellStyle name="Currency_TRANSIME.XLS_TRANSDSC.XLS" xfId="1401"/>
    <cellStyle name="Currency_TRANSIME.XLS_TRANSFXA.XLS" xfId="1402"/>
    <cellStyle name="Currency_util94" xfId="1403"/>
    <cellStyle name="Currency_Variance" xfId="1404"/>
    <cellStyle name="Currency_VERA" xfId="1405"/>
    <cellStyle name="Currency_version2 (2)" xfId="1406"/>
    <cellStyle name="Currency_version2.A" xfId="1407"/>
    <cellStyle name="Currency_VIRUS-EDY" xfId="1408"/>
    <cellStyle name="Currency_VIRUS-EDY_1" xfId="1409"/>
    <cellStyle name="Currency_White" xfId="1410"/>
    <cellStyle name="Currency_WO Var. &amp; Tot. Exp." xfId="1411"/>
    <cellStyle name="Currency_WSP" xfId="1412"/>
    <cellStyle name="Currency_WSS ConEd" xfId="1413"/>
    <cellStyle name="Currency_yrcao" xfId="1414"/>
    <cellStyle name="Currency_YREND55" xfId="1415"/>
    <cellStyle name="Currency_YREND57" xfId="1416"/>
    <cellStyle name="Currency_YTDCUR" xfId="1417"/>
    <cellStyle name="Date" xfId="1418"/>
    <cellStyle name="Fixed" xfId="1419"/>
    <cellStyle name="Grey" xfId="1420"/>
    <cellStyle name="HEADER" xfId="1421"/>
    <cellStyle name="Heading 1" xfId="1422"/>
    <cellStyle name="Heading2" xfId="1423"/>
    <cellStyle name="HIGHLIGHT" xfId="1424"/>
    <cellStyle name="Input [yellow]" xfId="1425"/>
    <cellStyle name="Milliers [0]_laroux" xfId="1426"/>
    <cellStyle name="Milliers [0]_laroux_Atlanta_Unwind_Model_11.04.99" xfId="1427"/>
    <cellStyle name="Milliers_laroux" xfId="1428"/>
    <cellStyle name="Milliers_laroux_Atlanta_Unwind_Model_11.04.99" xfId="1429"/>
    <cellStyle name="Monétaire [0]_laroux" xfId="1430"/>
    <cellStyle name="Monétaire [0]_laroux_Atlanta_Unwind_Model_11.04.99" xfId="1431"/>
    <cellStyle name="Monétaire_laroux" xfId="1432"/>
    <cellStyle name="Monétaire_laroux_Atlanta_Unwind_Model_11.04.99" xfId="1433"/>
    <cellStyle name="no dec" xfId="1434"/>
    <cellStyle name="Normal - Style1" xfId="1435"/>
    <cellStyle name="Normal - Style1_dimon" xfId="1436"/>
    <cellStyle name="Normal_0694ODD" xfId="1437"/>
    <cellStyle name="Normal_12matrix" xfId="1438"/>
    <cellStyle name="Normal_20196" xfId="1439"/>
    <cellStyle name="Normal_321st" xfId="1440"/>
    <cellStyle name="Normal_353HHC" xfId="1441"/>
    <cellStyle name="Normal_4018fin" xfId="1442"/>
    <cellStyle name="Normal_4021fin" xfId="1443"/>
    <cellStyle name="Normal_694COVR" xfId="1444"/>
    <cellStyle name="Normal_89_95FNL" xfId="1445"/>
    <cellStyle name="Normal_89_95FNL_laroux" xfId="1446"/>
    <cellStyle name="Normal_89_95FNL_UNIMAP (2)" xfId="1447"/>
    <cellStyle name="Normal_94BUDALL" xfId="1448"/>
    <cellStyle name="Normal_94BUDALL_1" xfId="1449"/>
    <cellStyle name="Normal_94BUDALL_laroux" xfId="1450"/>
    <cellStyle name="Normal_94BUDALL_laroux_UNIMAP (2)" xfId="1451"/>
    <cellStyle name="Normal_94BUDALL_UNIMAP (2)" xfId="1452"/>
    <cellStyle name="Normal_94RES_D" xfId="1453"/>
    <cellStyle name="Normal_95CHART" xfId="1454"/>
    <cellStyle name="Normal_95summary" xfId="1455"/>
    <cellStyle name="Normal_96_WIN" xfId="1456"/>
    <cellStyle name="Normal_96_WIN (2)" xfId="1457"/>
    <cellStyle name="Normal_A" xfId="1458"/>
    <cellStyle name="Normal_A (2)" xfId="1459"/>
    <cellStyle name="Normal_A_dimon" xfId="1460"/>
    <cellStyle name="Normal_A_VERA" xfId="1461"/>
    <cellStyle name="Normal_ACT_3BUD" xfId="1462"/>
    <cellStyle name="Normal_ACT_3BUD (2)" xfId="1463"/>
    <cellStyle name="Normal_ACT_3BUD (2)_laroux" xfId="1464"/>
    <cellStyle name="Normal_ACT_3BUD (2)_UNIMAP (2)" xfId="1465"/>
    <cellStyle name="Normal_ACTUAL" xfId="1466"/>
    <cellStyle name="Normal_ACTUAL NA -OBU" xfId="1467"/>
    <cellStyle name="Normal_Actual vs." xfId="1468"/>
    <cellStyle name="Normal_ACTUAL_1" xfId="1469"/>
    <cellStyle name="Normal_ACTUAL_NA WITHOUT GOV'T &amp; PNX" xfId="1470"/>
    <cellStyle name="Normal_ADMNO694" xfId="1471"/>
    <cellStyle name="Normal_algasdefault" xfId="1472"/>
    <cellStyle name="Normal_algasdefault_1" xfId="1473"/>
    <cellStyle name="Normal_ALL_IBT95 " xfId="1474"/>
    <cellStyle name="Normal_ALL_IBT95 _laroux" xfId="1475"/>
    <cellStyle name="Normal_ALL_IBT95 _UNIMAP (2)" xfId="1476"/>
    <cellStyle name="Normal_Alternative1" xfId="1477"/>
    <cellStyle name="Normal_Alternative1_1" xfId="1478"/>
    <cellStyle name="Normal_ANALINTL" xfId="1479"/>
    <cellStyle name="Normal_ANALYSIS" xfId="1480"/>
    <cellStyle name="Normal_ANALYSIS (2)" xfId="1481"/>
    <cellStyle name="Normal_ANLS_LHK (2)" xfId="1482"/>
    <cellStyle name="Normal_ANLS_LHK (2)_laroux" xfId="1483"/>
    <cellStyle name="Normal_ANLS_LHK (2)_UNIMAP (2)" xfId="1484"/>
    <cellStyle name="Normal_AOPS" xfId="1485"/>
    <cellStyle name="Normal_App E" xfId="1486"/>
    <cellStyle name="Normal_APR" xfId="1487"/>
    <cellStyle name="Normal_APR_laroux" xfId="1488"/>
    <cellStyle name="Normal_Apr_pldt" xfId="1489"/>
    <cellStyle name="Normal_Arapahoe" xfId="1490"/>
    <cellStyle name="Normal_Assumptions" xfId="1491"/>
    <cellStyle name="Normal_bahiadefault" xfId="1492"/>
    <cellStyle name="Normal_bahiadefault_1" xfId="1493"/>
    <cellStyle name="Normal_BASMARY" xfId="1494"/>
    <cellStyle name="Normal_BIGOUT" xfId="1495"/>
    <cellStyle name="Normal_Book3" xfId="1496"/>
    <cellStyle name="Normal_BOP" xfId="1497"/>
    <cellStyle name="Normal_BOPBAL1" xfId="1498"/>
    <cellStyle name="Normal_BOPCBU" xfId="1499"/>
    <cellStyle name="Normal_BOPCBU (2)" xfId="1500"/>
    <cellStyle name="Normal_BOPCBU96" xfId="1501"/>
    <cellStyle name="Normal_BREPAIR" xfId="1502"/>
    <cellStyle name="Normal_BSAPPE.XLS" xfId="1503"/>
    <cellStyle name="Normal_BUDGET" xfId="1504"/>
    <cellStyle name="Normal_C-Cap intensity" xfId="1505"/>
    <cellStyle name="Normal_C-Capex%rev" xfId="1506"/>
    <cellStyle name="Normal_C-Line per Staff" xfId="1507"/>
    <cellStyle name="Normal_C-lines distribution" xfId="1508"/>
    <cellStyle name="Normal_C-Orig PLDT lines" xfId="1509"/>
    <cellStyle name="Normal_C-Ret on Rev" xfId="1510"/>
    <cellStyle name="Normal_C-ROACE" xfId="1511"/>
    <cellStyle name="Normal_Calculations" xfId="1512"/>
    <cellStyle name="Normal_Calculations (2)" xfId="1513"/>
    <cellStyle name="Normal_Calculations II" xfId="1514"/>
    <cellStyle name="Normal_Calculations II_1" xfId="1515"/>
    <cellStyle name="Normal_Calculations III" xfId="1516"/>
    <cellStyle name="Normal_Calculations_1" xfId="1517"/>
    <cellStyle name="Normal_Calculations_2" xfId="1518"/>
    <cellStyle name="Normal_Capex" xfId="1519"/>
    <cellStyle name="Normal_Capex per line" xfId="1520"/>
    <cellStyle name="Normal_Capex%rev" xfId="1521"/>
    <cellStyle name="Normal_CAPEX2" xfId="1522"/>
    <cellStyle name="Normal_CAPEX94" xfId="1523"/>
    <cellStyle name="Normal_CAPEX_dimon" xfId="1524"/>
    <cellStyle name="Normal_CAPEX_VERA" xfId="1525"/>
    <cellStyle name="Normal_CAPEXPWI.XLS" xfId="1526"/>
    <cellStyle name="Normal_CAPEXPWO.XLS" xfId="1527"/>
    <cellStyle name="Normal_Cardig GHS" xfId="1528"/>
    <cellStyle name="Normal_Cash Flows" xfId="1529"/>
    <cellStyle name="Normal_CBU BOX CHART V PLAN" xfId="1530"/>
    <cellStyle name="Normal_CBU BOX CHART V PLAN_1" xfId="1531"/>
    <cellStyle name="Normal_CCOCPX" xfId="1532"/>
    <cellStyle name="Normal_CEL-C-CO.XLS" xfId="1533"/>
    <cellStyle name="Normal_Certs Q2" xfId="1534"/>
    <cellStyle name="Normal_Certs Q2 (2)" xfId="1535"/>
    <cellStyle name="Normal_CFMACROS.XLM" xfId="1536"/>
    <cellStyle name="Normal_CFMODEL.XLS" xfId="1537"/>
    <cellStyle name="Normal_CHANGES.XLS" xfId="1538"/>
    <cellStyle name="Normal_CHANGES.XLS_1" xfId="1539"/>
    <cellStyle name="Normal_CHGOUT" xfId="1540"/>
    <cellStyle name="Normal_Cht-Capex per line" xfId="1541"/>
    <cellStyle name="Normal_Cht-Cum Real Opr Cf" xfId="1542"/>
    <cellStyle name="Normal_Cht-Dep%Rev" xfId="1543"/>
    <cellStyle name="Normal_Cht-Real Opr Cf" xfId="1544"/>
    <cellStyle name="Normal_Cht-Rev dist" xfId="1545"/>
    <cellStyle name="Normal_Cht-Rev p line" xfId="1546"/>
    <cellStyle name="Normal_Cht-Rev per Staff" xfId="1547"/>
    <cellStyle name="Normal_Cht-Staff cost%revenue" xfId="1548"/>
    <cellStyle name="Normal_Co-wide Monthly" xfId="1549"/>
    <cellStyle name="Normal_Co-wide Monthly_dimon" xfId="1550"/>
    <cellStyle name="Normal_combo-3 (2)" xfId="1551"/>
    <cellStyle name="Normal_combo-3 (2)_laroux" xfId="1552"/>
    <cellStyle name="Normal_combo-3 (2)_laroux_UNIMAP (2)" xfId="1553"/>
    <cellStyle name="Normal_combo-3 (2)_UNIMAP (2)" xfId="1554"/>
    <cellStyle name="Normal_combo-3 (4)" xfId="1555"/>
    <cellStyle name="Normal_COMOTH" xfId="0"/>
    <cellStyle name="Normal_coperdefault" xfId="0"/>
    <cellStyle name="Normal_coperdefault_1" xfId="0"/>
    <cellStyle name="Normal_Corp method" xfId="0"/>
    <cellStyle name="Normal_Cost Code" xfId="0"/>
    <cellStyle name="Normal_CROCF" xfId="0"/>
    <cellStyle name="Normal_CSWH112" xfId="0"/>
    <cellStyle name="Normal_CSWH181" xfId="0"/>
    <cellStyle name="Normal_CTCUR" xfId="0"/>
    <cellStyle name="Normal_Cum Real Opr Cf" xfId="0"/>
    <cellStyle name="Normal_CUMPLTCH" xfId="0"/>
    <cellStyle name="Normal_Curves" xfId="0"/>
    <cellStyle name="Normal_DB" xfId="0"/>
    <cellStyle name="Normal_DEFAULT" xfId="0"/>
    <cellStyle name="Normal_Demand Fcst." xfId="0"/>
    <cellStyle name="Normal_Dep%Rev" xfId="0"/>
    <cellStyle name="Normal_dimon" xfId="0"/>
    <cellStyle name="Normal_dimon_1" xfId="0"/>
    <cellStyle name="Normal_dimon_2" xfId="0"/>
    <cellStyle name="Normal_dimon_3" xfId="0"/>
    <cellStyle name="Normal_Direct" xfId="0"/>
    <cellStyle name="Normal_Direct_laroux" xfId="0"/>
    <cellStyle name="Normal_Direct_UNIMAP (2)" xfId="0"/>
    <cellStyle name="Normal_DIV" xfId="0"/>
    <cellStyle name="Normal_Dowell C1b" xfId="0"/>
    <cellStyle name="Normal_Dowell-C1a" xfId="0"/>
    <cellStyle name="Normal_Draft" xfId="0"/>
    <cellStyle name="Normal_Draft (2)" xfId="0"/>
    <cellStyle name="Normal_DRAFT Order Summary" xfId="0"/>
    <cellStyle name="Normal_E&amp;ONW1" xfId="0"/>
    <cellStyle name="Normal_E&amp;ONW2" xfId="0"/>
    <cellStyle name="Normal_E&amp;OOCPX" xfId="0"/>
    <cellStyle name="Normal_emserdefault" xfId="0"/>
    <cellStyle name="Normal_emserdefault_1" xfId="0"/>
    <cellStyle name="Normal_EPL 304 CA BDE" xfId="0"/>
    <cellStyle name="Normal_EPS" xfId="0"/>
    <cellStyle name="Normal_EQCON" xfId="0"/>
    <cellStyle name="Normal_F&amp;COCPX" xfId="0"/>
    <cellStyle name="Normal_FCST95" xfId="0"/>
    <cellStyle name="Normal_FCST_FSC" xfId="0"/>
    <cellStyle name="Normal_FCST_FSC (2)" xfId="0"/>
    <cellStyle name="Normal_FCST_LSI" xfId="0"/>
    <cellStyle name="Normal_FCST_LSI (2)" xfId="0"/>
    <cellStyle name="Normal_FCST_PLT" xfId="0"/>
    <cellStyle name="Normal_FCST_PLT (2)" xfId="0"/>
    <cellStyle name="Normal_FCST_PLT_1" xfId="0"/>
    <cellStyle name="Normal_FCST_PLT_FCST_PLT (2)" xfId="0"/>
    <cellStyle name="Normal_FCST_RFC" xfId="0"/>
    <cellStyle name="Normal_FCST_RFC (2)" xfId="0"/>
    <cellStyle name="Normal_FCST_SPC" xfId="0"/>
    <cellStyle name="Normal_FCST_SPC (2)" xfId="0"/>
    <cellStyle name="Normal_FCST_WB" xfId="0"/>
    <cellStyle name="Normal_FCST_WB (2)" xfId="0"/>
    <cellStyle name="Normal_FEBRUARY" xfId="0"/>
    <cellStyle name="Normal_FF" xfId="0"/>
    <cellStyle name="Normal_FIXVAR" xfId="0"/>
    <cellStyle name="Normal_FOODSHOW" xfId="0"/>
    <cellStyle name="Normal_FOODSHOW_laroux" xfId="0"/>
    <cellStyle name="Normal_FOODSHOW_UNIMAP (2)" xfId="0"/>
    <cellStyle name="Normal_FP 20 A (1)" xfId="0"/>
    <cellStyle name="Normal_FP 20 A (2)" xfId="0"/>
    <cellStyle name="Normal_FP-20 (App. E)" xfId="0"/>
    <cellStyle name="Normal_FP-20 (App.A) " xfId="0"/>
    <cellStyle name="Normal_FP-20 (App.A) _1" xfId="0"/>
    <cellStyle name="Normal_FP-20(C1) (a)" xfId="0"/>
    <cellStyle name="Normal_FP-20(C1) (a) (2)" xfId="0"/>
    <cellStyle name="Normal_FP-20(C1) (a)_1" xfId="0"/>
    <cellStyle name="Normal_FP-20(C1) (b)" xfId="0"/>
    <cellStyle name="Normal_FP-20(C1) (b) " xfId="0"/>
    <cellStyle name="Normal_FP-20(C1) (b) (2)" xfId="0"/>
    <cellStyle name="Normal_FP-20(C1) (e)" xfId="0"/>
    <cellStyle name="Normal_FP20_C1A" xfId="0"/>
    <cellStyle name="Normal_FP20_C1B" xfId="0"/>
    <cellStyle name="Normal_FY97COB1." xfId="0"/>
    <cellStyle name="Normal_GABS Rec." xfId="0"/>
    <cellStyle name="Normal_GABS Rec. (2)" xfId="0"/>
    <cellStyle name="Normal_gap_clsr (8)" xfId="0"/>
    <cellStyle name="Normal_gap_clsr (8)_laroux" xfId="0"/>
    <cellStyle name="Normal_gap_clsr (8)_UNIMAP (2)" xfId="0"/>
    <cellStyle name="Normal_GCM" xfId="0"/>
    <cellStyle name="Normal_GE03" xfId="0"/>
    <cellStyle name="Normal_GE04" xfId="0"/>
    <cellStyle name="Normal_GenAssum" xfId="0"/>
    <cellStyle name="Normal_GOLF" xfId="0"/>
    <cellStyle name="Normal_GP C1a" xfId="0"/>
    <cellStyle name="Normal_GP C1b" xfId="0"/>
    <cellStyle name="Normal_GP_EI_3" xfId="0"/>
    <cellStyle name="Normal_GQ C1A" xfId="0"/>
    <cellStyle name="Normal_GQ C1B" xfId="0"/>
    <cellStyle name="Normal_GSS ConEd" xfId="0"/>
    <cellStyle name="Normal_HC" xfId="0"/>
    <cellStyle name="Normal_Igobox" xfId="0"/>
    <cellStyle name="Normal_Igobox_1" xfId="0"/>
    <cellStyle name="Normal_Igobox_2" xfId="0"/>
    <cellStyle name="Normal_Igobox_Imacros" xfId="0"/>
    <cellStyle name="Normal_Igobox_IPP" xfId="0"/>
    <cellStyle name="Normal_Igobox_Iprintbox" xfId="0"/>
    <cellStyle name="Normal_Imacros" xfId="0"/>
    <cellStyle name="Normal_Imacros_1" xfId="0"/>
    <cellStyle name="Normal_Imacros_2" xfId="0"/>
    <cellStyle name="Normal_In millions" xfId="0"/>
    <cellStyle name="Normal_In millions_1" xfId="0"/>
    <cellStyle name="Normal_In millions_combo-3 (2)" xfId="0"/>
    <cellStyle name="Normal_In millions_combo-3 (4)" xfId="0"/>
    <cellStyle name="Normal_In millions_combo-3 (4)_laroux" xfId="0"/>
    <cellStyle name="Normal_In millions_combo-3 (4)_laroux_UNIMAP (2)" xfId="0"/>
    <cellStyle name="Normal_In millions_combo-3 (4)_UNIMAP (2)" xfId="0"/>
    <cellStyle name="Normal_In millions_non sec restruc (2)" xfId="0"/>
    <cellStyle name="Normal_In millions_RJRT % to Total (2)" xfId="0"/>
    <cellStyle name="Normal_In millions_RJRT % to Total (2)_laroux" xfId="0"/>
    <cellStyle name="Normal_In millions_RJRT % to Total (2)_laroux_UNIMAP (2)" xfId="0"/>
    <cellStyle name="Normal_In millions_RJRT % to Total (2)_UNIMAP (2)" xfId="0"/>
    <cellStyle name="Normal_In millions_severance" xfId="0"/>
    <cellStyle name="Normal_index" xfId="0"/>
    <cellStyle name="Normal_index_laroux" xfId="0"/>
    <cellStyle name="Normal_index_UNIMAP (2)" xfId="0"/>
    <cellStyle name="Normal_Input" xfId="0"/>
    <cellStyle name="Normal_INPUT_1" xfId="0"/>
    <cellStyle name="Normal_INPUT_GenAssum" xfId="0"/>
    <cellStyle name="Normal_Inputs" xfId="0"/>
    <cellStyle name="Normal_Inputs_dimon" xfId="0"/>
    <cellStyle name="Normal_INTL_MAY" xfId="0"/>
    <cellStyle name="Normal_INVREV" xfId="0"/>
    <cellStyle name="Normal_IPM C1b" xfId="0"/>
    <cellStyle name="Normal_IPMC1a" xfId="0"/>
    <cellStyle name="Normal_IPP" xfId="0"/>
    <cellStyle name="Normal_IPP_1" xfId="0"/>
    <cellStyle name="Normal_IPP_1_Igobox" xfId="0"/>
    <cellStyle name="Normal_IPP_1_Imacros" xfId="0"/>
    <cellStyle name="Normal_IPP_1_Iprintbox" xfId="0"/>
    <cellStyle name="Normal_IPP_2" xfId="0"/>
    <cellStyle name="Normal_Iprintbox" xfId="0"/>
    <cellStyle name="Normal_Iprintbox_1" xfId="0"/>
    <cellStyle name="Normal_Iprintbox_2" xfId="0"/>
    <cellStyle name="Normal_IRR" xfId="0"/>
    <cellStyle name="Normal_IS-Hold" xfId="0"/>
    <cellStyle name="Normal_issues" xfId="0"/>
    <cellStyle name="Normal_issues_laroux" xfId="0"/>
    <cellStyle name="Normal_issues_UNIMAP (2)" xfId="0"/>
    <cellStyle name="Normal_Iterbox" xfId="0"/>
    <cellStyle name="Normal_ITOCPX" xfId="0"/>
    <cellStyle name="Normal_jancf" xfId="0"/>
    <cellStyle name="Normal_JUNMTH55" xfId="0"/>
    <cellStyle name="Normal_JUNMTH57" xfId="0"/>
    <cellStyle name="Normal_JUNYTD55" xfId="0"/>
    <cellStyle name="Normal_JUNYTD57" xfId="0"/>
    <cellStyle name="Normal_laroux" xfId="0"/>
    <cellStyle name="Normal_laroux_1" xfId="0"/>
    <cellStyle name="Normal_laroux_1_dimon" xfId="0"/>
    <cellStyle name="Normal_laroux_1_dimon_1" xfId="0"/>
    <cellStyle name="Normal_laroux_1_dimon_2" xfId="0"/>
    <cellStyle name="Normal_laroux_1_EPL 304 CA BDE" xfId="0"/>
    <cellStyle name="Normal_laroux_1_laroux" xfId="0"/>
    <cellStyle name="Normal_laroux_1_laroux_1" xfId="0"/>
    <cellStyle name="Normal_laroux_1_laroux_1_PERSON2" xfId="0"/>
    <cellStyle name="Normal_laroux_1_laroux_2" xfId="0"/>
    <cellStyle name="Normal_laroux_1_laroux_PERSON2" xfId="0"/>
    <cellStyle name="Normal_laroux_1_Locas" xfId="0"/>
    <cellStyle name="Normal_laroux_1_Locas_1" xfId="0"/>
    <cellStyle name="Normal_laroux_1_PERSON2" xfId="0"/>
    <cellStyle name="Normal_laroux_1_pldt" xfId="0"/>
    <cellStyle name="Normal_laroux_1_pldt_1" xfId="0"/>
    <cellStyle name="Normal_laroux_1_pldt_2" xfId="0"/>
    <cellStyle name="Normal_laroux_1_pldt_3" xfId="0"/>
    <cellStyle name="Normal_laroux_1_PLDT_dimon" xfId="0"/>
    <cellStyle name="Normal_laroux_1_Sheet1 (2)" xfId="0"/>
    <cellStyle name="Normal_laroux_1_VERA" xfId="0"/>
    <cellStyle name="Normal_laroux_1_VERA_1" xfId="0"/>
    <cellStyle name="Normal_laroux_1_VIRUS-EDY" xfId="0"/>
    <cellStyle name="Normal_laroux_2" xfId="0"/>
    <cellStyle name="Normal_laroux_2_dimon" xfId="0"/>
    <cellStyle name="Normal_laroux_2_dimon_1" xfId="0"/>
    <cellStyle name="Normal_laroux_2_dimon_2" xfId="0"/>
    <cellStyle name="Normal_laroux_2_dimon_3" xfId="0"/>
    <cellStyle name="Normal_laroux_2_EPL 304 CA BDE" xfId="0"/>
    <cellStyle name="Normal_laroux_2_laroux" xfId="0"/>
    <cellStyle name="Normal_laroux_2_laroux_1" xfId="0"/>
    <cellStyle name="Normal_laroux_2_laroux_1_PERSON2" xfId="0"/>
    <cellStyle name="Normal_laroux_2_laroux_2" xfId="0"/>
    <cellStyle name="Normal_laroux_2_laroux_2_PERSON2" xfId="0"/>
    <cellStyle name="Normal_laroux_2_laroux_PERSON2" xfId="0"/>
    <cellStyle name="Normal_laroux_2_Locas" xfId="0"/>
    <cellStyle name="Normal_laroux_2_Locas_1" xfId="0"/>
    <cellStyle name="Normal_laroux_2_PERSON2" xfId="0"/>
    <cellStyle name="Normal_laroux_2_pldt" xfId="0"/>
    <cellStyle name="Normal_laroux_2_pldt_1" xfId="0"/>
    <cellStyle name="Normal_laroux_2_pldt_2" xfId="0"/>
    <cellStyle name="Normal_laroux_2_Sheet1 (2)" xfId="0"/>
    <cellStyle name="Normal_laroux_2_VIRUS-EDY" xfId="0"/>
    <cellStyle name="Normal_laroux_3" xfId="0"/>
    <cellStyle name="Normal_laroux_3_dimon" xfId="0"/>
    <cellStyle name="Normal_laroux_3_dimon_1" xfId="0"/>
    <cellStyle name="Normal_laroux_3_dimon_2" xfId="0"/>
    <cellStyle name="Normal_laroux_3_dimon_3" xfId="0"/>
    <cellStyle name="Normal_laroux_3_dimon_4" xfId="0"/>
    <cellStyle name="Normal_laroux_3_EPL 304 CA BDE" xfId="0"/>
    <cellStyle name="Normal_laroux_3_laroux" xfId="0"/>
    <cellStyle name="Normal_laroux_3_laroux_1" xfId="0"/>
    <cellStyle name="Normal_laroux_3_laroux_1_PERSON2" xfId="0"/>
    <cellStyle name="Normal_laroux_3_laroux_2" xfId="0"/>
    <cellStyle name="Normal_laroux_3_laroux_2_PERSON2" xfId="0"/>
    <cellStyle name="Normal_laroux_3_laroux_dimon" xfId="0"/>
    <cellStyle name="Normal_laroux_3_laroux_PERSON2" xfId="0"/>
    <cellStyle name="Normal_laroux_3_Locas" xfId="0"/>
    <cellStyle name="Normal_laroux_3_PERSON2" xfId="0"/>
    <cellStyle name="Normal_laroux_3_pldt" xfId="0"/>
    <cellStyle name="Normal_laroux_3_pldt_1" xfId="0"/>
    <cellStyle name="Normal_laroux_3_PLDT_dimon" xfId="0"/>
    <cellStyle name="Normal_laroux_3_Sheet1 (2)" xfId="0"/>
    <cellStyle name="Normal_laroux_3_VERA" xfId="0"/>
    <cellStyle name="Normal_laroux_3_VERA_1" xfId="0"/>
    <cellStyle name="Normal_laroux_3_VIRUS-EDY" xfId="0"/>
    <cellStyle name="Normal_laroux_4" xfId="0"/>
    <cellStyle name="Normal_laroux_4_dimon" xfId="0"/>
    <cellStyle name="Normal_laroux_4_dimon_1" xfId="0"/>
    <cellStyle name="Normal_laroux_4_dimon_2" xfId="0"/>
    <cellStyle name="Normal_laroux_4_dimon_3" xfId="0"/>
    <cellStyle name="Normal_laroux_4_EPL 304 CA BDE" xfId="0"/>
    <cellStyle name="Normal_laroux_4_laroux" xfId="0"/>
    <cellStyle name="Normal_laroux_4_laroux_1" xfId="0"/>
    <cellStyle name="Normal_laroux_4_laroux_1_PERSON2" xfId="0"/>
    <cellStyle name="Normal_laroux_4_laroux_2" xfId="0"/>
    <cellStyle name="Normal_laroux_4_laroux_PERSON2" xfId="0"/>
    <cellStyle name="Normal_laroux_4_PERSON2" xfId="0"/>
    <cellStyle name="Normal_laroux_4_pldt" xfId="0"/>
    <cellStyle name="Normal_laroux_4_pldt_1" xfId="0"/>
    <cellStyle name="Normal_laroux_4_pldt_2" xfId="0"/>
    <cellStyle name="Normal_laroux_4_PLDT_dimon" xfId="0"/>
    <cellStyle name="Normal_laroux_4_VERA" xfId="0"/>
    <cellStyle name="Normal_laroux_4_VIRUS-EDY" xfId="0"/>
    <cellStyle name="Normal_laroux_5" xfId="0"/>
    <cellStyle name="Normal_laroux_5_dimon" xfId="0"/>
    <cellStyle name="Normal_laroux_5_dimon_1" xfId="0"/>
    <cellStyle name="Normal_laroux_5_dimon_2" xfId="0"/>
    <cellStyle name="Normal_laroux_5_dimon_3" xfId="0"/>
    <cellStyle name="Normal_laroux_5_EPL 304 CA BDE" xfId="0"/>
    <cellStyle name="Normal_laroux_5_laroux" xfId="0"/>
    <cellStyle name="Normal_laroux_5_laroux_1" xfId="0"/>
    <cellStyle name="Normal_laroux_5_laroux_1_PERSON2" xfId="0"/>
    <cellStyle name="Normal_laroux_5_laroux_2" xfId="0"/>
    <cellStyle name="Normal_laroux_5_laroux_PERSON2" xfId="0"/>
    <cellStyle name="Normal_laroux_5_PERSON2" xfId="0"/>
    <cellStyle name="Normal_laroux_5_pldt" xfId="0"/>
    <cellStyle name="Normal_laroux_5_pldt_1" xfId="0"/>
    <cellStyle name="Normal_laroux_5_pldt_2" xfId="0"/>
    <cellStyle name="Normal_laroux_5_pldt_3" xfId="0"/>
    <cellStyle name="Normal_laroux_5_PLDT_dimon" xfId="0"/>
    <cellStyle name="Normal_laroux_5_VERA" xfId="0"/>
    <cellStyle name="Normal_laroux_5_VIRUS-EDY" xfId="0"/>
    <cellStyle name="Normal_laroux_6" xfId="0"/>
    <cellStyle name="Normal_laroux_6_dimon" xfId="0"/>
    <cellStyle name="Normal_laroux_6_dimon_1" xfId="0"/>
    <cellStyle name="Normal_laroux_6_dimon_2" xfId="0"/>
    <cellStyle name="Normal_laroux_6_dimon_3" xfId="0"/>
    <cellStyle name="Normal_laroux_6_EPL 304 CA BDE" xfId="0"/>
    <cellStyle name="Normal_laroux_6_laroux" xfId="0"/>
    <cellStyle name="Normal_laroux_6_laroux_1" xfId="0"/>
    <cellStyle name="Normal_laroux_6_laroux_1_PERSON2" xfId="0"/>
    <cellStyle name="Normal_laroux_6_laroux_dimon" xfId="0"/>
    <cellStyle name="Normal_laroux_6_laroux_laroux" xfId="0"/>
    <cellStyle name="Normal_laroux_6_laroux_PERSON2" xfId="0"/>
    <cellStyle name="Normal_laroux_6_laroux_UNIMAP (2)" xfId="0"/>
    <cellStyle name="Normal_laroux_6_PERSON2" xfId="0"/>
    <cellStyle name="Normal_laroux_6_pldt" xfId="0"/>
    <cellStyle name="Normal_laroux_6_pldt_1" xfId="0"/>
    <cellStyle name="Normal_laroux_6_pldt_2" xfId="0"/>
    <cellStyle name="Normal_laroux_6_PLDT_dimon" xfId="0"/>
    <cellStyle name="Normal_laroux_6_UNIMAP (2)" xfId="0"/>
    <cellStyle name="Normal_laroux_6_VERA" xfId="0"/>
    <cellStyle name="Normal_laroux_6_VIRUS-EDY" xfId="0"/>
    <cellStyle name="Normal_laroux_7" xfId="0"/>
    <cellStyle name="Normal_laroux_7_dimon" xfId="0"/>
    <cellStyle name="Normal_laroux_7_dimon_1" xfId="0"/>
    <cellStyle name="Normal_laroux_7_dimon_2" xfId="0"/>
    <cellStyle name="Normal_laroux_7_laroux" xfId="0"/>
    <cellStyle name="Normal_laroux_7_laroux_PERSON2" xfId="0"/>
    <cellStyle name="Normal_laroux_7_PERSON2" xfId="0"/>
    <cellStyle name="Normal_laroux_7_pldt" xfId="0"/>
    <cellStyle name="Normal_laroux_7_pldt_1" xfId="0"/>
    <cellStyle name="Normal_laroux_7_VERA" xfId="0"/>
    <cellStyle name="Normal_laroux_7_VIRUS-EDY" xfId="0"/>
    <cellStyle name="Normal_laroux_8" xfId="0"/>
    <cellStyle name="Normal_laroux_8_dimon" xfId="0"/>
    <cellStyle name="Normal_laroux_8_dimon_1" xfId="0"/>
    <cellStyle name="Normal_laroux_8_laroux" xfId="0"/>
    <cellStyle name="Normal_laroux_8_laroux_1" xfId="0"/>
    <cellStyle name="Normal_laroux_8_PERSON2" xfId="0"/>
    <cellStyle name="Normal_laroux_8_pldt" xfId="0"/>
    <cellStyle name="Normal_laroux_8_pldt_1" xfId="0"/>
    <cellStyle name="Normal_laroux_8_UNIMAP (2)" xfId="0"/>
    <cellStyle name="Normal_laroux_8_VERA" xfId="0"/>
    <cellStyle name="Normal_laroux_9" xfId="0"/>
    <cellStyle name="Normal_laroux_9_dimon" xfId="0"/>
    <cellStyle name="Normal_laroux_9_dimon_1" xfId="0"/>
    <cellStyle name="Normal_laroux_9_PERSON2" xfId="0"/>
    <cellStyle name="Normal_laroux_A" xfId="0"/>
    <cellStyle name="Normal_laroux_A_PERSON2" xfId="0"/>
    <cellStyle name="Normal_laroux_B" xfId="0"/>
    <cellStyle name="Normal_laroux_B_PERSON2" xfId="0"/>
    <cellStyle name="Normal_laroux_C" xfId="0"/>
    <cellStyle name="Normal_laroux_C_PERSON2" xfId="0"/>
    <cellStyle name="Normal_laroux_D" xfId="0"/>
    <cellStyle name="Normal_laroux_dimon" xfId="0"/>
    <cellStyle name="Normal_laroux_dimon_1" xfId="0"/>
    <cellStyle name="Normal_laroux_dimon_2" xfId="0"/>
    <cellStyle name="Normal_laroux_dimon_3" xfId="0"/>
    <cellStyle name="Normal_laroux_dimon_4" xfId="0"/>
    <cellStyle name="Normal_laroux_dimon_5" xfId="0"/>
    <cellStyle name="Normal_laroux_EPL 304 CA BDE" xfId="0"/>
    <cellStyle name="Normal_laroux_laroux" xfId="0"/>
    <cellStyle name="Normal_laroux_laroux_1" xfId="0"/>
    <cellStyle name="Normal_laroux_laroux_1_PERSON2" xfId="0"/>
    <cellStyle name="Normal_laroux_laroux_2" xfId="0"/>
    <cellStyle name="Normal_laroux_laroux_laroux" xfId="0"/>
    <cellStyle name="Normal_laroux_laroux_PERSON2" xfId="0"/>
    <cellStyle name="Normal_laroux_Locas" xfId="0"/>
    <cellStyle name="Normal_laroux_PERSON2" xfId="0"/>
    <cellStyle name="Normal_laroux_pldt" xfId="0"/>
    <cellStyle name="Normal_laroux_pldt_1" xfId="0"/>
    <cellStyle name="Normal_laroux_pldt_2" xfId="0"/>
    <cellStyle name="Normal_laroux_pldt_3" xfId="0"/>
    <cellStyle name="Normal_laroux_PLDT_dimon" xfId="0"/>
    <cellStyle name="Normal_laroux_Sheet1 (2)" xfId="0"/>
    <cellStyle name="Normal_laroux_VERA" xfId="0"/>
    <cellStyle name="Normal_laroux_VERA_1" xfId="0"/>
    <cellStyle name="Normal_laroux_VIRUS-EDY" xfId="0"/>
    <cellStyle name="Normal_Line Inst." xfId="0"/>
    <cellStyle name="Normal_List" xfId="0"/>
    <cellStyle name="Normal_Locas" xfId="0"/>
    <cellStyle name="Normal_Locas_1" xfId="0"/>
    <cellStyle name="Normal_MAJREP" xfId="0"/>
    <cellStyle name="Normal_MARCH 95" xfId="0"/>
    <cellStyle name="Normal_MATERAL2" xfId="0"/>
    <cellStyle name="Normal_MATERAL2_dimon" xfId="0"/>
    <cellStyle name="Normal_MATERAL2_laroux" xfId="0"/>
    <cellStyle name="Normal_MATERAL2_UNIMAP (2)" xfId="0"/>
    <cellStyle name="Normal_MED-A-CO.XLS" xfId="0"/>
    <cellStyle name="Normal_MID CURVE" xfId="0"/>
    <cellStyle name="Normal_MKGOCPX" xfId="0"/>
    <cellStyle name="Normal_Mkt Shr" xfId="0"/>
    <cellStyle name="Normal_MOBCPX" xfId="0"/>
    <cellStyle name="Normal_Module1 (2)" xfId="0"/>
    <cellStyle name="Normal_Module1 (2)_1" xfId="0"/>
    <cellStyle name="Normal_MONTHLY" xfId="0"/>
    <cellStyle name="Normal_MOR  - Supp" xfId="0"/>
    <cellStyle name="Normal_Movie Pallet" xfId="0"/>
    <cellStyle name="Normal_MTHLYR&amp;O" xfId="0"/>
    <cellStyle name="Normal_MTHLYR&amp;O_laroux" xfId="0"/>
    <cellStyle name="Normal_MTHLYR&amp;O_UNIMAP (2)" xfId="0"/>
    <cellStyle name="Normal_mud plant bolted" xfId="0"/>
    <cellStyle name="Normal_mud plant bolted_dimon" xfId="0"/>
    <cellStyle name="Normal_Multikarya" xfId="0"/>
    <cellStyle name="Normal_NA WITHOUT GOV'T &amp; PNX" xfId="0"/>
    <cellStyle name="Normal_NAOBU10" xfId="0"/>
    <cellStyle name="Normal_NAT ACCT" xfId="0"/>
    <cellStyle name="Normal_NCR-C&amp;W Val" xfId="0"/>
    <cellStyle name="Normal_NCR-Cap intensity" xfId="0"/>
    <cellStyle name="Normal_NCR-Line per Staff" xfId="0"/>
    <cellStyle name="Normal_NCR-Rev dist" xfId="0"/>
    <cellStyle name="Normal_NEHQ-ACT.XLS" xfId="0"/>
    <cellStyle name="Normal_non sec restruc (2)" xfId="0"/>
    <cellStyle name="Normal_non sec restruc (2)_laroux" xfId="0"/>
    <cellStyle name="Normal_non sec restruc (2)_laroux_UNIMAP (2)" xfId="0"/>
    <cellStyle name="Normal_non sec restruc (2)_UNIMAP (2)" xfId="0"/>
    <cellStyle name="Normal_NS-A-CO.XLS" xfId="0"/>
    <cellStyle name="Normal_NS_AT" xfId="0"/>
    <cellStyle name="Normal_NS_CONS GROUP" xfId="0"/>
    <cellStyle name="Normal_NSACTUAL.XLS" xfId="0"/>
    <cellStyle name="Normal_NSACTUAL.XLS_1" xfId="0"/>
    <cellStyle name="Normal_NSG1999" xfId="0"/>
    <cellStyle name="Normal_NTG_PJE" xfId="0"/>
    <cellStyle name="Normal_NTG_PJE_laroux" xfId="0"/>
    <cellStyle name="Normal_NTG_PJE_UNIMAP (2)" xfId="0"/>
    <cellStyle name="Normal_NX00" xfId="0"/>
    <cellStyle name="Normal_Op Cost Break" xfId="0"/>
    <cellStyle name="Normal_OPSTAT" xfId="0"/>
    <cellStyle name="Normal_OS-A-CO.XLS" xfId="0"/>
    <cellStyle name="Normal_OSMOCPX" xfId="0"/>
    <cellStyle name="Normal_Other Months" xfId="0"/>
    <cellStyle name="Normal_Outlook" xfId="0"/>
    <cellStyle name="Normal_Outlook_1" xfId="0"/>
    <cellStyle name="Normal_OWN, AR, SNIPS" xfId="0"/>
    <cellStyle name="Normal_Owners" xfId="0"/>
    <cellStyle name="Normal_P7INVENT" xfId="0"/>
    <cellStyle name="Normal_PAGE 1" xfId="0"/>
    <cellStyle name="Normal_pbdefault" xfId="0"/>
    <cellStyle name="Normal_pbdefault_1" xfId="0"/>
    <cellStyle name="Normal_percentages" xfId="0"/>
    <cellStyle name="Normal_PERSON2" xfId="0"/>
    <cellStyle name="Normal_PERSONAL" xfId="0"/>
    <cellStyle name="Normal_PERSONAL_dimon" xfId="0"/>
    <cellStyle name="Normal_PERSONAL_Locas" xfId="0"/>
    <cellStyle name="Normal_petes version - Hdcnt" xfId="0"/>
    <cellStyle name="Normal_petes version - Hdcnt_laroux" xfId="0"/>
    <cellStyle name="Normal_petes version - Hdcnt_UNIMAP (2)" xfId="0"/>
    <cellStyle name="Normal_PGL1999" xfId="0"/>
    <cellStyle name="Normal_PGMKOCPX" xfId="0"/>
    <cellStyle name="Normal_PGNW1" xfId="0"/>
    <cellStyle name="Normal_PGNW2" xfId="0"/>
    <cellStyle name="Normal_PGNWOCPX" xfId="0"/>
    <cellStyle name="Normal_Picks" xfId="0"/>
    <cellStyle name="Normal_PIG3" xfId="0"/>
    <cellStyle name="Normal_Pink" xfId="0"/>
    <cellStyle name="Normal_PLAN" xfId="0"/>
    <cellStyle name="Normal_PLANT" xfId="0"/>
    <cellStyle name="Normal_PLANTS" xfId="0"/>
    <cellStyle name="Normal_Playoff Prelim (2)" xfId="0"/>
    <cellStyle name="Normal_PLDT" xfId="0"/>
    <cellStyle name="Normal_PLDT_1" xfId="0"/>
    <cellStyle name="Normal_pldt_1_Calculations" xfId="0"/>
    <cellStyle name="Normal_PLDT_1_dimon" xfId="0"/>
    <cellStyle name="Normal_pldt_2" xfId="0"/>
    <cellStyle name="Normal_pldt_2_Calculations" xfId="0"/>
    <cellStyle name="Normal_PLDT_2_dimon" xfId="0"/>
    <cellStyle name="Normal_pldt_2_dimon_1" xfId="0"/>
    <cellStyle name="Normal_pldt_2_pldt" xfId="0"/>
    <cellStyle name="Normal_pldt_3" xfId="0"/>
    <cellStyle name="Normal_pldt_3_dimon" xfId="0"/>
    <cellStyle name="Normal_pldt_4" xfId="0"/>
    <cellStyle name="Normal_pldt_4_dimon" xfId="0"/>
    <cellStyle name="Normal_PLDT_4_dimon_1" xfId="0"/>
    <cellStyle name="Normal_pldt_5" xfId="0"/>
    <cellStyle name="Normal_pldt_6" xfId="0"/>
    <cellStyle name="Normal_pldt_Calculations" xfId="0"/>
    <cellStyle name="Normal_PLDT_dimon" xfId="0"/>
    <cellStyle name="Normal_PLDT_dimon_1" xfId="0"/>
    <cellStyle name="Normal_pldt_pldt" xfId="0"/>
    <cellStyle name="Normal_POW-Provision" xfId="0"/>
    <cellStyle name="Normal_priccurv" xfId="0"/>
    <cellStyle name="Normal_priccurv_1" xfId="0"/>
    <cellStyle name="Normal_priccurv_2" xfId="0"/>
    <cellStyle name="Normal_PriceSheet" xfId="0"/>
    <cellStyle name="Normal_PriceSheet_1" xfId="0"/>
    <cellStyle name="Normal_PrintBox (2)" xfId="0"/>
    <cellStyle name="Normal_PROCDS&amp;G" xfId="0"/>
    <cellStyle name="Normal_PROD SALES" xfId="0"/>
    <cellStyle name="Normal_PROD SALES by Region Pg 2" xfId="0"/>
    <cellStyle name="Normal_PRODUCT" xfId="0"/>
    <cellStyle name="Normal_Production Payment model" xfId="0"/>
    <cellStyle name="Normal_production tony" xfId="0"/>
    <cellStyle name="Normal_PROFILE4" xfId="0"/>
    <cellStyle name="Normal_PSTNOCFP" xfId="0"/>
    <cellStyle name="Normal_PURAZV12" xfId="0"/>
    <cellStyle name="Normal_Q08-95.XLS" xfId="0"/>
    <cellStyle name="Normal_QMM-1" xfId="0"/>
    <cellStyle name="Normal_Quarter End Months" xfId="0"/>
    <cellStyle name="Normal_r1" xfId="0"/>
    <cellStyle name="Normal_Real Opr Cf" xfId="0"/>
    <cellStyle name="Normal_Real Rev per Staff (1)" xfId="0"/>
    <cellStyle name="Normal_Real Rev per Staff (2)" xfId="0"/>
    <cellStyle name="Normal_recon" xfId="0"/>
    <cellStyle name="Normal_recon_laroux" xfId="0"/>
    <cellStyle name="Normal_recon_UNIMAP (2)" xfId="0"/>
    <cellStyle name="Normal_Region 2-C&amp;W" xfId="0"/>
    <cellStyle name="Normal_RELO-MOS" xfId="0"/>
    <cellStyle name="Normal_RELO694" xfId="0"/>
    <cellStyle name="Normal_REPORT-budget" xfId="0"/>
    <cellStyle name="Normal_REPORT-plan" xfId="0"/>
    <cellStyle name="Normal_Return on Rev" xfId="0"/>
    <cellStyle name="Normal_Rev p line" xfId="0"/>
    <cellStyle name="Normal_risk_op" xfId="0"/>
    <cellStyle name="Normal_risk_op (+)" xfId="0"/>
    <cellStyle name="Normal_risk_op_laroux" xfId="0"/>
    <cellStyle name="Normal_risk_op_UNIMAP (2)" xfId="0"/>
    <cellStyle name="Normal_RJRN Roadmap" xfId="0"/>
    <cellStyle name="Normal_RJRN Roadmap (2)" xfId="0"/>
    <cellStyle name="Normal_RJRT % to Total (2)" xfId="0"/>
    <cellStyle name="Normal_ROACE" xfId="0"/>
    <cellStyle name="Normal_ROAD" xfId="0"/>
    <cellStyle name="Normal_ROAD_1" xfId="0"/>
    <cellStyle name="Normal_ROAD_1_laroux" xfId="0"/>
    <cellStyle name="Normal_ROAD_1_UNIMAP (2)" xfId="0"/>
    <cellStyle name="Normal_ROCF (Tot)" xfId="0"/>
    <cellStyle name="Normal_Roster" xfId="0"/>
    <cellStyle name="Normal_RPACONS (BY RANK&amp;EVENT)" xfId="0"/>
    <cellStyle name="Normal_RPACONS (BY RANK)" xfId="0"/>
    <cellStyle name="Normal_Rules" xfId="0"/>
    <cellStyle name="Normal_Sales Order" xfId="0"/>
    <cellStyle name="Normal_SALES, BGP, MOI" xfId="0"/>
    <cellStyle name="Normal_SATOCPX" xfId="0"/>
    <cellStyle name="Normal_SC COP" xfId="0"/>
    <cellStyle name="Normal_SCH1_SIL" xfId="0"/>
    <cellStyle name="Normal_SCH2_SIL" xfId="0"/>
    <cellStyle name="Normal_SCH2_SIL_1" xfId="0"/>
    <cellStyle name="Normal_SERVR" xfId="0"/>
    <cellStyle name="Normal_severance" xfId="0"/>
    <cellStyle name="Normal_severance_laroux" xfId="0"/>
    <cellStyle name="Normal_severance_laroux_UNIMAP (2)" xfId="0"/>
    <cellStyle name="Normal_severance_UNIMAP (2)" xfId="0"/>
    <cellStyle name="Normal_Sheet1" xfId="0"/>
    <cellStyle name="Normal_Sheet1 (2)" xfId="0"/>
    <cellStyle name="Normal_Sheet1 (2)_1" xfId="0"/>
    <cellStyle name="Normal_Sheet1 (2)_dimon" xfId="0"/>
    <cellStyle name="Normal_Sheet1 (2)_laroux" xfId="0"/>
    <cellStyle name="Normal_Sheet1 (2)_PERSON2" xfId="0"/>
    <cellStyle name="Normal_Sheet1 (2)_VERA" xfId="0"/>
    <cellStyle name="Normal_Sheet1 (2)_VERA_1" xfId="0"/>
    <cellStyle name="Normal_Sheet1_1" xfId="0"/>
    <cellStyle name="Normal_Sheet1_dimon" xfId="0"/>
    <cellStyle name="Normal_Sheet1_FUNDS" xfId="0"/>
    <cellStyle name="Normal_Sheet1_FUNDS (2)" xfId="0"/>
    <cellStyle name="Normal_Sheet1_laroux" xfId="0"/>
    <cellStyle name="Normal_Sheet1_laroux_1" xfId="0"/>
    <cellStyle name="Normal_Sheet1_laroux_1_UNIMAP (2)" xfId="0"/>
    <cellStyle name="Normal_Sheet1_laroux_2" xfId="0"/>
    <cellStyle name="Normal_Sheet1_laroux_laroux" xfId="0"/>
    <cellStyle name="Normal_Sheet1_laroux_laroux_1" xfId="0"/>
    <cellStyle name="Normal_Sheet1_laroux_laroux_UNIMAP (2)" xfId="0"/>
    <cellStyle name="Normal_Sheet1_laroux_PERSON2" xfId="0"/>
    <cellStyle name="Normal_Sheet1_laroux_UNIMAP (2)" xfId="0"/>
    <cellStyle name="Normal_Sheet1_List" xfId="0"/>
    <cellStyle name="Normal_Sheet1_PERSON2" xfId="0"/>
    <cellStyle name="Normal_Sheet1_PLDT" xfId="0"/>
    <cellStyle name="Normal_Sheet1_UNIMAP (2)" xfId="0"/>
    <cellStyle name="Normal_Sheet1_VERA" xfId="0"/>
    <cellStyle name="Normal_Sheet1_VERA_1" xfId="0"/>
    <cellStyle name="Normal_Sheet2" xfId="0"/>
    <cellStyle name="Normal_Sheet2_laroux" xfId="0"/>
    <cellStyle name="Normal_Sheet2_laroux_1" xfId="0"/>
    <cellStyle name="Normal_Sheet2_laroux_UNIMAP (2)" xfId="0"/>
    <cellStyle name="Normal_Sheet2_PERSON2" xfId="0"/>
    <cellStyle name="Normal_Sheet2_UNIMAP (2)" xfId="0"/>
    <cellStyle name="Normal_Sheet3" xfId="0"/>
    <cellStyle name="Normal_Sheet3_laroux" xfId="0"/>
    <cellStyle name="Normal_Sheet3_laroux_1" xfId="0"/>
    <cellStyle name="Normal_Sheet3_laroux_UNIMAP (2)" xfId="0"/>
    <cellStyle name="Normal_Sheet3_PERSON2" xfId="0"/>
    <cellStyle name="Normal_Sheet3_UNIMAP (2)" xfId="0"/>
    <cellStyle name="Normal_Sheet4" xfId="0"/>
    <cellStyle name="Normal_Sheet4_laroux" xfId="0"/>
    <cellStyle name="Normal_Sheet4_laroux_1" xfId="0"/>
    <cellStyle name="Normal_Sheet4_laroux_UNIMAP (2)" xfId="0"/>
    <cellStyle name="Normal_Sheet4_UNIMAP (2)" xfId="0"/>
    <cellStyle name="Normal_Sheet5" xfId="0"/>
    <cellStyle name="Normal_Sheet5_laroux" xfId="0"/>
    <cellStyle name="Normal_Sheet5_laroux_1" xfId="0"/>
    <cellStyle name="Normal_Sheet5_laroux_UNIMAP (2)" xfId="0"/>
    <cellStyle name="Normal_Sheet5_UNIMAP (2)" xfId="0"/>
    <cellStyle name="Normal_SHENREPT" xfId="0"/>
    <cellStyle name="Normal_SHENREPT_laroux" xfId="0"/>
    <cellStyle name="Normal_SHENREPT_pldt" xfId="0"/>
    <cellStyle name="Normal_solInv_suppldata_qry" xfId="0"/>
    <cellStyle name="Normal_SOP" xfId="0"/>
    <cellStyle name="Normal_sprint contr" xfId="0"/>
    <cellStyle name="Normal_SS2" xfId="0"/>
    <cellStyle name="Normal_Staff cost%rev" xfId="0"/>
    <cellStyle name="Normal_Summ Rest" xfId="0"/>
    <cellStyle name="Normal_Summ Rest (2)" xfId="0"/>
    <cellStyle name="Normal_Summ Rest (2)_laroux" xfId="0"/>
    <cellStyle name="Normal_Summ Rest (2)_UNIMAP (2)" xfId="0"/>
    <cellStyle name="Normal_Summ Rest_laroux" xfId="0"/>
    <cellStyle name="Normal_Summ Rest_UNIMAP (2)" xfId="0"/>
    <cellStyle name="Normal_Summary" xfId="0"/>
    <cellStyle name="Normal_SUMPAGE" xfId="0"/>
    <cellStyle name="Normal_SWI-C-CO.XLS" xfId="0"/>
    <cellStyle name="Normal_Template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YTD" xfId="0"/>
    <cellStyle name="Normal_Total-Rev dist.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N-A-CO.XLS" xfId="0"/>
    <cellStyle name="Normal_util94" xfId="0"/>
    <cellStyle name="Normal_Variance" xfId="0"/>
    <cellStyle name="Normal_version2 (2)" xfId="0"/>
    <cellStyle name="Normal_version2.A" xfId="0"/>
    <cellStyle name="Normal_White" xfId="0"/>
    <cellStyle name="Normal_WO Var. &amp; Tot. Exp." xfId="0"/>
    <cellStyle name="Normal_WSP" xfId="0"/>
    <cellStyle name="Normal_WSS ConEd" xfId="0"/>
    <cellStyle name="Normal_yrcao" xfId="0"/>
    <cellStyle name="Normal_YREND55" xfId="0"/>
    <cellStyle name="Normal_YREND57" xfId="0"/>
    <cellStyle name="Normal_YTDCUR" xfId="0"/>
    <cellStyle name="Percent [2]" xfId="0"/>
    <cellStyle name="Total" xfId="0"/>
    <cellStyle name="Tusental (0)_laroux" xfId="0"/>
    <cellStyle name="Tusental_laroux" xfId="0"/>
    <cellStyle name="Unprot" xfId="0"/>
    <cellStyle name="Unprot$" xfId="0"/>
    <cellStyle name="Unprotect" xfId="0"/>
    <cellStyle name="Valuta (0)_laroux" xfId="0"/>
    <cellStyle name="Valuta (0)_laroux_1" xfId="0"/>
    <cellStyle name="Valuta (0)_laroux_1_Atlanta_Unwind_Model_11.04.99" xfId="0"/>
    <cellStyle name="Valuta (0)_laroux_1_Supply_Value_Model_10.11.99" xfId="0"/>
    <cellStyle name="Valuta (0)_laroux_Atlanta_Unwind_Model_11.04.99" xfId="0"/>
    <cellStyle name="Valuta_laroux" xfId="0"/>
    <cellStyle name="Valuta_laroux_1" xfId="0"/>
    <cellStyle name="Valuta_laroux_Atlanta_Unwind_Model_11.04.99" xfId="0"/>
    <cellStyle name="Valuta_laroux_Supply_Value_Model_10.11.99" xfId="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26722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379080</xdr:colOff>
      <xdr:row>40</xdr:row>
      <xdr:rowOff>105120</xdr:rowOff>
    </xdr:from>
    <xdr:to>
      <xdr:col>6</xdr:col>
      <xdr:colOff>545040</xdr:colOff>
      <xdr:row>48</xdr:row>
      <xdr:rowOff>47520</xdr:rowOff>
    </xdr:to>
    <xdr:sp>
      <xdr:nvSpPr>
        <xdr:cNvPr id="0" name="Rectangle 1"/>
        <xdr:cNvSpPr/>
      </xdr:nvSpPr>
      <xdr:spPr>
        <a:xfrm>
          <a:off x="379080" y="6743880"/>
          <a:ext cx="4767840" cy="1238040"/>
        </a:xfrm>
        <a:prstGeom prst="rect">
          <a:avLst/>
        </a:prstGeom>
        <a:noFill/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Curveload_TBG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rves"/>
    </sheetNames>
    <definedNames>
      <definedName name="today" refersTo="[1]Curves!$A$6"/>
      <definedName name="Table" refersTo="[1]Curves!$C$8:$L$370"/>
      <definedName name="Curves" refersTo="[1]Curves!$C$8:$L$8"/>
    </definedNames>
    <sheetDataSet>
      <sheetData sheetId="0">
        <row r="6">
          <cell r="A6">
            <v>36930</v>
          </cell>
        </row>
        <row r="8">
          <cell r="D8" t="str">
            <v>LIBOR-AA</v>
          </cell>
          <cell r="E8" t="str">
            <v>NG-P</v>
          </cell>
          <cell r="F8" t="str">
            <v>VO-P</v>
          </cell>
          <cell r="G8" t="str">
            <v>IF-TRANSCO/Z1-D</v>
          </cell>
          <cell r="H8" t="str">
            <v>IF-TRANSCO/Z1-I</v>
          </cell>
          <cell r="I8" t="str">
            <v>IF-TRANSCO/Z2-D</v>
          </cell>
          <cell r="J8" t="str">
            <v>IF-TRANSCO/Z2-I</v>
          </cell>
          <cell r="K8" t="str">
            <v>IF-TRANSCO/Z3-D</v>
          </cell>
          <cell r="L8" t="str">
            <v>IF-TRANSCO/Z3-I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</row>
        <row r="11">
          <cell r="C11" t="str">
            <v>Effective Date</v>
          </cell>
          <cell r="D11">
            <v>36930</v>
          </cell>
          <cell r="E11">
            <v>36930</v>
          </cell>
          <cell r="F11">
            <v>36930</v>
          </cell>
          <cell r="G11">
            <v>36930</v>
          </cell>
          <cell r="H11">
            <v>36930</v>
          </cell>
          <cell r="I11">
            <v>36930</v>
          </cell>
          <cell r="J11">
            <v>36930</v>
          </cell>
          <cell r="K11">
            <v>36930</v>
          </cell>
          <cell r="L11">
            <v>36930</v>
          </cell>
        </row>
        <row r="12">
          <cell r="C12" t="str">
            <v>Prompt Month</v>
          </cell>
          <cell r="D12">
            <v>36951</v>
          </cell>
          <cell r="E12">
            <v>36951</v>
          </cell>
          <cell r="F12">
            <v>36951</v>
          </cell>
          <cell r="G12">
            <v>36951</v>
          </cell>
          <cell r="H12">
            <v>36951</v>
          </cell>
          <cell r="I12">
            <v>36951</v>
          </cell>
          <cell r="J12">
            <v>36951</v>
          </cell>
          <cell r="K12">
            <v>36951</v>
          </cell>
          <cell r="L12">
            <v>36951</v>
          </cell>
        </row>
        <row r="13">
          <cell r="C13" t="str">
            <v>Curve Code</v>
          </cell>
          <cell r="D13" t="str">
            <v>INTNS</v>
          </cell>
          <cell r="E13" t="str">
            <v>NG</v>
          </cell>
          <cell r="F13" t="str">
            <v>NG</v>
          </cell>
          <cell r="G13" t="str">
            <v>IF-TRANSCO/Z1</v>
          </cell>
          <cell r="H13" t="str">
            <v>IF-TRANSCO/Z1</v>
          </cell>
          <cell r="I13" t="str">
            <v>IF-TRANSCO/Z2</v>
          </cell>
          <cell r="J13" t="str">
            <v>IF-TRANSCO/Z2</v>
          </cell>
          <cell r="K13" t="str">
            <v>IF-TRANSCO/Z3</v>
          </cell>
          <cell r="L13" t="str">
            <v>IF-TRANSCO/Z3</v>
          </cell>
        </row>
        <row r="14">
          <cell r="C14" t="str">
            <v>Curve Type</v>
          </cell>
          <cell r="D14" t="str">
            <v>AA</v>
          </cell>
          <cell r="E14" t="str">
            <v>PR</v>
          </cell>
          <cell r="F14" t="str">
            <v>VO</v>
          </cell>
          <cell r="G14" t="str">
            <v>PR</v>
          </cell>
          <cell r="H14" t="str">
            <v>PR</v>
          </cell>
          <cell r="I14" t="str">
            <v>PR</v>
          </cell>
          <cell r="J14" t="str">
            <v>PR</v>
          </cell>
          <cell r="K14" t="str">
            <v>PR</v>
          </cell>
          <cell r="L14" t="str">
            <v>PR</v>
          </cell>
        </row>
        <row r="15">
          <cell r="C15" t="str">
            <v>Book Code 1</v>
          </cell>
          <cell r="D15" t="str">
            <v>R</v>
          </cell>
          <cell r="E15" t="str">
            <v>P</v>
          </cell>
          <cell r="F15" t="str">
            <v>P</v>
          </cell>
          <cell r="G15" t="str">
            <v>D</v>
          </cell>
          <cell r="H15" t="str">
            <v>I</v>
          </cell>
          <cell r="I15" t="str">
            <v>D</v>
          </cell>
          <cell r="J15" t="str">
            <v>I</v>
          </cell>
          <cell r="K15" t="str">
            <v>D</v>
          </cell>
          <cell r="L15" t="str">
            <v>I</v>
          </cell>
        </row>
        <row r="16">
          <cell r="C16" t="str">
            <v>Publisher</v>
          </cell>
          <cell r="D16" t="str">
            <v>DARNAEZ</v>
          </cell>
          <cell r="E16" t="str">
            <v>DQUIGLE</v>
          </cell>
          <cell r="F16" t="str">
            <v>DQUIGLE</v>
          </cell>
          <cell r="G16" t="str">
            <v>SBRAWNE</v>
          </cell>
          <cell r="H16" t="str">
            <v>SBRAWNE</v>
          </cell>
          <cell r="I16" t="str">
            <v>SBRAWNE</v>
          </cell>
          <cell r="J16" t="str">
            <v>SBRAWNE</v>
          </cell>
          <cell r="K16" t="str">
            <v>SBRAWNE</v>
          </cell>
          <cell r="L16" t="str">
            <v>SBRAWNE</v>
          </cell>
        </row>
        <row r="17">
          <cell r="C17">
            <v>36951</v>
          </cell>
          <cell r="D17">
            <v>0.057140452256013</v>
          </cell>
          <cell r="E17">
            <v>6.158</v>
          </cell>
          <cell r="F17">
            <v>0.98</v>
          </cell>
          <cell r="G17">
            <v>-0.1125</v>
          </cell>
          <cell r="H17">
            <v>0.015</v>
          </cell>
          <cell r="I17">
            <v>-0.0325</v>
          </cell>
          <cell r="J17">
            <v>0.02</v>
          </cell>
          <cell r="K17">
            <v>0.0175</v>
          </cell>
          <cell r="L17">
            <v>0.04</v>
          </cell>
        </row>
        <row r="18">
          <cell r="C18">
            <v>36982</v>
          </cell>
          <cell r="D18">
            <v>0.056759874287473</v>
          </cell>
          <cell r="E18">
            <v>5.86</v>
          </cell>
          <cell r="F18">
            <v>0.695</v>
          </cell>
          <cell r="G18">
            <v>-0.0725</v>
          </cell>
          <cell r="H18">
            <v>0.0175</v>
          </cell>
          <cell r="I18">
            <v>-0.0225</v>
          </cell>
          <cell r="J18">
            <v>0.02</v>
          </cell>
          <cell r="K18">
            <v>0.0175</v>
          </cell>
          <cell r="L18">
            <v>0.015</v>
          </cell>
        </row>
        <row r="19">
          <cell r="C19">
            <v>37012</v>
          </cell>
          <cell r="D19">
            <v>0.055730856002883</v>
          </cell>
          <cell r="E19">
            <v>5.64</v>
          </cell>
          <cell r="F19">
            <v>0.57</v>
          </cell>
          <cell r="G19">
            <v>-0.0725</v>
          </cell>
          <cell r="H19">
            <v>0.0175</v>
          </cell>
          <cell r="I19">
            <v>-0.0225</v>
          </cell>
          <cell r="J19">
            <v>0.02</v>
          </cell>
          <cell r="K19">
            <v>0.0175</v>
          </cell>
          <cell r="L19">
            <v>0.015</v>
          </cell>
        </row>
        <row r="20">
          <cell r="C20">
            <v>37043</v>
          </cell>
          <cell r="D20">
            <v>0.054785489853023</v>
          </cell>
          <cell r="E20">
            <v>5.62</v>
          </cell>
          <cell r="F20">
            <v>0.52</v>
          </cell>
          <cell r="G20">
            <v>-0.0725</v>
          </cell>
          <cell r="H20">
            <v>0.0175</v>
          </cell>
          <cell r="I20">
            <v>-0.0225</v>
          </cell>
          <cell r="J20">
            <v>0.02</v>
          </cell>
          <cell r="K20">
            <v>0.0175</v>
          </cell>
          <cell r="L20">
            <v>0.015</v>
          </cell>
        </row>
        <row r="21">
          <cell r="C21">
            <v>37073</v>
          </cell>
          <cell r="D21">
            <v>0.054044415380893</v>
          </cell>
          <cell r="E21">
            <v>5.63</v>
          </cell>
          <cell r="F21">
            <v>0.505</v>
          </cell>
          <cell r="G21">
            <v>-0.0725</v>
          </cell>
          <cell r="H21">
            <v>0.0175</v>
          </cell>
          <cell r="I21">
            <v>-0.0225</v>
          </cell>
          <cell r="J21">
            <v>0.02</v>
          </cell>
          <cell r="K21">
            <v>0.0175</v>
          </cell>
          <cell r="L21">
            <v>0.015</v>
          </cell>
        </row>
        <row r="22">
          <cell r="C22">
            <v>37104</v>
          </cell>
          <cell r="D22">
            <v>0.05353750432279</v>
          </cell>
          <cell r="E22">
            <v>5.64</v>
          </cell>
          <cell r="F22">
            <v>0.505</v>
          </cell>
          <cell r="G22">
            <v>-0.0725</v>
          </cell>
          <cell r="H22">
            <v>0.0175</v>
          </cell>
          <cell r="I22">
            <v>-0.0225</v>
          </cell>
          <cell r="J22">
            <v>0.02</v>
          </cell>
          <cell r="K22">
            <v>0.0175</v>
          </cell>
          <cell r="L22">
            <v>0.015</v>
          </cell>
        </row>
        <row r="23">
          <cell r="C23">
            <v>37135</v>
          </cell>
          <cell r="D23">
            <v>0.053030593350335</v>
          </cell>
          <cell r="E23">
            <v>5.59</v>
          </cell>
          <cell r="F23">
            <v>0.505</v>
          </cell>
          <cell r="G23">
            <v>-0.0725</v>
          </cell>
          <cell r="H23">
            <v>0.0175</v>
          </cell>
          <cell r="I23">
            <v>-0.0225</v>
          </cell>
          <cell r="J23">
            <v>0.02</v>
          </cell>
          <cell r="K23">
            <v>0.0175</v>
          </cell>
          <cell r="L23">
            <v>0.015</v>
          </cell>
        </row>
        <row r="24">
          <cell r="C24">
            <v>37165</v>
          </cell>
          <cell r="D24">
            <v>0.052632503037597</v>
          </cell>
          <cell r="E24">
            <v>5.598</v>
          </cell>
          <cell r="F24">
            <v>0.505</v>
          </cell>
          <cell r="G24">
            <v>-0.0725</v>
          </cell>
          <cell r="H24">
            <v>0.0175</v>
          </cell>
          <cell r="I24">
            <v>-0.0225</v>
          </cell>
          <cell r="J24">
            <v>0.02</v>
          </cell>
          <cell r="K24">
            <v>0.0175</v>
          </cell>
          <cell r="L24">
            <v>0.015</v>
          </cell>
        </row>
        <row r="25">
          <cell r="C25">
            <v>37196</v>
          </cell>
          <cell r="D25">
            <v>0.052370541278151</v>
          </cell>
          <cell r="E25">
            <v>5.668</v>
          </cell>
          <cell r="F25">
            <v>0.5</v>
          </cell>
          <cell r="G25">
            <v>-0.07</v>
          </cell>
          <cell r="H25">
            <v>0.0175</v>
          </cell>
          <cell r="I25">
            <v>-0.02</v>
          </cell>
          <cell r="J25">
            <v>0.02</v>
          </cell>
          <cell r="K25">
            <v>0.02</v>
          </cell>
          <cell r="L25">
            <v>0.02</v>
          </cell>
        </row>
        <row r="26">
          <cell r="C26">
            <v>37226</v>
          </cell>
          <cell r="D26">
            <v>0.052117029919832</v>
          </cell>
          <cell r="E26">
            <v>5.763</v>
          </cell>
          <cell r="F26">
            <v>0.5</v>
          </cell>
          <cell r="G26">
            <v>-0.07</v>
          </cell>
          <cell r="H26">
            <v>0.0175</v>
          </cell>
          <cell r="I26">
            <v>-0.02</v>
          </cell>
          <cell r="J26">
            <v>0.02</v>
          </cell>
          <cell r="K26">
            <v>0.02</v>
          </cell>
          <cell r="L26">
            <v>0.02</v>
          </cell>
        </row>
        <row r="27">
          <cell r="C27">
            <v>37257</v>
          </cell>
          <cell r="D27">
            <v>0.05197435412233</v>
          </cell>
          <cell r="E27">
            <v>5.768</v>
          </cell>
          <cell r="F27">
            <v>0.5</v>
          </cell>
          <cell r="G27">
            <v>-0.07</v>
          </cell>
          <cell r="H27">
            <v>0.015</v>
          </cell>
          <cell r="I27">
            <v>-0.02</v>
          </cell>
          <cell r="J27">
            <v>0.02</v>
          </cell>
          <cell r="K27">
            <v>0.02</v>
          </cell>
          <cell r="L27">
            <v>0.02</v>
          </cell>
        </row>
        <row r="28">
          <cell r="C28">
            <v>37288</v>
          </cell>
          <cell r="D28">
            <v>0.051996843447309</v>
          </cell>
          <cell r="E28">
            <v>5.548</v>
          </cell>
          <cell r="F28">
            <v>0.485</v>
          </cell>
          <cell r="G28">
            <v>-0.07</v>
          </cell>
          <cell r="H28">
            <v>0.015</v>
          </cell>
          <cell r="I28">
            <v>-0.02</v>
          </cell>
          <cell r="J28">
            <v>0.02</v>
          </cell>
          <cell r="K28">
            <v>0.02</v>
          </cell>
          <cell r="L28">
            <v>0.02</v>
          </cell>
        </row>
        <row r="29">
          <cell r="C29">
            <v>37316</v>
          </cell>
          <cell r="D29">
            <v>0.052017156386146</v>
          </cell>
          <cell r="E29">
            <v>5.183</v>
          </cell>
          <cell r="F29">
            <v>0.4375</v>
          </cell>
          <cell r="G29">
            <v>-0.07</v>
          </cell>
          <cell r="H29">
            <v>0.015</v>
          </cell>
          <cell r="I29">
            <v>-0.02</v>
          </cell>
          <cell r="J29">
            <v>0.02</v>
          </cell>
          <cell r="K29">
            <v>0.02</v>
          </cell>
          <cell r="L29">
            <v>0.02</v>
          </cell>
        </row>
        <row r="30">
          <cell r="C30">
            <v>37347</v>
          </cell>
          <cell r="D30">
            <v>0.052056072680355</v>
          </cell>
          <cell r="E30">
            <v>4.633</v>
          </cell>
          <cell r="F30">
            <v>0.3775</v>
          </cell>
          <cell r="G30">
            <v>-0.0705</v>
          </cell>
          <cell r="H30">
            <v>0.0175</v>
          </cell>
          <cell r="I30">
            <v>-0.0205</v>
          </cell>
          <cell r="J30">
            <v>0.02</v>
          </cell>
          <cell r="K30">
            <v>0.0125</v>
          </cell>
          <cell r="L30">
            <v>0.015</v>
          </cell>
        </row>
        <row r="31">
          <cell r="C31">
            <v>37377</v>
          </cell>
          <cell r="D31">
            <v>0.052112769927482</v>
          </cell>
          <cell r="E31">
            <v>4.488</v>
          </cell>
          <cell r="F31">
            <v>0.35</v>
          </cell>
          <cell r="G31">
            <v>-0.0705</v>
          </cell>
          <cell r="H31">
            <v>0.0175</v>
          </cell>
          <cell r="I31">
            <v>-0.0205</v>
          </cell>
          <cell r="J31">
            <v>0.02</v>
          </cell>
          <cell r="K31">
            <v>0.0125</v>
          </cell>
          <cell r="L31">
            <v>0.015</v>
          </cell>
        </row>
        <row r="32">
          <cell r="C32">
            <v>37408</v>
          </cell>
          <cell r="D32">
            <v>0.052171357083973</v>
          </cell>
          <cell r="E32">
            <v>4.478</v>
          </cell>
          <cell r="F32">
            <v>0.34</v>
          </cell>
          <cell r="G32">
            <v>-0.0705</v>
          </cell>
          <cell r="H32">
            <v>0.0175</v>
          </cell>
          <cell r="I32">
            <v>-0.0205</v>
          </cell>
          <cell r="J32">
            <v>0.02</v>
          </cell>
          <cell r="K32">
            <v>0.0125</v>
          </cell>
          <cell r="L32">
            <v>0.015</v>
          </cell>
        </row>
        <row r="33">
          <cell r="C33">
            <v>37438</v>
          </cell>
          <cell r="D33">
            <v>0.052254912971558</v>
          </cell>
          <cell r="E33">
            <v>4.488</v>
          </cell>
          <cell r="F33">
            <v>0.34</v>
          </cell>
          <cell r="G33">
            <v>-0.0705</v>
          </cell>
          <cell r="H33">
            <v>0.0175</v>
          </cell>
          <cell r="I33">
            <v>-0.0205</v>
          </cell>
          <cell r="J33">
            <v>0.02</v>
          </cell>
          <cell r="K33">
            <v>0.0125</v>
          </cell>
          <cell r="L33">
            <v>0.015</v>
          </cell>
        </row>
        <row r="34">
          <cell r="C34">
            <v>37469</v>
          </cell>
          <cell r="D34">
            <v>0.052385320125742</v>
          </cell>
          <cell r="E34">
            <v>4.493</v>
          </cell>
          <cell r="F34">
            <v>0.34</v>
          </cell>
          <cell r="G34">
            <v>-0.0705</v>
          </cell>
          <cell r="H34">
            <v>0.0175</v>
          </cell>
          <cell r="I34">
            <v>-0.0205</v>
          </cell>
          <cell r="J34">
            <v>0.02</v>
          </cell>
          <cell r="K34">
            <v>0.0125</v>
          </cell>
          <cell r="L34">
            <v>0.015</v>
          </cell>
        </row>
        <row r="35">
          <cell r="C35">
            <v>37500</v>
          </cell>
          <cell r="D35">
            <v>0.052515727285598</v>
          </cell>
          <cell r="E35">
            <v>4.493</v>
          </cell>
          <cell r="F35">
            <v>0.34</v>
          </cell>
          <cell r="G35">
            <v>-0.0705</v>
          </cell>
          <cell r="H35">
            <v>0.0175</v>
          </cell>
          <cell r="I35">
            <v>-0.0205</v>
          </cell>
          <cell r="J35">
            <v>0.02</v>
          </cell>
          <cell r="K35">
            <v>0.0125</v>
          </cell>
          <cell r="L35">
            <v>0.015</v>
          </cell>
        </row>
        <row r="36">
          <cell r="C36">
            <v>37530</v>
          </cell>
          <cell r="D36">
            <v>0.052650172118263</v>
          </cell>
          <cell r="E36">
            <v>4.493</v>
          </cell>
          <cell r="F36">
            <v>0.34</v>
          </cell>
          <cell r="G36">
            <v>-0.0705</v>
          </cell>
          <cell r="H36">
            <v>0.0175</v>
          </cell>
          <cell r="I36">
            <v>-0.0205</v>
          </cell>
          <cell r="J36">
            <v>0.02</v>
          </cell>
          <cell r="K36">
            <v>0.0125</v>
          </cell>
          <cell r="L36">
            <v>0.015</v>
          </cell>
        </row>
        <row r="37">
          <cell r="C37">
            <v>37561</v>
          </cell>
          <cell r="D37">
            <v>0.052800900403111</v>
          </cell>
          <cell r="E37">
            <v>4.623</v>
          </cell>
          <cell r="F37">
            <v>0.34</v>
          </cell>
          <cell r="G37">
            <v>-0.068</v>
          </cell>
          <cell r="H37">
            <v>0.0175</v>
          </cell>
          <cell r="I37">
            <v>-0.018</v>
          </cell>
          <cell r="J37">
            <v>0.02</v>
          </cell>
          <cell r="K37">
            <v>0.02</v>
          </cell>
          <cell r="L37">
            <v>0.015</v>
          </cell>
        </row>
        <row r="38">
          <cell r="C38">
            <v>37591</v>
          </cell>
          <cell r="D38">
            <v>0.052946766492433</v>
          </cell>
          <cell r="E38">
            <v>4.725</v>
          </cell>
          <cell r="F38">
            <v>0.34</v>
          </cell>
          <cell r="G38">
            <v>-0.068</v>
          </cell>
          <cell r="H38">
            <v>0.0175</v>
          </cell>
          <cell r="I38">
            <v>-0.018</v>
          </cell>
          <cell r="J38">
            <v>0.02</v>
          </cell>
          <cell r="K38">
            <v>0.02</v>
          </cell>
          <cell r="L38">
            <v>0.015</v>
          </cell>
        </row>
        <row r="39">
          <cell r="C39">
            <v>37622</v>
          </cell>
          <cell r="D39">
            <v>0.053111848498085</v>
          </cell>
          <cell r="E39">
            <v>4.768</v>
          </cell>
          <cell r="F39">
            <v>0.34</v>
          </cell>
          <cell r="G39">
            <v>-0.068</v>
          </cell>
          <cell r="H39">
            <v>0.015</v>
          </cell>
          <cell r="I39">
            <v>-0.018</v>
          </cell>
          <cell r="J39">
            <v>0.02</v>
          </cell>
          <cell r="K39">
            <v>0.02</v>
          </cell>
          <cell r="L39">
            <v>0.02</v>
          </cell>
        </row>
        <row r="40">
          <cell r="C40">
            <v>37653</v>
          </cell>
          <cell r="D40">
            <v>0.053294360013894</v>
          </cell>
          <cell r="E40">
            <v>4.618</v>
          </cell>
          <cell r="F40">
            <v>0.33</v>
          </cell>
          <cell r="G40">
            <v>-0.068</v>
          </cell>
          <cell r="H40">
            <v>0.015</v>
          </cell>
          <cell r="I40">
            <v>-0.018</v>
          </cell>
          <cell r="J40">
            <v>0.02</v>
          </cell>
          <cell r="K40">
            <v>0.02</v>
          </cell>
          <cell r="L40">
            <v>0.02</v>
          </cell>
        </row>
        <row r="41">
          <cell r="C41">
            <v>37681</v>
          </cell>
          <cell r="D41">
            <v>0.053459209134491</v>
          </cell>
          <cell r="E41">
            <v>4.443</v>
          </cell>
          <cell r="F41">
            <v>0.3225</v>
          </cell>
          <cell r="G41">
            <v>-0.068</v>
          </cell>
          <cell r="H41">
            <v>0.015</v>
          </cell>
          <cell r="I41">
            <v>-0.018</v>
          </cell>
          <cell r="J41">
            <v>0.02</v>
          </cell>
          <cell r="K41">
            <v>0.02</v>
          </cell>
          <cell r="L41">
            <v>0.02</v>
          </cell>
        </row>
        <row r="42">
          <cell r="C42">
            <v>37712</v>
          </cell>
          <cell r="D42">
            <v>0.053627273581245</v>
          </cell>
          <cell r="E42">
            <v>4.263</v>
          </cell>
          <cell r="F42">
            <v>0.3075</v>
          </cell>
          <cell r="G42">
            <v>-0.0685</v>
          </cell>
          <cell r="H42">
            <v>0.0175</v>
          </cell>
          <cell r="I42">
            <v>-0.0185</v>
          </cell>
          <cell r="J42">
            <v>0.02</v>
          </cell>
          <cell r="K42">
            <v>0.0125</v>
          </cell>
          <cell r="L42">
            <v>0.015</v>
          </cell>
        </row>
        <row r="43">
          <cell r="C43">
            <v>37742</v>
          </cell>
          <cell r="D43">
            <v>0.05377056825538</v>
          </cell>
          <cell r="E43">
            <v>4.233</v>
          </cell>
          <cell r="F43">
            <v>0.305</v>
          </cell>
          <cell r="G43">
            <v>-0.0685</v>
          </cell>
          <cell r="H43">
            <v>0.0175</v>
          </cell>
          <cell r="I43">
            <v>-0.0185</v>
          </cell>
          <cell r="J43">
            <v>0.02</v>
          </cell>
          <cell r="K43">
            <v>0.0125</v>
          </cell>
          <cell r="L43">
            <v>0.015</v>
          </cell>
        </row>
        <row r="44">
          <cell r="C44">
            <v>37773</v>
          </cell>
          <cell r="D44">
            <v>0.053918639425842</v>
          </cell>
          <cell r="E44">
            <v>4.268</v>
          </cell>
          <cell r="F44">
            <v>0.305</v>
          </cell>
          <cell r="G44">
            <v>-0.0685</v>
          </cell>
          <cell r="H44">
            <v>0.0175</v>
          </cell>
          <cell r="I44">
            <v>-0.0185</v>
          </cell>
          <cell r="J44">
            <v>0.02</v>
          </cell>
          <cell r="K44">
            <v>0.0125</v>
          </cell>
          <cell r="L44">
            <v>0.015</v>
          </cell>
        </row>
        <row r="45">
          <cell r="C45">
            <v>37803</v>
          </cell>
          <cell r="D45">
            <v>0.05405886725523</v>
          </cell>
          <cell r="E45">
            <v>4.284</v>
          </cell>
          <cell r="F45">
            <v>0.305</v>
          </cell>
          <cell r="G45">
            <v>-0.0685</v>
          </cell>
          <cell r="H45">
            <v>0.0175</v>
          </cell>
          <cell r="I45">
            <v>-0.0185</v>
          </cell>
          <cell r="J45">
            <v>0.02</v>
          </cell>
          <cell r="K45">
            <v>0.0125</v>
          </cell>
          <cell r="L45">
            <v>0.015</v>
          </cell>
        </row>
        <row r="46">
          <cell r="C46">
            <v>37834</v>
          </cell>
          <cell r="D46">
            <v>0.054199367219129</v>
          </cell>
          <cell r="E46">
            <v>4.298</v>
          </cell>
          <cell r="F46">
            <v>0.305</v>
          </cell>
          <cell r="G46">
            <v>-0.0685</v>
          </cell>
          <cell r="H46">
            <v>0.0175</v>
          </cell>
          <cell r="I46">
            <v>-0.0185</v>
          </cell>
          <cell r="J46">
            <v>0.02</v>
          </cell>
          <cell r="K46">
            <v>0.0125</v>
          </cell>
          <cell r="L46">
            <v>0.015</v>
          </cell>
        </row>
        <row r="47">
          <cell r="C47">
            <v>37865</v>
          </cell>
          <cell r="D47">
            <v>0.054339867189604</v>
          </cell>
          <cell r="E47">
            <v>4.333</v>
          </cell>
          <cell r="F47">
            <v>0.305</v>
          </cell>
          <cell r="G47">
            <v>-0.0685</v>
          </cell>
          <cell r="H47">
            <v>0.0175</v>
          </cell>
          <cell r="I47">
            <v>-0.0185</v>
          </cell>
          <cell r="J47">
            <v>0.02</v>
          </cell>
          <cell r="K47">
            <v>0.0125</v>
          </cell>
          <cell r="L47">
            <v>0.015</v>
          </cell>
        </row>
        <row r="48">
          <cell r="C48">
            <v>37895</v>
          </cell>
          <cell r="D48">
            <v>0.054472025120694</v>
          </cell>
          <cell r="E48">
            <v>4.363</v>
          </cell>
          <cell r="F48">
            <v>0.305</v>
          </cell>
          <cell r="G48">
            <v>-0.0685</v>
          </cell>
          <cell r="H48">
            <v>0.0175</v>
          </cell>
          <cell r="I48">
            <v>-0.0185</v>
          </cell>
          <cell r="J48">
            <v>0.02</v>
          </cell>
          <cell r="K48">
            <v>0.0125</v>
          </cell>
          <cell r="L48">
            <v>0.015</v>
          </cell>
        </row>
        <row r="49">
          <cell r="C49">
            <v>37926</v>
          </cell>
          <cell r="D49">
            <v>0.054603807440752</v>
          </cell>
          <cell r="E49">
            <v>4.503</v>
          </cell>
          <cell r="F49">
            <v>0.305</v>
          </cell>
          <cell r="G49">
            <v>-0.066</v>
          </cell>
          <cell r="H49">
            <v>0.0175</v>
          </cell>
          <cell r="I49">
            <v>-0.016</v>
          </cell>
          <cell r="J49">
            <v>0.02</v>
          </cell>
          <cell r="K49">
            <v>0.02</v>
          </cell>
          <cell r="L49">
            <v>0.015</v>
          </cell>
        </row>
        <row r="50">
          <cell r="C50">
            <v>37956</v>
          </cell>
          <cell r="D50">
            <v>0.054731338723734</v>
          </cell>
          <cell r="E50">
            <v>4.628</v>
          </cell>
          <cell r="F50">
            <v>0.305</v>
          </cell>
          <cell r="G50">
            <v>-0.066</v>
          </cell>
          <cell r="H50">
            <v>0.0175</v>
          </cell>
          <cell r="I50">
            <v>-0.016</v>
          </cell>
          <cell r="J50">
            <v>0.02</v>
          </cell>
          <cell r="K50">
            <v>0.02</v>
          </cell>
          <cell r="L50">
            <v>0.015</v>
          </cell>
        </row>
        <row r="51">
          <cell r="C51">
            <v>37987</v>
          </cell>
          <cell r="D51">
            <v>0.054868004107681</v>
          </cell>
          <cell r="E51">
            <v>4.668</v>
          </cell>
          <cell r="F51">
            <v>0.305</v>
          </cell>
          <cell r="G51">
            <v>-0.066</v>
          </cell>
          <cell r="H51">
            <v>0.015</v>
          </cell>
          <cell r="I51">
            <v>-0.016</v>
          </cell>
          <cell r="J51">
            <v>0.02</v>
          </cell>
          <cell r="K51">
            <v>0.02</v>
          </cell>
          <cell r="L51">
            <v>0.02</v>
          </cell>
        </row>
        <row r="52">
          <cell r="C52">
            <v>38018</v>
          </cell>
          <cell r="D52">
            <v>0.055009878087435</v>
          </cell>
          <cell r="E52">
            <v>4.548</v>
          </cell>
          <cell r="F52">
            <v>0.3</v>
          </cell>
          <cell r="G52">
            <v>-0.0735</v>
          </cell>
          <cell r="H52">
            <v>0.015</v>
          </cell>
          <cell r="I52">
            <v>-0.016</v>
          </cell>
          <cell r="J52">
            <v>0.02</v>
          </cell>
          <cell r="K52">
            <v>0.02</v>
          </cell>
          <cell r="L52">
            <v>0.02</v>
          </cell>
        </row>
        <row r="53">
          <cell r="C53">
            <v>38047</v>
          </cell>
          <cell r="D53">
            <v>0.055142598913274</v>
          </cell>
          <cell r="E53">
            <v>4.423</v>
          </cell>
          <cell r="F53">
            <v>0.295</v>
          </cell>
          <cell r="G53">
            <v>-0.0735</v>
          </cell>
          <cell r="H53">
            <v>0.015</v>
          </cell>
          <cell r="I53">
            <v>-0.016</v>
          </cell>
          <cell r="J53">
            <v>0.02</v>
          </cell>
          <cell r="K53">
            <v>0.02</v>
          </cell>
          <cell r="L53">
            <v>0.02</v>
          </cell>
        </row>
        <row r="54">
          <cell r="C54">
            <v>38078</v>
          </cell>
          <cell r="D54">
            <v>0.055271038268348</v>
          </cell>
          <cell r="E54">
            <v>4.293</v>
          </cell>
          <cell r="F54">
            <v>0.2875</v>
          </cell>
          <cell r="G54">
            <v>-0.074</v>
          </cell>
          <cell r="H54">
            <v>0.0175</v>
          </cell>
          <cell r="I54">
            <v>-0.0165</v>
          </cell>
          <cell r="J54">
            <v>0.02</v>
          </cell>
          <cell r="K54">
            <v>0.0125</v>
          </cell>
          <cell r="L54">
            <v>0.015</v>
          </cell>
        </row>
        <row r="55">
          <cell r="C55">
            <v>38108</v>
          </cell>
          <cell r="D55">
            <v>0.055381466410076</v>
          </cell>
          <cell r="E55">
            <v>4.283</v>
          </cell>
          <cell r="F55">
            <v>0.2875</v>
          </cell>
          <cell r="G55">
            <v>-0.074</v>
          </cell>
          <cell r="H55">
            <v>0.0175</v>
          </cell>
          <cell r="I55">
            <v>-0.0165</v>
          </cell>
          <cell r="J55">
            <v>0.02</v>
          </cell>
          <cell r="K55">
            <v>0.0125</v>
          </cell>
          <cell r="L55">
            <v>0.015</v>
          </cell>
        </row>
        <row r="56">
          <cell r="C56">
            <v>38139</v>
          </cell>
          <cell r="D56">
            <v>0.055495575494128</v>
          </cell>
          <cell r="E56">
            <v>4.303</v>
          </cell>
          <cell r="F56">
            <v>0.285</v>
          </cell>
          <cell r="G56">
            <v>-0.074</v>
          </cell>
          <cell r="H56">
            <v>0.0175</v>
          </cell>
          <cell r="I56">
            <v>-0.0165</v>
          </cell>
          <cell r="J56">
            <v>0.02</v>
          </cell>
          <cell r="K56">
            <v>0.0125</v>
          </cell>
          <cell r="L56">
            <v>0.015</v>
          </cell>
        </row>
        <row r="57">
          <cell r="C57">
            <v>38169</v>
          </cell>
          <cell r="D57">
            <v>0.055603591942886</v>
          </cell>
          <cell r="E57">
            <v>4.324</v>
          </cell>
          <cell r="F57">
            <v>0.285</v>
          </cell>
          <cell r="G57">
            <v>-0.074</v>
          </cell>
          <cell r="H57">
            <v>0.0175</v>
          </cell>
          <cell r="I57">
            <v>-0.0165</v>
          </cell>
          <cell r="J57">
            <v>0.02</v>
          </cell>
          <cell r="K57">
            <v>0.0125</v>
          </cell>
          <cell r="L57">
            <v>0.015</v>
          </cell>
        </row>
        <row r="58">
          <cell r="C58">
            <v>38200</v>
          </cell>
          <cell r="D58">
            <v>0.055712559310742</v>
          </cell>
          <cell r="E58">
            <v>4.348</v>
          </cell>
          <cell r="F58">
            <v>0.285</v>
          </cell>
          <cell r="G58">
            <v>-0.074</v>
          </cell>
          <cell r="H58">
            <v>0.0175</v>
          </cell>
          <cell r="I58">
            <v>-0.0165</v>
          </cell>
          <cell r="J58">
            <v>0.02</v>
          </cell>
          <cell r="K58">
            <v>0.0125</v>
          </cell>
          <cell r="L58">
            <v>0.015</v>
          </cell>
        </row>
        <row r="59">
          <cell r="C59">
            <v>38231</v>
          </cell>
          <cell r="D59">
            <v>0.055821526682552</v>
          </cell>
          <cell r="E59">
            <v>4.358</v>
          </cell>
          <cell r="F59">
            <v>0.285</v>
          </cell>
          <cell r="G59">
            <v>-0.074</v>
          </cell>
          <cell r="H59">
            <v>0.0175</v>
          </cell>
          <cell r="I59">
            <v>-0.0165</v>
          </cell>
          <cell r="J59">
            <v>0.02</v>
          </cell>
          <cell r="K59">
            <v>0.0125</v>
          </cell>
          <cell r="L59">
            <v>0.015</v>
          </cell>
        </row>
        <row r="60">
          <cell r="C60">
            <v>38261</v>
          </cell>
          <cell r="D60">
            <v>0.055924538230192</v>
          </cell>
          <cell r="E60">
            <v>4.388</v>
          </cell>
          <cell r="F60">
            <v>0.285</v>
          </cell>
          <cell r="G60">
            <v>-0.074</v>
          </cell>
          <cell r="H60">
            <v>0.0175</v>
          </cell>
          <cell r="I60">
            <v>-0.0165</v>
          </cell>
          <cell r="J60">
            <v>0.02</v>
          </cell>
          <cell r="K60">
            <v>0.0125</v>
          </cell>
          <cell r="L60">
            <v>0.015</v>
          </cell>
        </row>
        <row r="61">
          <cell r="C61">
            <v>38292</v>
          </cell>
          <cell r="D61">
            <v>0.056028634927829</v>
          </cell>
          <cell r="E61">
            <v>4.528</v>
          </cell>
          <cell r="F61">
            <v>0.285</v>
          </cell>
          <cell r="G61">
            <v>-0.0715</v>
          </cell>
          <cell r="H61">
            <v>0.0175</v>
          </cell>
          <cell r="I61">
            <v>-0.014</v>
          </cell>
          <cell r="J61">
            <v>0.02</v>
          </cell>
          <cell r="K61">
            <v>0.02</v>
          </cell>
          <cell r="L61">
            <v>0.015</v>
          </cell>
        </row>
        <row r="62">
          <cell r="C62">
            <v>38322</v>
          </cell>
          <cell r="D62">
            <v>0.056129373670913</v>
          </cell>
          <cell r="E62">
            <v>4.668</v>
          </cell>
          <cell r="F62">
            <v>0.285</v>
          </cell>
          <cell r="G62">
            <v>-0.0715</v>
          </cell>
          <cell r="H62">
            <v>0.0175</v>
          </cell>
          <cell r="I62">
            <v>-0.014</v>
          </cell>
          <cell r="J62">
            <v>0.02</v>
          </cell>
          <cell r="K62">
            <v>0.02</v>
          </cell>
          <cell r="L62">
            <v>0.015</v>
          </cell>
        </row>
        <row r="63">
          <cell r="C63">
            <v>38353</v>
          </cell>
          <cell r="D63">
            <v>0.056237502177715</v>
          </cell>
          <cell r="E63">
            <v>4.718</v>
          </cell>
          <cell r="F63">
            <v>0.285</v>
          </cell>
          <cell r="G63">
            <v>-0.064</v>
          </cell>
          <cell r="H63">
            <v>0.015</v>
          </cell>
          <cell r="I63">
            <v>-0.014</v>
          </cell>
          <cell r="J63">
            <v>0.02</v>
          </cell>
          <cell r="K63">
            <v>0.02</v>
          </cell>
          <cell r="L63">
            <v>0.02</v>
          </cell>
        </row>
        <row r="64">
          <cell r="C64">
            <v>38384</v>
          </cell>
          <cell r="D64">
            <v>0.056348950996116</v>
          </cell>
          <cell r="E64">
            <v>4.598</v>
          </cell>
          <cell r="F64">
            <v>0.2825</v>
          </cell>
          <cell r="G64">
            <v>-0.0715</v>
          </cell>
          <cell r="H64">
            <v>0.015</v>
          </cell>
          <cell r="I64">
            <v>-0.014</v>
          </cell>
          <cell r="J64">
            <v>0.02</v>
          </cell>
          <cell r="K64">
            <v>0.02</v>
          </cell>
          <cell r="L64">
            <v>0.02</v>
          </cell>
        </row>
        <row r="65">
          <cell r="C65">
            <v>38412</v>
          </cell>
          <cell r="D65">
            <v>0.056449614448547</v>
          </cell>
          <cell r="E65">
            <v>4.473</v>
          </cell>
          <cell r="F65">
            <v>0.275</v>
          </cell>
          <cell r="G65">
            <v>-0.0715</v>
          </cell>
          <cell r="H65">
            <v>0.015</v>
          </cell>
          <cell r="I65">
            <v>-0.014</v>
          </cell>
          <cell r="J65">
            <v>0.02</v>
          </cell>
          <cell r="K65">
            <v>0.02</v>
          </cell>
          <cell r="L65">
            <v>0.02</v>
          </cell>
        </row>
        <row r="66">
          <cell r="C66">
            <v>38443</v>
          </cell>
          <cell r="D66">
            <v>0.056547234282491</v>
          </cell>
          <cell r="E66">
            <v>4.343</v>
          </cell>
          <cell r="F66">
            <v>0.2625</v>
          </cell>
          <cell r="G66">
            <v>-0.072</v>
          </cell>
          <cell r="H66">
            <v>0.0175</v>
          </cell>
          <cell r="I66">
            <v>-0.0145</v>
          </cell>
          <cell r="J66">
            <v>0.02</v>
          </cell>
          <cell r="K66">
            <v>0.0125</v>
          </cell>
          <cell r="L66">
            <v>0.015</v>
          </cell>
        </row>
        <row r="67">
          <cell r="C67">
            <v>38473</v>
          </cell>
          <cell r="D67">
            <v>0.056630683883947</v>
          </cell>
          <cell r="E67">
            <v>4.333</v>
          </cell>
          <cell r="F67">
            <v>0.255</v>
          </cell>
          <cell r="G67">
            <v>-0.072</v>
          </cell>
          <cell r="H67">
            <v>0.0175</v>
          </cell>
          <cell r="I67">
            <v>-0.0145</v>
          </cell>
          <cell r="J67">
            <v>0.02</v>
          </cell>
          <cell r="K67">
            <v>0.0125</v>
          </cell>
          <cell r="L67">
            <v>0.015</v>
          </cell>
        </row>
        <row r="68">
          <cell r="C68">
            <v>38504</v>
          </cell>
          <cell r="D68">
            <v>0.056716915141219</v>
          </cell>
          <cell r="E68">
            <v>4.353</v>
          </cell>
          <cell r="F68">
            <v>0.25</v>
          </cell>
          <cell r="G68">
            <v>-0.072</v>
          </cell>
          <cell r="H68">
            <v>0.0175</v>
          </cell>
          <cell r="I68">
            <v>-0.0145</v>
          </cell>
          <cell r="J68">
            <v>0.02</v>
          </cell>
          <cell r="K68">
            <v>0.0125</v>
          </cell>
          <cell r="L68">
            <v>0.015</v>
          </cell>
        </row>
        <row r="69">
          <cell r="C69">
            <v>38534</v>
          </cell>
          <cell r="D69">
            <v>0.056800364747388</v>
          </cell>
          <cell r="E69">
            <v>4.374</v>
          </cell>
          <cell r="F69">
            <v>0.25</v>
          </cell>
          <cell r="G69">
            <v>-0.072</v>
          </cell>
          <cell r="H69">
            <v>0.0175</v>
          </cell>
          <cell r="I69">
            <v>-0.0145</v>
          </cell>
          <cell r="J69">
            <v>0.02</v>
          </cell>
          <cell r="K69">
            <v>0.0125</v>
          </cell>
          <cell r="L69">
            <v>0.015</v>
          </cell>
        </row>
        <row r="70">
          <cell r="C70">
            <v>38565</v>
          </cell>
          <cell r="D70">
            <v>0.056886596009529</v>
          </cell>
          <cell r="E70">
            <v>4.398</v>
          </cell>
          <cell r="F70">
            <v>0.25</v>
          </cell>
          <cell r="G70">
            <v>-0.072</v>
          </cell>
          <cell r="H70">
            <v>0.0175</v>
          </cell>
          <cell r="I70">
            <v>-0.0145</v>
          </cell>
          <cell r="J70">
            <v>0.02</v>
          </cell>
          <cell r="K70">
            <v>0.0125</v>
          </cell>
          <cell r="L70">
            <v>0.015</v>
          </cell>
        </row>
        <row r="71">
          <cell r="C71">
            <v>38596</v>
          </cell>
          <cell r="D71">
            <v>0.056972827274146</v>
          </cell>
          <cell r="E71">
            <v>4.408</v>
          </cell>
          <cell r="F71">
            <v>0.25</v>
          </cell>
          <cell r="G71">
            <v>-0.072</v>
          </cell>
          <cell r="H71">
            <v>0.0175</v>
          </cell>
          <cell r="I71">
            <v>-0.0145</v>
          </cell>
          <cell r="J71">
            <v>0.02</v>
          </cell>
          <cell r="K71">
            <v>0.0125</v>
          </cell>
          <cell r="L71">
            <v>0.015</v>
          </cell>
        </row>
        <row r="72">
          <cell r="C72">
            <v>38626</v>
          </cell>
          <cell r="D72">
            <v>0.05705627688742</v>
          </cell>
          <cell r="E72">
            <v>4.438</v>
          </cell>
          <cell r="F72">
            <v>0.25</v>
          </cell>
          <cell r="G72">
            <v>-0.072</v>
          </cell>
          <cell r="H72">
            <v>0.0175</v>
          </cell>
          <cell r="I72">
            <v>-0.0145</v>
          </cell>
          <cell r="J72">
            <v>0.02</v>
          </cell>
          <cell r="K72">
            <v>0.0125</v>
          </cell>
          <cell r="L72">
            <v>0.015</v>
          </cell>
        </row>
        <row r="73">
          <cell r="C73">
            <v>38657</v>
          </cell>
          <cell r="D73">
            <v>0.057142508156905</v>
          </cell>
          <cell r="E73">
            <v>4.578</v>
          </cell>
          <cell r="F73">
            <v>0.25</v>
          </cell>
          <cell r="G73">
            <v>-0.0695</v>
          </cell>
          <cell r="H73">
            <v>0.0175</v>
          </cell>
          <cell r="I73">
            <v>-0.012</v>
          </cell>
          <cell r="J73">
            <v>0.02</v>
          </cell>
          <cell r="K73">
            <v>0.021</v>
          </cell>
          <cell r="L73">
            <v>0.015</v>
          </cell>
        </row>
        <row r="74">
          <cell r="C74">
            <v>38687</v>
          </cell>
          <cell r="D74">
            <v>0.057225957774891</v>
          </cell>
          <cell r="E74">
            <v>4.718</v>
          </cell>
          <cell r="F74">
            <v>0.25</v>
          </cell>
          <cell r="G74">
            <v>-0.0695</v>
          </cell>
          <cell r="H74">
            <v>0.0175</v>
          </cell>
          <cell r="I74">
            <v>-0.012</v>
          </cell>
          <cell r="J74">
            <v>0.02</v>
          </cell>
          <cell r="K74">
            <v>0.021</v>
          </cell>
          <cell r="L74">
            <v>0.015</v>
          </cell>
        </row>
        <row r="75">
          <cell r="C75">
            <v>38718</v>
          </cell>
          <cell r="D75">
            <v>0.057312189049244</v>
          </cell>
          <cell r="E75">
            <v>4.773</v>
          </cell>
          <cell r="F75">
            <v>0.25</v>
          </cell>
          <cell r="G75">
            <v>-0.062</v>
          </cell>
          <cell r="H75">
            <v>0.015</v>
          </cell>
          <cell r="I75">
            <v>-0.012</v>
          </cell>
          <cell r="J75">
            <v>0.02</v>
          </cell>
          <cell r="K75">
            <v>0.021</v>
          </cell>
          <cell r="L75">
            <v>0.0125</v>
          </cell>
        </row>
        <row r="76">
          <cell r="C76">
            <v>38749</v>
          </cell>
          <cell r="D76">
            <v>0.057398420326071</v>
          </cell>
          <cell r="E76">
            <v>4.653</v>
          </cell>
          <cell r="F76">
            <v>0.25</v>
          </cell>
          <cell r="G76">
            <v>-0.0695</v>
          </cell>
          <cell r="H76">
            <v>0.015</v>
          </cell>
          <cell r="I76">
            <v>-0.012</v>
          </cell>
          <cell r="J76">
            <v>0.02</v>
          </cell>
          <cell r="K76">
            <v>0.021</v>
          </cell>
          <cell r="L76">
            <v>0.0125</v>
          </cell>
        </row>
        <row r="77">
          <cell r="C77">
            <v>38777</v>
          </cell>
          <cell r="D77">
            <v>0.057471723126171</v>
          </cell>
          <cell r="E77">
            <v>4.528</v>
          </cell>
          <cell r="F77">
            <v>0.2425</v>
          </cell>
          <cell r="G77">
            <v>-0.0695</v>
          </cell>
          <cell r="H77">
            <v>0.015</v>
          </cell>
          <cell r="I77">
            <v>-0.012</v>
          </cell>
          <cell r="J77">
            <v>0.02</v>
          </cell>
          <cell r="K77">
            <v>0.021</v>
          </cell>
          <cell r="L77">
            <v>0.0125</v>
          </cell>
        </row>
        <row r="78">
          <cell r="C78">
            <v>38808</v>
          </cell>
          <cell r="D78">
            <v>0.057549073843966</v>
          </cell>
          <cell r="E78">
            <v>4.398</v>
          </cell>
          <cell r="F78">
            <v>0.2425</v>
          </cell>
          <cell r="G78">
            <v>-0.07</v>
          </cell>
          <cell r="H78">
            <v>0.0175</v>
          </cell>
          <cell r="I78">
            <v>-0.0125</v>
          </cell>
          <cell r="J78">
            <v>0.02</v>
          </cell>
          <cell r="K78">
            <v>0.013</v>
          </cell>
          <cell r="L78">
            <v>0.01</v>
          </cell>
        </row>
        <row r="79">
          <cell r="C79">
            <v>38838</v>
          </cell>
          <cell r="D79">
            <v>0.057623929379211</v>
          </cell>
          <cell r="E79">
            <v>4.388</v>
          </cell>
          <cell r="F79">
            <v>0.24</v>
          </cell>
          <cell r="G79">
            <v>-0.07</v>
          </cell>
          <cell r="H79">
            <v>0.0175</v>
          </cell>
          <cell r="I79">
            <v>-0.0125</v>
          </cell>
          <cell r="J79">
            <v>0.02</v>
          </cell>
          <cell r="K79">
            <v>0.013</v>
          </cell>
          <cell r="L79">
            <v>0.01</v>
          </cell>
        </row>
        <row r="80">
          <cell r="C80">
            <v>38869</v>
          </cell>
          <cell r="D80">
            <v>0.057701280100923</v>
          </cell>
          <cell r="E80">
            <v>4.408</v>
          </cell>
          <cell r="F80">
            <v>0.24</v>
          </cell>
          <cell r="G80">
            <v>-0.07</v>
          </cell>
          <cell r="H80">
            <v>0.0175</v>
          </cell>
          <cell r="I80">
            <v>-0.0125</v>
          </cell>
          <cell r="J80">
            <v>0.02</v>
          </cell>
          <cell r="K80">
            <v>0.013</v>
          </cell>
          <cell r="L80">
            <v>0.01</v>
          </cell>
        </row>
        <row r="81">
          <cell r="C81">
            <v>38899</v>
          </cell>
          <cell r="D81">
            <v>0.057776135639958</v>
          </cell>
          <cell r="E81">
            <v>4.429</v>
          </cell>
          <cell r="F81">
            <v>0.24</v>
          </cell>
          <cell r="G81">
            <v>-0.07</v>
          </cell>
          <cell r="H81">
            <v>0.0175</v>
          </cell>
          <cell r="I81">
            <v>-0.0125</v>
          </cell>
          <cell r="J81">
            <v>0.02</v>
          </cell>
          <cell r="K81">
            <v>0.013</v>
          </cell>
          <cell r="L81">
            <v>0.01</v>
          </cell>
        </row>
        <row r="82">
          <cell r="C82">
            <v>38930</v>
          </cell>
          <cell r="D82">
            <v>0.057853486365585</v>
          </cell>
          <cell r="E82">
            <v>4.453</v>
          </cell>
          <cell r="F82">
            <v>0.24</v>
          </cell>
          <cell r="G82">
            <v>-0.07</v>
          </cell>
          <cell r="H82">
            <v>0.0175</v>
          </cell>
          <cell r="I82">
            <v>-0.0125</v>
          </cell>
          <cell r="J82">
            <v>0.02</v>
          </cell>
          <cell r="K82">
            <v>0.013</v>
          </cell>
          <cell r="L82">
            <v>0.01</v>
          </cell>
        </row>
        <row r="83">
          <cell r="C83">
            <v>38961</v>
          </cell>
          <cell r="D83">
            <v>0.057930837093203</v>
          </cell>
          <cell r="E83">
            <v>4.463</v>
          </cell>
          <cell r="F83">
            <v>0.24</v>
          </cell>
          <cell r="G83">
            <v>-0.07</v>
          </cell>
          <cell r="H83">
            <v>0.0175</v>
          </cell>
          <cell r="I83">
            <v>-0.0125</v>
          </cell>
          <cell r="J83">
            <v>0.02</v>
          </cell>
          <cell r="K83">
            <v>0.013</v>
          </cell>
          <cell r="L83">
            <v>0.01</v>
          </cell>
        </row>
        <row r="84">
          <cell r="C84">
            <v>38991</v>
          </cell>
          <cell r="D84">
            <v>0.058005692637953</v>
          </cell>
          <cell r="E84">
            <v>4.493</v>
          </cell>
          <cell r="F84">
            <v>0.24</v>
          </cell>
          <cell r="G84">
            <v>-0.07</v>
          </cell>
          <cell r="H84">
            <v>0.0175</v>
          </cell>
          <cell r="I84">
            <v>-0.0125</v>
          </cell>
          <cell r="J84">
            <v>0.02</v>
          </cell>
          <cell r="K84">
            <v>0.013</v>
          </cell>
          <cell r="L84">
            <v>0.01</v>
          </cell>
        </row>
        <row r="85">
          <cell r="C85">
            <v>39022</v>
          </cell>
          <cell r="D85">
            <v>0.058083043369487</v>
          </cell>
          <cell r="E85">
            <v>4.633</v>
          </cell>
          <cell r="F85">
            <v>0.2425</v>
          </cell>
          <cell r="G85">
            <v>-0.0675</v>
          </cell>
          <cell r="H85">
            <v>0.0175</v>
          </cell>
          <cell r="I85">
            <v>-0.01</v>
          </cell>
          <cell r="J85">
            <v>0.02</v>
          </cell>
          <cell r="K85">
            <v>0.0215</v>
          </cell>
          <cell r="L85">
            <v>0.015</v>
          </cell>
        </row>
        <row r="86">
          <cell r="C86">
            <v>39052</v>
          </cell>
          <cell r="D86">
            <v>0.058157898918027</v>
          </cell>
          <cell r="E86">
            <v>4.773</v>
          </cell>
          <cell r="F86">
            <v>0.25</v>
          </cell>
          <cell r="G86">
            <v>-0.0675</v>
          </cell>
          <cell r="H86">
            <v>0.0175</v>
          </cell>
          <cell r="I86">
            <v>-0.01</v>
          </cell>
          <cell r="J86">
            <v>0.02</v>
          </cell>
          <cell r="K86">
            <v>0.0215</v>
          </cell>
          <cell r="L86">
            <v>0.015</v>
          </cell>
        </row>
        <row r="87">
          <cell r="C87">
            <v>39083</v>
          </cell>
          <cell r="D87">
            <v>0.058235249653475</v>
          </cell>
          <cell r="E87">
            <v>4.833</v>
          </cell>
          <cell r="F87">
            <v>0.2525</v>
          </cell>
          <cell r="G87">
            <v>-0.06</v>
          </cell>
          <cell r="H87">
            <v>0.015</v>
          </cell>
          <cell r="I87">
            <v>-0.01</v>
          </cell>
          <cell r="J87">
            <v>0.02</v>
          </cell>
          <cell r="K87">
            <v>0.0215</v>
          </cell>
          <cell r="L87">
            <v>0.015</v>
          </cell>
        </row>
        <row r="88">
          <cell r="C88">
            <v>39114</v>
          </cell>
          <cell r="D88">
            <v>0.058312600390914</v>
          </cell>
          <cell r="E88">
            <v>4.713</v>
          </cell>
          <cell r="F88">
            <v>0.24</v>
          </cell>
          <cell r="G88">
            <v>-0.0675</v>
          </cell>
          <cell r="H88">
            <v>0.015</v>
          </cell>
          <cell r="I88">
            <v>-0.01</v>
          </cell>
          <cell r="J88">
            <v>0.02</v>
          </cell>
          <cell r="K88">
            <v>0.0215</v>
          </cell>
          <cell r="L88">
            <v>0.015</v>
          </cell>
        </row>
        <row r="89">
          <cell r="C89">
            <v>39142</v>
          </cell>
          <cell r="D89">
            <v>0.058382465574827</v>
          </cell>
          <cell r="E89">
            <v>4.588</v>
          </cell>
          <cell r="F89">
            <v>0.2325</v>
          </cell>
          <cell r="G89">
            <v>-0.0675</v>
          </cell>
          <cell r="H89">
            <v>0.015</v>
          </cell>
          <cell r="I89">
            <v>-0.01</v>
          </cell>
          <cell r="J89">
            <v>0.02</v>
          </cell>
          <cell r="K89">
            <v>0.0215</v>
          </cell>
          <cell r="L89">
            <v>0.015</v>
          </cell>
        </row>
        <row r="90">
          <cell r="C90">
            <v>39173</v>
          </cell>
          <cell r="D90">
            <v>0.058459816316051</v>
          </cell>
          <cell r="E90">
            <v>4.458</v>
          </cell>
          <cell r="F90">
            <v>0.2325</v>
          </cell>
          <cell r="G90">
            <v>-0.068</v>
          </cell>
          <cell r="H90">
            <v>0.0175</v>
          </cell>
          <cell r="I90">
            <v>-0.0105</v>
          </cell>
          <cell r="J90">
            <v>0.02</v>
          </cell>
          <cell r="K90">
            <v>0.013</v>
          </cell>
          <cell r="L90">
            <v>0.01</v>
          </cell>
        </row>
        <row r="91">
          <cell r="C91">
            <v>39203</v>
          </cell>
          <cell r="D91">
            <v>0.05853467187397</v>
          </cell>
          <cell r="E91">
            <v>4.448</v>
          </cell>
          <cell r="F91">
            <v>0.2325</v>
          </cell>
          <cell r="G91">
            <v>-0.068</v>
          </cell>
          <cell r="H91">
            <v>0.0175</v>
          </cell>
          <cell r="I91">
            <v>-0.0105</v>
          </cell>
          <cell r="J91">
            <v>0.02</v>
          </cell>
          <cell r="K91">
            <v>0.013</v>
          </cell>
          <cell r="L91">
            <v>0.01</v>
          </cell>
        </row>
        <row r="92">
          <cell r="C92">
            <v>39234</v>
          </cell>
          <cell r="D92">
            <v>0.05861202261911</v>
          </cell>
          <cell r="E92">
            <v>4.468</v>
          </cell>
          <cell r="F92">
            <v>0.2225</v>
          </cell>
          <cell r="G92">
            <v>-0.068</v>
          </cell>
          <cell r="H92">
            <v>0.0175</v>
          </cell>
          <cell r="I92">
            <v>-0.0105</v>
          </cell>
          <cell r="J92">
            <v>0.02</v>
          </cell>
          <cell r="K92">
            <v>0.013</v>
          </cell>
          <cell r="L92">
            <v>0.01</v>
          </cell>
        </row>
        <row r="93">
          <cell r="C93">
            <v>39264</v>
          </cell>
          <cell r="D93">
            <v>0.058686878180817</v>
          </cell>
          <cell r="E93">
            <v>4.489</v>
          </cell>
          <cell r="F93">
            <v>0.2225</v>
          </cell>
          <cell r="G93">
            <v>-0.068</v>
          </cell>
          <cell r="H93">
            <v>0.0175</v>
          </cell>
          <cell r="I93">
            <v>-0.0105</v>
          </cell>
          <cell r="J93">
            <v>0.02</v>
          </cell>
          <cell r="K93">
            <v>0.013</v>
          </cell>
          <cell r="L93">
            <v>0.01</v>
          </cell>
        </row>
        <row r="94">
          <cell r="C94">
            <v>39295</v>
          </cell>
          <cell r="D94">
            <v>0.058764228929871</v>
          </cell>
          <cell r="E94">
            <v>4.513</v>
          </cell>
          <cell r="F94">
            <v>0.2225</v>
          </cell>
          <cell r="G94">
            <v>-0.068</v>
          </cell>
          <cell r="H94">
            <v>0.0175</v>
          </cell>
          <cell r="I94">
            <v>-0.0105</v>
          </cell>
          <cell r="J94">
            <v>0.02</v>
          </cell>
          <cell r="K94">
            <v>0.013</v>
          </cell>
          <cell r="L94">
            <v>0.01</v>
          </cell>
        </row>
        <row r="95">
          <cell r="C95">
            <v>39326</v>
          </cell>
          <cell r="D95">
            <v>0.058841579680914</v>
          </cell>
          <cell r="E95">
            <v>4.523</v>
          </cell>
          <cell r="F95">
            <v>0.2225</v>
          </cell>
          <cell r="G95">
            <v>-0.068</v>
          </cell>
          <cell r="H95">
            <v>0.0175</v>
          </cell>
          <cell r="I95">
            <v>-0.0105</v>
          </cell>
          <cell r="J95">
            <v>0.02</v>
          </cell>
          <cell r="K95">
            <v>0.013</v>
          </cell>
          <cell r="L95">
            <v>0.01</v>
          </cell>
        </row>
        <row r="96">
          <cell r="C96">
            <v>39356</v>
          </cell>
          <cell r="D96">
            <v>0.058916435248333</v>
          </cell>
          <cell r="E96">
            <v>4.553</v>
          </cell>
          <cell r="F96">
            <v>0.2225</v>
          </cell>
          <cell r="G96">
            <v>-0.068</v>
          </cell>
          <cell r="H96">
            <v>0.0175</v>
          </cell>
          <cell r="I96">
            <v>-0.0105</v>
          </cell>
          <cell r="J96">
            <v>0.02</v>
          </cell>
          <cell r="K96">
            <v>0.013</v>
          </cell>
          <cell r="L96">
            <v>0.01</v>
          </cell>
        </row>
        <row r="97">
          <cell r="C97">
            <v>39387</v>
          </cell>
          <cell r="D97">
            <v>0.058993786003291</v>
          </cell>
          <cell r="E97">
            <v>4.693</v>
          </cell>
          <cell r="F97">
            <v>0.2225</v>
          </cell>
          <cell r="G97">
            <v>-0.0655</v>
          </cell>
          <cell r="H97">
            <v>0.0175</v>
          </cell>
          <cell r="I97">
            <v>-0.008</v>
          </cell>
          <cell r="J97">
            <v>0.02</v>
          </cell>
          <cell r="K97">
            <v>0.0225</v>
          </cell>
          <cell r="L97">
            <v>0.015</v>
          </cell>
        </row>
        <row r="98">
          <cell r="C98">
            <v>39417</v>
          </cell>
          <cell r="D98">
            <v>0.059068641574498</v>
          </cell>
          <cell r="E98">
            <v>4.833</v>
          </cell>
          <cell r="F98">
            <v>0.2225</v>
          </cell>
          <cell r="G98">
            <v>-0.0655</v>
          </cell>
          <cell r="H98">
            <v>0.0175</v>
          </cell>
          <cell r="I98">
            <v>-0.008</v>
          </cell>
          <cell r="J98">
            <v>0.02</v>
          </cell>
          <cell r="K98">
            <v>0.0225</v>
          </cell>
          <cell r="L98">
            <v>0.015</v>
          </cell>
        </row>
        <row r="99">
          <cell r="C99">
            <v>39448</v>
          </cell>
          <cell r="D99">
            <v>0.059145992333369</v>
          </cell>
          <cell r="E99">
            <v>4.898</v>
          </cell>
          <cell r="F99">
            <v>0.2225</v>
          </cell>
          <cell r="G99">
            <v>-0.058</v>
          </cell>
          <cell r="H99">
            <v>0.015</v>
          </cell>
          <cell r="I99">
            <v>-0.008</v>
          </cell>
          <cell r="J99">
            <v>0.02</v>
          </cell>
          <cell r="K99">
            <v>0.0225</v>
          </cell>
          <cell r="L99">
            <v>0.015</v>
          </cell>
        </row>
        <row r="100">
          <cell r="C100">
            <v>39479</v>
          </cell>
          <cell r="D100">
            <v>0.059223343094229</v>
          </cell>
          <cell r="E100">
            <v>4.778</v>
          </cell>
          <cell r="F100">
            <v>0.2225</v>
          </cell>
          <cell r="G100">
            <v>-0.0655</v>
          </cell>
          <cell r="H100">
            <v>0.015</v>
          </cell>
          <cell r="I100">
            <v>-0.008</v>
          </cell>
          <cell r="J100">
            <v>0.02</v>
          </cell>
          <cell r="K100">
            <v>0.0225</v>
          </cell>
          <cell r="L100">
            <v>0.015</v>
          </cell>
        </row>
        <row r="101">
          <cell r="C101">
            <v>39508</v>
          </cell>
          <cell r="D101">
            <v>0.059278736741753</v>
          </cell>
          <cell r="E101">
            <v>4.653</v>
          </cell>
          <cell r="F101">
            <v>0.2075</v>
          </cell>
          <cell r="G101">
            <v>-0.0655</v>
          </cell>
          <cell r="H101">
            <v>0.015</v>
          </cell>
          <cell r="I101">
            <v>-0.008</v>
          </cell>
          <cell r="J101">
            <v>0.02</v>
          </cell>
          <cell r="K101">
            <v>0.0225</v>
          </cell>
          <cell r="L101">
            <v>0.015</v>
          </cell>
        </row>
        <row r="102">
          <cell r="C102">
            <v>39539</v>
          </cell>
          <cell r="D102">
            <v>0.059326867002862</v>
          </cell>
          <cell r="E102">
            <v>4.523</v>
          </cell>
          <cell r="F102">
            <v>0.2075</v>
          </cell>
          <cell r="G102">
            <v>-0.066</v>
          </cell>
          <cell r="H102">
            <v>0.0175</v>
          </cell>
          <cell r="I102">
            <v>-0.008499999</v>
          </cell>
          <cell r="J102">
            <v>0.02</v>
          </cell>
          <cell r="K102">
            <v>0.013</v>
          </cell>
          <cell r="L102">
            <v>0.01</v>
          </cell>
        </row>
        <row r="103">
          <cell r="C103">
            <v>39569</v>
          </cell>
          <cell r="D103">
            <v>0.059373444675636</v>
          </cell>
          <cell r="E103">
            <v>4.513</v>
          </cell>
          <cell r="F103">
            <v>0.2075</v>
          </cell>
          <cell r="G103">
            <v>-0.066</v>
          </cell>
          <cell r="H103">
            <v>0.0175</v>
          </cell>
          <cell r="I103">
            <v>-0.008499999</v>
          </cell>
          <cell r="J103">
            <v>0.02</v>
          </cell>
          <cell r="K103">
            <v>0.013</v>
          </cell>
          <cell r="L103">
            <v>0.01</v>
          </cell>
        </row>
        <row r="104">
          <cell r="C104">
            <v>39600</v>
          </cell>
          <cell r="D104">
            <v>0.05942157493826</v>
          </cell>
          <cell r="E104">
            <v>4.533</v>
          </cell>
          <cell r="F104">
            <v>0.2075</v>
          </cell>
          <cell r="G104">
            <v>-0.066</v>
          </cell>
          <cell r="H104">
            <v>0.0175</v>
          </cell>
          <cell r="I104">
            <v>-0.008499999</v>
          </cell>
          <cell r="J104">
            <v>0.02</v>
          </cell>
          <cell r="K104">
            <v>0.013</v>
          </cell>
          <cell r="L104">
            <v>0.01</v>
          </cell>
        </row>
        <row r="105">
          <cell r="C105">
            <v>39630</v>
          </cell>
          <cell r="D105">
            <v>0.059468152612499</v>
          </cell>
          <cell r="E105">
            <v>4.554</v>
          </cell>
          <cell r="F105">
            <v>0.2025</v>
          </cell>
          <cell r="G105">
            <v>-0.066</v>
          </cell>
          <cell r="H105">
            <v>0.0175</v>
          </cell>
          <cell r="I105">
            <v>-0.008499999</v>
          </cell>
          <cell r="J105">
            <v>0.02</v>
          </cell>
          <cell r="K105">
            <v>0.013</v>
          </cell>
          <cell r="L105">
            <v>0.01</v>
          </cell>
        </row>
        <row r="106">
          <cell r="C106">
            <v>39661</v>
          </cell>
          <cell r="D106">
            <v>0.059516282876638</v>
          </cell>
          <cell r="E106">
            <v>4.578</v>
          </cell>
          <cell r="F106">
            <v>0.2025</v>
          </cell>
          <cell r="G106">
            <v>-0.066</v>
          </cell>
          <cell r="H106">
            <v>0.0175</v>
          </cell>
          <cell r="I106">
            <v>-0.008499999</v>
          </cell>
          <cell r="J106">
            <v>0.02</v>
          </cell>
          <cell r="K106">
            <v>0.013</v>
          </cell>
          <cell r="L106">
            <v>0.01</v>
          </cell>
        </row>
        <row r="107">
          <cell r="C107">
            <v>39692</v>
          </cell>
          <cell r="D107">
            <v>0.059564413141546</v>
          </cell>
          <cell r="E107">
            <v>4.588</v>
          </cell>
          <cell r="F107">
            <v>0.2025</v>
          </cell>
          <cell r="G107">
            <v>-0.066</v>
          </cell>
          <cell r="H107">
            <v>0.0175</v>
          </cell>
          <cell r="I107">
            <v>-0.008499999</v>
          </cell>
          <cell r="J107">
            <v>0.02</v>
          </cell>
          <cell r="K107">
            <v>0.013</v>
          </cell>
          <cell r="L107">
            <v>0.01</v>
          </cell>
        </row>
        <row r="108">
          <cell r="C108">
            <v>39722</v>
          </cell>
          <cell r="D108">
            <v>0.059610990818</v>
          </cell>
          <cell r="E108">
            <v>4.618</v>
          </cell>
          <cell r="F108">
            <v>0.2025</v>
          </cell>
          <cell r="G108">
            <v>-0.066</v>
          </cell>
          <cell r="H108">
            <v>0.0175</v>
          </cell>
          <cell r="I108">
            <v>-0.008499999</v>
          </cell>
          <cell r="J108">
            <v>0.02</v>
          </cell>
          <cell r="K108">
            <v>0.013</v>
          </cell>
          <cell r="L108">
            <v>0.01</v>
          </cell>
        </row>
        <row r="109">
          <cell r="C109">
            <v>39753</v>
          </cell>
          <cell r="D109">
            <v>0.059659121084421</v>
          </cell>
          <cell r="E109">
            <v>4.758</v>
          </cell>
          <cell r="F109">
            <v>0.2025</v>
          </cell>
          <cell r="G109">
            <v>-0.0635</v>
          </cell>
          <cell r="H109">
            <v>0.0175</v>
          </cell>
          <cell r="I109">
            <v>-0.006</v>
          </cell>
          <cell r="J109">
            <v>0.02</v>
          </cell>
          <cell r="K109">
            <v>0.0235</v>
          </cell>
          <cell r="L109">
            <v>0.015</v>
          </cell>
        </row>
        <row r="110">
          <cell r="C110">
            <v>39783</v>
          </cell>
          <cell r="D110">
            <v>0.059705698762337</v>
          </cell>
          <cell r="E110">
            <v>4.898</v>
          </cell>
          <cell r="F110">
            <v>0.205</v>
          </cell>
          <cell r="G110">
            <v>-0.0635</v>
          </cell>
          <cell r="H110">
            <v>0.0175</v>
          </cell>
          <cell r="I110">
            <v>-0.006</v>
          </cell>
          <cell r="J110">
            <v>0.02</v>
          </cell>
          <cell r="K110">
            <v>0.0235</v>
          </cell>
          <cell r="L110">
            <v>0.015</v>
          </cell>
        </row>
        <row r="111">
          <cell r="C111">
            <v>39814</v>
          </cell>
          <cell r="D111">
            <v>0.059753829030276</v>
          </cell>
          <cell r="E111">
            <v>4.968</v>
          </cell>
          <cell r="F111">
            <v>0.205</v>
          </cell>
          <cell r="G111">
            <v>-0.056</v>
          </cell>
          <cell r="H111">
            <v>0.015</v>
          </cell>
          <cell r="I111">
            <v>-0.006</v>
          </cell>
          <cell r="J111">
            <v>0.02</v>
          </cell>
          <cell r="K111">
            <v>0.0235</v>
          </cell>
          <cell r="L111">
            <v>0.015</v>
          </cell>
        </row>
        <row r="112">
          <cell r="C112">
            <v>39845</v>
          </cell>
          <cell r="D112">
            <v>0.059801959298984</v>
          </cell>
          <cell r="E112">
            <v>4.848</v>
          </cell>
          <cell r="F112">
            <v>0.2</v>
          </cell>
          <cell r="G112">
            <v>-0.0635</v>
          </cell>
          <cell r="H112">
            <v>0.015</v>
          </cell>
          <cell r="I112">
            <v>-0.006</v>
          </cell>
          <cell r="J112">
            <v>0.02</v>
          </cell>
          <cell r="K112">
            <v>0.0235</v>
          </cell>
          <cell r="L112">
            <v>0.015</v>
          </cell>
        </row>
        <row r="113">
          <cell r="C113">
            <v>39873</v>
          </cell>
          <cell r="D113">
            <v>0.059845431800413</v>
          </cell>
          <cell r="E113">
            <v>4.723</v>
          </cell>
          <cell r="F113">
            <v>0.19</v>
          </cell>
          <cell r="G113">
            <v>-0.0635</v>
          </cell>
          <cell r="H113">
            <v>0.015</v>
          </cell>
          <cell r="I113">
            <v>-0.006</v>
          </cell>
          <cell r="J113">
            <v>0.02</v>
          </cell>
          <cell r="K113">
            <v>0.0235</v>
          </cell>
          <cell r="L113">
            <v>0.015</v>
          </cell>
        </row>
        <row r="114">
          <cell r="C114">
            <v>39904</v>
          </cell>
          <cell r="D114">
            <v>0.059893562070586</v>
          </cell>
          <cell r="E114">
            <v>4.593</v>
          </cell>
          <cell r="F114">
            <v>0.19</v>
          </cell>
          <cell r="G114">
            <v>-0.064</v>
          </cell>
          <cell r="H114">
            <v>0.0175</v>
          </cell>
          <cell r="I114">
            <v>-0.006499999</v>
          </cell>
          <cell r="J114">
            <v>0.02</v>
          </cell>
          <cell r="K114">
            <v>0.013</v>
          </cell>
          <cell r="L114">
            <v>0.01</v>
          </cell>
        </row>
        <row r="115">
          <cell r="C115">
            <v>39934</v>
          </cell>
          <cell r="D115">
            <v>0.059940139752132</v>
          </cell>
          <cell r="E115">
            <v>4.583</v>
          </cell>
          <cell r="F115">
            <v>0.19</v>
          </cell>
          <cell r="G115">
            <v>-0.064</v>
          </cell>
          <cell r="H115">
            <v>0.0175</v>
          </cell>
          <cell r="I115">
            <v>-0.006499999</v>
          </cell>
          <cell r="J115">
            <v>0.02</v>
          </cell>
          <cell r="K115">
            <v>0.013</v>
          </cell>
          <cell r="L115">
            <v>0.01</v>
          </cell>
        </row>
        <row r="116">
          <cell r="C116">
            <v>39965</v>
          </cell>
          <cell r="D116">
            <v>0.059988270023819</v>
          </cell>
          <cell r="E116">
            <v>4.603</v>
          </cell>
          <cell r="F116">
            <v>0.19</v>
          </cell>
          <cell r="G116">
            <v>-0.064</v>
          </cell>
          <cell r="H116">
            <v>0.0175</v>
          </cell>
          <cell r="I116">
            <v>-0.006499999</v>
          </cell>
          <cell r="J116">
            <v>0.02</v>
          </cell>
          <cell r="K116">
            <v>0.013</v>
          </cell>
          <cell r="L116">
            <v>0.01</v>
          </cell>
        </row>
        <row r="117">
          <cell r="C117">
            <v>39995</v>
          </cell>
          <cell r="D117">
            <v>0.060034847706831</v>
          </cell>
          <cell r="E117">
            <v>4.624</v>
          </cell>
          <cell r="F117">
            <v>0.19</v>
          </cell>
          <cell r="G117">
            <v>-0.064</v>
          </cell>
          <cell r="H117">
            <v>0.0175</v>
          </cell>
          <cell r="I117">
            <v>-0.006499999</v>
          </cell>
          <cell r="J117">
            <v>0.02</v>
          </cell>
          <cell r="K117">
            <v>0.013</v>
          </cell>
          <cell r="L117">
            <v>0.01</v>
          </cell>
        </row>
        <row r="118">
          <cell r="C118">
            <v>40026</v>
          </cell>
          <cell r="D118">
            <v>0.060082977980033</v>
          </cell>
          <cell r="E118">
            <v>4.648</v>
          </cell>
          <cell r="F118">
            <v>0.19</v>
          </cell>
          <cell r="G118">
            <v>-0.064</v>
          </cell>
          <cell r="H118">
            <v>0.0175</v>
          </cell>
          <cell r="I118">
            <v>-0.006499999</v>
          </cell>
          <cell r="J118">
            <v>0.02</v>
          </cell>
          <cell r="K118">
            <v>0.013</v>
          </cell>
          <cell r="L118">
            <v>0.01</v>
          </cell>
        </row>
        <row r="119">
          <cell r="C119">
            <v>40057</v>
          </cell>
          <cell r="D119">
            <v>0.060131108254005</v>
          </cell>
          <cell r="E119">
            <v>4.658</v>
          </cell>
          <cell r="F119">
            <v>0.19</v>
          </cell>
          <cell r="G119">
            <v>-0.064</v>
          </cell>
          <cell r="H119">
            <v>0.0175</v>
          </cell>
          <cell r="I119">
            <v>-0.006499999</v>
          </cell>
          <cell r="J119">
            <v>0.02</v>
          </cell>
          <cell r="K119">
            <v>0.013</v>
          </cell>
          <cell r="L119">
            <v>0.01</v>
          </cell>
        </row>
        <row r="120">
          <cell r="C120">
            <v>40087</v>
          </cell>
          <cell r="D120">
            <v>0.060177685939226</v>
          </cell>
          <cell r="E120">
            <v>4.688</v>
          </cell>
          <cell r="F120">
            <v>0.19</v>
          </cell>
          <cell r="G120">
            <v>-0.064</v>
          </cell>
          <cell r="H120">
            <v>0.0175</v>
          </cell>
          <cell r="I120">
            <v>-0.006499999</v>
          </cell>
          <cell r="J120">
            <v>0.02</v>
          </cell>
          <cell r="K120">
            <v>0.013</v>
          </cell>
          <cell r="L120">
            <v>0.01</v>
          </cell>
        </row>
        <row r="121">
          <cell r="C121">
            <v>40118</v>
          </cell>
          <cell r="D121">
            <v>0.060225816214712</v>
          </cell>
          <cell r="E121">
            <v>4.828</v>
          </cell>
          <cell r="F121">
            <v>0.19</v>
          </cell>
          <cell r="G121">
            <v>-0.0615</v>
          </cell>
          <cell r="H121">
            <v>0.0175</v>
          </cell>
          <cell r="I121">
            <v>-0.004</v>
          </cell>
          <cell r="J121">
            <v>0.02</v>
          </cell>
          <cell r="K121">
            <v>0.0235</v>
          </cell>
          <cell r="L121">
            <v>0.015</v>
          </cell>
        </row>
        <row r="122">
          <cell r="C122">
            <v>40148</v>
          </cell>
          <cell r="D122">
            <v>0.060272393901399</v>
          </cell>
          <cell r="E122">
            <v>4.968</v>
          </cell>
          <cell r="F122">
            <v>0.1925</v>
          </cell>
          <cell r="G122">
            <v>-0.0615</v>
          </cell>
          <cell r="H122">
            <v>0.0175</v>
          </cell>
          <cell r="I122">
            <v>-0.004</v>
          </cell>
          <cell r="J122">
            <v>0.02</v>
          </cell>
          <cell r="K122">
            <v>0.0235</v>
          </cell>
          <cell r="L122">
            <v>0.015</v>
          </cell>
        </row>
        <row r="123">
          <cell r="C123">
            <v>40179</v>
          </cell>
          <cell r="D123">
            <v>0.0603205241784</v>
          </cell>
          <cell r="E123">
            <v>5.043</v>
          </cell>
          <cell r="F123">
            <v>0.1925</v>
          </cell>
          <cell r="G123">
            <v>-0.054</v>
          </cell>
          <cell r="H123">
            <v>0.015</v>
          </cell>
          <cell r="I123">
            <v>-0.004</v>
          </cell>
          <cell r="J123">
            <v>0.02</v>
          </cell>
          <cell r="K123">
            <v>0.0235</v>
          </cell>
          <cell r="L123">
            <v>0.015</v>
          </cell>
        </row>
        <row r="124">
          <cell r="C124">
            <v>40210</v>
          </cell>
          <cell r="D124">
            <v>0.06036865445617</v>
          </cell>
          <cell r="E124">
            <v>4.923</v>
          </cell>
          <cell r="F124">
            <v>0.1875</v>
          </cell>
          <cell r="G124">
            <v>-0.0615</v>
          </cell>
          <cell r="H124">
            <v>0.015</v>
          </cell>
          <cell r="I124">
            <v>-0.004</v>
          </cell>
          <cell r="J124">
            <v>0.02</v>
          </cell>
          <cell r="K124">
            <v>0.0235</v>
          </cell>
          <cell r="L124">
            <v>0.015</v>
          </cell>
        </row>
        <row r="125">
          <cell r="C125">
            <v>40238</v>
          </cell>
          <cell r="D125">
            <v>0.060412126965785</v>
          </cell>
          <cell r="E125">
            <v>4.798</v>
          </cell>
          <cell r="F125">
            <v>0.185</v>
          </cell>
          <cell r="G125">
            <v>-0.0615</v>
          </cell>
          <cell r="H125">
            <v>0.015</v>
          </cell>
          <cell r="I125">
            <v>-0.004</v>
          </cell>
          <cell r="J125">
            <v>0.02</v>
          </cell>
          <cell r="K125">
            <v>0.0235</v>
          </cell>
          <cell r="L125">
            <v>0.015</v>
          </cell>
        </row>
        <row r="126">
          <cell r="C126">
            <v>40269</v>
          </cell>
          <cell r="D126">
            <v>0.06046025724502</v>
          </cell>
          <cell r="E126">
            <v>4.668</v>
          </cell>
          <cell r="F126">
            <v>0.185</v>
          </cell>
          <cell r="G126">
            <v>-0.062</v>
          </cell>
          <cell r="H126">
            <v>0.0175</v>
          </cell>
          <cell r="I126">
            <v>-0.004499999</v>
          </cell>
          <cell r="J126">
            <v>0.02</v>
          </cell>
          <cell r="K126">
            <v>0.013</v>
          </cell>
          <cell r="L126">
            <v>0.01</v>
          </cell>
        </row>
        <row r="127">
          <cell r="C127">
            <v>40299</v>
          </cell>
          <cell r="D127">
            <v>0.060506834935335</v>
          </cell>
          <cell r="E127">
            <v>4.658</v>
          </cell>
          <cell r="F127">
            <v>0.185</v>
          </cell>
          <cell r="G127">
            <v>-0.062</v>
          </cell>
          <cell r="H127">
            <v>0.0175</v>
          </cell>
          <cell r="I127">
            <v>-0.004499999</v>
          </cell>
          <cell r="J127">
            <v>0.02</v>
          </cell>
          <cell r="K127">
            <v>0.013</v>
          </cell>
          <cell r="L127">
            <v>0.01</v>
          </cell>
        </row>
        <row r="128">
          <cell r="C128">
            <v>40330</v>
          </cell>
          <cell r="D128">
            <v>0.060554965216084</v>
          </cell>
          <cell r="E128">
            <v>4.678</v>
          </cell>
          <cell r="F128">
            <v>0.185</v>
          </cell>
          <cell r="G128">
            <v>-0.062</v>
          </cell>
          <cell r="H128">
            <v>0.0175</v>
          </cell>
          <cell r="I128">
            <v>-0.004499999</v>
          </cell>
          <cell r="J128">
            <v>0.02</v>
          </cell>
          <cell r="K128">
            <v>0.013</v>
          </cell>
          <cell r="L128">
            <v>0.01</v>
          </cell>
        </row>
        <row r="129">
          <cell r="C129">
            <v>40360</v>
          </cell>
          <cell r="D129">
            <v>0.060601542907864</v>
          </cell>
          <cell r="E129">
            <v>4.699</v>
          </cell>
          <cell r="F129">
            <v>0.185</v>
          </cell>
          <cell r="G129">
            <v>-0.062</v>
          </cell>
          <cell r="H129">
            <v>0.0175</v>
          </cell>
          <cell r="I129">
            <v>-0.004499999</v>
          </cell>
          <cell r="J129">
            <v>0.02</v>
          </cell>
          <cell r="K129">
            <v>0.013</v>
          </cell>
          <cell r="L129">
            <v>0.01</v>
          </cell>
        </row>
        <row r="130">
          <cell r="C130">
            <v>40391</v>
          </cell>
          <cell r="D130">
            <v>0.060649673190127</v>
          </cell>
          <cell r="E130">
            <v>4.723</v>
          </cell>
          <cell r="F130">
            <v>0.185</v>
          </cell>
          <cell r="G130">
            <v>-0.062</v>
          </cell>
          <cell r="H130">
            <v>0.0175</v>
          </cell>
          <cell r="I130">
            <v>-0.004499999</v>
          </cell>
          <cell r="J130">
            <v>0.02</v>
          </cell>
          <cell r="K130">
            <v>0.013</v>
          </cell>
          <cell r="L130">
            <v>0.01</v>
          </cell>
        </row>
        <row r="131">
          <cell r="C131">
            <v>40422</v>
          </cell>
          <cell r="D131">
            <v>0.06069780347316</v>
          </cell>
          <cell r="E131">
            <v>4.733</v>
          </cell>
          <cell r="F131">
            <v>0.185</v>
          </cell>
          <cell r="G131">
            <v>-0.062</v>
          </cell>
          <cell r="H131">
            <v>0.0175</v>
          </cell>
          <cell r="I131">
            <v>-0.004499999</v>
          </cell>
          <cell r="J131">
            <v>0.02</v>
          </cell>
          <cell r="K131">
            <v>0.013</v>
          </cell>
          <cell r="L131">
            <v>0.01</v>
          </cell>
        </row>
        <row r="132">
          <cell r="C132">
            <v>40452</v>
          </cell>
          <cell r="D132">
            <v>0.06074438116715</v>
          </cell>
          <cell r="E132">
            <v>4.763</v>
          </cell>
          <cell r="F132">
            <v>0.185</v>
          </cell>
          <cell r="G132">
            <v>-0.062</v>
          </cell>
          <cell r="H132">
            <v>0.0175</v>
          </cell>
          <cell r="I132">
            <v>-0.004499999</v>
          </cell>
          <cell r="J132">
            <v>0.02</v>
          </cell>
          <cell r="K132">
            <v>0.013</v>
          </cell>
          <cell r="L132">
            <v>0.01</v>
          </cell>
        </row>
        <row r="133">
          <cell r="C133">
            <v>40483</v>
          </cell>
          <cell r="D133">
            <v>0.060792511451697</v>
          </cell>
          <cell r="E133">
            <v>4.903</v>
          </cell>
          <cell r="F133">
            <v>0.185</v>
          </cell>
          <cell r="G133">
            <v>-0.0595</v>
          </cell>
          <cell r="H133">
            <v>0.0175</v>
          </cell>
          <cell r="I133">
            <v>-0.002</v>
          </cell>
          <cell r="J133">
            <v>0.02</v>
          </cell>
          <cell r="K133">
            <v>0.0235</v>
          </cell>
          <cell r="L133">
            <v>0.015</v>
          </cell>
        </row>
        <row r="134">
          <cell r="C134">
            <v>40513</v>
          </cell>
          <cell r="D134">
            <v>0.060839089147151</v>
          </cell>
          <cell r="E134">
            <v>5.043</v>
          </cell>
          <cell r="F134">
            <v>0.185</v>
          </cell>
          <cell r="G134">
            <v>-0.0595</v>
          </cell>
          <cell r="H134">
            <v>0.0175</v>
          </cell>
          <cell r="I134">
            <v>-0.002</v>
          </cell>
          <cell r="J134">
            <v>0.02</v>
          </cell>
          <cell r="K134">
            <v>0.0235</v>
          </cell>
          <cell r="L134">
            <v>0.015</v>
          </cell>
        </row>
        <row r="135">
          <cell r="C135">
            <v>40544</v>
          </cell>
          <cell r="D135">
            <v>0.060887219433212</v>
          </cell>
          <cell r="E135">
            <v>5.113</v>
          </cell>
          <cell r="F135">
            <v>0.185</v>
          </cell>
          <cell r="G135">
            <v>-0.052</v>
          </cell>
          <cell r="H135">
            <v>0.015</v>
          </cell>
          <cell r="I135">
            <v>-0.002</v>
          </cell>
          <cell r="J135">
            <v>0.02</v>
          </cell>
          <cell r="K135">
            <v>0.0235</v>
          </cell>
          <cell r="L135">
            <v>0.015</v>
          </cell>
        </row>
        <row r="136">
          <cell r="C136">
            <v>40575</v>
          </cell>
          <cell r="D136">
            <v>0.060935349720042</v>
          </cell>
          <cell r="E136">
            <v>4.993</v>
          </cell>
          <cell r="F136">
            <v>0.185</v>
          </cell>
          <cell r="G136">
            <v>-0.0595</v>
          </cell>
          <cell r="H136">
            <v>0.015</v>
          </cell>
          <cell r="I136">
            <v>-0.002</v>
          </cell>
          <cell r="J136">
            <v>0.02</v>
          </cell>
          <cell r="K136">
            <v>0.0235</v>
          </cell>
          <cell r="L136">
            <v>0.015</v>
          </cell>
        </row>
        <row r="137">
          <cell r="C137">
            <v>40603</v>
          </cell>
          <cell r="D137">
            <v>0.060969462180932</v>
          </cell>
          <cell r="E137">
            <v>4.868</v>
          </cell>
          <cell r="F137">
            <v>0.18</v>
          </cell>
          <cell r="G137">
            <v>-0.0595</v>
          </cell>
          <cell r="H137">
            <v>0.015</v>
          </cell>
          <cell r="I137">
            <v>-0.002</v>
          </cell>
          <cell r="J137">
            <v>0.02</v>
          </cell>
          <cell r="K137">
            <v>0.0235</v>
          </cell>
          <cell r="L137">
            <v>0.015</v>
          </cell>
        </row>
        <row r="138">
          <cell r="C138">
            <v>40634</v>
          </cell>
          <cell r="D138">
            <v>0.060998248351248</v>
          </cell>
          <cell r="E138">
            <v>4.738</v>
          </cell>
          <cell r="F138">
            <v>0.18</v>
          </cell>
          <cell r="G138">
            <v>-0.06</v>
          </cell>
          <cell r="H138">
            <v>0.0175</v>
          </cell>
          <cell r="I138">
            <v>-0.002499999</v>
          </cell>
          <cell r="J138">
            <v>0.02</v>
          </cell>
          <cell r="K138">
            <v>0.013</v>
          </cell>
          <cell r="L138">
            <v>0.01</v>
          </cell>
        </row>
        <row r="139">
          <cell r="C139">
            <v>40664</v>
          </cell>
          <cell r="D139">
            <v>0.061026105935687</v>
          </cell>
          <cell r="E139">
            <v>4.728</v>
          </cell>
          <cell r="F139">
            <v>0.18</v>
          </cell>
          <cell r="G139">
            <v>-0.06</v>
          </cell>
          <cell r="H139">
            <v>0.0175</v>
          </cell>
          <cell r="I139">
            <v>-0.002499999</v>
          </cell>
          <cell r="J139">
            <v>0.02</v>
          </cell>
          <cell r="K139">
            <v>0.013</v>
          </cell>
          <cell r="L139">
            <v>0.01</v>
          </cell>
        </row>
        <row r="140">
          <cell r="C140">
            <v>40695</v>
          </cell>
          <cell r="D140">
            <v>0.061054892106545</v>
          </cell>
          <cell r="E140">
            <v>4.748</v>
          </cell>
          <cell r="F140">
            <v>0.18</v>
          </cell>
          <cell r="G140">
            <v>-0.06</v>
          </cell>
          <cell r="H140">
            <v>0.0175</v>
          </cell>
          <cell r="I140">
            <v>-0.002499999</v>
          </cell>
          <cell r="J140">
            <v>0.02</v>
          </cell>
          <cell r="K140">
            <v>0.013</v>
          </cell>
          <cell r="L140">
            <v>0.01</v>
          </cell>
        </row>
        <row r="141">
          <cell r="C141">
            <v>40725</v>
          </cell>
          <cell r="D141">
            <v>0.061082749691507</v>
          </cell>
          <cell r="E141">
            <v>4.769</v>
          </cell>
          <cell r="F141">
            <v>0.18</v>
          </cell>
          <cell r="G141">
            <v>-0.06</v>
          </cell>
          <cell r="H141">
            <v>0.0175</v>
          </cell>
          <cell r="I141">
            <v>-0.002499999</v>
          </cell>
          <cell r="J141">
            <v>0.02</v>
          </cell>
          <cell r="K141">
            <v>0.013</v>
          </cell>
          <cell r="L141">
            <v>0.01</v>
          </cell>
        </row>
        <row r="142">
          <cell r="C142">
            <v>40756</v>
          </cell>
          <cell r="D142">
            <v>0.061111535862906</v>
          </cell>
          <cell r="E142">
            <v>4.793</v>
          </cell>
          <cell r="F142">
            <v>0.18</v>
          </cell>
          <cell r="G142">
            <v>-0.06</v>
          </cell>
          <cell r="H142">
            <v>0.0175</v>
          </cell>
          <cell r="I142">
            <v>-0.002499999</v>
          </cell>
          <cell r="J142">
            <v>0.02</v>
          </cell>
          <cell r="K142">
            <v>0.013</v>
          </cell>
          <cell r="L142">
            <v>0.01</v>
          </cell>
        </row>
        <row r="143">
          <cell r="C143">
            <v>40787</v>
          </cell>
          <cell r="D143">
            <v>0.061140322034581</v>
          </cell>
          <cell r="E143">
            <v>4.803</v>
          </cell>
          <cell r="F143">
            <v>0.18</v>
          </cell>
          <cell r="G143">
            <v>-0.06</v>
          </cell>
          <cell r="H143">
            <v>0.0175</v>
          </cell>
          <cell r="I143">
            <v>-0.002499999</v>
          </cell>
          <cell r="J143">
            <v>0.02</v>
          </cell>
          <cell r="K143">
            <v>0.013</v>
          </cell>
          <cell r="L143">
            <v>0.01</v>
          </cell>
        </row>
        <row r="144">
          <cell r="C144">
            <v>40817</v>
          </cell>
          <cell r="D144">
            <v>0.061168179620334</v>
          </cell>
          <cell r="E144">
            <v>4.833</v>
          </cell>
          <cell r="F144">
            <v>0.18</v>
          </cell>
          <cell r="G144">
            <v>-0.06</v>
          </cell>
          <cell r="H144">
            <v>0.0175</v>
          </cell>
          <cell r="I144">
            <v>-0.002499999</v>
          </cell>
          <cell r="J144">
            <v>0.02</v>
          </cell>
          <cell r="K144">
            <v>0.013</v>
          </cell>
          <cell r="L144">
            <v>0.01</v>
          </cell>
        </row>
        <row r="145">
          <cell r="C145">
            <v>40848</v>
          </cell>
          <cell r="D145">
            <v>0.06119696579255</v>
          </cell>
          <cell r="E145">
            <v>4.973</v>
          </cell>
          <cell r="F145">
            <v>0.18</v>
          </cell>
          <cell r="G145">
            <v>-0.0575</v>
          </cell>
          <cell r="H145">
            <v>0.0175</v>
          </cell>
          <cell r="I145">
            <v>0</v>
          </cell>
          <cell r="J145">
            <v>0.02</v>
          </cell>
          <cell r="K145">
            <v>0.0235</v>
          </cell>
          <cell r="L145">
            <v>0.015</v>
          </cell>
        </row>
        <row r="146">
          <cell r="C146">
            <v>40878</v>
          </cell>
          <cell r="D146">
            <v>0.061224823378827</v>
          </cell>
          <cell r="E146">
            <v>5.113</v>
          </cell>
          <cell r="F146">
            <v>0.18</v>
          </cell>
          <cell r="G146">
            <v>-0.0575</v>
          </cell>
          <cell r="H146">
            <v>0.0175</v>
          </cell>
          <cell r="I146">
            <v>0</v>
          </cell>
          <cell r="J146">
            <v>0.02</v>
          </cell>
          <cell r="K146">
            <v>0.0235</v>
          </cell>
          <cell r="L146">
            <v>0.015</v>
          </cell>
        </row>
        <row r="147">
          <cell r="C147">
            <v>40909</v>
          </cell>
          <cell r="D147">
            <v>0.061253609551585</v>
          </cell>
          <cell r="E147">
            <v>5.188</v>
          </cell>
          <cell r="F147">
            <v>0.18</v>
          </cell>
          <cell r="G147">
            <v>-0.05</v>
          </cell>
          <cell r="H147">
            <v>0.015</v>
          </cell>
          <cell r="I147">
            <v>0</v>
          </cell>
          <cell r="J147">
            <v>0.02</v>
          </cell>
          <cell r="K147">
            <v>0.0235</v>
          </cell>
          <cell r="L147">
            <v>0.015</v>
          </cell>
        </row>
        <row r="148">
          <cell r="C148">
            <v>40940</v>
          </cell>
          <cell r="D148">
            <v>0.061282395724616</v>
          </cell>
          <cell r="E148">
            <v>5.068</v>
          </cell>
          <cell r="F148">
            <v>0.175</v>
          </cell>
          <cell r="G148">
            <v>-0.0575</v>
          </cell>
          <cell r="H148">
            <v>0.015</v>
          </cell>
          <cell r="I148">
            <v>0</v>
          </cell>
          <cell r="J148">
            <v>0.02</v>
          </cell>
          <cell r="K148">
            <v>0.0235</v>
          </cell>
          <cell r="L148">
            <v>0.015</v>
          </cell>
        </row>
        <row r="149">
          <cell r="C149">
            <v>40969</v>
          </cell>
          <cell r="D149">
            <v>0.061309324725444</v>
          </cell>
          <cell r="E149">
            <v>4.943</v>
          </cell>
          <cell r="F149">
            <v>0.17</v>
          </cell>
          <cell r="G149">
            <v>-0.0575</v>
          </cell>
          <cell r="H149">
            <v>0.015</v>
          </cell>
          <cell r="I149">
            <v>0</v>
          </cell>
          <cell r="J149">
            <v>0.02</v>
          </cell>
          <cell r="K149">
            <v>0.0235</v>
          </cell>
          <cell r="L149">
            <v>0.015</v>
          </cell>
        </row>
        <row r="150">
          <cell r="C150">
            <v>41000</v>
          </cell>
          <cell r="D150">
            <v>0.06133811089901</v>
          </cell>
          <cell r="E150">
            <v>4.813</v>
          </cell>
          <cell r="F150">
            <v>0.17</v>
          </cell>
          <cell r="G150">
            <v>-0.058</v>
          </cell>
          <cell r="H150">
            <v>0.0175</v>
          </cell>
          <cell r="I150">
            <v>0.000499999999999994</v>
          </cell>
          <cell r="J150">
            <v>0.02</v>
          </cell>
          <cell r="K150">
            <v>0.013</v>
          </cell>
          <cell r="L150">
            <v>0.01</v>
          </cell>
        </row>
        <row r="151">
          <cell r="C151">
            <v>41030</v>
          </cell>
          <cell r="D151">
            <v>0.061365968486593</v>
          </cell>
          <cell r="E151">
            <v>4.803</v>
          </cell>
          <cell r="F151">
            <v>0.17</v>
          </cell>
          <cell r="G151">
            <v>-0.058</v>
          </cell>
          <cell r="H151">
            <v>0.0175</v>
          </cell>
          <cell r="I151">
            <v>0.000499999999999994</v>
          </cell>
          <cell r="J151">
            <v>0.02</v>
          </cell>
          <cell r="K151">
            <v>0.013</v>
          </cell>
          <cell r="L151">
            <v>0.01</v>
          </cell>
        </row>
        <row r="152">
          <cell r="C152">
            <v>41061</v>
          </cell>
          <cell r="D152">
            <v>0.061394754660699</v>
          </cell>
          <cell r="E152">
            <v>4.823</v>
          </cell>
          <cell r="F152">
            <v>0.17</v>
          </cell>
          <cell r="G152">
            <v>-0.058</v>
          </cell>
          <cell r="H152">
            <v>0.0175</v>
          </cell>
          <cell r="I152">
            <v>0.000499999999999994</v>
          </cell>
          <cell r="J152">
            <v>0.02</v>
          </cell>
          <cell r="K152">
            <v>0.013</v>
          </cell>
          <cell r="L152">
            <v>0.01</v>
          </cell>
        </row>
        <row r="153">
          <cell r="C153">
            <v>41091</v>
          </cell>
          <cell r="D153">
            <v>0.061422612248806</v>
          </cell>
          <cell r="E153">
            <v>4.844</v>
          </cell>
          <cell r="F153">
            <v>0.17</v>
          </cell>
          <cell r="G153">
            <v>-0.058</v>
          </cell>
          <cell r="H153">
            <v>0.0175</v>
          </cell>
          <cell r="I153">
            <v>0.000499999999999994</v>
          </cell>
          <cell r="J153">
            <v>0.02</v>
          </cell>
          <cell r="K153">
            <v>0.013</v>
          </cell>
          <cell r="L153">
            <v>0.01</v>
          </cell>
        </row>
        <row r="154">
          <cell r="C154">
            <v>41122</v>
          </cell>
          <cell r="D154">
            <v>0.061451398423453</v>
          </cell>
          <cell r="E154">
            <v>4.868</v>
          </cell>
          <cell r="F154">
            <v>0.17</v>
          </cell>
          <cell r="G154">
            <v>-0.058</v>
          </cell>
          <cell r="H154">
            <v>0.0175</v>
          </cell>
          <cell r="I154">
            <v>0.000499999999999994</v>
          </cell>
          <cell r="J154">
            <v>0.02</v>
          </cell>
          <cell r="K154">
            <v>0.013</v>
          </cell>
          <cell r="L154">
            <v>0.01</v>
          </cell>
        </row>
        <row r="155">
          <cell r="C155">
            <v>41153</v>
          </cell>
          <cell r="D155">
            <v>0.061480184598376</v>
          </cell>
          <cell r="E155">
            <v>4.878</v>
          </cell>
          <cell r="F155">
            <v>0.17</v>
          </cell>
          <cell r="G155">
            <v>-0.058</v>
          </cell>
          <cell r="H155">
            <v>0.0175</v>
          </cell>
          <cell r="I155">
            <v>0.000499999999999994</v>
          </cell>
          <cell r="J155">
            <v>0.02</v>
          </cell>
          <cell r="K155">
            <v>0.013</v>
          </cell>
          <cell r="L155">
            <v>0.01</v>
          </cell>
        </row>
        <row r="156">
          <cell r="C156">
            <v>41183</v>
          </cell>
          <cell r="D156">
            <v>0.061508042187274</v>
          </cell>
          <cell r="E156">
            <v>4.908</v>
          </cell>
          <cell r="F156">
            <v>0.17</v>
          </cell>
          <cell r="G156">
            <v>-0.058</v>
          </cell>
          <cell r="H156">
            <v>0.0175</v>
          </cell>
          <cell r="I156">
            <v>0.000499999999999994</v>
          </cell>
          <cell r="J156">
            <v>0.02</v>
          </cell>
          <cell r="K156">
            <v>0.013</v>
          </cell>
          <cell r="L156">
            <v>0.01</v>
          </cell>
        </row>
        <row r="157">
          <cell r="C157">
            <v>41214</v>
          </cell>
          <cell r="D157">
            <v>0.061536828362738</v>
          </cell>
          <cell r="E157">
            <v>5.048</v>
          </cell>
          <cell r="F157">
            <v>0.17</v>
          </cell>
          <cell r="G157">
            <v>-0.0555</v>
          </cell>
          <cell r="H157">
            <v>0.0175</v>
          </cell>
          <cell r="I157">
            <v>0.002</v>
          </cell>
          <cell r="J157">
            <v>0.02</v>
          </cell>
          <cell r="K157">
            <v>0.0235</v>
          </cell>
          <cell r="L157">
            <v>0.015</v>
          </cell>
        </row>
        <row r="158">
          <cell r="C158">
            <v>41244</v>
          </cell>
          <cell r="D158">
            <v>0.061564685952159</v>
          </cell>
          <cell r="E158">
            <v>5.188</v>
          </cell>
          <cell r="F158">
            <v>0.17</v>
          </cell>
          <cell r="G158">
            <v>-0.0555</v>
          </cell>
          <cell r="H158">
            <v>0.0175</v>
          </cell>
          <cell r="I158">
            <v>0.002</v>
          </cell>
          <cell r="J158">
            <v>0.02</v>
          </cell>
          <cell r="K158">
            <v>0.0235</v>
          </cell>
          <cell r="L158">
            <v>0.015</v>
          </cell>
        </row>
        <row r="159">
          <cell r="C159">
            <v>41275</v>
          </cell>
          <cell r="D159">
            <v>0.061593472128164</v>
          </cell>
          <cell r="E159">
            <v>5.268</v>
          </cell>
          <cell r="F159">
            <v>0.17</v>
          </cell>
          <cell r="G159">
            <v>-0.048</v>
          </cell>
          <cell r="H159">
            <v>0.015</v>
          </cell>
          <cell r="I159">
            <v>0.002</v>
          </cell>
          <cell r="J159">
            <v>0.02</v>
          </cell>
          <cell r="K159">
            <v>0.0235</v>
          </cell>
          <cell r="L159">
            <v>0.015</v>
          </cell>
        </row>
        <row r="160">
          <cell r="C160">
            <v>41306</v>
          </cell>
          <cell r="D160">
            <v>0.061622258304445</v>
          </cell>
          <cell r="E160">
            <v>5.148</v>
          </cell>
          <cell r="F160">
            <v>0.17</v>
          </cell>
          <cell r="G160">
            <v>-0.0555</v>
          </cell>
          <cell r="H160">
            <v>0.015</v>
          </cell>
          <cell r="I160">
            <v>0.002</v>
          </cell>
          <cell r="J160">
            <v>0.02</v>
          </cell>
          <cell r="K160">
            <v>0.0235</v>
          </cell>
          <cell r="L160">
            <v>0.015</v>
          </cell>
        </row>
        <row r="161">
          <cell r="C161">
            <v>41334</v>
          </cell>
          <cell r="D161">
            <v>0.061648258721968</v>
          </cell>
          <cell r="E161">
            <v>5.023</v>
          </cell>
          <cell r="F161">
            <v>0.17</v>
          </cell>
          <cell r="G161">
            <v>-0.0555</v>
          </cell>
          <cell r="H161">
            <v>0.015</v>
          </cell>
          <cell r="I161">
            <v>0.002</v>
          </cell>
          <cell r="J161">
            <v>0.02</v>
          </cell>
          <cell r="K161">
            <v>0.0235</v>
          </cell>
          <cell r="L161">
            <v>0.015</v>
          </cell>
        </row>
        <row r="162">
          <cell r="C162">
            <v>41365</v>
          </cell>
          <cell r="D162">
            <v>0.061677044898772</v>
          </cell>
          <cell r="E162">
            <v>4.893</v>
          </cell>
          <cell r="F162">
            <v>0.17</v>
          </cell>
          <cell r="G162">
            <v>-0.056</v>
          </cell>
          <cell r="H162">
            <v>0.0175</v>
          </cell>
          <cell r="I162">
            <v>0.0015</v>
          </cell>
          <cell r="J162">
            <v>0.02</v>
          </cell>
          <cell r="K162">
            <v>0.013</v>
          </cell>
          <cell r="L162">
            <v>0.01</v>
          </cell>
        </row>
        <row r="163">
          <cell r="C163">
            <v>41395</v>
          </cell>
          <cell r="D163">
            <v>0.06170490248949</v>
          </cell>
          <cell r="E163">
            <v>4.883</v>
          </cell>
          <cell r="F163">
            <v>0.17</v>
          </cell>
          <cell r="G163">
            <v>-0.056</v>
          </cell>
          <cell r="H163">
            <v>0.0175</v>
          </cell>
          <cell r="I163">
            <v>0.0015</v>
          </cell>
          <cell r="J163">
            <v>0.02</v>
          </cell>
          <cell r="K163">
            <v>0.013</v>
          </cell>
          <cell r="L163">
            <v>0.01</v>
          </cell>
        </row>
        <row r="164">
          <cell r="C164">
            <v>41426</v>
          </cell>
          <cell r="D164">
            <v>0.061733688666836</v>
          </cell>
          <cell r="E164">
            <v>4.903</v>
          </cell>
          <cell r="F164">
            <v>0.17</v>
          </cell>
          <cell r="G164">
            <v>-0.056</v>
          </cell>
          <cell r="H164">
            <v>0.0175</v>
          </cell>
          <cell r="I164">
            <v>0.0015</v>
          </cell>
          <cell r="J164">
            <v>0.02</v>
          </cell>
          <cell r="K164">
            <v>0.013</v>
          </cell>
          <cell r="L164">
            <v>0.01</v>
          </cell>
        </row>
        <row r="165">
          <cell r="C165">
            <v>41456</v>
          </cell>
          <cell r="D165">
            <v>0.061761546258077</v>
          </cell>
          <cell r="E165">
            <v>4.924</v>
          </cell>
          <cell r="F165">
            <v>0.17</v>
          </cell>
          <cell r="G165">
            <v>-0.056</v>
          </cell>
          <cell r="H165">
            <v>0.0175</v>
          </cell>
          <cell r="I165">
            <v>0.0015</v>
          </cell>
          <cell r="J165">
            <v>0.02</v>
          </cell>
          <cell r="K165">
            <v>0.013</v>
          </cell>
          <cell r="L165">
            <v>0.01</v>
          </cell>
        </row>
        <row r="166">
          <cell r="C166">
            <v>41487</v>
          </cell>
          <cell r="D166">
            <v>0.061790332435964</v>
          </cell>
          <cell r="E166">
            <v>4.948</v>
          </cell>
          <cell r="F166">
            <v>0.17</v>
          </cell>
          <cell r="G166">
            <v>-0.056</v>
          </cell>
          <cell r="H166">
            <v>0.0175</v>
          </cell>
          <cell r="I166">
            <v>0.0015</v>
          </cell>
          <cell r="J166">
            <v>0.02</v>
          </cell>
          <cell r="K166">
            <v>0.013</v>
          </cell>
          <cell r="L166">
            <v>0.01</v>
          </cell>
        </row>
        <row r="167">
          <cell r="C167">
            <v>41518</v>
          </cell>
          <cell r="D167">
            <v>0.061819118614127</v>
          </cell>
          <cell r="E167">
            <v>4.958</v>
          </cell>
          <cell r="F167">
            <v>0.17</v>
          </cell>
          <cell r="G167">
            <v>-0.056</v>
          </cell>
          <cell r="H167">
            <v>0.0175</v>
          </cell>
          <cell r="I167">
            <v>0.0015</v>
          </cell>
          <cell r="J167">
            <v>0.02</v>
          </cell>
          <cell r="K167">
            <v>0.013</v>
          </cell>
          <cell r="L167">
            <v>0.01</v>
          </cell>
        </row>
        <row r="168">
          <cell r="C168">
            <v>41548</v>
          </cell>
          <cell r="D168">
            <v>0.061846976206158</v>
          </cell>
          <cell r="E168">
            <v>4.988</v>
          </cell>
          <cell r="F168">
            <v>0.17</v>
          </cell>
          <cell r="G168">
            <v>-0.056</v>
          </cell>
          <cell r="H168">
            <v>0.0175</v>
          </cell>
          <cell r="I168">
            <v>0.0015</v>
          </cell>
          <cell r="J168">
            <v>0.02</v>
          </cell>
          <cell r="K168">
            <v>0.013</v>
          </cell>
          <cell r="L168">
            <v>0.01</v>
          </cell>
        </row>
        <row r="169">
          <cell r="C169">
            <v>41579</v>
          </cell>
          <cell r="D169">
            <v>0.061875762384862</v>
          </cell>
          <cell r="E169">
            <v>5.128</v>
          </cell>
          <cell r="F169">
            <v>0.17</v>
          </cell>
          <cell r="G169">
            <v>-0.0535</v>
          </cell>
          <cell r="H169">
            <v>0.0175</v>
          </cell>
          <cell r="I169">
            <v>0.004</v>
          </cell>
          <cell r="J169">
            <v>0.02</v>
          </cell>
          <cell r="K169">
            <v>0.0235</v>
          </cell>
          <cell r="L169">
            <v>0.015</v>
          </cell>
        </row>
        <row r="170">
          <cell r="C170">
            <v>41609</v>
          </cell>
          <cell r="D170">
            <v>0.061903619977417</v>
          </cell>
          <cell r="E170">
            <v>5.268</v>
          </cell>
          <cell r="F170">
            <v>0.17</v>
          </cell>
          <cell r="G170">
            <v>-0.0535</v>
          </cell>
          <cell r="H170">
            <v>0.0175</v>
          </cell>
          <cell r="I170">
            <v>0.004</v>
          </cell>
          <cell r="J170">
            <v>0.02</v>
          </cell>
          <cell r="K170">
            <v>0.0235</v>
          </cell>
          <cell r="L170">
            <v>0.015</v>
          </cell>
        </row>
        <row r="171">
          <cell r="C171">
            <v>41640</v>
          </cell>
          <cell r="D171">
            <v>0.061932406156662</v>
          </cell>
          <cell r="E171">
            <v>5.353</v>
          </cell>
          <cell r="F171">
            <v>0.17</v>
          </cell>
          <cell r="G171">
            <v>-0.046</v>
          </cell>
          <cell r="H171">
            <v>0.015</v>
          </cell>
          <cell r="I171">
            <v>0.004</v>
          </cell>
          <cell r="J171">
            <v>0.02</v>
          </cell>
          <cell r="K171">
            <v>0.0235</v>
          </cell>
          <cell r="L171">
            <v>0.015</v>
          </cell>
        </row>
        <row r="172">
          <cell r="C172">
            <v>41671</v>
          </cell>
          <cell r="D172">
            <v>0.061961192336182</v>
          </cell>
          <cell r="E172">
            <v>5.233</v>
          </cell>
          <cell r="F172">
            <v>0.17</v>
          </cell>
          <cell r="G172">
            <v>-0.0535</v>
          </cell>
          <cell r="H172">
            <v>0.015</v>
          </cell>
          <cell r="I172">
            <v>0.004</v>
          </cell>
          <cell r="J172">
            <v>0.02</v>
          </cell>
          <cell r="K172">
            <v>0.0235</v>
          </cell>
          <cell r="L172">
            <v>0.015</v>
          </cell>
        </row>
        <row r="173">
          <cell r="C173">
            <v>41699</v>
          </cell>
          <cell r="D173">
            <v>0.061987192756629</v>
          </cell>
          <cell r="E173">
            <v>5.108</v>
          </cell>
          <cell r="F173">
            <v>0.17</v>
          </cell>
          <cell r="G173">
            <v>-0.0535</v>
          </cell>
          <cell r="H173">
            <v>0.015</v>
          </cell>
          <cell r="I173">
            <v>0.004</v>
          </cell>
          <cell r="J173">
            <v>0.02</v>
          </cell>
          <cell r="K173">
            <v>0.0235</v>
          </cell>
          <cell r="L173">
            <v>0.015</v>
          </cell>
        </row>
        <row r="174">
          <cell r="C174">
            <v>41730</v>
          </cell>
          <cell r="D174">
            <v>0.062015978936673</v>
          </cell>
          <cell r="E174">
            <v>4.978</v>
          </cell>
          <cell r="F174">
            <v>0.17</v>
          </cell>
          <cell r="G174">
            <v>-0.054</v>
          </cell>
          <cell r="H174">
            <v>0.0175</v>
          </cell>
          <cell r="I174">
            <v>0.0035</v>
          </cell>
          <cell r="J174">
            <v>0.02</v>
          </cell>
          <cell r="K174">
            <v>0.013</v>
          </cell>
          <cell r="L174">
            <v>0.01</v>
          </cell>
        </row>
        <row r="175">
          <cell r="C175">
            <v>41760</v>
          </cell>
          <cell r="D175">
            <v>0.062043836530525</v>
          </cell>
          <cell r="E175">
            <v>4.968</v>
          </cell>
          <cell r="F175">
            <v>0.17</v>
          </cell>
          <cell r="G175">
            <v>-0.054</v>
          </cell>
          <cell r="H175">
            <v>0.0175</v>
          </cell>
          <cell r="I175">
            <v>0.0035</v>
          </cell>
          <cell r="J175">
            <v>0.02</v>
          </cell>
          <cell r="K175">
            <v>0.013</v>
          </cell>
          <cell r="L175">
            <v>0.01</v>
          </cell>
        </row>
        <row r="176">
          <cell r="C176">
            <v>41791</v>
          </cell>
          <cell r="D176">
            <v>0.062072622711109</v>
          </cell>
          <cell r="E176">
            <v>4.988</v>
          </cell>
          <cell r="F176">
            <v>0.17</v>
          </cell>
          <cell r="G176">
            <v>-0.054</v>
          </cell>
          <cell r="H176">
            <v>0.0175</v>
          </cell>
          <cell r="I176">
            <v>0.0035</v>
          </cell>
          <cell r="J176">
            <v>0.02</v>
          </cell>
          <cell r="K176">
            <v>0.013</v>
          </cell>
          <cell r="L176">
            <v>0.01</v>
          </cell>
        </row>
        <row r="177">
          <cell r="C177">
            <v>41821</v>
          </cell>
          <cell r="D177">
            <v>0.062100480305485</v>
          </cell>
          <cell r="E177">
            <v>5.009</v>
          </cell>
          <cell r="F177">
            <v>0.17</v>
          </cell>
          <cell r="G177">
            <v>-0.054</v>
          </cell>
          <cell r="H177">
            <v>0.0175</v>
          </cell>
          <cell r="I177">
            <v>0.0035</v>
          </cell>
          <cell r="J177">
            <v>0.02</v>
          </cell>
          <cell r="K177">
            <v>0.013</v>
          </cell>
          <cell r="L177">
            <v>0.01</v>
          </cell>
        </row>
        <row r="178">
          <cell r="C178">
            <v>41852</v>
          </cell>
          <cell r="D178">
            <v>0.062129266486611</v>
          </cell>
          <cell r="E178">
            <v>5.033</v>
          </cell>
          <cell r="F178">
            <v>0.17</v>
          </cell>
          <cell r="G178">
            <v>-0.054</v>
          </cell>
          <cell r="H178">
            <v>0.0175</v>
          </cell>
          <cell r="I178">
            <v>0.0035</v>
          </cell>
          <cell r="J178">
            <v>0.02</v>
          </cell>
          <cell r="K178">
            <v>0.013</v>
          </cell>
          <cell r="L178">
            <v>0.01</v>
          </cell>
        </row>
        <row r="179">
          <cell r="C179">
            <v>41883</v>
          </cell>
          <cell r="D179">
            <v>0.062158052668012</v>
          </cell>
          <cell r="E179">
            <v>5.043</v>
          </cell>
          <cell r="F179">
            <v>0.17</v>
          </cell>
          <cell r="G179">
            <v>-0.054</v>
          </cell>
          <cell r="H179">
            <v>0.0175</v>
          </cell>
          <cell r="I179">
            <v>0.0035</v>
          </cell>
          <cell r="J179">
            <v>0.02</v>
          </cell>
          <cell r="K179">
            <v>0.013</v>
          </cell>
          <cell r="L179">
            <v>0.01</v>
          </cell>
        </row>
        <row r="180">
          <cell r="C180">
            <v>41913</v>
          </cell>
          <cell r="D180">
            <v>0.062185910263178</v>
          </cell>
          <cell r="E180">
            <v>5.073</v>
          </cell>
          <cell r="F180">
            <v>0.17</v>
          </cell>
          <cell r="G180">
            <v>-0.054</v>
          </cell>
          <cell r="H180">
            <v>0.0175</v>
          </cell>
          <cell r="I180">
            <v>0.0035</v>
          </cell>
          <cell r="J180">
            <v>0.02</v>
          </cell>
          <cell r="K180">
            <v>0.013</v>
          </cell>
          <cell r="L180">
            <v>0.01</v>
          </cell>
        </row>
        <row r="181">
          <cell r="C181">
            <v>41944</v>
          </cell>
          <cell r="D181">
            <v>0.06221469644512</v>
          </cell>
          <cell r="E181">
            <v>5.213</v>
          </cell>
          <cell r="F181">
            <v>0.17</v>
          </cell>
          <cell r="G181">
            <v>-0.0515</v>
          </cell>
          <cell r="H181">
            <v>0.0175</v>
          </cell>
          <cell r="I181">
            <v>0.006</v>
          </cell>
          <cell r="J181">
            <v>0.02</v>
          </cell>
          <cell r="K181">
            <v>0.0235</v>
          </cell>
          <cell r="L181">
            <v>0.015</v>
          </cell>
        </row>
        <row r="182">
          <cell r="C182">
            <v>41974</v>
          </cell>
          <cell r="D182">
            <v>0.062242554040809</v>
          </cell>
          <cell r="E182">
            <v>5.353</v>
          </cell>
          <cell r="F182">
            <v>0.17</v>
          </cell>
          <cell r="G182">
            <v>-0.0515</v>
          </cell>
          <cell r="H182">
            <v>0.0175</v>
          </cell>
          <cell r="I182">
            <v>0.006</v>
          </cell>
          <cell r="J182">
            <v>0.02</v>
          </cell>
          <cell r="K182">
            <v>0.0235</v>
          </cell>
          <cell r="L182">
            <v>0.015</v>
          </cell>
        </row>
        <row r="183">
          <cell r="C183">
            <v>42005</v>
          </cell>
          <cell r="D183">
            <v>0.062271340223293</v>
          </cell>
          <cell r="E183">
            <v>5.443</v>
          </cell>
          <cell r="F183">
            <v>0.17</v>
          </cell>
          <cell r="G183">
            <v>-0.044</v>
          </cell>
          <cell r="H183">
            <v>0.015</v>
          </cell>
          <cell r="I183">
            <v>0.006</v>
          </cell>
          <cell r="J183">
            <v>0.02</v>
          </cell>
          <cell r="K183">
            <v>0.0235</v>
          </cell>
          <cell r="L183">
            <v>0.015</v>
          </cell>
        </row>
        <row r="184">
          <cell r="C184">
            <v>42036</v>
          </cell>
          <cell r="D184">
            <v>0.062300126406051</v>
          </cell>
          <cell r="E184">
            <v>5.323</v>
          </cell>
          <cell r="F184">
            <v>0.17</v>
          </cell>
          <cell r="G184">
            <v>-0.0515</v>
          </cell>
          <cell r="H184">
            <v>0.015</v>
          </cell>
          <cell r="I184">
            <v>0.006</v>
          </cell>
          <cell r="J184">
            <v>0.02</v>
          </cell>
          <cell r="K184">
            <v>0.0235</v>
          </cell>
          <cell r="L184">
            <v>0.015</v>
          </cell>
        </row>
        <row r="185">
          <cell r="C185">
            <v>42064</v>
          </cell>
          <cell r="D185">
            <v>0.062326126829424</v>
          </cell>
          <cell r="E185">
            <v>5.198</v>
          </cell>
          <cell r="F185">
            <v>0.17</v>
          </cell>
          <cell r="G185">
            <v>-0.0515</v>
          </cell>
          <cell r="H185">
            <v>0.015</v>
          </cell>
          <cell r="I185">
            <v>0.006</v>
          </cell>
          <cell r="J185">
            <v>0.02</v>
          </cell>
          <cell r="K185">
            <v>0.0235</v>
          </cell>
          <cell r="L185">
            <v>0.015</v>
          </cell>
        </row>
        <row r="186">
          <cell r="C186">
            <v>42095</v>
          </cell>
          <cell r="D186">
            <v>0.062354913012705</v>
          </cell>
          <cell r="E186">
            <v>5.068</v>
          </cell>
          <cell r="F186">
            <v>0.17</v>
          </cell>
          <cell r="G186">
            <v>-0.052</v>
          </cell>
          <cell r="H186">
            <v>0.0175</v>
          </cell>
          <cell r="I186">
            <v>0.0055</v>
          </cell>
          <cell r="J186">
            <v>0.02</v>
          </cell>
          <cell r="K186">
            <v>0.013</v>
          </cell>
          <cell r="L186">
            <v>0.01</v>
          </cell>
        </row>
        <row r="187">
          <cell r="C187">
            <v>42125</v>
          </cell>
          <cell r="D187">
            <v>0.062382770609692</v>
          </cell>
          <cell r="E187">
            <v>5.058</v>
          </cell>
          <cell r="F187">
            <v>0.17</v>
          </cell>
          <cell r="G187">
            <v>-0.052</v>
          </cell>
          <cell r="H187">
            <v>0.0175</v>
          </cell>
          <cell r="I187">
            <v>0.0055</v>
          </cell>
          <cell r="J187">
            <v>0.02</v>
          </cell>
          <cell r="K187">
            <v>0.013</v>
          </cell>
          <cell r="L187">
            <v>0.01</v>
          </cell>
        </row>
        <row r="188">
          <cell r="C188">
            <v>42156</v>
          </cell>
          <cell r="D188">
            <v>0.062411556793514</v>
          </cell>
          <cell r="E188">
            <v>5.078</v>
          </cell>
          <cell r="F188">
            <v>0.17</v>
          </cell>
          <cell r="G188">
            <v>-0.052</v>
          </cell>
          <cell r="H188">
            <v>0.0175</v>
          </cell>
          <cell r="I188">
            <v>0.0055</v>
          </cell>
          <cell r="J188">
            <v>0.02</v>
          </cell>
          <cell r="K188">
            <v>0.013</v>
          </cell>
          <cell r="L188">
            <v>0.01</v>
          </cell>
        </row>
        <row r="189">
          <cell r="C189">
            <v>42186</v>
          </cell>
          <cell r="D189">
            <v>0.062439414391024</v>
          </cell>
          <cell r="E189">
            <v>5.099</v>
          </cell>
          <cell r="F189">
            <v>0.17</v>
          </cell>
          <cell r="G189">
            <v>-0.052</v>
          </cell>
          <cell r="H189">
            <v>0.0175</v>
          </cell>
          <cell r="I189">
            <v>0.0055</v>
          </cell>
          <cell r="J189">
            <v>0.02</v>
          </cell>
          <cell r="K189">
            <v>0.013</v>
          </cell>
          <cell r="L189">
            <v>0.01</v>
          </cell>
        </row>
        <row r="190">
          <cell r="C190">
            <v>42217</v>
          </cell>
          <cell r="D190">
            <v>0.062468200575388</v>
          </cell>
          <cell r="E190">
            <v>5.123</v>
          </cell>
          <cell r="F190">
            <v>0.17</v>
          </cell>
          <cell r="G190">
            <v>-0.052</v>
          </cell>
          <cell r="H190">
            <v>0.0175</v>
          </cell>
          <cell r="I190">
            <v>0.0055</v>
          </cell>
          <cell r="J190">
            <v>0.02</v>
          </cell>
          <cell r="K190">
            <v>0.013</v>
          </cell>
          <cell r="L190">
            <v>0.01</v>
          </cell>
        </row>
        <row r="191">
          <cell r="C191">
            <v>42248</v>
          </cell>
          <cell r="D191">
            <v>0.062496986760026</v>
          </cell>
          <cell r="E191">
            <v>5.133</v>
          </cell>
          <cell r="F191">
            <v>0.17</v>
          </cell>
          <cell r="G191">
            <v>-0.052</v>
          </cell>
          <cell r="H191">
            <v>0.0175</v>
          </cell>
          <cell r="I191">
            <v>0.0055</v>
          </cell>
          <cell r="J191">
            <v>0.02</v>
          </cell>
          <cell r="K191">
            <v>0.013</v>
          </cell>
          <cell r="L191">
            <v>0.01</v>
          </cell>
        </row>
        <row r="192">
          <cell r="C192">
            <v>42278</v>
          </cell>
          <cell r="D192">
            <v>0.062524844358326</v>
          </cell>
          <cell r="E192">
            <v>5.163</v>
          </cell>
          <cell r="F192">
            <v>0.17</v>
          </cell>
          <cell r="G192">
            <v>-0.052</v>
          </cell>
          <cell r="H192">
            <v>0.0175</v>
          </cell>
          <cell r="I192">
            <v>0.0055</v>
          </cell>
          <cell r="J192">
            <v>0.02</v>
          </cell>
          <cell r="K192">
            <v>0.013</v>
          </cell>
          <cell r="L192">
            <v>0.01</v>
          </cell>
        </row>
        <row r="193">
          <cell r="C193">
            <v>42309</v>
          </cell>
          <cell r="D193">
            <v>0.062553630543506</v>
          </cell>
          <cell r="E193">
            <v>5.303</v>
          </cell>
          <cell r="F193">
            <v>0.17</v>
          </cell>
          <cell r="G193">
            <v>-0.0495</v>
          </cell>
          <cell r="H193">
            <v>0.0175</v>
          </cell>
          <cell r="I193">
            <v>0.008</v>
          </cell>
          <cell r="J193">
            <v>0.02</v>
          </cell>
          <cell r="K193">
            <v>0.0235</v>
          </cell>
          <cell r="L193">
            <v>0.015</v>
          </cell>
        </row>
        <row r="194">
          <cell r="C194">
            <v>42339</v>
          </cell>
          <cell r="D194">
            <v>0.062581488142329</v>
          </cell>
          <cell r="E194">
            <v>5.443</v>
          </cell>
          <cell r="F194">
            <v>0.17</v>
          </cell>
          <cell r="G194">
            <v>-0.0495</v>
          </cell>
          <cell r="H194">
            <v>0.0175</v>
          </cell>
          <cell r="I194">
            <v>0.008</v>
          </cell>
          <cell r="J194">
            <v>0.02</v>
          </cell>
          <cell r="K194">
            <v>0.0235</v>
          </cell>
          <cell r="L194">
            <v>0.015</v>
          </cell>
        </row>
        <row r="195">
          <cell r="C195">
            <v>42370</v>
          </cell>
          <cell r="D195">
            <v>0.06261027432805</v>
          </cell>
          <cell r="E195">
            <v>5.538</v>
          </cell>
          <cell r="F195">
            <v>0.17</v>
          </cell>
          <cell r="G195">
            <v>-0.042</v>
          </cell>
          <cell r="H195">
            <v>0.015</v>
          </cell>
          <cell r="I195">
            <v>0.008</v>
          </cell>
          <cell r="J195">
            <v>0.02</v>
          </cell>
          <cell r="K195">
            <v>0.0235</v>
          </cell>
          <cell r="L195">
            <v>0.015</v>
          </cell>
        </row>
        <row r="196">
          <cell r="C196">
            <v>42401</v>
          </cell>
          <cell r="D196">
            <v>0.062639060514046</v>
          </cell>
          <cell r="E196">
            <v>5.418</v>
          </cell>
          <cell r="F196">
            <v>0.17</v>
          </cell>
          <cell r="G196">
            <v>-0.0495</v>
          </cell>
          <cell r="H196">
            <v>0.015</v>
          </cell>
          <cell r="I196">
            <v>0.008</v>
          </cell>
          <cell r="J196">
            <v>0.02</v>
          </cell>
          <cell r="K196">
            <v>0.0235</v>
          </cell>
          <cell r="L196">
            <v>0.015</v>
          </cell>
        </row>
        <row r="197">
          <cell r="C197">
            <v>42430</v>
          </cell>
          <cell r="D197">
            <v>0.062665989527002</v>
          </cell>
          <cell r="E197">
            <v>5.293</v>
          </cell>
          <cell r="F197">
            <v>0.17</v>
          </cell>
          <cell r="G197">
            <v>-0.0495</v>
          </cell>
          <cell r="H197">
            <v>0.015</v>
          </cell>
          <cell r="I197">
            <v>0.008</v>
          </cell>
          <cell r="J197">
            <v>0.02</v>
          </cell>
          <cell r="K197">
            <v>0.0235</v>
          </cell>
          <cell r="L197">
            <v>0.015</v>
          </cell>
        </row>
        <row r="198">
          <cell r="C198">
            <v>42461</v>
          </cell>
          <cell r="D198">
            <v>0.06269477571353</v>
          </cell>
          <cell r="E198">
            <v>5.163</v>
          </cell>
          <cell r="F198">
            <v>0.17</v>
          </cell>
          <cell r="G198">
            <v>-0.05</v>
          </cell>
          <cell r="H198">
            <v>0.0175</v>
          </cell>
          <cell r="I198">
            <v>0.0075</v>
          </cell>
          <cell r="J198">
            <v>0.02</v>
          </cell>
          <cell r="K198">
            <v>0.013</v>
          </cell>
          <cell r="L198">
            <v>0.01</v>
          </cell>
        </row>
        <row r="199">
          <cell r="C199">
            <v>42491</v>
          </cell>
          <cell r="D199">
            <v>0.062722633313658</v>
          </cell>
          <cell r="E199">
            <v>5.153</v>
          </cell>
          <cell r="F199">
            <v>0.17</v>
          </cell>
          <cell r="G199">
            <v>-0.05</v>
          </cell>
          <cell r="H199">
            <v>0.0175</v>
          </cell>
          <cell r="I199">
            <v>0.0075</v>
          </cell>
          <cell r="J199">
            <v>0.02</v>
          </cell>
          <cell r="K199">
            <v>0.013</v>
          </cell>
          <cell r="L199">
            <v>0.01</v>
          </cell>
        </row>
        <row r="200">
          <cell r="C200">
            <v>42522</v>
          </cell>
          <cell r="D200">
            <v>0.062751419500727</v>
          </cell>
          <cell r="E200">
            <v>5.173</v>
          </cell>
          <cell r="F200">
            <v>0.17</v>
          </cell>
          <cell r="G200">
            <v>-0.05</v>
          </cell>
          <cell r="H200">
            <v>0.0175</v>
          </cell>
          <cell r="I200">
            <v>0.0075</v>
          </cell>
          <cell r="J200">
            <v>0.02</v>
          </cell>
          <cell r="K200">
            <v>0.013</v>
          </cell>
          <cell r="L200">
            <v>0.01</v>
          </cell>
        </row>
        <row r="201">
          <cell r="C201">
            <v>42552</v>
          </cell>
          <cell r="D201">
            <v>0.062779277101379</v>
          </cell>
          <cell r="E201">
            <v>5.194</v>
          </cell>
          <cell r="F201">
            <v>0.17</v>
          </cell>
          <cell r="G201">
            <v>-0.05</v>
          </cell>
          <cell r="H201">
            <v>0.0175</v>
          </cell>
          <cell r="I201">
            <v>0.0075</v>
          </cell>
          <cell r="J201">
            <v>0.02</v>
          </cell>
          <cell r="K201">
            <v>0.013</v>
          </cell>
          <cell r="L201">
            <v>0.01</v>
          </cell>
        </row>
        <row r="202">
          <cell r="C202">
            <v>42583</v>
          </cell>
          <cell r="D202">
            <v>0.062808063288989</v>
          </cell>
          <cell r="E202">
            <v>5.218</v>
          </cell>
          <cell r="F202">
            <v>0.17</v>
          </cell>
          <cell r="G202">
            <v>-0.05</v>
          </cell>
          <cell r="H202">
            <v>0.0175</v>
          </cell>
          <cell r="I202">
            <v>0.0075</v>
          </cell>
          <cell r="J202">
            <v>0.02</v>
          </cell>
          <cell r="K202">
            <v>0.013</v>
          </cell>
          <cell r="L202">
            <v>0.01</v>
          </cell>
        </row>
        <row r="203">
          <cell r="C203">
            <v>42614</v>
          </cell>
          <cell r="D203">
            <v>0.062836849476875</v>
          </cell>
          <cell r="E203">
            <v>5.228</v>
          </cell>
          <cell r="F203">
            <v>0.17</v>
          </cell>
          <cell r="G203">
            <v>-0.05</v>
          </cell>
          <cell r="H203">
            <v>0.0175</v>
          </cell>
          <cell r="I203">
            <v>0.0075</v>
          </cell>
          <cell r="J203">
            <v>0.02</v>
          </cell>
          <cell r="K203">
            <v>0.013</v>
          </cell>
          <cell r="L203">
            <v>0.01</v>
          </cell>
        </row>
        <row r="204">
          <cell r="C204">
            <v>42644</v>
          </cell>
          <cell r="D204">
            <v>0.062864707078316</v>
          </cell>
          <cell r="E204">
            <v>5.258</v>
          </cell>
          <cell r="F204">
            <v>0.17</v>
          </cell>
          <cell r="G204">
            <v>-0.05</v>
          </cell>
          <cell r="H204">
            <v>0.0175</v>
          </cell>
          <cell r="I204">
            <v>0.0075</v>
          </cell>
          <cell r="J204">
            <v>0.02</v>
          </cell>
          <cell r="K204">
            <v>0.013</v>
          </cell>
          <cell r="L204">
            <v>0.01</v>
          </cell>
        </row>
        <row r="205">
          <cell r="C205">
            <v>42675</v>
          </cell>
          <cell r="D205">
            <v>0.062893493266742</v>
          </cell>
          <cell r="E205">
            <v>5.398</v>
          </cell>
          <cell r="F205">
            <v>0.17</v>
          </cell>
          <cell r="G205">
            <v>-0.0475</v>
          </cell>
          <cell r="H205">
            <v>0.0175</v>
          </cell>
          <cell r="I205">
            <v>0.01</v>
          </cell>
          <cell r="J205">
            <v>0.02</v>
          </cell>
          <cell r="K205">
            <v>0.0235</v>
          </cell>
          <cell r="L205">
            <v>0.015</v>
          </cell>
        </row>
        <row r="206">
          <cell r="C206">
            <v>42705</v>
          </cell>
          <cell r="D206">
            <v>0.062921350868707</v>
          </cell>
          <cell r="E206">
            <v>5.538</v>
          </cell>
          <cell r="F206">
            <v>0.17</v>
          </cell>
          <cell r="G206">
            <v>-0.0475</v>
          </cell>
          <cell r="H206">
            <v>0.0175</v>
          </cell>
          <cell r="I206">
            <v>0.01</v>
          </cell>
          <cell r="J206">
            <v>0.02</v>
          </cell>
          <cell r="K206">
            <v>0.0235</v>
          </cell>
          <cell r="L206">
            <v>0.015</v>
          </cell>
        </row>
        <row r="207">
          <cell r="C207">
            <v>42736</v>
          </cell>
          <cell r="D207">
            <v>0.062950137057674</v>
          </cell>
          <cell r="E207">
            <v>5.638</v>
          </cell>
          <cell r="F207">
            <v>0.17</v>
          </cell>
          <cell r="G207">
            <v>-0.04</v>
          </cell>
          <cell r="H207">
            <v>0.015</v>
          </cell>
          <cell r="I207">
            <v>0.01</v>
          </cell>
          <cell r="J207">
            <v>0.02</v>
          </cell>
          <cell r="K207">
            <v>0.0235</v>
          </cell>
          <cell r="L207">
            <v>0.015</v>
          </cell>
        </row>
        <row r="208">
          <cell r="C208">
            <v>42767</v>
          </cell>
          <cell r="D208">
            <v>0.062978923246917</v>
          </cell>
          <cell r="E208">
            <v>5.518</v>
          </cell>
          <cell r="F208">
            <v>0.17</v>
          </cell>
          <cell r="G208">
            <v>-0.0475</v>
          </cell>
          <cell r="H208">
            <v>0.015</v>
          </cell>
          <cell r="I208">
            <v>0.01</v>
          </cell>
          <cell r="J208">
            <v>0.02</v>
          </cell>
          <cell r="K208">
            <v>0.0235</v>
          </cell>
          <cell r="L208">
            <v>0.015</v>
          </cell>
        </row>
        <row r="209">
          <cell r="C209">
            <v>42795</v>
          </cell>
          <cell r="D209">
            <v>0.063004923676147</v>
          </cell>
          <cell r="E209">
            <v>5.393</v>
          </cell>
          <cell r="F209">
            <v>0.17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42826</v>
          </cell>
          <cell r="D210">
            <v>0.063033709865912</v>
          </cell>
          <cell r="E210">
            <v>5.263</v>
          </cell>
          <cell r="F210">
            <v>0.17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42856</v>
          </cell>
          <cell r="D211">
            <v>0.063061567469173</v>
          </cell>
          <cell r="E211">
            <v>5.253</v>
          </cell>
          <cell r="F211">
            <v>0.17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C212">
            <v>42887</v>
          </cell>
          <cell r="D212">
            <v>0.063090353659479</v>
          </cell>
          <cell r="E212">
            <v>5.273</v>
          </cell>
          <cell r="F212">
            <v>0.17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42917</v>
          </cell>
          <cell r="D213">
            <v>0.063118211263264</v>
          </cell>
          <cell r="E213">
            <v>5.294</v>
          </cell>
          <cell r="F213">
            <v>0.17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42948</v>
          </cell>
          <cell r="D214">
            <v>0.063146997454111</v>
          </cell>
          <cell r="E214">
            <v>5.318</v>
          </cell>
          <cell r="F214">
            <v>0.17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42979</v>
          </cell>
          <cell r="D215">
            <v>0.063175783645233</v>
          </cell>
          <cell r="E215">
            <v>5.328</v>
          </cell>
          <cell r="F215">
            <v>0.17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C216">
            <v>43009</v>
          </cell>
          <cell r="D216">
            <v>0.063203641249807</v>
          </cell>
          <cell r="E216">
            <v>5.358</v>
          </cell>
          <cell r="F216">
            <v>0.17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C217">
            <v>43040</v>
          </cell>
          <cell r="D217">
            <v>0.06323242744147</v>
          </cell>
          <cell r="E217">
            <v>5.498</v>
          </cell>
          <cell r="F217">
            <v>0.17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43070</v>
          </cell>
          <cell r="D218">
            <v>0.063260285046568</v>
          </cell>
          <cell r="E218">
            <v>5.638</v>
          </cell>
          <cell r="F218">
            <v>0.17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C219">
            <v>43101</v>
          </cell>
          <cell r="D219">
            <v>0.063289071238772</v>
          </cell>
          <cell r="E219">
            <v>5.743</v>
          </cell>
          <cell r="F219">
            <v>0.17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C220">
            <v>43132</v>
          </cell>
          <cell r="D220">
            <v>0.063317857431251</v>
          </cell>
          <cell r="E220">
            <v>5.623</v>
          </cell>
          <cell r="F220">
            <v>0.17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43160</v>
          </cell>
          <cell r="D221">
            <v>0.063343857863404</v>
          </cell>
          <cell r="E221">
            <v>5.498</v>
          </cell>
          <cell r="F221">
            <v>0.17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C222">
            <v>43191</v>
          </cell>
          <cell r="D222">
            <v>0.063372644056407</v>
          </cell>
          <cell r="E222">
            <v>5.368</v>
          </cell>
          <cell r="F222">
            <v>0.17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43221</v>
          </cell>
          <cell r="D223">
            <v>0.0634005016628</v>
          </cell>
          <cell r="E223">
            <v>5.358</v>
          </cell>
          <cell r="F223">
            <v>0.17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C224">
            <v>43252</v>
          </cell>
          <cell r="D224">
            <v>0.063429287856343</v>
          </cell>
          <cell r="E224">
            <v>5.378</v>
          </cell>
          <cell r="F224">
            <v>0.17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C225">
            <v>43282</v>
          </cell>
          <cell r="D225">
            <v>0.06345714546326</v>
          </cell>
          <cell r="E225">
            <v>5.399</v>
          </cell>
          <cell r="F225">
            <v>0.17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C226">
            <v>43313</v>
          </cell>
          <cell r="D226">
            <v>0.063485931657344</v>
          </cell>
          <cell r="E226">
            <v>5.423</v>
          </cell>
          <cell r="F226">
            <v>0.17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43344</v>
          </cell>
          <cell r="D227">
            <v>0.063514717851703</v>
          </cell>
          <cell r="E227">
            <v>5.433</v>
          </cell>
          <cell r="F227">
            <v>0.17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C228">
            <v>43374</v>
          </cell>
          <cell r="D228">
            <v>0.063542575459409</v>
          </cell>
          <cell r="E228">
            <v>5.463</v>
          </cell>
          <cell r="F228">
            <v>0.17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43405</v>
          </cell>
          <cell r="D229">
            <v>0.063571361654309</v>
          </cell>
          <cell r="E229">
            <v>5.603</v>
          </cell>
          <cell r="F229">
            <v>0.17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C230">
            <v>43435</v>
          </cell>
          <cell r="D230">
            <v>0.063599219262538</v>
          </cell>
          <cell r="E230">
            <v>5.743</v>
          </cell>
          <cell r="F230">
            <v>0.17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43466</v>
          </cell>
          <cell r="D231">
            <v>0.063628005457979</v>
          </cell>
          <cell r="E231">
            <v>5.848</v>
          </cell>
          <cell r="F231">
            <v>0.17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C232">
            <v>43497</v>
          </cell>
          <cell r="D232">
            <v>0.063656791653694</v>
          </cell>
          <cell r="E232">
            <v>5.728</v>
          </cell>
          <cell r="F232">
            <v>0.17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C233">
            <v>43525</v>
          </cell>
          <cell r="D233">
            <v>0.06368279208877</v>
          </cell>
          <cell r="E233">
            <v>5.603</v>
          </cell>
          <cell r="F233">
            <v>0.17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C234">
            <v>43556</v>
          </cell>
          <cell r="D234">
            <v>0.063711578285009</v>
          </cell>
          <cell r="E234">
            <v>5.473</v>
          </cell>
          <cell r="F234">
            <v>0.17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C235">
            <v>43586</v>
          </cell>
          <cell r="D235">
            <v>0.063739435894533</v>
          </cell>
          <cell r="E235">
            <v>5.463</v>
          </cell>
          <cell r="F235">
            <v>0.17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C236">
            <v>43617</v>
          </cell>
          <cell r="D236">
            <v>0.063768222091313</v>
          </cell>
          <cell r="E236">
            <v>5.483</v>
          </cell>
          <cell r="F236">
            <v>0.17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43647</v>
          </cell>
          <cell r="D237">
            <v>0.063796079701361</v>
          </cell>
          <cell r="E237">
            <v>5.504</v>
          </cell>
          <cell r="F237">
            <v>0.17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43678</v>
          </cell>
          <cell r="D238">
            <v>0.063824865898681</v>
          </cell>
          <cell r="E238">
            <v>5.528</v>
          </cell>
          <cell r="F238">
            <v>0.17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43709</v>
          </cell>
          <cell r="D239">
            <v>0.063853652096276</v>
          </cell>
          <cell r="E239">
            <v>5.538</v>
          </cell>
          <cell r="F239">
            <v>0.17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43739</v>
          </cell>
          <cell r="D240">
            <v>0.063881509707114</v>
          </cell>
          <cell r="E240">
            <v>5.568</v>
          </cell>
          <cell r="F240">
            <v>0.17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C241">
            <v>43770</v>
          </cell>
          <cell r="D241">
            <v>0.06391029590525</v>
          </cell>
          <cell r="E241">
            <v>5.708</v>
          </cell>
          <cell r="F241">
            <v>0.17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C242">
            <v>43800</v>
          </cell>
          <cell r="D242">
            <v>0.063938153516611</v>
          </cell>
          <cell r="E242">
            <v>5.848</v>
          </cell>
          <cell r="F242">
            <v>0.17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C243">
            <v>43831</v>
          </cell>
          <cell r="D243">
            <v>0.063966939715287</v>
          </cell>
          <cell r="E243">
            <v>5.953</v>
          </cell>
          <cell r="F243">
            <v>0.17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C244">
            <v>43862</v>
          </cell>
          <cell r="D244">
            <v>0.063995725914238</v>
          </cell>
          <cell r="E244">
            <v>5.833</v>
          </cell>
          <cell r="F244">
            <v>0.17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43891</v>
          </cell>
          <cell r="D245">
            <v>0.064022654939313</v>
          </cell>
          <cell r="E245">
            <v>5.708</v>
          </cell>
          <cell r="F245">
            <v>0.17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43922</v>
          </cell>
          <cell r="D246">
            <v>0.064051441138796</v>
          </cell>
          <cell r="E246">
            <v>5.578</v>
          </cell>
          <cell r="F246">
            <v>0.17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43952</v>
          </cell>
          <cell r="D247">
            <v>0.06407929875146</v>
          </cell>
          <cell r="E247">
            <v>5.568</v>
          </cell>
          <cell r="F247">
            <v>0.17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C248">
            <v>43983</v>
          </cell>
          <cell r="D248">
            <v>0.064108084951484</v>
          </cell>
          <cell r="E248">
            <v>5.588</v>
          </cell>
          <cell r="F248">
            <v>0.17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44013</v>
          </cell>
          <cell r="D249">
            <v>0.064135942564672</v>
          </cell>
          <cell r="E249">
            <v>5.609</v>
          </cell>
          <cell r="F249">
            <v>0.17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C250">
            <v>44044</v>
          </cell>
          <cell r="D250">
            <v>0.064164728765236</v>
          </cell>
          <cell r="E250">
            <v>5.633</v>
          </cell>
          <cell r="F250">
            <v>0.17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C251">
            <v>44075</v>
          </cell>
          <cell r="D251">
            <v>0.064193514966076</v>
          </cell>
          <cell r="E251">
            <v>5.643</v>
          </cell>
          <cell r="F251">
            <v>0.17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C252">
            <v>44105</v>
          </cell>
          <cell r="D252">
            <v>0.064221372580053</v>
          </cell>
          <cell r="E252">
            <v>5.673</v>
          </cell>
          <cell r="F252">
            <v>0.17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C253">
            <v>44136</v>
          </cell>
          <cell r="D253">
            <v>0.064250158781433</v>
          </cell>
          <cell r="E253">
            <v>5.813</v>
          </cell>
          <cell r="F253">
            <v>0.17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C254">
            <v>44166</v>
          </cell>
          <cell r="D254">
            <v>0.064278016395933</v>
          </cell>
          <cell r="E254">
            <v>5.953</v>
          </cell>
          <cell r="F254">
            <v>0.17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44197</v>
          </cell>
          <cell r="D255">
            <v>0.064306802597854</v>
          </cell>
          <cell r="E255">
            <v>6.058</v>
          </cell>
          <cell r="F255">
            <v>0.17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C256">
            <v>44228</v>
          </cell>
          <cell r="D256">
            <v>0.06433558880005</v>
          </cell>
          <cell r="E256">
            <v>5.938</v>
          </cell>
          <cell r="F256">
            <v>0.17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C257">
            <v>44256</v>
          </cell>
          <cell r="D257">
            <v>0.064345115689706</v>
          </cell>
          <cell r="E257">
            <v>5.813</v>
          </cell>
          <cell r="F257">
            <v>0.17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C258">
            <v>44287</v>
          </cell>
          <cell r="D258">
            <v>0.064343861886953</v>
          </cell>
          <cell r="E258">
            <v>5.683</v>
          </cell>
          <cell r="F258">
            <v>0.17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C259">
            <v>44317</v>
          </cell>
          <cell r="D259">
            <v>0.064342648529449</v>
          </cell>
          <cell r="E259">
            <v>5.673</v>
          </cell>
          <cell r="F259">
            <v>0.17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44348</v>
          </cell>
          <cell r="D260">
            <v>0.064341394726695</v>
          </cell>
          <cell r="E260">
            <v>5.693</v>
          </cell>
          <cell r="F260">
            <v>0.17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C261">
            <v>44378</v>
          </cell>
          <cell r="D261">
            <v>0.064340181369193</v>
          </cell>
          <cell r="E261">
            <v>5.714</v>
          </cell>
          <cell r="F261">
            <v>0.17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C262">
            <v>44409</v>
          </cell>
          <cell r="D262">
            <v>0.06433892756644</v>
          </cell>
          <cell r="E262">
            <v>5.738</v>
          </cell>
          <cell r="F262">
            <v>0.17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C263">
            <v>44440</v>
          </cell>
          <cell r="D263">
            <v>0.064337673763688</v>
          </cell>
          <cell r="E263">
            <v>5.748</v>
          </cell>
          <cell r="F263">
            <v>0.17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C264">
            <v>44470</v>
          </cell>
          <cell r="D264">
            <v>0.064336460406187</v>
          </cell>
          <cell r="E264">
            <v>5.778</v>
          </cell>
          <cell r="F264">
            <v>0.17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44501</v>
          </cell>
          <cell r="D265">
            <v>0.064335206603437</v>
          </cell>
          <cell r="E265">
            <v>5.918</v>
          </cell>
          <cell r="F265">
            <v>0.17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44531</v>
          </cell>
          <cell r="D266">
            <v>0.064333993245936</v>
          </cell>
          <cell r="E266">
            <v>6.058</v>
          </cell>
          <cell r="F266">
            <v>0.17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C267">
            <v>44562</v>
          </cell>
          <cell r="D267">
            <v>0.064332739443187</v>
          </cell>
          <cell r="E267">
            <v>6.163</v>
          </cell>
          <cell r="F267">
            <v>0.17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C268">
            <v>44593</v>
          </cell>
          <cell r="D268">
            <v>0.064331485640438</v>
          </cell>
          <cell r="E268">
            <v>6.043</v>
          </cell>
          <cell r="F268">
            <v>0.17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C269">
            <v>44621</v>
          </cell>
          <cell r="D269">
            <v>0.064330353173438</v>
          </cell>
          <cell r="E269">
            <v>5.918</v>
          </cell>
          <cell r="F269">
            <v>0.17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C270">
            <v>44652</v>
          </cell>
          <cell r="D270">
            <v>0.06432909937069</v>
          </cell>
          <cell r="E270">
            <v>5.788</v>
          </cell>
          <cell r="F270">
            <v>0.17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44682</v>
          </cell>
          <cell r="D271">
            <v>0.064327886013193</v>
          </cell>
          <cell r="E271">
            <v>5.778</v>
          </cell>
          <cell r="F271">
            <v>0.17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C272">
            <v>44713</v>
          </cell>
          <cell r="D272">
            <v>0.064326632210446</v>
          </cell>
          <cell r="E272">
            <v>5.798</v>
          </cell>
          <cell r="F272">
            <v>0.17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C273">
            <v>44743</v>
          </cell>
          <cell r="D273">
            <v>0.064325418852949</v>
          </cell>
          <cell r="E273">
            <v>5.819</v>
          </cell>
          <cell r="F273">
            <v>0.17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C274">
            <v>44774</v>
          </cell>
          <cell r="D274">
            <v>0.064324165050203</v>
          </cell>
          <cell r="E274">
            <v>5.843</v>
          </cell>
          <cell r="F274">
            <v>0.17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C275">
            <v>44805</v>
          </cell>
          <cell r="D275">
            <v>0.064322911247457</v>
          </cell>
          <cell r="E275">
            <v>5.853</v>
          </cell>
          <cell r="F275">
            <v>0.17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C276">
            <v>44835</v>
          </cell>
          <cell r="D276">
            <v>0.064321697889961</v>
          </cell>
          <cell r="E276">
            <v>5.883</v>
          </cell>
          <cell r="F276">
            <v>0.17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C277">
            <v>44866</v>
          </cell>
          <cell r="D277">
            <v>0.064320444087217</v>
          </cell>
          <cell r="E277">
            <v>6.023</v>
          </cell>
          <cell r="F277">
            <v>0.17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44896</v>
          </cell>
          <cell r="D278">
            <v>0.064319230729723</v>
          </cell>
          <cell r="E278">
            <v>6.163</v>
          </cell>
          <cell r="F278">
            <v>0.17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C279">
            <v>44927</v>
          </cell>
          <cell r="D279">
            <v>0.064317976926979</v>
          </cell>
          <cell r="E279">
            <v>6.268</v>
          </cell>
          <cell r="F279">
            <v>0.17</v>
          </cell>
        </row>
        <row r="280">
          <cell r="C280">
            <v>44958</v>
          </cell>
          <cell r="D280">
            <v>0.064316723124236</v>
          </cell>
          <cell r="E280">
            <v>6.148</v>
          </cell>
          <cell r="F280">
            <v>0.17</v>
          </cell>
        </row>
        <row r="281">
          <cell r="C281">
            <v>44986</v>
          </cell>
          <cell r="D281">
            <v>0.064315590657243</v>
          </cell>
          <cell r="E281">
            <v>6.023</v>
          </cell>
          <cell r="F281">
            <v>0.17</v>
          </cell>
        </row>
        <row r="282">
          <cell r="C282">
            <v>45017</v>
          </cell>
          <cell r="D282">
            <v>0.064314336854501</v>
          </cell>
          <cell r="E282">
            <v>5.893</v>
          </cell>
          <cell r="F282">
            <v>0.17</v>
          </cell>
        </row>
        <row r="283">
          <cell r="C283">
            <v>45047</v>
          </cell>
          <cell r="D283">
            <v>0.064313123497009</v>
          </cell>
          <cell r="E283">
            <v>5.883</v>
          </cell>
          <cell r="F283">
            <v>0.17</v>
          </cell>
        </row>
        <row r="284">
          <cell r="C284">
            <v>45078</v>
          </cell>
          <cell r="D284">
            <v>0.064311869694268</v>
          </cell>
          <cell r="E284">
            <v>5.903</v>
          </cell>
          <cell r="F284">
            <v>0.17</v>
          </cell>
        </row>
        <row r="285">
          <cell r="C285">
            <v>45108</v>
          </cell>
          <cell r="D285">
            <v>0.064310656336777</v>
          </cell>
          <cell r="E285">
            <v>5.924</v>
          </cell>
          <cell r="F285">
            <v>0.17</v>
          </cell>
        </row>
        <row r="286">
          <cell r="C286">
            <v>45139</v>
          </cell>
          <cell r="D286">
            <v>0.064309402534037</v>
          </cell>
          <cell r="E286">
            <v>5.948</v>
          </cell>
          <cell r="F286">
            <v>0.17</v>
          </cell>
        </row>
        <row r="287">
          <cell r="C287">
            <v>45170</v>
          </cell>
          <cell r="D287">
            <v>0.064308148731298</v>
          </cell>
          <cell r="E287">
            <v>5.958</v>
          </cell>
          <cell r="F287">
            <v>0.17</v>
          </cell>
        </row>
        <row r="288">
          <cell r="C288">
            <v>45200</v>
          </cell>
          <cell r="D288">
            <v>0.064306935373808</v>
          </cell>
          <cell r="E288">
            <v>5.988</v>
          </cell>
          <cell r="F288">
            <v>0.17</v>
          </cell>
        </row>
        <row r="289">
          <cell r="C289">
            <v>45231</v>
          </cell>
          <cell r="D289">
            <v>0.06430568157107</v>
          </cell>
          <cell r="E289">
            <v>6.128</v>
          </cell>
          <cell r="F289">
            <v>0.17</v>
          </cell>
        </row>
        <row r="290">
          <cell r="C290">
            <v>45261</v>
          </cell>
          <cell r="D290">
            <v>0.064304468213582</v>
          </cell>
          <cell r="E290">
            <v>6.268</v>
          </cell>
          <cell r="F290">
            <v>0.17</v>
          </cell>
        </row>
        <row r="291">
          <cell r="C291">
            <v>45292</v>
          </cell>
          <cell r="D291">
            <v>0.064303214410844</v>
          </cell>
          <cell r="E291">
            <v>6.373</v>
          </cell>
          <cell r="F291">
            <v>0.17</v>
          </cell>
        </row>
        <row r="292">
          <cell r="C292">
            <v>45323</v>
          </cell>
          <cell r="D292">
            <v>0.064301960608108</v>
          </cell>
          <cell r="E292">
            <v>6.253</v>
          </cell>
          <cell r="F292">
            <v>0.17</v>
          </cell>
        </row>
        <row r="293">
          <cell r="C293">
            <v>45352</v>
          </cell>
          <cell r="D293">
            <v>0.06430078769587</v>
          </cell>
          <cell r="E293">
            <v>6.128</v>
          </cell>
          <cell r="F293">
            <v>0.17</v>
          </cell>
        </row>
        <row r="294">
          <cell r="C294">
            <v>45383</v>
          </cell>
          <cell r="D294">
            <v>0.064299533893134</v>
          </cell>
          <cell r="E294">
            <v>5.998</v>
          </cell>
          <cell r="F294">
            <v>0.17</v>
          </cell>
        </row>
        <row r="295">
          <cell r="C295">
            <v>45413</v>
          </cell>
          <cell r="D295">
            <v>0.064298320535649</v>
          </cell>
          <cell r="E295">
            <v>5.988</v>
          </cell>
          <cell r="F295">
            <v>0.17</v>
          </cell>
        </row>
        <row r="296">
          <cell r="C296">
            <v>45444</v>
          </cell>
          <cell r="D296">
            <v>0.064297066732913</v>
          </cell>
          <cell r="E296">
            <v>6.008</v>
          </cell>
          <cell r="F296">
            <v>0.17</v>
          </cell>
        </row>
        <row r="297">
          <cell r="C297">
            <v>45474</v>
          </cell>
          <cell r="D297">
            <v>0.064295853375428</v>
          </cell>
          <cell r="E297">
            <v>6.029</v>
          </cell>
          <cell r="F297">
            <v>0.17</v>
          </cell>
        </row>
        <row r="298">
          <cell r="C298">
            <v>45505</v>
          </cell>
          <cell r="D298">
            <v>0.064294599572695</v>
          </cell>
          <cell r="E298">
            <v>6.053</v>
          </cell>
          <cell r="F298">
            <v>0.17</v>
          </cell>
        </row>
        <row r="299">
          <cell r="C299">
            <v>45536</v>
          </cell>
          <cell r="D299">
            <v>0.064293345769961</v>
          </cell>
          <cell r="E299">
            <v>6.063</v>
          </cell>
          <cell r="F299">
            <v>0.17</v>
          </cell>
        </row>
        <row r="300">
          <cell r="C300">
            <v>45566</v>
          </cell>
          <cell r="D300">
            <v>0.064292132412478</v>
          </cell>
          <cell r="E300">
            <v>6.093</v>
          </cell>
          <cell r="F300">
            <v>0.17</v>
          </cell>
        </row>
        <row r="301">
          <cell r="C301">
            <v>45597</v>
          </cell>
          <cell r="D301">
            <v>0.064290878609746</v>
          </cell>
          <cell r="E301">
            <v>6.233</v>
          </cell>
          <cell r="F301">
            <v>0.17</v>
          </cell>
        </row>
        <row r="302">
          <cell r="C302">
            <v>45627</v>
          </cell>
          <cell r="D302">
            <v>0.064289665252264</v>
          </cell>
          <cell r="E302">
            <v>6.373</v>
          </cell>
          <cell r="F302">
            <v>0.17</v>
          </cell>
        </row>
        <row r="303">
          <cell r="C303">
            <v>45658</v>
          </cell>
          <cell r="D303">
            <v>0.064288411449532</v>
          </cell>
        </row>
        <row r="304">
          <cell r="C304">
            <v>45689</v>
          </cell>
          <cell r="D304">
            <v>0.064287157646801</v>
          </cell>
        </row>
        <row r="305">
          <cell r="C305">
            <v>45717</v>
          </cell>
          <cell r="D305">
            <v>0.064286025179819</v>
          </cell>
        </row>
        <row r="306">
          <cell r="C306">
            <v>45748</v>
          </cell>
          <cell r="D306">
            <v>0.064284771377089</v>
          </cell>
        </row>
        <row r="307">
          <cell r="C307">
            <v>45778</v>
          </cell>
          <cell r="D307">
            <v>0.064283558019609</v>
          </cell>
        </row>
        <row r="308">
          <cell r="C308">
            <v>45809</v>
          </cell>
          <cell r="D308">
            <v>0.064282304216881</v>
          </cell>
        </row>
        <row r="309">
          <cell r="C309">
            <v>45839</v>
          </cell>
          <cell r="D309">
            <v>0.064281090859401</v>
          </cell>
        </row>
        <row r="310">
          <cell r="C310">
            <v>45870</v>
          </cell>
          <cell r="D310">
            <v>0.064279837056674</v>
          </cell>
        </row>
        <row r="311">
          <cell r="C311">
            <v>45901</v>
          </cell>
          <cell r="D311">
            <v>0.064278583253947</v>
          </cell>
        </row>
        <row r="312">
          <cell r="C312">
            <v>45931</v>
          </cell>
          <cell r="D312">
            <v>0.064277369896469</v>
          </cell>
        </row>
        <row r="313">
          <cell r="C313">
            <v>45962</v>
          </cell>
          <cell r="D313">
            <v>0.064276116093743</v>
          </cell>
        </row>
        <row r="314">
          <cell r="C314">
            <v>45992</v>
          </cell>
          <cell r="D314">
            <v>0.064274902736267</v>
          </cell>
        </row>
        <row r="315">
          <cell r="C315">
            <v>46023</v>
          </cell>
          <cell r="D315">
            <v>0.064273648933541</v>
          </cell>
        </row>
        <row r="316">
          <cell r="C316">
            <v>46054</v>
          </cell>
          <cell r="D316">
            <v>0.064272395130817</v>
          </cell>
        </row>
        <row r="317">
          <cell r="C317">
            <v>46082</v>
          </cell>
          <cell r="D317">
            <v>0.064271262663841</v>
          </cell>
        </row>
        <row r="318">
          <cell r="C318">
            <v>46113</v>
          </cell>
          <cell r="D318">
            <v>0.064270008861117</v>
          </cell>
        </row>
        <row r="319">
          <cell r="C319">
            <v>46143</v>
          </cell>
          <cell r="D319">
            <v>0.064268795503643</v>
          </cell>
        </row>
        <row r="320">
          <cell r="C320">
            <v>46174</v>
          </cell>
          <cell r="D320">
            <v>0.06426754170092</v>
          </cell>
        </row>
        <row r="321">
          <cell r="C321">
            <v>46204</v>
          </cell>
          <cell r="D321">
            <v>0.064266328343447</v>
          </cell>
        </row>
        <row r="322">
          <cell r="C322">
            <v>46235</v>
          </cell>
          <cell r="D322">
            <v>0.064265074540725</v>
          </cell>
        </row>
        <row r="323">
          <cell r="C323">
            <v>46266</v>
          </cell>
          <cell r="D323">
            <v>0.064263820738005</v>
          </cell>
        </row>
        <row r="324">
          <cell r="C324">
            <v>46296</v>
          </cell>
          <cell r="D324">
            <v>0.064262607380533</v>
          </cell>
        </row>
        <row r="325">
          <cell r="C325">
            <v>46327</v>
          </cell>
          <cell r="D325">
            <v>0.064261353577813</v>
          </cell>
        </row>
        <row r="326">
          <cell r="C326">
            <v>46357</v>
          </cell>
          <cell r="D326">
            <v>0.064260140220343</v>
          </cell>
        </row>
        <row r="327">
          <cell r="C327">
            <v>46388</v>
          </cell>
          <cell r="D327">
            <v>0.064258886417623</v>
          </cell>
        </row>
        <row r="328">
          <cell r="C328">
            <v>46419</v>
          </cell>
          <cell r="D328">
            <v>0.064257632614905</v>
          </cell>
        </row>
        <row r="329">
          <cell r="C329">
            <v>46447</v>
          </cell>
          <cell r="D329">
            <v>0.064256500147934</v>
          </cell>
        </row>
        <row r="330">
          <cell r="C330">
            <v>46478</v>
          </cell>
          <cell r="D330">
            <v>0.064255246345216</v>
          </cell>
        </row>
        <row r="331">
          <cell r="C331">
            <v>46508</v>
          </cell>
          <cell r="D331">
            <v>0.064254032987748</v>
          </cell>
        </row>
        <row r="332">
          <cell r="C332">
            <v>46539</v>
          </cell>
          <cell r="D332">
            <v>0.064252779185032</v>
          </cell>
        </row>
        <row r="333">
          <cell r="C333">
            <v>46569</v>
          </cell>
          <cell r="D333">
            <v>0.064251565827565</v>
          </cell>
        </row>
        <row r="334">
          <cell r="C334">
            <v>46600</v>
          </cell>
          <cell r="D334">
            <v>0.064250312024849</v>
          </cell>
        </row>
        <row r="335">
          <cell r="C335">
            <v>46631</v>
          </cell>
          <cell r="D335">
            <v>0.064249058222135</v>
          </cell>
        </row>
        <row r="336">
          <cell r="C336">
            <v>46661</v>
          </cell>
          <cell r="D336">
            <v>0.064247844864669</v>
          </cell>
        </row>
        <row r="337">
          <cell r="C337">
            <v>46692</v>
          </cell>
          <cell r="D337">
            <v>0.064246591061955</v>
          </cell>
        </row>
        <row r="338">
          <cell r="C338">
            <v>46722</v>
          </cell>
          <cell r="D338">
            <v>0.064245377704491</v>
          </cell>
        </row>
        <row r="339">
          <cell r="C339">
            <v>46753</v>
          </cell>
          <cell r="D339">
            <v>0.064244123901778</v>
          </cell>
        </row>
        <row r="340">
          <cell r="C340">
            <v>46784</v>
          </cell>
          <cell r="D340">
            <v>0.064242870099065</v>
          </cell>
        </row>
        <row r="341">
          <cell r="C341">
            <v>46813</v>
          </cell>
          <cell r="D341">
            <v>0.064241697186851</v>
          </cell>
        </row>
        <row r="342">
          <cell r="C342">
            <v>46844</v>
          </cell>
          <cell r="D342">
            <v>0.06424044338414</v>
          </cell>
        </row>
        <row r="343">
          <cell r="C343">
            <v>46874</v>
          </cell>
          <cell r="D343">
            <v>0.064239230026677</v>
          </cell>
        </row>
        <row r="344">
          <cell r="C344">
            <v>46905</v>
          </cell>
          <cell r="D344">
            <v>0.064237976223967</v>
          </cell>
        </row>
        <row r="345">
          <cell r="C345">
            <v>46935</v>
          </cell>
          <cell r="D345">
            <v>0.064236762866506</v>
          </cell>
        </row>
        <row r="346">
          <cell r="C346">
            <v>46966</v>
          </cell>
          <cell r="D346">
            <v>0.064235509063797</v>
          </cell>
        </row>
        <row r="347">
          <cell r="C347">
            <v>46997</v>
          </cell>
          <cell r="D347">
            <v>0.064234255261088</v>
          </cell>
        </row>
        <row r="348">
          <cell r="C348">
            <v>47027</v>
          </cell>
          <cell r="D348">
            <v>0.064233041903629</v>
          </cell>
        </row>
        <row r="349">
          <cell r="C349">
            <v>47058</v>
          </cell>
          <cell r="D349">
            <v>0.064231788100921</v>
          </cell>
        </row>
        <row r="350">
          <cell r="C350">
            <v>47088</v>
          </cell>
          <cell r="D350">
            <v>0.064230574743462</v>
          </cell>
        </row>
        <row r="351">
          <cell r="C351">
            <v>47119</v>
          </cell>
          <cell r="D351">
            <v>0.064229320940756</v>
          </cell>
        </row>
        <row r="352">
          <cell r="C352">
            <v>47150</v>
          </cell>
          <cell r="D352">
            <v>0.064228067138049</v>
          </cell>
        </row>
        <row r="353">
          <cell r="C353">
            <v>47178</v>
          </cell>
          <cell r="D353">
            <v>0.064226934671089</v>
          </cell>
        </row>
        <row r="354">
          <cell r="C354">
            <v>47209</v>
          </cell>
          <cell r="D354">
            <v>0.064225680868384</v>
          </cell>
        </row>
        <row r="355">
          <cell r="C355">
            <v>47239</v>
          </cell>
          <cell r="D355">
            <v>0.064224467510928</v>
          </cell>
        </row>
        <row r="356">
          <cell r="C356">
            <v>47270</v>
          </cell>
          <cell r="D356">
            <v>0.064223213708224</v>
          </cell>
        </row>
        <row r="357">
          <cell r="C357">
            <v>47300</v>
          </cell>
          <cell r="D357">
            <v>0.064222000350769</v>
          </cell>
        </row>
        <row r="358">
          <cell r="C358">
            <v>47331</v>
          </cell>
          <cell r="D358">
            <v>0.064220746548065</v>
          </cell>
        </row>
        <row r="359">
          <cell r="C359">
            <v>47362</v>
          </cell>
          <cell r="D359">
            <v>0.064219492745363</v>
          </cell>
        </row>
        <row r="360">
          <cell r="C360">
            <v>47392</v>
          </cell>
          <cell r="D360">
            <v>0.06421827938791</v>
          </cell>
        </row>
        <row r="361">
          <cell r="C361">
            <v>47423</v>
          </cell>
          <cell r="D361">
            <v>0.064217025585207</v>
          </cell>
        </row>
        <row r="362">
          <cell r="C362">
            <v>47453</v>
          </cell>
          <cell r="D362">
            <v>0.064215812227755</v>
          </cell>
        </row>
        <row r="363">
          <cell r="C363">
            <v>47484</v>
          </cell>
          <cell r="D363">
            <v>0.064214558425054</v>
          </cell>
        </row>
        <row r="364">
          <cell r="C364">
            <v>47515</v>
          </cell>
          <cell r="D364">
            <v>0.064213304622354</v>
          </cell>
        </row>
        <row r="365">
          <cell r="C365">
            <v>47543</v>
          </cell>
          <cell r="D365">
            <v>0.0642121721554</v>
          </cell>
        </row>
        <row r="366">
          <cell r="C366">
            <v>47574</v>
          </cell>
          <cell r="D366">
            <v>0.064210918352701</v>
          </cell>
        </row>
        <row r="367">
          <cell r="C367">
            <v>47604</v>
          </cell>
          <cell r="D367">
            <v>0.064209704995251</v>
          </cell>
        </row>
        <row r="368">
          <cell r="C368">
            <v>47635</v>
          </cell>
          <cell r="D368">
            <v>0.064208451192552</v>
          </cell>
        </row>
        <row r="369">
          <cell r="C369">
            <v>47665</v>
          </cell>
          <cell r="D369">
            <v>0.064207237835104</v>
          </cell>
        </row>
        <row r="370">
          <cell r="C370">
            <v>47696</v>
          </cell>
          <cell r="D370">
            <v>0.064205984032407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P4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41"/>
    <col collapsed="false" customWidth="true" hidden="false" outlineLevel="0" max="3" min="3" style="0" width="10.85"/>
    <col collapsed="false" customWidth="true" hidden="false" outlineLevel="0" max="4" min="4" style="0" width="12.28"/>
    <col collapsed="false" customWidth="true" hidden="false" outlineLevel="0" max="5" min="5" style="0" width="12.14"/>
    <col collapsed="false" customWidth="true" hidden="false" outlineLevel="0" max="6" min="6" style="0" width="10.56"/>
    <col collapsed="false" customWidth="true" hidden="false" outlineLevel="0" max="7" min="7" style="0" width="17.14"/>
    <col collapsed="false" customWidth="true" hidden="false" outlineLevel="0" max="8" min="8" style="0" width="14.99"/>
    <col collapsed="false" customWidth="true" hidden="false" outlineLevel="0" max="9" min="9" style="0" width="14.28"/>
    <col collapsed="false" customWidth="true" hidden="false" outlineLevel="0" max="16" min="16" style="0" width="15.7"/>
  </cols>
  <sheetData>
    <row r="3" customFormat="false" ht="15" hidden="false" customHeight="false" outlineLevel="0" collapsed="false">
      <c r="B3" s="1" t="s">
        <v>0</v>
      </c>
      <c r="C3" s="1"/>
      <c r="D3" s="1"/>
      <c r="E3" s="1"/>
      <c r="F3" s="1"/>
      <c r="G3" s="1"/>
      <c r="H3" s="1"/>
      <c r="I3" s="2"/>
      <c r="K3" s="1" t="s">
        <v>0</v>
      </c>
      <c r="L3" s="1"/>
      <c r="M3" s="1"/>
      <c r="N3" s="1"/>
      <c r="O3" s="1"/>
      <c r="P3" s="1"/>
    </row>
    <row r="4" customFormat="false" ht="15" hidden="false" customHeight="false" outlineLevel="0" collapsed="false">
      <c r="B4" s="2"/>
      <c r="C4" s="2"/>
      <c r="D4" s="2"/>
      <c r="E4" s="2"/>
      <c r="F4" s="2"/>
      <c r="G4" s="2"/>
      <c r="I4" s="3"/>
    </row>
    <row r="5" customFormat="false" ht="15" hidden="false" customHeight="false" outlineLevel="0" collapsed="false">
      <c r="B5" s="2"/>
      <c r="C5" s="2"/>
      <c r="D5" s="2"/>
      <c r="E5" s="2"/>
      <c r="F5" s="2"/>
      <c r="G5" s="2"/>
      <c r="I5" s="3"/>
    </row>
    <row r="6" customFormat="false" ht="12.75" hidden="false" customHeight="false" outlineLevel="0" collapsed="false">
      <c r="B6" s="4" t="s">
        <v>1</v>
      </c>
      <c r="C6" s="4"/>
      <c r="D6" s="4"/>
      <c r="E6" s="4"/>
      <c r="F6" s="4"/>
      <c r="G6" s="4"/>
      <c r="H6" s="4"/>
      <c r="I6" s="5"/>
    </row>
    <row r="7" customFormat="false" ht="12.75" hidden="false" customHeight="false" outlineLevel="0" collapsed="false">
      <c r="I7" s="6"/>
    </row>
    <row r="8" customFormat="false" ht="12.75" hidden="false" customHeight="false" outlineLevel="0" collapsed="false">
      <c r="C8" s="7" t="s">
        <v>2</v>
      </c>
      <c r="D8" s="7" t="s">
        <v>3</v>
      </c>
      <c r="E8" s="7" t="s">
        <v>4</v>
      </c>
      <c r="F8" s="7" t="s">
        <v>5</v>
      </c>
      <c r="G8" s="7" t="s">
        <v>6</v>
      </c>
      <c r="H8" s="7" t="s">
        <v>7</v>
      </c>
      <c r="I8" s="7"/>
    </row>
    <row r="10" customFormat="false" ht="12.75" hidden="false" customHeight="false" outlineLevel="0" collapsed="false">
      <c r="B10" s="0" t="s">
        <v>8</v>
      </c>
      <c r="C10" s="8" t="n">
        <v>36951</v>
      </c>
      <c r="D10" s="8" t="n">
        <v>38231</v>
      </c>
      <c r="E10" s="0" t="s">
        <v>9</v>
      </c>
      <c r="F10" s="9" t="n">
        <v>72287</v>
      </c>
      <c r="G10" s="0" t="s">
        <v>10</v>
      </c>
      <c r="H10" s="10" t="e">
        <f aca="false">-'EO9904.1'!AW8</f>
        <v>#VALUE!</v>
      </c>
      <c r="K10" s="11" t="s">
        <v>11</v>
      </c>
    </row>
    <row r="11" customFormat="false" ht="12.75" hidden="false" customHeight="false" outlineLevel="0" collapsed="false">
      <c r="B11" s="0" t="s">
        <v>12</v>
      </c>
      <c r="C11" s="8" t="n">
        <v>36951</v>
      </c>
      <c r="D11" s="8" t="n">
        <v>38231</v>
      </c>
      <c r="E11" s="0" t="s">
        <v>13</v>
      </c>
      <c r="F11" s="9" t="n">
        <v>72295</v>
      </c>
      <c r="G11" s="0" t="s">
        <v>10</v>
      </c>
      <c r="H11" s="10" t="e">
        <f aca="false">-'EO9904.2'!AP8</f>
        <v>#VALUE!</v>
      </c>
      <c r="K11" s="0" t="s">
        <v>14</v>
      </c>
      <c r="P11" s="10" t="e">
        <f aca="false">H17</f>
        <v>#VALUE!</v>
      </c>
    </row>
    <row r="12" customFormat="false" ht="12.75" hidden="false" customHeight="false" outlineLevel="0" collapsed="false">
      <c r="B12" s="0" t="s">
        <v>12</v>
      </c>
      <c r="C12" s="8" t="n">
        <v>36951</v>
      </c>
      <c r="D12" s="8" t="n">
        <v>38231</v>
      </c>
      <c r="E12" s="0" t="s">
        <v>15</v>
      </c>
      <c r="F12" s="9" t="n">
        <v>72296</v>
      </c>
      <c r="G12" s="0" t="s">
        <v>10</v>
      </c>
      <c r="H12" s="10" t="e">
        <f aca="false">-'EO9904.3'!AP8</f>
        <v>#VALUE!</v>
      </c>
      <c r="K12" s="0" t="s">
        <v>16</v>
      </c>
      <c r="P12" s="12" t="e">
        <f aca="false">H18</f>
        <v>#VALUE!</v>
      </c>
    </row>
    <row r="13" customFormat="false" ht="12.75" hidden="false" customHeight="false" outlineLevel="0" collapsed="false">
      <c r="B13" s="0" t="s">
        <v>12</v>
      </c>
      <c r="C13" s="8" t="n">
        <v>36951</v>
      </c>
      <c r="D13" s="8" t="n">
        <v>38231</v>
      </c>
      <c r="E13" s="0" t="s">
        <v>17</v>
      </c>
      <c r="F13" s="9" t="n">
        <v>72298</v>
      </c>
      <c r="G13" s="0" t="s">
        <v>10</v>
      </c>
      <c r="H13" s="10" t="e">
        <f aca="false">-'EO9904.M'!AP8</f>
        <v>#VALUE!</v>
      </c>
      <c r="K13" s="0" t="s">
        <v>18</v>
      </c>
      <c r="P13" s="13" t="e">
        <f aca="false">SUM(P11:P12)</f>
        <v>#VALUE!</v>
      </c>
    </row>
    <row r="14" customFormat="false" ht="12.75" hidden="false" customHeight="false" outlineLevel="0" collapsed="false">
      <c r="C14" s="14"/>
      <c r="D14" s="14"/>
      <c r="H14" s="15"/>
    </row>
    <row r="15" customFormat="false" ht="12.75" hidden="false" customHeight="false" outlineLevel="0" collapsed="false">
      <c r="C15" s="14"/>
      <c r="D15" s="14"/>
      <c r="H15" s="10"/>
    </row>
    <row r="16" customFormat="false" ht="12.75" hidden="false" customHeight="false" outlineLevel="0" collapsed="false">
      <c r="C16" s="14"/>
      <c r="D16" s="14"/>
      <c r="K16" s="11" t="s">
        <v>19</v>
      </c>
    </row>
    <row r="17" customFormat="false" ht="12.75" hidden="false" customHeight="false" outlineLevel="0" collapsed="false">
      <c r="C17" s="14"/>
      <c r="D17" s="14"/>
      <c r="G17" s="11" t="s">
        <v>20</v>
      </c>
      <c r="H17" s="10" t="e">
        <f aca="false">H10</f>
        <v>#VALUE!</v>
      </c>
      <c r="K17" s="0" t="s">
        <v>21</v>
      </c>
      <c r="P17" s="10" t="e">
        <f aca="false">G26</f>
        <v>#VALUE!</v>
      </c>
    </row>
    <row r="18" customFormat="false" ht="12.75" hidden="false" customHeight="false" outlineLevel="0" collapsed="false">
      <c r="C18" s="14"/>
      <c r="D18" s="14"/>
      <c r="G18" s="11" t="s">
        <v>22</v>
      </c>
      <c r="H18" s="16" t="e">
        <f aca="false">SUM(H11:H13)</f>
        <v>#VALUE!</v>
      </c>
    </row>
    <row r="19" customFormat="false" ht="12.75" hidden="false" customHeight="false" outlineLevel="0" collapsed="false">
      <c r="C19" s="14"/>
      <c r="D19" s="14"/>
      <c r="G19" s="11" t="s">
        <v>23</v>
      </c>
      <c r="H19" s="10" t="e">
        <f aca="false">H17+H18</f>
        <v>#VALUE!</v>
      </c>
      <c r="K19" s="0" t="s">
        <v>24</v>
      </c>
      <c r="P19" s="12" t="e">
        <f aca="false">P12*-1</f>
        <v>#VALUE!</v>
      </c>
    </row>
    <row r="20" customFormat="false" ht="12.75" hidden="false" customHeight="false" outlineLevel="0" collapsed="false">
      <c r="C20" s="14"/>
      <c r="D20" s="14"/>
      <c r="G20" s="11"/>
      <c r="H20" s="10"/>
      <c r="K20" s="0" t="s">
        <v>25</v>
      </c>
      <c r="P20" s="12" t="e">
        <f aca="false">'EO9904.2'!AU8+'EO9904.3'!AU8+'EO9904.M'!AU8</f>
        <v>#VALUE!</v>
      </c>
    </row>
    <row r="21" customFormat="false" ht="12.75" hidden="false" customHeight="false" outlineLevel="0" collapsed="false">
      <c r="C21" s="14"/>
      <c r="D21" s="14"/>
      <c r="K21" s="0" t="s">
        <v>26</v>
      </c>
      <c r="P21" s="13" t="e">
        <f aca="false">SUM(P17:P20)</f>
        <v>#VALUE!</v>
      </c>
    </row>
    <row r="22" customFormat="false" ht="12.75" hidden="false" customHeight="false" outlineLevel="0" collapsed="false">
      <c r="C22" s="14"/>
      <c r="D22" s="14"/>
    </row>
    <row r="23" customFormat="false" ht="12.75" hidden="false" customHeight="false" outlineLevel="0" collapsed="false">
      <c r="C23" s="14"/>
      <c r="D23" s="14"/>
      <c r="K23" s="11" t="s">
        <v>27</v>
      </c>
    </row>
    <row r="24" customFormat="false" ht="12.75" hidden="false" customHeight="false" outlineLevel="0" collapsed="false">
      <c r="B24" s="4" t="s">
        <v>28</v>
      </c>
      <c r="C24" s="4"/>
      <c r="D24" s="4"/>
      <c r="E24" s="4"/>
      <c r="F24" s="4"/>
      <c r="G24" s="4"/>
      <c r="K24" s="0" t="s">
        <v>29</v>
      </c>
      <c r="P24" s="12" t="n">
        <v>-2022749</v>
      </c>
    </row>
    <row r="25" customFormat="false" ht="13.5" hidden="false" customHeight="false" outlineLevel="0" collapsed="false">
      <c r="B25" s="17"/>
      <c r="C25" s="17"/>
      <c r="D25" s="17"/>
      <c r="E25" s="17"/>
      <c r="F25" s="17"/>
      <c r="G25" s="17"/>
      <c r="K25" s="0" t="s">
        <v>30</v>
      </c>
      <c r="P25" s="16" t="n">
        <v>-369540</v>
      </c>
    </row>
    <row r="26" customFormat="false" ht="13.5" hidden="false" customHeight="false" outlineLevel="0" collapsed="false">
      <c r="B26" s="0" t="s">
        <v>8</v>
      </c>
      <c r="C26" s="8" t="n">
        <v>36923</v>
      </c>
      <c r="D26" s="8" t="n">
        <v>38231</v>
      </c>
      <c r="E26" s="0" t="s">
        <v>9</v>
      </c>
      <c r="F26" s="0" t="s">
        <v>10</v>
      </c>
      <c r="G26" s="18" t="e">
        <f aca="false">-'EO9904.1 floor'!BB8</f>
        <v>#VALUE!</v>
      </c>
      <c r="K26" s="0" t="s">
        <v>31</v>
      </c>
      <c r="P26" s="10" t="n">
        <f aca="false">SUM(P24:P25)</f>
        <v>-2392289</v>
      </c>
    </row>
    <row r="27" customFormat="false" ht="12.75" hidden="false" customHeight="false" outlineLevel="0" collapsed="false">
      <c r="C27" s="14"/>
      <c r="D27" s="14"/>
      <c r="F27" s="19"/>
      <c r="G27" s="12"/>
    </row>
    <row r="28" customFormat="false" ht="13.5" hidden="false" customHeight="false" outlineLevel="0" collapsed="false">
      <c r="C28" s="14"/>
      <c r="D28" s="14"/>
      <c r="F28" s="19"/>
      <c r="G28" s="12"/>
      <c r="K28" s="11" t="s">
        <v>32</v>
      </c>
      <c r="P28" s="20" t="e">
        <f aca="false">P21+P26</f>
        <v>#VALUE!</v>
      </c>
    </row>
    <row r="29" customFormat="false" ht="13.5" hidden="false" customHeight="false" outlineLevel="0" collapsed="false">
      <c r="B29" s="4" t="s">
        <v>33</v>
      </c>
      <c r="C29" s="4"/>
      <c r="D29" s="4"/>
      <c r="E29" s="4"/>
      <c r="F29" s="4"/>
      <c r="G29" s="4"/>
    </row>
    <row r="30" customFormat="false" ht="13.5" hidden="false" customHeight="false" outlineLevel="0" collapsed="false">
      <c r="C30" s="14"/>
      <c r="D30" s="14"/>
    </row>
    <row r="31" customFormat="false" ht="13.5" hidden="false" customHeight="false" outlineLevel="0" collapsed="false">
      <c r="B31" s="0" t="s">
        <v>8</v>
      </c>
      <c r="C31" s="8" t="n">
        <v>36923</v>
      </c>
      <c r="D31" s="8" t="n">
        <v>38231</v>
      </c>
      <c r="E31" s="0" t="s">
        <v>9</v>
      </c>
      <c r="F31" s="0" t="s">
        <v>10</v>
      </c>
      <c r="G31" s="18" t="e">
        <f aca="false">-'EO9904.1 projected'!BB8</f>
        <v>#VALUE!</v>
      </c>
      <c r="I31" s="10"/>
      <c r="K31" s="0" t="s">
        <v>34</v>
      </c>
    </row>
    <row r="32" customFormat="false" ht="12.75" hidden="false" customHeight="false" outlineLevel="0" collapsed="false">
      <c r="C32" s="14"/>
      <c r="D32" s="14"/>
    </row>
    <row r="33" customFormat="false" ht="12.75" hidden="false" customHeight="false" outlineLevel="0" collapsed="false">
      <c r="C33" s="14"/>
      <c r="D33" s="14"/>
    </row>
    <row r="34" customFormat="false" ht="12.75" hidden="false" customHeight="false" outlineLevel="0" collapsed="false">
      <c r="C34" s="14"/>
      <c r="D34" s="14"/>
    </row>
    <row r="35" customFormat="false" ht="12.75" hidden="false" customHeight="false" outlineLevel="0" collapsed="false">
      <c r="B35" s="4" t="s">
        <v>35</v>
      </c>
      <c r="C35" s="4"/>
      <c r="D35" s="4"/>
      <c r="E35" s="4"/>
      <c r="F35" s="4"/>
      <c r="G35" s="4"/>
    </row>
    <row r="36" customFormat="false" ht="13.5" hidden="false" customHeight="false" outlineLevel="0" collapsed="false">
      <c r="C36" s="14"/>
      <c r="D36" s="14"/>
    </row>
    <row r="37" customFormat="false" ht="13.5" hidden="false" customHeight="false" outlineLevel="0" collapsed="false">
      <c r="G37" s="18" t="e">
        <f aca="false">G26-H18</f>
        <v>#VALUE!</v>
      </c>
    </row>
    <row r="43" customFormat="false" ht="12.75" hidden="false" customHeight="false" outlineLevel="0" collapsed="false">
      <c r="B43" s="21"/>
      <c r="C43" s="22" t="s">
        <v>36</v>
      </c>
      <c r="D43" s="22" t="s">
        <v>37</v>
      </c>
      <c r="E43" s="22" t="s">
        <v>38</v>
      </c>
      <c r="F43" s="22" t="s">
        <v>39</v>
      </c>
    </row>
    <row r="44" customFormat="false" ht="12.75" hidden="false" customHeight="false" outlineLevel="0" collapsed="false">
      <c r="B44" s="11" t="s">
        <v>8</v>
      </c>
      <c r="C44" s="11" t="s">
        <v>9</v>
      </c>
      <c r="D44" s="0" t="n">
        <v>966254</v>
      </c>
      <c r="E44" s="0" t="n">
        <v>966255</v>
      </c>
      <c r="F44" s="0" t="n">
        <v>966256</v>
      </c>
    </row>
    <row r="45" customFormat="false" ht="12.75" hidden="false" customHeight="false" outlineLevel="0" collapsed="false">
      <c r="B45" s="11" t="s">
        <v>12</v>
      </c>
      <c r="C45" s="11" t="s">
        <v>13</v>
      </c>
      <c r="D45" s="0" t="n">
        <v>966396</v>
      </c>
      <c r="E45" s="0" t="n">
        <v>966397</v>
      </c>
      <c r="F45" s="0" t="n">
        <v>966398</v>
      </c>
    </row>
    <row r="46" customFormat="false" ht="12.75" hidden="false" customHeight="false" outlineLevel="0" collapsed="false">
      <c r="B46" s="11" t="s">
        <v>12</v>
      </c>
      <c r="C46" s="11" t="s">
        <v>15</v>
      </c>
      <c r="D46" s="0" t="n">
        <v>966399</v>
      </c>
      <c r="E46" s="0" t="n">
        <v>966400</v>
      </c>
      <c r="F46" s="0" t="n">
        <v>966401</v>
      </c>
    </row>
    <row r="47" customFormat="false" ht="12.75" hidden="false" customHeight="false" outlineLevel="0" collapsed="false">
      <c r="B47" s="11" t="s">
        <v>12</v>
      </c>
      <c r="C47" s="11" t="s">
        <v>17</v>
      </c>
      <c r="D47" s="0" t="n">
        <v>966411</v>
      </c>
      <c r="E47" s="0" t="n">
        <v>966412</v>
      </c>
      <c r="F47" s="0" t="n">
        <v>966413</v>
      </c>
    </row>
  </sheetData>
  <mergeCells count="6">
    <mergeCell ref="B3:H3"/>
    <mergeCell ref="K3:P3"/>
    <mergeCell ref="B6:H6"/>
    <mergeCell ref="B24:G24"/>
    <mergeCell ref="B29:G29"/>
    <mergeCell ref="B35:G35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&amp;R&amp;D, &amp;T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AG749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2" ySplit="0" topLeftCell="C1" activePane="topRight" state="frozen"/>
      <selection pane="topLeft" activeCell="A1" activeCellId="0" sqref="A1"/>
      <selection pane="topRight" activeCell="D17" activeCellId="0" sqref="D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11.7"/>
    <col collapsed="false" customWidth="true" hidden="false" outlineLevel="0" max="4" min="4" style="0" width="10.71"/>
    <col collapsed="false" customWidth="true" hidden="false" outlineLevel="0" max="5" min="5" style="0" width="11.13"/>
    <col collapsed="false" customWidth="true" hidden="false" outlineLevel="0" max="6" min="6" style="0" width="10.41"/>
    <col collapsed="false" customWidth="true" hidden="false" outlineLevel="0" max="11" min="11" style="0" width="10.28"/>
    <col collapsed="false" customWidth="true" hidden="false" outlineLevel="0" max="12" min="12" style="0" width="10.71"/>
    <col collapsed="false" customWidth="true" hidden="false" outlineLevel="0" max="14" min="13" style="0" width="10.41"/>
    <col collapsed="false" customWidth="true" hidden="false" outlineLevel="0" max="20" min="19" style="0" width="10.28"/>
    <col collapsed="false" customWidth="true" hidden="false" outlineLevel="0" max="21" min="21" style="0" width="10.41"/>
    <col collapsed="false" customWidth="true" hidden="false" outlineLevel="0" max="22" min="22" style="0" width="9.85"/>
    <col collapsed="false" customWidth="true" hidden="false" outlineLevel="0" max="27" min="27" style="0" width="9.99"/>
    <col collapsed="false" customWidth="true" hidden="false" outlineLevel="0" max="28" min="28" style="0" width="10.28"/>
    <col collapsed="false" customWidth="true" hidden="false" outlineLevel="0" max="29" min="29" style="0" width="9.85"/>
    <col collapsed="false" customWidth="true" hidden="false" outlineLevel="0" max="30" min="30" style="0" width="10.41"/>
  </cols>
  <sheetData>
    <row r="2" customFormat="false" ht="12.75" hidden="false" customHeight="false" outlineLevel="0" collapsed="false">
      <c r="C2" s="23" t="s">
        <v>9</v>
      </c>
      <c r="D2" s="23"/>
      <c r="E2" s="23"/>
      <c r="F2" s="23"/>
      <c r="G2" s="23"/>
      <c r="H2" s="23"/>
      <c r="I2" s="23"/>
      <c r="K2" s="23" t="s">
        <v>13</v>
      </c>
      <c r="L2" s="23"/>
      <c r="M2" s="23"/>
      <c r="N2" s="23"/>
      <c r="O2" s="23"/>
      <c r="P2" s="23"/>
      <c r="Q2" s="23"/>
      <c r="S2" s="23" t="s">
        <v>15</v>
      </c>
      <c r="T2" s="23"/>
      <c r="U2" s="23"/>
      <c r="V2" s="23"/>
      <c r="W2" s="23"/>
      <c r="X2" s="23"/>
      <c r="Y2" s="23"/>
      <c r="AA2" s="23" t="s">
        <v>17</v>
      </c>
      <c r="AB2" s="23"/>
      <c r="AC2" s="23"/>
      <c r="AD2" s="23"/>
      <c r="AE2" s="23"/>
      <c r="AF2" s="23"/>
      <c r="AG2" s="23"/>
    </row>
    <row r="3" customFormat="false" ht="12.75" hidden="false" customHeight="false" outlineLevel="0" collapsed="false">
      <c r="Q3" s="0" t="n">
        <v>0.0075</v>
      </c>
      <c r="W3" s="0" t="n">
        <v>0.08</v>
      </c>
      <c r="X3" s="0" t="n">
        <v>0.015</v>
      </c>
      <c r="AE3" s="0" t="n">
        <v>0.08</v>
      </c>
      <c r="AF3" s="0" t="n">
        <v>0.015</v>
      </c>
    </row>
    <row r="4" customFormat="false" ht="38.25" hidden="false" customHeight="false" outlineLevel="0" collapsed="false">
      <c r="C4" s="24" t="s">
        <v>40</v>
      </c>
      <c r="D4" s="24" t="s">
        <v>41</v>
      </c>
      <c r="E4" s="24" t="s">
        <v>42</v>
      </c>
      <c r="F4" s="24" t="s">
        <v>43</v>
      </c>
      <c r="G4" s="24" t="s">
        <v>44</v>
      </c>
      <c r="H4" s="24" t="s">
        <v>45</v>
      </c>
      <c r="I4" s="24" t="s">
        <v>46</v>
      </c>
      <c r="J4" s="24"/>
      <c r="K4" s="24" t="s">
        <v>40</v>
      </c>
      <c r="L4" s="24" t="s">
        <v>41</v>
      </c>
      <c r="M4" s="24" t="s">
        <v>42</v>
      </c>
      <c r="N4" s="24" t="s">
        <v>43</v>
      </c>
      <c r="O4" s="24" t="s">
        <v>44</v>
      </c>
      <c r="P4" s="24" t="s">
        <v>45</v>
      </c>
      <c r="Q4" s="24" t="s">
        <v>46</v>
      </c>
      <c r="R4" s="24"/>
      <c r="S4" s="24" t="s">
        <v>40</v>
      </c>
      <c r="T4" s="24" t="s">
        <v>41</v>
      </c>
      <c r="U4" s="24" t="s">
        <v>42</v>
      </c>
      <c r="V4" s="24" t="s">
        <v>43</v>
      </c>
      <c r="W4" s="24" t="s">
        <v>47</v>
      </c>
      <c r="X4" s="24" t="s">
        <v>48</v>
      </c>
      <c r="Y4" s="24" t="s">
        <v>49</v>
      </c>
      <c r="AA4" s="24" t="s">
        <v>40</v>
      </c>
      <c r="AB4" s="24" t="s">
        <v>41</v>
      </c>
      <c r="AC4" s="24" t="s">
        <v>42</v>
      </c>
      <c r="AD4" s="24" t="s">
        <v>43</v>
      </c>
      <c r="AE4" s="24" t="s">
        <v>47</v>
      </c>
      <c r="AF4" s="24" t="s">
        <v>48</v>
      </c>
      <c r="AG4" s="24" t="s">
        <v>49</v>
      </c>
    </row>
    <row r="5" customFormat="false" ht="12.75" hidden="false" customHeight="false" outlineLevel="0" collapsed="false">
      <c r="B5" s="25" t="n">
        <f aca="false">'EO9904.1'!A10</f>
        <v>36951</v>
      </c>
      <c r="C5" s="26" t="n">
        <v>3704</v>
      </c>
      <c r="D5" s="27" t="n">
        <v>2.9279</v>
      </c>
      <c r="E5" s="28" t="n">
        <v>0</v>
      </c>
      <c r="F5" s="28" t="n">
        <v>0</v>
      </c>
      <c r="G5" s="29" t="n">
        <f aca="false">'EO9904.1'!G10</f>
        <v>6.158</v>
      </c>
      <c r="H5" s="29" t="n">
        <f aca="false">'EO9904.1'!J10</f>
        <v>0.0175</v>
      </c>
      <c r="I5" s="29" t="n">
        <f aca="false">'EO9904.1'!M10</f>
        <v>0.04</v>
      </c>
      <c r="K5" s="26" t="n">
        <v>6879</v>
      </c>
      <c r="L5" s="30" t="n">
        <v>0</v>
      </c>
      <c r="M5" s="30" t="n">
        <v>0</v>
      </c>
      <c r="N5" s="30" t="n">
        <v>0</v>
      </c>
      <c r="O5" s="30" t="n">
        <v>0</v>
      </c>
      <c r="P5" s="30" t="n">
        <v>0</v>
      </c>
      <c r="Q5" s="30" t="n">
        <f aca="false">'EO9904.2'!M10-$Q$3</f>
        <v>0.0325</v>
      </c>
      <c r="S5" s="26" t="n">
        <v>298</v>
      </c>
      <c r="T5" s="31" t="n">
        <v>0.0001</v>
      </c>
      <c r="U5" s="31" t="n">
        <v>0.0001</v>
      </c>
      <c r="V5" s="30" t="n">
        <v>0</v>
      </c>
      <c r="W5" s="30" t="n">
        <f aca="false">'EO9904.3'!G10+$W$3</f>
        <v>6.238</v>
      </c>
      <c r="X5" s="30" t="n">
        <f aca="false">'EO9904.3'!J10+$X$3</f>
        <v>0.0325</v>
      </c>
      <c r="Y5" s="30" t="n">
        <v>0</v>
      </c>
      <c r="AA5" s="26" t="n">
        <v>596</v>
      </c>
      <c r="AB5" s="31" t="n">
        <v>0.0001</v>
      </c>
      <c r="AC5" s="31" t="n">
        <v>0.0001</v>
      </c>
      <c r="AD5" s="30" t="n">
        <v>0</v>
      </c>
      <c r="AE5" s="30" t="n">
        <f aca="false">'EO9904.M'!G10+$AE$3</f>
        <v>6.238</v>
      </c>
      <c r="AF5" s="30" t="n">
        <f aca="false">'EO9904.M'!J10+$AF$3</f>
        <v>0.0325</v>
      </c>
      <c r="AG5" s="30" t="n">
        <v>0</v>
      </c>
    </row>
    <row r="6" customFormat="false" ht="12.75" hidden="false" customHeight="false" outlineLevel="0" collapsed="false">
      <c r="B6" s="25" t="n">
        <f aca="false">'EO9904.1'!A11</f>
        <v>36982</v>
      </c>
      <c r="C6" s="26" t="n">
        <v>3704</v>
      </c>
      <c r="D6" s="27" t="n">
        <v>3.0733</v>
      </c>
      <c r="E6" s="32" t="n">
        <f aca="false">E5</f>
        <v>0</v>
      </c>
      <c r="F6" s="32" t="n">
        <f aca="false">F5</f>
        <v>0</v>
      </c>
      <c r="G6" s="29" t="n">
        <f aca="false">'EO9904.1'!G11</f>
        <v>5.86</v>
      </c>
      <c r="H6" s="29" t="n">
        <f aca="false">'EO9904.1'!J11</f>
        <v>0.0175</v>
      </c>
      <c r="I6" s="29" t="n">
        <f aca="false">'EO9904.1'!M11</f>
        <v>0.015</v>
      </c>
      <c r="K6" s="26" t="n">
        <v>6879</v>
      </c>
      <c r="L6" s="33" t="n">
        <f aca="false">L5</f>
        <v>0</v>
      </c>
      <c r="M6" s="33" t="n">
        <f aca="false">M5</f>
        <v>0</v>
      </c>
      <c r="N6" s="33" t="n">
        <f aca="false">N5</f>
        <v>0</v>
      </c>
      <c r="O6" s="30" t="n">
        <v>0</v>
      </c>
      <c r="P6" s="30" t="n">
        <v>0</v>
      </c>
      <c r="Q6" s="30" t="n">
        <f aca="false">'EO9904.2'!M11-$Q$3</f>
        <v>0.0075</v>
      </c>
      <c r="S6" s="26" t="n">
        <v>298</v>
      </c>
      <c r="T6" s="0" t="n">
        <f aca="false">T5</f>
        <v>0.0001</v>
      </c>
      <c r="U6" s="0" t="n">
        <f aca="false">U5</f>
        <v>0.0001</v>
      </c>
      <c r="V6" s="33" t="n">
        <f aca="false">V5</f>
        <v>0</v>
      </c>
      <c r="W6" s="30" t="n">
        <f aca="false">'EO9904.3'!G11+$W$3</f>
        <v>5.94</v>
      </c>
      <c r="X6" s="30" t="n">
        <f aca="false">'EO9904.3'!J11+$X$3</f>
        <v>0.0325</v>
      </c>
      <c r="Y6" s="30" t="n">
        <v>0</v>
      </c>
      <c r="AA6" s="26" t="n">
        <v>596</v>
      </c>
      <c r="AB6" s="0" t="n">
        <f aca="false">AB5</f>
        <v>0.0001</v>
      </c>
      <c r="AC6" s="0" t="n">
        <f aca="false">AC5</f>
        <v>0.0001</v>
      </c>
      <c r="AD6" s="33" t="n">
        <f aca="false">AD5</f>
        <v>0</v>
      </c>
      <c r="AE6" s="30" t="n">
        <f aca="false">'EO9904.M'!G11+$AE$3</f>
        <v>5.94</v>
      </c>
      <c r="AF6" s="30" t="n">
        <f aca="false">'EO9904.M'!J11+$AF$3</f>
        <v>0.0325</v>
      </c>
      <c r="AG6" s="30" t="n">
        <v>0</v>
      </c>
    </row>
    <row r="7" customFormat="false" ht="12.75" hidden="false" customHeight="false" outlineLevel="0" collapsed="false">
      <c r="B7" s="25" t="n">
        <f aca="false">'EO9904.1'!A12</f>
        <v>37012</v>
      </c>
      <c r="C7" s="26" t="n">
        <v>3704</v>
      </c>
      <c r="D7" s="27" t="n">
        <v>3.0979</v>
      </c>
      <c r="E7" s="32" t="n">
        <f aca="false">E6</f>
        <v>0</v>
      </c>
      <c r="F7" s="32" t="n">
        <f aca="false">F6</f>
        <v>0</v>
      </c>
      <c r="G7" s="29" t="n">
        <f aca="false">'EO9904.1'!G12</f>
        <v>5.64</v>
      </c>
      <c r="H7" s="29" t="n">
        <f aca="false">'EO9904.1'!J12</f>
        <v>0.0175</v>
      </c>
      <c r="I7" s="29" t="n">
        <f aca="false">'EO9904.1'!M12</f>
        <v>0.015</v>
      </c>
      <c r="K7" s="26" t="n">
        <v>6879</v>
      </c>
      <c r="L7" s="33" t="n">
        <f aca="false">L6</f>
        <v>0</v>
      </c>
      <c r="M7" s="33" t="n">
        <f aca="false">M6</f>
        <v>0</v>
      </c>
      <c r="N7" s="33" t="n">
        <f aca="false">N6</f>
        <v>0</v>
      </c>
      <c r="O7" s="30" t="n">
        <v>0</v>
      </c>
      <c r="P7" s="30" t="n">
        <v>0</v>
      </c>
      <c r="Q7" s="30" t="n">
        <f aca="false">'EO9904.2'!M12-$Q$3</f>
        <v>0.0075</v>
      </c>
      <c r="S7" s="26" t="n">
        <v>298</v>
      </c>
      <c r="T7" s="0" t="n">
        <f aca="false">T6</f>
        <v>0.0001</v>
      </c>
      <c r="U7" s="0" t="n">
        <f aca="false">U6</f>
        <v>0.0001</v>
      </c>
      <c r="V7" s="33" t="n">
        <f aca="false">V6</f>
        <v>0</v>
      </c>
      <c r="W7" s="30" t="n">
        <f aca="false">'EO9904.3'!G12+$W$3</f>
        <v>5.72</v>
      </c>
      <c r="X7" s="30" t="n">
        <f aca="false">'EO9904.3'!J12+$X$3</f>
        <v>0.0325</v>
      </c>
      <c r="Y7" s="30" t="n">
        <v>0</v>
      </c>
      <c r="AA7" s="26" t="n">
        <v>596</v>
      </c>
      <c r="AB7" s="0" t="n">
        <f aca="false">AB6</f>
        <v>0.0001</v>
      </c>
      <c r="AC7" s="0" t="n">
        <f aca="false">AC6</f>
        <v>0.0001</v>
      </c>
      <c r="AD7" s="33" t="n">
        <f aca="false">AD6</f>
        <v>0</v>
      </c>
      <c r="AE7" s="30" t="n">
        <f aca="false">'EO9904.M'!G12+$AE$3</f>
        <v>5.72</v>
      </c>
      <c r="AF7" s="30" t="n">
        <f aca="false">'EO9904.M'!J12+$AF$3</f>
        <v>0.0325</v>
      </c>
      <c r="AG7" s="30" t="n">
        <v>0</v>
      </c>
    </row>
    <row r="8" customFormat="false" ht="12.75" hidden="false" customHeight="false" outlineLevel="0" collapsed="false">
      <c r="B8" s="25" t="n">
        <f aca="false">'EO9904.1'!A13</f>
        <v>37043</v>
      </c>
      <c r="C8" s="26" t="n">
        <v>3704</v>
      </c>
      <c r="D8" s="27" t="n">
        <v>3.0272</v>
      </c>
      <c r="E8" s="32" t="n">
        <f aca="false">E7</f>
        <v>0</v>
      </c>
      <c r="F8" s="32" t="n">
        <f aca="false">F7</f>
        <v>0</v>
      </c>
      <c r="G8" s="29" t="n">
        <f aca="false">'EO9904.1'!G13</f>
        <v>5.62</v>
      </c>
      <c r="H8" s="29" t="n">
        <f aca="false">'EO9904.1'!J13</f>
        <v>0.0175</v>
      </c>
      <c r="I8" s="29" t="n">
        <f aca="false">'EO9904.1'!M13</f>
        <v>0.015</v>
      </c>
      <c r="K8" s="26" t="n">
        <v>6879</v>
      </c>
      <c r="L8" s="33" t="n">
        <f aca="false">L7</f>
        <v>0</v>
      </c>
      <c r="M8" s="33" t="n">
        <f aca="false">M7</f>
        <v>0</v>
      </c>
      <c r="N8" s="33" t="n">
        <f aca="false">N7</f>
        <v>0</v>
      </c>
      <c r="O8" s="30" t="n">
        <v>0</v>
      </c>
      <c r="P8" s="30" t="n">
        <v>0</v>
      </c>
      <c r="Q8" s="30" t="n">
        <f aca="false">'EO9904.2'!M13-$Q$3</f>
        <v>0.0075</v>
      </c>
      <c r="S8" s="26" t="n">
        <v>298</v>
      </c>
      <c r="T8" s="0" t="n">
        <f aca="false">T7</f>
        <v>0.0001</v>
      </c>
      <c r="U8" s="0" t="n">
        <f aca="false">U7</f>
        <v>0.0001</v>
      </c>
      <c r="V8" s="33" t="n">
        <f aca="false">V7</f>
        <v>0</v>
      </c>
      <c r="W8" s="30" t="n">
        <f aca="false">'EO9904.3'!G13+$W$3</f>
        <v>5.7</v>
      </c>
      <c r="X8" s="30" t="n">
        <f aca="false">'EO9904.3'!J13+$X$3</f>
        <v>0.0325</v>
      </c>
      <c r="Y8" s="30" t="n">
        <v>0</v>
      </c>
      <c r="AA8" s="26" t="n">
        <v>596</v>
      </c>
      <c r="AB8" s="0" t="n">
        <f aca="false">AB7</f>
        <v>0.0001</v>
      </c>
      <c r="AC8" s="0" t="n">
        <f aca="false">AC7</f>
        <v>0.0001</v>
      </c>
      <c r="AD8" s="33" t="n">
        <f aca="false">AD7</f>
        <v>0</v>
      </c>
      <c r="AE8" s="30" t="n">
        <f aca="false">'EO9904.M'!G13+$AE$3</f>
        <v>5.7</v>
      </c>
      <c r="AF8" s="30" t="n">
        <f aca="false">'EO9904.M'!J13+$AF$3</f>
        <v>0.0325</v>
      </c>
      <c r="AG8" s="30" t="n">
        <v>0</v>
      </c>
    </row>
    <row r="9" customFormat="false" ht="12.75" hidden="false" customHeight="false" outlineLevel="0" collapsed="false">
      <c r="B9" s="25" t="n">
        <f aca="false">'EO9904.1'!A14</f>
        <v>37073</v>
      </c>
      <c r="C9" s="26" t="n">
        <v>3704</v>
      </c>
      <c r="D9" s="27" t="n">
        <v>2.9667</v>
      </c>
      <c r="E9" s="32" t="n">
        <f aca="false">E8</f>
        <v>0</v>
      </c>
      <c r="F9" s="32" t="n">
        <f aca="false">F8</f>
        <v>0</v>
      </c>
      <c r="G9" s="29" t="n">
        <f aca="false">'EO9904.1'!G14</f>
        <v>5.63</v>
      </c>
      <c r="H9" s="29" t="n">
        <f aca="false">'EO9904.1'!J14</f>
        <v>0.0175</v>
      </c>
      <c r="I9" s="29" t="n">
        <f aca="false">'EO9904.1'!M14</f>
        <v>0.015</v>
      </c>
      <c r="K9" s="26" t="n">
        <v>6879</v>
      </c>
      <c r="L9" s="33" t="n">
        <f aca="false">L8</f>
        <v>0</v>
      </c>
      <c r="M9" s="33" t="n">
        <f aca="false">M8</f>
        <v>0</v>
      </c>
      <c r="N9" s="33" t="n">
        <f aca="false">N8</f>
        <v>0</v>
      </c>
      <c r="O9" s="30" t="n">
        <v>0</v>
      </c>
      <c r="P9" s="30" t="n">
        <v>0</v>
      </c>
      <c r="Q9" s="30" t="n">
        <f aca="false">'EO9904.2'!M14-$Q$3</f>
        <v>0.0075</v>
      </c>
      <c r="S9" s="26" t="n">
        <v>298</v>
      </c>
      <c r="T9" s="0" t="n">
        <f aca="false">T8</f>
        <v>0.0001</v>
      </c>
      <c r="U9" s="0" t="n">
        <f aca="false">U8</f>
        <v>0.0001</v>
      </c>
      <c r="V9" s="33" t="n">
        <f aca="false">V8</f>
        <v>0</v>
      </c>
      <c r="W9" s="30" t="n">
        <f aca="false">'EO9904.3'!G14+$W$3</f>
        <v>5.71</v>
      </c>
      <c r="X9" s="30" t="n">
        <f aca="false">'EO9904.3'!J14+$X$3</f>
        <v>0.0325</v>
      </c>
      <c r="Y9" s="30" t="n">
        <v>0</v>
      </c>
      <c r="AA9" s="26" t="n">
        <v>596</v>
      </c>
      <c r="AB9" s="0" t="n">
        <f aca="false">AB8</f>
        <v>0.0001</v>
      </c>
      <c r="AC9" s="0" t="n">
        <f aca="false">AC8</f>
        <v>0.0001</v>
      </c>
      <c r="AD9" s="33" t="n">
        <f aca="false">AD8</f>
        <v>0</v>
      </c>
      <c r="AE9" s="30" t="n">
        <f aca="false">'EO9904.M'!G14+$AE$3</f>
        <v>5.71</v>
      </c>
      <c r="AF9" s="30" t="n">
        <f aca="false">'EO9904.M'!J14+$AF$3</f>
        <v>0.0325</v>
      </c>
      <c r="AG9" s="30" t="n">
        <v>0</v>
      </c>
    </row>
    <row r="10" customFormat="false" ht="12.75" hidden="false" customHeight="false" outlineLevel="0" collapsed="false">
      <c r="B10" s="25" t="n">
        <f aca="false">'EO9904.1'!A15</f>
        <v>37104</v>
      </c>
      <c r="C10" s="26" t="n">
        <v>3704</v>
      </c>
      <c r="D10" s="27" t="n">
        <v>2.8937</v>
      </c>
      <c r="E10" s="32" t="n">
        <f aca="false">E9</f>
        <v>0</v>
      </c>
      <c r="F10" s="32" t="n">
        <f aca="false">F9</f>
        <v>0</v>
      </c>
      <c r="G10" s="29" t="n">
        <f aca="false">'EO9904.1'!G15</f>
        <v>5.64</v>
      </c>
      <c r="H10" s="29" t="n">
        <f aca="false">'EO9904.1'!J15</f>
        <v>0.0175</v>
      </c>
      <c r="I10" s="29" t="n">
        <f aca="false">'EO9904.1'!M15</f>
        <v>0.015</v>
      </c>
      <c r="K10" s="26" t="n">
        <v>6879</v>
      </c>
      <c r="L10" s="33" t="n">
        <f aca="false">L9</f>
        <v>0</v>
      </c>
      <c r="M10" s="33" t="n">
        <f aca="false">M9</f>
        <v>0</v>
      </c>
      <c r="N10" s="33" t="n">
        <f aca="false">N9</f>
        <v>0</v>
      </c>
      <c r="O10" s="30" t="n">
        <v>0</v>
      </c>
      <c r="P10" s="30" t="n">
        <v>0</v>
      </c>
      <c r="Q10" s="30" t="n">
        <f aca="false">'EO9904.2'!M15-$Q$3</f>
        <v>0.0075</v>
      </c>
      <c r="S10" s="26" t="n">
        <v>298</v>
      </c>
      <c r="T10" s="0" t="n">
        <f aca="false">T9</f>
        <v>0.0001</v>
      </c>
      <c r="U10" s="0" t="n">
        <f aca="false">U9</f>
        <v>0.0001</v>
      </c>
      <c r="V10" s="33" t="n">
        <f aca="false">V9</f>
        <v>0</v>
      </c>
      <c r="W10" s="30" t="n">
        <f aca="false">'EO9904.3'!G15+$W$3</f>
        <v>5.72</v>
      </c>
      <c r="X10" s="30" t="n">
        <f aca="false">'EO9904.3'!J15+$X$3</f>
        <v>0.0325</v>
      </c>
      <c r="Y10" s="30" t="n">
        <v>0</v>
      </c>
      <c r="AA10" s="26" t="n">
        <v>596</v>
      </c>
      <c r="AB10" s="0" t="n">
        <f aca="false">AB9</f>
        <v>0.0001</v>
      </c>
      <c r="AC10" s="0" t="n">
        <f aca="false">AC9</f>
        <v>0.0001</v>
      </c>
      <c r="AD10" s="33" t="n">
        <f aca="false">AD9</f>
        <v>0</v>
      </c>
      <c r="AE10" s="30" t="n">
        <f aca="false">'EO9904.M'!G15+$AE$3</f>
        <v>5.72</v>
      </c>
      <c r="AF10" s="30" t="n">
        <f aca="false">'EO9904.M'!J15+$AF$3</f>
        <v>0.0325</v>
      </c>
      <c r="AG10" s="30" t="n">
        <v>0</v>
      </c>
    </row>
    <row r="11" customFormat="false" ht="12.75" hidden="false" customHeight="false" outlineLevel="0" collapsed="false">
      <c r="B11" s="25" t="n">
        <f aca="false">'EO9904.1'!A16</f>
        <v>37135</v>
      </c>
      <c r="C11" s="26" t="n">
        <v>3704</v>
      </c>
      <c r="D11" s="27" t="n">
        <v>2.8295</v>
      </c>
      <c r="E11" s="32" t="n">
        <f aca="false">E10</f>
        <v>0</v>
      </c>
      <c r="F11" s="32" t="n">
        <f aca="false">F10</f>
        <v>0</v>
      </c>
      <c r="G11" s="29" t="n">
        <f aca="false">'EO9904.1'!G16</f>
        <v>5.59</v>
      </c>
      <c r="H11" s="29" t="n">
        <f aca="false">'EO9904.1'!J16</f>
        <v>0.0175</v>
      </c>
      <c r="I11" s="29" t="n">
        <f aca="false">'EO9904.1'!M16</f>
        <v>0.015</v>
      </c>
      <c r="K11" s="26" t="n">
        <v>6879</v>
      </c>
      <c r="L11" s="33" t="n">
        <f aca="false">L10</f>
        <v>0</v>
      </c>
      <c r="M11" s="33" t="n">
        <f aca="false">M10</f>
        <v>0</v>
      </c>
      <c r="N11" s="33" t="n">
        <f aca="false">N10</f>
        <v>0</v>
      </c>
      <c r="O11" s="30" t="n">
        <v>0</v>
      </c>
      <c r="P11" s="30" t="n">
        <v>0</v>
      </c>
      <c r="Q11" s="30" t="n">
        <f aca="false">'EO9904.2'!M16-$Q$3</f>
        <v>0.0075</v>
      </c>
      <c r="S11" s="26" t="n">
        <v>298</v>
      </c>
      <c r="T11" s="0" t="n">
        <f aca="false">T10</f>
        <v>0.0001</v>
      </c>
      <c r="U11" s="0" t="n">
        <f aca="false">U10</f>
        <v>0.0001</v>
      </c>
      <c r="V11" s="33" t="n">
        <f aca="false">V10</f>
        <v>0</v>
      </c>
      <c r="W11" s="30" t="n">
        <f aca="false">'EO9904.3'!G16+$W$3</f>
        <v>5.67</v>
      </c>
      <c r="X11" s="30" t="n">
        <f aca="false">'EO9904.3'!J16+$X$3</f>
        <v>0.0325</v>
      </c>
      <c r="Y11" s="30" t="n">
        <v>0</v>
      </c>
      <c r="AA11" s="26" t="n">
        <v>596</v>
      </c>
      <c r="AB11" s="0" t="n">
        <f aca="false">AB10</f>
        <v>0.0001</v>
      </c>
      <c r="AC11" s="0" t="n">
        <f aca="false">AC10</f>
        <v>0.0001</v>
      </c>
      <c r="AD11" s="33" t="n">
        <f aca="false">AD10</f>
        <v>0</v>
      </c>
      <c r="AE11" s="30" t="n">
        <f aca="false">'EO9904.M'!G16+$AE$3</f>
        <v>5.67</v>
      </c>
      <c r="AF11" s="30" t="n">
        <f aca="false">'EO9904.M'!J16+$AF$3</f>
        <v>0.0325</v>
      </c>
      <c r="AG11" s="30" t="n">
        <v>0</v>
      </c>
    </row>
    <row r="12" customFormat="false" ht="12.75" hidden="false" customHeight="false" outlineLevel="0" collapsed="false">
      <c r="B12" s="25" t="n">
        <f aca="false">'EO9904.1'!A17</f>
        <v>37165</v>
      </c>
      <c r="C12" s="26" t="n">
        <v>3704</v>
      </c>
      <c r="D12" s="27" t="n">
        <v>2.8266</v>
      </c>
      <c r="E12" s="32" t="n">
        <f aca="false">E11</f>
        <v>0</v>
      </c>
      <c r="F12" s="32" t="n">
        <f aca="false">F11</f>
        <v>0</v>
      </c>
      <c r="G12" s="29" t="n">
        <f aca="false">'EO9904.1'!G17</f>
        <v>5.598</v>
      </c>
      <c r="H12" s="29" t="n">
        <f aca="false">'EO9904.1'!J17</f>
        <v>0.0175</v>
      </c>
      <c r="I12" s="29" t="n">
        <f aca="false">'EO9904.1'!M17</f>
        <v>0.015</v>
      </c>
      <c r="K12" s="26" t="n">
        <v>6879</v>
      </c>
      <c r="L12" s="33" t="n">
        <f aca="false">L11</f>
        <v>0</v>
      </c>
      <c r="M12" s="33" t="n">
        <f aca="false">M11</f>
        <v>0</v>
      </c>
      <c r="N12" s="33" t="n">
        <f aca="false">N11</f>
        <v>0</v>
      </c>
      <c r="O12" s="30" t="n">
        <v>0</v>
      </c>
      <c r="P12" s="30" t="n">
        <v>0</v>
      </c>
      <c r="Q12" s="30" t="n">
        <f aca="false">'EO9904.2'!M17-$Q$3</f>
        <v>0.0075</v>
      </c>
      <c r="S12" s="26" t="n">
        <v>298</v>
      </c>
      <c r="T12" s="0" t="n">
        <f aca="false">T11</f>
        <v>0.0001</v>
      </c>
      <c r="U12" s="0" t="n">
        <f aca="false">U11</f>
        <v>0.0001</v>
      </c>
      <c r="V12" s="33" t="n">
        <f aca="false">V11</f>
        <v>0</v>
      </c>
      <c r="W12" s="30" t="n">
        <f aca="false">'EO9904.3'!G17+$W$3</f>
        <v>5.678</v>
      </c>
      <c r="X12" s="30" t="n">
        <f aca="false">'EO9904.3'!J17+$X$3</f>
        <v>0.0325</v>
      </c>
      <c r="Y12" s="30" t="n">
        <v>0</v>
      </c>
      <c r="AA12" s="26" t="n">
        <v>596</v>
      </c>
      <c r="AB12" s="0" t="n">
        <f aca="false">AB11</f>
        <v>0.0001</v>
      </c>
      <c r="AC12" s="0" t="n">
        <f aca="false">AC11</f>
        <v>0.0001</v>
      </c>
      <c r="AD12" s="33" t="n">
        <f aca="false">AD11</f>
        <v>0</v>
      </c>
      <c r="AE12" s="30" t="n">
        <f aca="false">'EO9904.M'!G17+$AE$3</f>
        <v>5.678</v>
      </c>
      <c r="AF12" s="30" t="n">
        <f aca="false">'EO9904.M'!J17+$AF$3</f>
        <v>0.0325</v>
      </c>
      <c r="AG12" s="30" t="n">
        <v>0</v>
      </c>
    </row>
    <row r="13" customFormat="false" ht="12.75" hidden="false" customHeight="false" outlineLevel="0" collapsed="false">
      <c r="B13" s="25" t="n">
        <f aca="false">'EO9904.1'!A18</f>
        <v>37196</v>
      </c>
      <c r="C13" s="26" t="n">
        <v>3704</v>
      </c>
      <c r="D13" s="27" t="n">
        <v>2.8309</v>
      </c>
      <c r="E13" s="32" t="n">
        <f aca="false">E12</f>
        <v>0</v>
      </c>
      <c r="F13" s="32" t="n">
        <f aca="false">F12</f>
        <v>0</v>
      </c>
      <c r="G13" s="29" t="n">
        <f aca="false">'EO9904.1'!G18</f>
        <v>5.668</v>
      </c>
      <c r="H13" s="29" t="n">
        <f aca="false">'EO9904.1'!J18</f>
        <v>0.02</v>
      </c>
      <c r="I13" s="29" t="n">
        <f aca="false">'EO9904.1'!M18</f>
        <v>0.02</v>
      </c>
      <c r="K13" s="26" t="n">
        <v>6879</v>
      </c>
      <c r="L13" s="33" t="n">
        <f aca="false">L12</f>
        <v>0</v>
      </c>
      <c r="M13" s="33" t="n">
        <f aca="false">M12</f>
        <v>0</v>
      </c>
      <c r="N13" s="33" t="n">
        <f aca="false">N12</f>
        <v>0</v>
      </c>
      <c r="O13" s="30" t="n">
        <v>0</v>
      </c>
      <c r="P13" s="30" t="n">
        <v>0</v>
      </c>
      <c r="Q13" s="30" t="n">
        <f aca="false">'EO9904.2'!M18-$Q$3</f>
        <v>0.0125</v>
      </c>
      <c r="S13" s="26" t="n">
        <v>298</v>
      </c>
      <c r="T13" s="0" t="n">
        <f aca="false">T12</f>
        <v>0.0001</v>
      </c>
      <c r="U13" s="0" t="n">
        <f aca="false">U12</f>
        <v>0.0001</v>
      </c>
      <c r="V13" s="33" t="n">
        <f aca="false">V12</f>
        <v>0</v>
      </c>
      <c r="W13" s="30" t="n">
        <f aca="false">'EO9904.3'!G18+$W$3</f>
        <v>5.748</v>
      </c>
      <c r="X13" s="30" t="n">
        <f aca="false">'EO9904.3'!J18+$X$3</f>
        <v>0.035</v>
      </c>
      <c r="Y13" s="30" t="n">
        <v>0</v>
      </c>
      <c r="AA13" s="26" t="n">
        <v>596</v>
      </c>
      <c r="AB13" s="0" t="n">
        <f aca="false">AB12</f>
        <v>0.0001</v>
      </c>
      <c r="AC13" s="0" t="n">
        <f aca="false">AC12</f>
        <v>0.0001</v>
      </c>
      <c r="AD13" s="33" t="n">
        <f aca="false">AD12</f>
        <v>0</v>
      </c>
      <c r="AE13" s="30" t="n">
        <f aca="false">'EO9904.M'!G18+$AE$3</f>
        <v>5.748</v>
      </c>
      <c r="AF13" s="30" t="n">
        <f aca="false">'EO9904.M'!J18+$AF$3</f>
        <v>0.035</v>
      </c>
      <c r="AG13" s="30" t="n">
        <v>0</v>
      </c>
    </row>
    <row r="14" customFormat="false" ht="12.75" hidden="false" customHeight="false" outlineLevel="0" collapsed="false">
      <c r="B14" s="25" t="n">
        <f aca="false">'EO9904.1'!A19</f>
        <v>37226</v>
      </c>
      <c r="C14" s="26" t="n">
        <v>4288</v>
      </c>
      <c r="D14" s="27" t="n">
        <v>2.8637</v>
      </c>
      <c r="E14" s="32" t="n">
        <f aca="false">E13</f>
        <v>0</v>
      </c>
      <c r="F14" s="32" t="n">
        <f aca="false">F13</f>
        <v>0</v>
      </c>
      <c r="G14" s="29" t="n">
        <f aca="false">'EO9904.1'!G19</f>
        <v>5.763</v>
      </c>
      <c r="H14" s="29" t="n">
        <f aca="false">'EO9904.1'!J19</f>
        <v>0.02</v>
      </c>
      <c r="I14" s="29" t="n">
        <f aca="false">'EO9904.1'!M19</f>
        <v>0.02</v>
      </c>
      <c r="K14" s="26" t="n">
        <v>7962</v>
      </c>
      <c r="L14" s="33" t="n">
        <f aca="false">L13</f>
        <v>0</v>
      </c>
      <c r="M14" s="33" t="n">
        <f aca="false">M13</f>
        <v>0</v>
      </c>
      <c r="N14" s="33" t="n">
        <f aca="false">N13</f>
        <v>0</v>
      </c>
      <c r="O14" s="30" t="n">
        <v>0</v>
      </c>
      <c r="P14" s="30" t="n">
        <v>0</v>
      </c>
      <c r="Q14" s="30" t="n">
        <f aca="false">'EO9904.2'!M19-$Q$3</f>
        <v>0.0125</v>
      </c>
      <c r="S14" s="26" t="n">
        <v>345</v>
      </c>
      <c r="T14" s="0" t="n">
        <f aca="false">T13</f>
        <v>0.0001</v>
      </c>
      <c r="U14" s="0" t="n">
        <f aca="false">U13</f>
        <v>0.0001</v>
      </c>
      <c r="V14" s="33" t="n">
        <f aca="false">V13</f>
        <v>0</v>
      </c>
      <c r="W14" s="30" t="n">
        <f aca="false">'EO9904.3'!G19+$W$3</f>
        <v>5.843</v>
      </c>
      <c r="X14" s="30" t="n">
        <f aca="false">'EO9904.3'!J19+$X$3</f>
        <v>0.035</v>
      </c>
      <c r="Y14" s="30" t="n">
        <v>0</v>
      </c>
      <c r="AA14" s="26" t="n">
        <v>690</v>
      </c>
      <c r="AB14" s="0" t="n">
        <f aca="false">AB13</f>
        <v>0.0001</v>
      </c>
      <c r="AC14" s="0" t="n">
        <f aca="false">AC13</f>
        <v>0.0001</v>
      </c>
      <c r="AD14" s="33" t="n">
        <f aca="false">AD13</f>
        <v>0</v>
      </c>
      <c r="AE14" s="30" t="n">
        <f aca="false">'EO9904.M'!G19+$AE$3</f>
        <v>5.843</v>
      </c>
      <c r="AF14" s="30" t="n">
        <f aca="false">'EO9904.M'!J19+$AF$3</f>
        <v>0.035</v>
      </c>
      <c r="AG14" s="30" t="n">
        <v>0</v>
      </c>
    </row>
    <row r="15" customFormat="false" ht="12.75" hidden="false" customHeight="false" outlineLevel="0" collapsed="false">
      <c r="B15" s="25" t="n">
        <f aca="false">'EO9904.1'!A20</f>
        <v>37257</v>
      </c>
      <c r="C15" s="26" t="n">
        <v>4288</v>
      </c>
      <c r="D15" s="27" t="n">
        <v>3.2706</v>
      </c>
      <c r="E15" s="32" t="n">
        <f aca="false">E14</f>
        <v>0</v>
      </c>
      <c r="F15" s="32" t="n">
        <f aca="false">F14</f>
        <v>0</v>
      </c>
      <c r="G15" s="29" t="n">
        <f aca="false">'EO9904.1'!G20</f>
        <v>5.768</v>
      </c>
      <c r="H15" s="29" t="n">
        <f aca="false">'EO9904.1'!J20</f>
        <v>0.02</v>
      </c>
      <c r="I15" s="29" t="n">
        <f aca="false">'EO9904.1'!M20</f>
        <v>0.02</v>
      </c>
      <c r="K15" s="26" t="n">
        <v>7962</v>
      </c>
      <c r="L15" s="33" t="n">
        <f aca="false">L14</f>
        <v>0</v>
      </c>
      <c r="M15" s="33" t="n">
        <f aca="false">M14</f>
        <v>0</v>
      </c>
      <c r="N15" s="33" t="n">
        <f aca="false">N14</f>
        <v>0</v>
      </c>
      <c r="O15" s="30" t="n">
        <v>0</v>
      </c>
      <c r="P15" s="30" t="n">
        <v>0</v>
      </c>
      <c r="Q15" s="30" t="n">
        <f aca="false">'EO9904.2'!M20-$Q$3</f>
        <v>0.0125</v>
      </c>
      <c r="S15" s="26" t="n">
        <v>345</v>
      </c>
      <c r="T15" s="0" t="n">
        <f aca="false">T14</f>
        <v>0.0001</v>
      </c>
      <c r="U15" s="0" t="n">
        <f aca="false">U14</f>
        <v>0.0001</v>
      </c>
      <c r="V15" s="33" t="n">
        <f aca="false">V14</f>
        <v>0</v>
      </c>
      <c r="W15" s="30" t="n">
        <f aca="false">'EO9904.3'!G20+$W$3</f>
        <v>5.848</v>
      </c>
      <c r="X15" s="30" t="n">
        <f aca="false">'EO9904.3'!J20+$X$3</f>
        <v>0.035</v>
      </c>
      <c r="Y15" s="30" t="n">
        <v>0</v>
      </c>
      <c r="AA15" s="26" t="n">
        <v>690</v>
      </c>
      <c r="AB15" s="0" t="n">
        <f aca="false">AB14</f>
        <v>0.0001</v>
      </c>
      <c r="AC15" s="0" t="n">
        <f aca="false">AC14</f>
        <v>0.0001</v>
      </c>
      <c r="AD15" s="33" t="n">
        <f aca="false">AD14</f>
        <v>0</v>
      </c>
      <c r="AE15" s="30" t="n">
        <f aca="false">'EO9904.M'!G20+$AE$3</f>
        <v>5.848</v>
      </c>
      <c r="AF15" s="30" t="n">
        <f aca="false">'EO9904.M'!J20+$AF$3</f>
        <v>0.035</v>
      </c>
      <c r="AG15" s="30" t="n">
        <v>0</v>
      </c>
    </row>
    <row r="16" customFormat="false" ht="12.75" hidden="false" customHeight="false" outlineLevel="0" collapsed="false">
      <c r="B16" s="25" t="n">
        <f aca="false">'EO9904.1'!A21</f>
        <v>37288</v>
      </c>
      <c r="C16" s="26" t="n">
        <v>4288</v>
      </c>
      <c r="D16" s="27" t="n">
        <v>3.0684</v>
      </c>
      <c r="E16" s="32" t="n">
        <f aca="false">E15</f>
        <v>0</v>
      </c>
      <c r="F16" s="32" t="n">
        <f aca="false">F15</f>
        <v>0</v>
      </c>
      <c r="G16" s="29" t="n">
        <f aca="false">'EO9904.1'!G21</f>
        <v>5.548</v>
      </c>
      <c r="H16" s="29" t="n">
        <f aca="false">'EO9904.1'!J21</f>
        <v>0.02</v>
      </c>
      <c r="I16" s="29" t="n">
        <f aca="false">'EO9904.1'!M21</f>
        <v>0.02</v>
      </c>
      <c r="K16" s="26" t="n">
        <v>7962</v>
      </c>
      <c r="L16" s="33" t="n">
        <f aca="false">L15</f>
        <v>0</v>
      </c>
      <c r="M16" s="33" t="n">
        <f aca="false">M15</f>
        <v>0</v>
      </c>
      <c r="N16" s="33" t="n">
        <f aca="false">N15</f>
        <v>0</v>
      </c>
      <c r="O16" s="30" t="n">
        <v>0</v>
      </c>
      <c r="P16" s="30" t="n">
        <v>0</v>
      </c>
      <c r="Q16" s="30" t="n">
        <f aca="false">'EO9904.2'!M21-$Q$3</f>
        <v>0.0125</v>
      </c>
      <c r="S16" s="26" t="n">
        <v>345</v>
      </c>
      <c r="T16" s="0" t="n">
        <f aca="false">T15</f>
        <v>0.0001</v>
      </c>
      <c r="U16" s="0" t="n">
        <f aca="false">U15</f>
        <v>0.0001</v>
      </c>
      <c r="V16" s="33" t="n">
        <f aca="false">V15</f>
        <v>0</v>
      </c>
      <c r="W16" s="30" t="n">
        <f aca="false">'EO9904.3'!G21+$W$3</f>
        <v>5.628</v>
      </c>
      <c r="X16" s="30" t="n">
        <f aca="false">'EO9904.3'!J21+$X$3</f>
        <v>0.035</v>
      </c>
      <c r="Y16" s="30" t="n">
        <v>0</v>
      </c>
      <c r="AA16" s="26" t="n">
        <v>690</v>
      </c>
      <c r="AB16" s="0" t="n">
        <f aca="false">AB15</f>
        <v>0.0001</v>
      </c>
      <c r="AC16" s="0" t="n">
        <f aca="false">AC15</f>
        <v>0.0001</v>
      </c>
      <c r="AD16" s="33" t="n">
        <f aca="false">AD15</f>
        <v>0</v>
      </c>
      <c r="AE16" s="30" t="n">
        <f aca="false">'EO9904.M'!G21+$AE$3</f>
        <v>5.628</v>
      </c>
      <c r="AF16" s="30" t="n">
        <f aca="false">'EO9904.M'!J21+$AF$3</f>
        <v>0.035</v>
      </c>
      <c r="AG16" s="30" t="n">
        <v>0</v>
      </c>
    </row>
    <row r="17" customFormat="false" ht="12.75" hidden="false" customHeight="false" outlineLevel="0" collapsed="false">
      <c r="B17" s="25" t="n">
        <f aca="false">'EO9904.1'!A22</f>
        <v>37316</v>
      </c>
      <c r="C17" s="34" t="n">
        <f aca="false">IF($B17&lt;=Summary!$D$10,Inputs!C5,0)</f>
        <v>3704</v>
      </c>
      <c r="D17" s="35" t="n">
        <f aca="false">IF($B17&lt;=Summary!$D$10,Inputs!D5,0)</f>
        <v>2.9279</v>
      </c>
      <c r="E17" s="32" t="n">
        <f aca="false">IF($B17&lt;=Summary!$D$10,Inputs!E5,0)</f>
        <v>0</v>
      </c>
      <c r="F17" s="32" t="n">
        <f aca="false">IF($B17&lt;=Summary!$D$10,Inputs!F5,0)</f>
        <v>0</v>
      </c>
      <c r="G17" s="29" t="n">
        <f aca="false">'EO9904.1'!G22</f>
        <v>5.183</v>
      </c>
      <c r="H17" s="29" t="n">
        <f aca="false">'EO9904.1'!J22</f>
        <v>0.02</v>
      </c>
      <c r="I17" s="29" t="n">
        <f aca="false">'EO9904.1'!M22</f>
        <v>0.02</v>
      </c>
      <c r="K17" s="34" t="n">
        <f aca="false">IF($B17&lt;='EO9904.2'!mthend,Inputs!K5,0)</f>
        <v>6879</v>
      </c>
      <c r="L17" s="33" t="n">
        <f aca="false">IF($B17&lt;='EO9904.2'!mthend,Inputs!L5,0)</f>
        <v>0</v>
      </c>
      <c r="M17" s="33" t="n">
        <f aca="false">IF($B17&lt;='EO9904.2'!mthend,Inputs!M5,0)</f>
        <v>0</v>
      </c>
      <c r="N17" s="33" t="n">
        <f aca="false">IF($B17&lt;='EO9904.2'!mthend,Inputs!N5,0)</f>
        <v>0</v>
      </c>
      <c r="O17" s="30" t="n">
        <v>0</v>
      </c>
      <c r="P17" s="30" t="n">
        <v>0</v>
      </c>
      <c r="Q17" s="30" t="n">
        <f aca="false">'EO9904.2'!M22-$Q$3</f>
        <v>0.0125</v>
      </c>
      <c r="S17" s="34" t="n">
        <f aca="false">IF($B17&lt;='EO9904.3'!mthend,Inputs!S5,0)</f>
        <v>298</v>
      </c>
      <c r="T17" s="0" t="n">
        <f aca="false">IF($B17&lt;='EO9904.3'!mthend,Inputs!T5,0)</f>
        <v>0.0001</v>
      </c>
      <c r="U17" s="0" t="n">
        <f aca="false">IF($B17&lt;='EO9904.3'!mthend,Inputs!U5,0)</f>
        <v>0.0001</v>
      </c>
      <c r="V17" s="33" t="n">
        <f aca="false">IF($B17&lt;='EO9904.3'!mthend,Inputs!V5,0)</f>
        <v>0</v>
      </c>
      <c r="W17" s="30" t="n">
        <f aca="false">'EO9904.3'!G22+$W$3</f>
        <v>5.263</v>
      </c>
      <c r="X17" s="30" t="n">
        <f aca="false">'EO9904.3'!J22+$X$3</f>
        <v>0.035</v>
      </c>
      <c r="Y17" s="30" t="n">
        <v>0</v>
      </c>
      <c r="AA17" s="34" t="n">
        <f aca="false">IF($B17&lt;='EO9904.3'!mthend,Inputs!AA5,0)</f>
        <v>596</v>
      </c>
      <c r="AB17" s="0" t="n">
        <f aca="false">IF($B17&lt;='EO9904.3'!mthend,Inputs!AB5,0)</f>
        <v>0.0001</v>
      </c>
      <c r="AC17" s="0" t="n">
        <f aca="false">IF($B17&lt;='EO9904.3'!mthend,Inputs!AC5,0)</f>
        <v>0.0001</v>
      </c>
      <c r="AD17" s="33" t="n">
        <f aca="false">IF($B17&lt;='EO9904.3'!mthend,Inputs!AD5,0)</f>
        <v>0</v>
      </c>
      <c r="AE17" s="30" t="n">
        <f aca="false">'EO9904.M'!G22+$AE$3</f>
        <v>5.263</v>
      </c>
      <c r="AF17" s="30" t="n">
        <f aca="false">'EO9904.M'!J22+$AF$3</f>
        <v>0.035</v>
      </c>
      <c r="AG17" s="30" t="n">
        <v>0</v>
      </c>
    </row>
    <row r="18" customFormat="false" ht="12.75" hidden="false" customHeight="false" outlineLevel="0" collapsed="false">
      <c r="B18" s="25" t="n">
        <f aca="false">'EO9904.1'!A23</f>
        <v>37347</v>
      </c>
      <c r="C18" s="34" t="n">
        <f aca="false">IF($B18&lt;=Summary!$D$10,Inputs!C6,0)</f>
        <v>3704</v>
      </c>
      <c r="D18" s="35" t="n">
        <f aca="false">IF($B18&lt;=Summary!$D$10,Inputs!D6,0)</f>
        <v>3.0733</v>
      </c>
      <c r="E18" s="32" t="n">
        <f aca="false">IF($B18&lt;=Summary!$D$10,Inputs!E6,0)</f>
        <v>0</v>
      </c>
      <c r="F18" s="32" t="n">
        <f aca="false">IF($B18&lt;=Summary!$D$10,Inputs!F6,0)</f>
        <v>0</v>
      </c>
      <c r="G18" s="29" t="n">
        <f aca="false">'EO9904.1'!G23</f>
        <v>4.633</v>
      </c>
      <c r="H18" s="29" t="n">
        <f aca="false">'EO9904.1'!J23</f>
        <v>0.0125</v>
      </c>
      <c r="I18" s="29" t="n">
        <f aca="false">'EO9904.1'!M23</f>
        <v>0.015</v>
      </c>
      <c r="K18" s="34" t="n">
        <f aca="false">IF($B18&lt;='EO9904.2'!mthend,Inputs!K6,0)</f>
        <v>6879</v>
      </c>
      <c r="L18" s="33" t="n">
        <f aca="false">IF($B18&lt;='EO9904.2'!mthend,Inputs!L6,0)</f>
        <v>0</v>
      </c>
      <c r="M18" s="33" t="n">
        <f aca="false">IF($B18&lt;='EO9904.2'!mthend,Inputs!M6,0)</f>
        <v>0</v>
      </c>
      <c r="N18" s="33" t="n">
        <f aca="false">IF($B18&lt;='EO9904.2'!mthend,Inputs!N6,0)</f>
        <v>0</v>
      </c>
      <c r="O18" s="30" t="n">
        <v>0</v>
      </c>
      <c r="P18" s="30" t="n">
        <v>0</v>
      </c>
      <c r="Q18" s="30" t="n">
        <f aca="false">'EO9904.2'!M23-$Q$3</f>
        <v>0.0075</v>
      </c>
      <c r="S18" s="34" t="n">
        <f aca="false">IF($B18&lt;='EO9904.3'!mthend,Inputs!S6,0)</f>
        <v>298</v>
      </c>
      <c r="T18" s="0" t="n">
        <f aca="false">IF($B18&lt;='EO9904.3'!mthend,Inputs!T6,0)</f>
        <v>0.0001</v>
      </c>
      <c r="U18" s="0" t="n">
        <f aca="false">IF($B18&lt;='EO9904.3'!mthend,Inputs!U6,0)</f>
        <v>0.0001</v>
      </c>
      <c r="V18" s="33" t="n">
        <f aca="false">IF($B18&lt;='EO9904.3'!mthend,Inputs!V6,0)</f>
        <v>0</v>
      </c>
      <c r="W18" s="30" t="n">
        <f aca="false">'EO9904.3'!G23+$W$3</f>
        <v>4.713</v>
      </c>
      <c r="X18" s="30" t="n">
        <f aca="false">'EO9904.3'!J23+$X$3</f>
        <v>0.0275</v>
      </c>
      <c r="Y18" s="30" t="n">
        <v>0</v>
      </c>
      <c r="AA18" s="34" t="n">
        <f aca="false">IF($B18&lt;='EO9904.3'!mthend,Inputs!AA6,0)</f>
        <v>596</v>
      </c>
      <c r="AB18" s="0" t="n">
        <f aca="false">IF($B18&lt;='EO9904.3'!mthend,Inputs!AB6,0)</f>
        <v>0.0001</v>
      </c>
      <c r="AC18" s="0" t="n">
        <f aca="false">IF($B18&lt;='EO9904.3'!mthend,Inputs!AC6,0)</f>
        <v>0.0001</v>
      </c>
      <c r="AD18" s="33" t="n">
        <f aca="false">IF($B18&lt;='EO9904.3'!mthend,Inputs!AD6,0)</f>
        <v>0</v>
      </c>
      <c r="AE18" s="30" t="n">
        <f aca="false">'EO9904.M'!G23+$AE$3</f>
        <v>4.713</v>
      </c>
      <c r="AF18" s="30" t="n">
        <f aca="false">'EO9904.M'!J23+$AF$3</f>
        <v>0.0275</v>
      </c>
      <c r="AG18" s="30" t="n">
        <v>0</v>
      </c>
    </row>
    <row r="19" customFormat="false" ht="12.75" hidden="false" customHeight="false" outlineLevel="0" collapsed="false">
      <c r="B19" s="25" t="n">
        <f aca="false">'EO9904.1'!A24</f>
        <v>37377</v>
      </c>
      <c r="C19" s="34" t="n">
        <f aca="false">IF($B19&lt;=Summary!$D$10,Inputs!C7,0)</f>
        <v>3704</v>
      </c>
      <c r="D19" s="35" t="n">
        <f aca="false">IF($B19&lt;=Summary!$D$10,Inputs!D7,0)</f>
        <v>3.0979</v>
      </c>
      <c r="E19" s="32" t="n">
        <f aca="false">IF($B19&lt;=Summary!$D$10,Inputs!E7,0)</f>
        <v>0</v>
      </c>
      <c r="F19" s="32" t="n">
        <f aca="false">IF($B19&lt;=Summary!$D$10,Inputs!F7,0)</f>
        <v>0</v>
      </c>
      <c r="G19" s="29" t="n">
        <f aca="false">'EO9904.1'!G24</f>
        <v>4.488</v>
      </c>
      <c r="H19" s="29" t="n">
        <f aca="false">'EO9904.1'!J24</f>
        <v>0.0125</v>
      </c>
      <c r="I19" s="29" t="n">
        <f aca="false">'EO9904.1'!M24</f>
        <v>0.015</v>
      </c>
      <c r="K19" s="34" t="n">
        <f aca="false">IF($B19&lt;='EO9904.2'!mthend,Inputs!K7,0)</f>
        <v>6879</v>
      </c>
      <c r="L19" s="33" t="n">
        <f aca="false">IF($B19&lt;='EO9904.2'!mthend,Inputs!L7,0)</f>
        <v>0</v>
      </c>
      <c r="M19" s="33" t="n">
        <f aca="false">IF($B19&lt;='EO9904.2'!mthend,Inputs!M7,0)</f>
        <v>0</v>
      </c>
      <c r="N19" s="33" t="n">
        <f aca="false">IF($B19&lt;='EO9904.2'!mthend,Inputs!N7,0)</f>
        <v>0</v>
      </c>
      <c r="O19" s="30" t="n">
        <v>0</v>
      </c>
      <c r="P19" s="30" t="n">
        <v>0</v>
      </c>
      <c r="Q19" s="30" t="n">
        <f aca="false">'EO9904.2'!M24-$Q$3</f>
        <v>0.0075</v>
      </c>
      <c r="S19" s="34" t="n">
        <f aca="false">IF($B19&lt;='EO9904.3'!mthend,Inputs!S7,0)</f>
        <v>298</v>
      </c>
      <c r="T19" s="0" t="n">
        <f aca="false">IF($B19&lt;='EO9904.3'!mthend,Inputs!T7,0)</f>
        <v>0.0001</v>
      </c>
      <c r="U19" s="0" t="n">
        <f aca="false">IF($B19&lt;='EO9904.3'!mthend,Inputs!U7,0)</f>
        <v>0.0001</v>
      </c>
      <c r="V19" s="33" t="n">
        <f aca="false">IF($B19&lt;='EO9904.3'!mthend,Inputs!V7,0)</f>
        <v>0</v>
      </c>
      <c r="W19" s="30" t="n">
        <f aca="false">'EO9904.3'!G24+$W$3</f>
        <v>4.568</v>
      </c>
      <c r="X19" s="30" t="n">
        <f aca="false">'EO9904.3'!J24+$X$3</f>
        <v>0.0275</v>
      </c>
      <c r="Y19" s="30" t="n">
        <v>0</v>
      </c>
      <c r="AA19" s="34" t="n">
        <f aca="false">IF($B19&lt;='EO9904.3'!mthend,Inputs!AA7,0)</f>
        <v>596</v>
      </c>
      <c r="AB19" s="0" t="n">
        <f aca="false">IF($B19&lt;='EO9904.3'!mthend,Inputs!AB7,0)</f>
        <v>0.0001</v>
      </c>
      <c r="AC19" s="0" t="n">
        <f aca="false">IF($B19&lt;='EO9904.3'!mthend,Inputs!AC7,0)</f>
        <v>0.0001</v>
      </c>
      <c r="AD19" s="33" t="n">
        <f aca="false">IF($B19&lt;='EO9904.3'!mthend,Inputs!AD7,0)</f>
        <v>0</v>
      </c>
      <c r="AE19" s="30" t="n">
        <f aca="false">'EO9904.M'!G24+$AE$3</f>
        <v>4.568</v>
      </c>
      <c r="AF19" s="30" t="n">
        <f aca="false">'EO9904.M'!J24+$AF$3</f>
        <v>0.0275</v>
      </c>
      <c r="AG19" s="30" t="n">
        <v>0</v>
      </c>
    </row>
    <row r="20" customFormat="false" ht="12.75" hidden="false" customHeight="false" outlineLevel="0" collapsed="false">
      <c r="B20" s="25" t="n">
        <f aca="false">'EO9904.1'!A25</f>
        <v>37408</v>
      </c>
      <c r="C20" s="34" t="n">
        <f aca="false">IF($B20&lt;=Summary!$D$10,Inputs!C8,0)</f>
        <v>3704</v>
      </c>
      <c r="D20" s="35" t="n">
        <f aca="false">IF($B20&lt;=Summary!$D$10,Inputs!D8,0)</f>
        <v>3.0272</v>
      </c>
      <c r="E20" s="32" t="n">
        <f aca="false">IF($B20&lt;=Summary!$D$10,Inputs!E8,0)</f>
        <v>0</v>
      </c>
      <c r="F20" s="32" t="n">
        <f aca="false">IF($B20&lt;=Summary!$D$10,Inputs!F8,0)</f>
        <v>0</v>
      </c>
      <c r="G20" s="29" t="n">
        <f aca="false">'EO9904.1'!G25</f>
        <v>4.478</v>
      </c>
      <c r="H20" s="29" t="n">
        <f aca="false">'EO9904.1'!J25</f>
        <v>0.0125</v>
      </c>
      <c r="I20" s="29" t="n">
        <f aca="false">'EO9904.1'!M25</f>
        <v>0.015</v>
      </c>
      <c r="K20" s="34" t="n">
        <f aca="false">IF($B20&lt;='EO9904.2'!mthend,Inputs!K8,0)</f>
        <v>6879</v>
      </c>
      <c r="L20" s="33" t="n">
        <f aca="false">IF($B20&lt;='EO9904.2'!mthend,Inputs!L8,0)</f>
        <v>0</v>
      </c>
      <c r="M20" s="33" t="n">
        <f aca="false">IF($B20&lt;='EO9904.2'!mthend,Inputs!M8,0)</f>
        <v>0</v>
      </c>
      <c r="N20" s="33" t="n">
        <f aca="false">IF($B20&lt;='EO9904.2'!mthend,Inputs!N8,0)</f>
        <v>0</v>
      </c>
      <c r="O20" s="30" t="n">
        <v>0</v>
      </c>
      <c r="P20" s="30" t="n">
        <v>0</v>
      </c>
      <c r="Q20" s="30" t="n">
        <f aca="false">'EO9904.2'!M25-$Q$3</f>
        <v>0.0075</v>
      </c>
      <c r="S20" s="34" t="n">
        <f aca="false">IF($B20&lt;='EO9904.3'!mthend,Inputs!S8,0)</f>
        <v>298</v>
      </c>
      <c r="T20" s="0" t="n">
        <f aca="false">IF($B20&lt;='EO9904.3'!mthend,Inputs!T8,0)</f>
        <v>0.0001</v>
      </c>
      <c r="U20" s="0" t="n">
        <f aca="false">IF($B20&lt;='EO9904.3'!mthend,Inputs!U8,0)</f>
        <v>0.0001</v>
      </c>
      <c r="V20" s="33" t="n">
        <f aca="false">IF($B20&lt;='EO9904.3'!mthend,Inputs!V8,0)</f>
        <v>0</v>
      </c>
      <c r="W20" s="30" t="n">
        <f aca="false">'EO9904.3'!G25+$W$3</f>
        <v>4.558</v>
      </c>
      <c r="X20" s="30" t="n">
        <f aca="false">'EO9904.3'!J25+$X$3</f>
        <v>0.0275</v>
      </c>
      <c r="Y20" s="30" t="n">
        <v>0</v>
      </c>
      <c r="AA20" s="34" t="n">
        <f aca="false">IF($B20&lt;='EO9904.3'!mthend,Inputs!AA8,0)</f>
        <v>596</v>
      </c>
      <c r="AB20" s="0" t="n">
        <f aca="false">IF($B20&lt;='EO9904.3'!mthend,Inputs!AB8,0)</f>
        <v>0.0001</v>
      </c>
      <c r="AC20" s="0" t="n">
        <f aca="false">IF($B20&lt;='EO9904.3'!mthend,Inputs!AC8,0)</f>
        <v>0.0001</v>
      </c>
      <c r="AD20" s="33" t="n">
        <f aca="false">IF($B20&lt;='EO9904.3'!mthend,Inputs!AD8,0)</f>
        <v>0</v>
      </c>
      <c r="AE20" s="30" t="n">
        <f aca="false">'EO9904.M'!G25+$AE$3</f>
        <v>4.558</v>
      </c>
      <c r="AF20" s="30" t="n">
        <f aca="false">'EO9904.M'!J25+$AF$3</f>
        <v>0.0275</v>
      </c>
      <c r="AG20" s="30" t="n">
        <v>0</v>
      </c>
    </row>
    <row r="21" customFormat="false" ht="12.75" hidden="false" customHeight="false" outlineLevel="0" collapsed="false">
      <c r="B21" s="25" t="n">
        <f aca="false">'EO9904.1'!A26</f>
        <v>37438</v>
      </c>
      <c r="C21" s="34" t="n">
        <f aca="false">IF($B21&lt;=Summary!$D$10,Inputs!C9,0)</f>
        <v>3704</v>
      </c>
      <c r="D21" s="35" t="n">
        <f aca="false">IF($B21&lt;=Summary!$D$10,Inputs!D9,0)</f>
        <v>2.9667</v>
      </c>
      <c r="E21" s="32" t="n">
        <f aca="false">IF($B21&lt;=Summary!$D$10,Inputs!E9,0)</f>
        <v>0</v>
      </c>
      <c r="F21" s="32" t="n">
        <f aca="false">IF($B21&lt;=Summary!$D$10,Inputs!F9,0)</f>
        <v>0</v>
      </c>
      <c r="G21" s="29" t="n">
        <f aca="false">'EO9904.1'!G26</f>
        <v>4.488</v>
      </c>
      <c r="H21" s="29" t="n">
        <f aca="false">'EO9904.1'!J26</f>
        <v>0.0125</v>
      </c>
      <c r="I21" s="29" t="n">
        <f aca="false">'EO9904.1'!M26</f>
        <v>0.015</v>
      </c>
      <c r="K21" s="34" t="n">
        <f aca="false">IF($B21&lt;='EO9904.2'!mthend,Inputs!K9,0)</f>
        <v>6879</v>
      </c>
      <c r="L21" s="33" t="n">
        <f aca="false">IF($B21&lt;='EO9904.2'!mthend,Inputs!L9,0)</f>
        <v>0</v>
      </c>
      <c r="M21" s="33" t="n">
        <f aca="false">IF($B21&lt;='EO9904.2'!mthend,Inputs!M9,0)</f>
        <v>0</v>
      </c>
      <c r="N21" s="33" t="n">
        <f aca="false">IF($B21&lt;='EO9904.2'!mthend,Inputs!N9,0)</f>
        <v>0</v>
      </c>
      <c r="O21" s="30" t="n">
        <v>0</v>
      </c>
      <c r="P21" s="30" t="n">
        <v>0</v>
      </c>
      <c r="Q21" s="30" t="n">
        <f aca="false">'EO9904.2'!M26-$Q$3</f>
        <v>0.0075</v>
      </c>
      <c r="S21" s="34" t="n">
        <f aca="false">IF($B21&lt;='EO9904.3'!mthend,Inputs!S9,0)</f>
        <v>298</v>
      </c>
      <c r="T21" s="0" t="n">
        <f aca="false">IF($B21&lt;='EO9904.3'!mthend,Inputs!T9,0)</f>
        <v>0.0001</v>
      </c>
      <c r="U21" s="0" t="n">
        <f aca="false">IF($B21&lt;='EO9904.3'!mthend,Inputs!U9,0)</f>
        <v>0.0001</v>
      </c>
      <c r="V21" s="33" t="n">
        <f aca="false">IF($B21&lt;='EO9904.3'!mthend,Inputs!V9,0)</f>
        <v>0</v>
      </c>
      <c r="W21" s="30" t="n">
        <f aca="false">'EO9904.3'!G26+$W$3</f>
        <v>4.568</v>
      </c>
      <c r="X21" s="30" t="n">
        <f aca="false">'EO9904.3'!J26+$X$3</f>
        <v>0.0275</v>
      </c>
      <c r="Y21" s="30" t="n">
        <v>0</v>
      </c>
      <c r="AA21" s="34" t="n">
        <f aca="false">IF($B21&lt;='EO9904.3'!mthend,Inputs!AA9,0)</f>
        <v>596</v>
      </c>
      <c r="AB21" s="0" t="n">
        <f aca="false">IF($B21&lt;='EO9904.3'!mthend,Inputs!AB9,0)</f>
        <v>0.0001</v>
      </c>
      <c r="AC21" s="0" t="n">
        <f aca="false">IF($B21&lt;='EO9904.3'!mthend,Inputs!AC9,0)</f>
        <v>0.0001</v>
      </c>
      <c r="AD21" s="33" t="n">
        <f aca="false">IF($B21&lt;='EO9904.3'!mthend,Inputs!AD9,0)</f>
        <v>0</v>
      </c>
      <c r="AE21" s="30" t="n">
        <f aca="false">'EO9904.M'!G26+$AE$3</f>
        <v>4.568</v>
      </c>
      <c r="AF21" s="30" t="n">
        <f aca="false">'EO9904.M'!J26+$AF$3</f>
        <v>0.0275</v>
      </c>
      <c r="AG21" s="30" t="n">
        <v>0</v>
      </c>
    </row>
    <row r="22" customFormat="false" ht="12.75" hidden="false" customHeight="false" outlineLevel="0" collapsed="false">
      <c r="B22" s="25" t="n">
        <f aca="false">'EO9904.1'!A27</f>
        <v>37469</v>
      </c>
      <c r="C22" s="34" t="n">
        <f aca="false">IF($B22&lt;=Summary!$D$10,Inputs!C10,0)</f>
        <v>3704</v>
      </c>
      <c r="D22" s="35" t="n">
        <f aca="false">IF($B22&lt;=Summary!$D$10,Inputs!D10,0)</f>
        <v>2.8937</v>
      </c>
      <c r="E22" s="32" t="n">
        <f aca="false">IF($B22&lt;=Summary!$D$10,Inputs!E10,0)</f>
        <v>0</v>
      </c>
      <c r="F22" s="32" t="n">
        <f aca="false">IF($B22&lt;=Summary!$D$10,Inputs!F10,0)</f>
        <v>0</v>
      </c>
      <c r="G22" s="29" t="n">
        <f aca="false">'EO9904.1'!G27</f>
        <v>4.493</v>
      </c>
      <c r="H22" s="29" t="n">
        <f aca="false">'EO9904.1'!J27</f>
        <v>0.0125</v>
      </c>
      <c r="I22" s="29" t="n">
        <f aca="false">'EO9904.1'!M27</f>
        <v>0.015</v>
      </c>
      <c r="K22" s="34" t="n">
        <f aca="false">IF($B22&lt;='EO9904.2'!mthend,Inputs!K10,0)</f>
        <v>6879</v>
      </c>
      <c r="L22" s="33" t="n">
        <f aca="false">IF($B22&lt;='EO9904.2'!mthend,Inputs!L10,0)</f>
        <v>0</v>
      </c>
      <c r="M22" s="33" t="n">
        <f aca="false">IF($B22&lt;='EO9904.2'!mthend,Inputs!M10,0)</f>
        <v>0</v>
      </c>
      <c r="N22" s="33" t="n">
        <f aca="false">IF($B22&lt;='EO9904.2'!mthend,Inputs!N10,0)</f>
        <v>0</v>
      </c>
      <c r="O22" s="30" t="n">
        <v>0</v>
      </c>
      <c r="P22" s="30" t="n">
        <v>0</v>
      </c>
      <c r="Q22" s="30" t="n">
        <f aca="false">'EO9904.2'!M27-$Q$3</f>
        <v>0.0075</v>
      </c>
      <c r="S22" s="34" t="n">
        <f aca="false">IF($B22&lt;='EO9904.3'!mthend,Inputs!S10,0)</f>
        <v>298</v>
      </c>
      <c r="T22" s="0" t="n">
        <f aca="false">IF($B22&lt;='EO9904.3'!mthend,Inputs!T10,0)</f>
        <v>0.0001</v>
      </c>
      <c r="U22" s="0" t="n">
        <f aca="false">IF($B22&lt;='EO9904.3'!mthend,Inputs!U10,0)</f>
        <v>0.0001</v>
      </c>
      <c r="V22" s="33" t="n">
        <f aca="false">IF($B22&lt;='EO9904.3'!mthend,Inputs!V10,0)</f>
        <v>0</v>
      </c>
      <c r="W22" s="30" t="n">
        <f aca="false">'EO9904.3'!G27+$W$3</f>
        <v>4.573</v>
      </c>
      <c r="X22" s="30" t="n">
        <f aca="false">'EO9904.3'!J27+$X$3</f>
        <v>0.0275</v>
      </c>
      <c r="Y22" s="30" t="n">
        <v>0</v>
      </c>
      <c r="AA22" s="34" t="n">
        <f aca="false">IF($B22&lt;='EO9904.3'!mthend,Inputs!AA10,0)</f>
        <v>596</v>
      </c>
      <c r="AB22" s="0" t="n">
        <f aca="false">IF($B22&lt;='EO9904.3'!mthend,Inputs!AB10,0)</f>
        <v>0.0001</v>
      </c>
      <c r="AC22" s="0" t="n">
        <f aca="false">IF($B22&lt;='EO9904.3'!mthend,Inputs!AC10,0)</f>
        <v>0.0001</v>
      </c>
      <c r="AD22" s="33" t="n">
        <f aca="false">IF($B22&lt;='EO9904.3'!mthend,Inputs!AD10,0)</f>
        <v>0</v>
      </c>
      <c r="AE22" s="30" t="n">
        <f aca="false">'EO9904.M'!G27+$AE$3</f>
        <v>4.573</v>
      </c>
      <c r="AF22" s="30" t="n">
        <f aca="false">'EO9904.M'!J27+$AF$3</f>
        <v>0.0275</v>
      </c>
      <c r="AG22" s="30" t="n">
        <v>0</v>
      </c>
    </row>
    <row r="23" customFormat="false" ht="12.75" hidden="false" customHeight="false" outlineLevel="0" collapsed="false">
      <c r="B23" s="25" t="n">
        <f aca="false">'EO9904.1'!A28</f>
        <v>37500</v>
      </c>
      <c r="C23" s="34" t="n">
        <f aca="false">IF($B23&lt;=Summary!$D$10,Inputs!C11,0)</f>
        <v>3704</v>
      </c>
      <c r="D23" s="35" t="n">
        <f aca="false">IF($B23&lt;=Summary!$D$10,Inputs!D11,0)</f>
        <v>2.8295</v>
      </c>
      <c r="E23" s="32" t="n">
        <f aca="false">IF($B23&lt;=Summary!$D$10,Inputs!E11,0)</f>
        <v>0</v>
      </c>
      <c r="F23" s="32" t="n">
        <f aca="false">IF($B23&lt;=Summary!$D$10,Inputs!F11,0)</f>
        <v>0</v>
      </c>
      <c r="G23" s="29" t="n">
        <f aca="false">'EO9904.1'!G28</f>
        <v>4.493</v>
      </c>
      <c r="H23" s="29" t="n">
        <f aca="false">'EO9904.1'!J28</f>
        <v>0.0125</v>
      </c>
      <c r="I23" s="29" t="n">
        <f aca="false">'EO9904.1'!M28</f>
        <v>0.015</v>
      </c>
      <c r="K23" s="34" t="n">
        <f aca="false">IF($B23&lt;='EO9904.2'!mthend,Inputs!K11,0)</f>
        <v>6879</v>
      </c>
      <c r="L23" s="33" t="n">
        <f aca="false">IF($B23&lt;='EO9904.2'!mthend,Inputs!L11,0)</f>
        <v>0</v>
      </c>
      <c r="M23" s="33" t="n">
        <f aca="false">IF($B23&lt;='EO9904.2'!mthend,Inputs!M11,0)</f>
        <v>0</v>
      </c>
      <c r="N23" s="33" t="n">
        <f aca="false">IF($B23&lt;='EO9904.2'!mthend,Inputs!N11,0)</f>
        <v>0</v>
      </c>
      <c r="O23" s="30" t="n">
        <v>0</v>
      </c>
      <c r="P23" s="30" t="n">
        <v>0</v>
      </c>
      <c r="Q23" s="30" t="n">
        <f aca="false">'EO9904.2'!M28-$Q$3</f>
        <v>0.0075</v>
      </c>
      <c r="S23" s="34" t="n">
        <f aca="false">IF($B23&lt;='EO9904.3'!mthend,Inputs!S11,0)</f>
        <v>298</v>
      </c>
      <c r="T23" s="0" t="n">
        <f aca="false">IF($B23&lt;='EO9904.3'!mthend,Inputs!T11,0)</f>
        <v>0.0001</v>
      </c>
      <c r="U23" s="0" t="n">
        <f aca="false">IF($B23&lt;='EO9904.3'!mthend,Inputs!U11,0)</f>
        <v>0.0001</v>
      </c>
      <c r="V23" s="33" t="n">
        <f aca="false">IF($B23&lt;='EO9904.3'!mthend,Inputs!V11,0)</f>
        <v>0</v>
      </c>
      <c r="W23" s="30" t="n">
        <f aca="false">'EO9904.3'!G28+$W$3</f>
        <v>4.573</v>
      </c>
      <c r="X23" s="30" t="n">
        <f aca="false">'EO9904.3'!J28+$X$3</f>
        <v>0.0275</v>
      </c>
      <c r="Y23" s="30" t="n">
        <v>0</v>
      </c>
      <c r="AA23" s="34" t="n">
        <f aca="false">IF($B23&lt;='EO9904.3'!mthend,Inputs!AA11,0)</f>
        <v>596</v>
      </c>
      <c r="AB23" s="0" t="n">
        <f aca="false">IF($B23&lt;='EO9904.3'!mthend,Inputs!AB11,0)</f>
        <v>0.0001</v>
      </c>
      <c r="AC23" s="0" t="n">
        <f aca="false">IF($B23&lt;='EO9904.3'!mthend,Inputs!AC11,0)</f>
        <v>0.0001</v>
      </c>
      <c r="AD23" s="33" t="n">
        <f aca="false">IF($B23&lt;='EO9904.3'!mthend,Inputs!AD11,0)</f>
        <v>0</v>
      </c>
      <c r="AE23" s="30" t="n">
        <f aca="false">'EO9904.M'!G28+$AE$3</f>
        <v>4.573</v>
      </c>
      <c r="AF23" s="30" t="n">
        <f aca="false">'EO9904.M'!J28+$AF$3</f>
        <v>0.0275</v>
      </c>
      <c r="AG23" s="30" t="n">
        <v>0</v>
      </c>
    </row>
    <row r="24" customFormat="false" ht="12.75" hidden="false" customHeight="false" outlineLevel="0" collapsed="false">
      <c r="B24" s="25" t="n">
        <f aca="false">'EO9904.1'!A29</f>
        <v>37530</v>
      </c>
      <c r="C24" s="34" t="n">
        <f aca="false">IF($B24&lt;=Summary!$D$10,Inputs!C12,0)</f>
        <v>3704</v>
      </c>
      <c r="D24" s="35" t="n">
        <f aca="false">IF($B24&lt;=Summary!$D$10,Inputs!D12,0)</f>
        <v>2.8266</v>
      </c>
      <c r="E24" s="32" t="n">
        <f aca="false">IF($B24&lt;=Summary!$D$10,Inputs!E12,0)</f>
        <v>0</v>
      </c>
      <c r="F24" s="32" t="n">
        <f aca="false">IF($B24&lt;=Summary!$D$10,Inputs!F12,0)</f>
        <v>0</v>
      </c>
      <c r="G24" s="29" t="n">
        <f aca="false">'EO9904.1'!G29</f>
        <v>4.493</v>
      </c>
      <c r="H24" s="29" t="n">
        <f aca="false">'EO9904.1'!J29</f>
        <v>0.0125</v>
      </c>
      <c r="I24" s="29" t="n">
        <f aca="false">'EO9904.1'!M29</f>
        <v>0.015</v>
      </c>
      <c r="K24" s="34" t="n">
        <f aca="false">IF($B24&lt;='EO9904.2'!mthend,Inputs!K12,0)</f>
        <v>6879</v>
      </c>
      <c r="L24" s="33" t="n">
        <f aca="false">IF($B24&lt;='EO9904.2'!mthend,Inputs!L12,0)</f>
        <v>0</v>
      </c>
      <c r="M24" s="33" t="n">
        <f aca="false">IF($B24&lt;='EO9904.2'!mthend,Inputs!M12,0)</f>
        <v>0</v>
      </c>
      <c r="N24" s="33" t="n">
        <f aca="false">IF($B24&lt;='EO9904.2'!mthend,Inputs!N12,0)</f>
        <v>0</v>
      </c>
      <c r="O24" s="30" t="n">
        <v>0</v>
      </c>
      <c r="P24" s="30" t="n">
        <v>0</v>
      </c>
      <c r="Q24" s="30" t="n">
        <f aca="false">'EO9904.2'!M29-$Q$3</f>
        <v>0.0075</v>
      </c>
      <c r="S24" s="34" t="n">
        <f aca="false">IF($B24&lt;='EO9904.3'!mthend,Inputs!S12,0)</f>
        <v>298</v>
      </c>
      <c r="T24" s="0" t="n">
        <f aca="false">IF($B24&lt;='EO9904.3'!mthend,Inputs!T12,0)</f>
        <v>0.0001</v>
      </c>
      <c r="U24" s="0" t="n">
        <f aca="false">IF($B24&lt;='EO9904.3'!mthend,Inputs!U12,0)</f>
        <v>0.0001</v>
      </c>
      <c r="V24" s="33" t="n">
        <f aca="false">IF($B24&lt;='EO9904.3'!mthend,Inputs!V12,0)</f>
        <v>0</v>
      </c>
      <c r="W24" s="30" t="n">
        <f aca="false">'EO9904.3'!G29+$W$3</f>
        <v>4.573</v>
      </c>
      <c r="X24" s="30" t="n">
        <f aca="false">'EO9904.3'!J29+$X$3</f>
        <v>0.0275</v>
      </c>
      <c r="Y24" s="30" t="n">
        <v>0</v>
      </c>
      <c r="AA24" s="34" t="n">
        <f aca="false">IF($B24&lt;='EO9904.3'!mthend,Inputs!AA12,0)</f>
        <v>596</v>
      </c>
      <c r="AB24" s="0" t="n">
        <f aca="false">IF($B24&lt;='EO9904.3'!mthend,Inputs!AB12,0)</f>
        <v>0.0001</v>
      </c>
      <c r="AC24" s="0" t="n">
        <f aca="false">IF($B24&lt;='EO9904.3'!mthend,Inputs!AC12,0)</f>
        <v>0.0001</v>
      </c>
      <c r="AD24" s="33" t="n">
        <f aca="false">IF($B24&lt;='EO9904.3'!mthend,Inputs!AD12,0)</f>
        <v>0</v>
      </c>
      <c r="AE24" s="30" t="n">
        <f aca="false">'EO9904.M'!G29+$AE$3</f>
        <v>4.573</v>
      </c>
      <c r="AF24" s="30" t="n">
        <f aca="false">'EO9904.M'!J29+$AF$3</f>
        <v>0.0275</v>
      </c>
      <c r="AG24" s="30" t="n">
        <v>0</v>
      </c>
    </row>
    <row r="25" customFormat="false" ht="12.75" hidden="false" customHeight="false" outlineLevel="0" collapsed="false">
      <c r="B25" s="25" t="n">
        <f aca="false">'EO9904.1'!A30</f>
        <v>37561</v>
      </c>
      <c r="C25" s="34" t="n">
        <f aca="false">IF($B25&lt;=Summary!$D$10,Inputs!C13,0)</f>
        <v>3704</v>
      </c>
      <c r="D25" s="35" t="n">
        <f aca="false">IF($B25&lt;=Summary!$D$10,Inputs!D13,0)</f>
        <v>2.8309</v>
      </c>
      <c r="E25" s="32" t="n">
        <f aca="false">IF($B25&lt;=Summary!$D$10,Inputs!E13,0)</f>
        <v>0</v>
      </c>
      <c r="F25" s="32" t="n">
        <f aca="false">IF($B25&lt;=Summary!$D$10,Inputs!F13,0)</f>
        <v>0</v>
      </c>
      <c r="G25" s="29" t="n">
        <f aca="false">'EO9904.1'!G30</f>
        <v>4.623</v>
      </c>
      <c r="H25" s="29" t="n">
        <f aca="false">'EO9904.1'!J30</f>
        <v>0.02</v>
      </c>
      <c r="I25" s="29" t="n">
        <f aca="false">'EO9904.1'!M30</f>
        <v>0.015</v>
      </c>
      <c r="K25" s="34" t="n">
        <f aca="false">IF($B25&lt;='EO9904.2'!mthend,Inputs!K13,0)</f>
        <v>6879</v>
      </c>
      <c r="L25" s="33" t="n">
        <f aca="false">IF($B25&lt;='EO9904.2'!mthend,Inputs!L13,0)</f>
        <v>0</v>
      </c>
      <c r="M25" s="33" t="n">
        <f aca="false">IF($B25&lt;='EO9904.2'!mthend,Inputs!M13,0)</f>
        <v>0</v>
      </c>
      <c r="N25" s="33" t="n">
        <f aca="false">IF($B25&lt;='EO9904.2'!mthend,Inputs!N13,0)</f>
        <v>0</v>
      </c>
      <c r="O25" s="30" t="n">
        <v>0</v>
      </c>
      <c r="P25" s="30" t="n">
        <v>0</v>
      </c>
      <c r="Q25" s="30" t="n">
        <f aca="false">'EO9904.2'!M30-$Q$3</f>
        <v>0.0075</v>
      </c>
      <c r="S25" s="34" t="n">
        <f aca="false">IF($B25&lt;='EO9904.3'!mthend,Inputs!S13,0)</f>
        <v>298</v>
      </c>
      <c r="T25" s="0" t="n">
        <f aca="false">IF($B25&lt;='EO9904.3'!mthend,Inputs!T13,0)</f>
        <v>0.0001</v>
      </c>
      <c r="U25" s="0" t="n">
        <f aca="false">IF($B25&lt;='EO9904.3'!mthend,Inputs!U13,0)</f>
        <v>0.0001</v>
      </c>
      <c r="V25" s="33" t="n">
        <f aca="false">IF($B25&lt;='EO9904.3'!mthend,Inputs!V13,0)</f>
        <v>0</v>
      </c>
      <c r="W25" s="30" t="n">
        <f aca="false">'EO9904.3'!G30+$W$3</f>
        <v>4.703</v>
      </c>
      <c r="X25" s="30" t="n">
        <f aca="false">'EO9904.3'!J30+$X$3</f>
        <v>0.035</v>
      </c>
      <c r="Y25" s="30" t="n">
        <v>0</v>
      </c>
      <c r="AA25" s="34" t="n">
        <f aca="false">IF($B25&lt;='EO9904.3'!mthend,Inputs!AA13,0)</f>
        <v>596</v>
      </c>
      <c r="AB25" s="0" t="n">
        <f aca="false">IF($B25&lt;='EO9904.3'!mthend,Inputs!AB13,0)</f>
        <v>0.0001</v>
      </c>
      <c r="AC25" s="0" t="n">
        <f aca="false">IF($B25&lt;='EO9904.3'!mthend,Inputs!AC13,0)</f>
        <v>0.0001</v>
      </c>
      <c r="AD25" s="33" t="n">
        <f aca="false">IF($B25&lt;='EO9904.3'!mthend,Inputs!AD13,0)</f>
        <v>0</v>
      </c>
      <c r="AE25" s="30" t="n">
        <f aca="false">'EO9904.M'!G30+$AE$3</f>
        <v>4.703</v>
      </c>
      <c r="AF25" s="30" t="n">
        <f aca="false">'EO9904.M'!J30+$AF$3</f>
        <v>0.035</v>
      </c>
      <c r="AG25" s="30" t="n">
        <v>0</v>
      </c>
    </row>
    <row r="26" customFormat="false" ht="12.75" hidden="false" customHeight="false" outlineLevel="0" collapsed="false">
      <c r="B26" s="25" t="n">
        <f aca="false">'EO9904.1'!A31</f>
        <v>37591</v>
      </c>
      <c r="C26" s="34" t="n">
        <f aca="false">IF($B26&lt;=Summary!$D$10,Inputs!C14,0)</f>
        <v>4288</v>
      </c>
      <c r="D26" s="35" t="n">
        <f aca="false">IF($B26&lt;=Summary!$D$10,Inputs!D14,0)</f>
        <v>2.8637</v>
      </c>
      <c r="E26" s="32" t="n">
        <f aca="false">IF($B26&lt;=Summary!$D$10,Inputs!E14,0)</f>
        <v>0</v>
      </c>
      <c r="F26" s="32" t="n">
        <f aca="false">IF($B26&lt;=Summary!$D$10,Inputs!F14,0)</f>
        <v>0</v>
      </c>
      <c r="G26" s="29" t="n">
        <f aca="false">'EO9904.1'!G31</f>
        <v>4.725</v>
      </c>
      <c r="H26" s="29" t="n">
        <f aca="false">'EO9904.1'!J31</f>
        <v>0.02</v>
      </c>
      <c r="I26" s="29" t="n">
        <f aca="false">'EO9904.1'!M31</f>
        <v>0.015</v>
      </c>
      <c r="K26" s="34" t="n">
        <f aca="false">IF($B26&lt;='EO9904.2'!mthend,Inputs!K14,0)</f>
        <v>7962</v>
      </c>
      <c r="L26" s="33" t="n">
        <f aca="false">IF($B26&lt;='EO9904.2'!mthend,Inputs!L14,0)</f>
        <v>0</v>
      </c>
      <c r="M26" s="33" t="n">
        <f aca="false">IF($B26&lt;='EO9904.2'!mthend,Inputs!M14,0)</f>
        <v>0</v>
      </c>
      <c r="N26" s="33" t="n">
        <f aca="false">IF($B26&lt;='EO9904.2'!mthend,Inputs!N14,0)</f>
        <v>0</v>
      </c>
      <c r="O26" s="30" t="n">
        <v>0</v>
      </c>
      <c r="P26" s="30" t="n">
        <v>0</v>
      </c>
      <c r="Q26" s="30" t="n">
        <f aca="false">'EO9904.2'!M31-$Q$3</f>
        <v>0.0075</v>
      </c>
      <c r="S26" s="34" t="n">
        <f aca="false">IF($B26&lt;='EO9904.3'!mthend,Inputs!S14,0)</f>
        <v>345</v>
      </c>
      <c r="T26" s="0" t="n">
        <f aca="false">IF($B26&lt;='EO9904.3'!mthend,Inputs!T14,0)</f>
        <v>0.0001</v>
      </c>
      <c r="U26" s="0" t="n">
        <f aca="false">IF($B26&lt;='EO9904.3'!mthend,Inputs!U14,0)</f>
        <v>0.0001</v>
      </c>
      <c r="V26" s="33" t="n">
        <f aca="false">IF($B26&lt;='EO9904.3'!mthend,Inputs!V14,0)</f>
        <v>0</v>
      </c>
      <c r="W26" s="30" t="n">
        <f aca="false">'EO9904.3'!G31+$W$3</f>
        <v>4.805</v>
      </c>
      <c r="X26" s="30" t="n">
        <f aca="false">'EO9904.3'!J31+$X$3</f>
        <v>0.035</v>
      </c>
      <c r="Y26" s="30" t="n">
        <v>0</v>
      </c>
      <c r="AA26" s="34" t="n">
        <f aca="false">IF($B26&lt;='EO9904.3'!mthend,Inputs!AA14,0)</f>
        <v>690</v>
      </c>
      <c r="AB26" s="0" t="n">
        <f aca="false">IF($B26&lt;='EO9904.3'!mthend,Inputs!AB14,0)</f>
        <v>0.0001</v>
      </c>
      <c r="AC26" s="0" t="n">
        <f aca="false">IF($B26&lt;='EO9904.3'!mthend,Inputs!AC14,0)</f>
        <v>0.0001</v>
      </c>
      <c r="AD26" s="33" t="n">
        <f aca="false">IF($B26&lt;='EO9904.3'!mthend,Inputs!AD14,0)</f>
        <v>0</v>
      </c>
      <c r="AE26" s="30" t="n">
        <f aca="false">'EO9904.M'!G31+$AE$3</f>
        <v>4.805</v>
      </c>
      <c r="AF26" s="30" t="n">
        <f aca="false">'EO9904.M'!J31+$AF$3</f>
        <v>0.035</v>
      </c>
      <c r="AG26" s="30" t="n">
        <v>0</v>
      </c>
    </row>
    <row r="27" customFormat="false" ht="12.75" hidden="false" customHeight="false" outlineLevel="0" collapsed="false">
      <c r="B27" s="25" t="n">
        <f aca="false">'EO9904.1'!A32</f>
        <v>37622</v>
      </c>
      <c r="C27" s="34" t="n">
        <f aca="false">IF($B27&lt;=Summary!$D$10,Inputs!C15,0)</f>
        <v>4288</v>
      </c>
      <c r="D27" s="35" t="n">
        <f aca="false">IF($B27&lt;=Summary!$D$10,Inputs!D15,0)</f>
        <v>3.2706</v>
      </c>
      <c r="E27" s="32" t="n">
        <f aca="false">IF($B27&lt;=Summary!$D$10,Inputs!E15,0)</f>
        <v>0</v>
      </c>
      <c r="F27" s="32" t="n">
        <f aca="false">IF($B27&lt;=Summary!$D$10,Inputs!F15,0)</f>
        <v>0</v>
      </c>
      <c r="G27" s="29" t="n">
        <f aca="false">'EO9904.1'!G32</f>
        <v>4.768</v>
      </c>
      <c r="H27" s="29" t="n">
        <f aca="false">'EO9904.1'!J32</f>
        <v>0.02</v>
      </c>
      <c r="I27" s="29" t="n">
        <f aca="false">'EO9904.1'!M32</f>
        <v>0.02</v>
      </c>
      <c r="K27" s="34" t="n">
        <f aca="false">IF($B27&lt;='EO9904.2'!mthend,Inputs!K15,0)</f>
        <v>7962</v>
      </c>
      <c r="L27" s="33" t="n">
        <f aca="false">IF($B27&lt;='EO9904.2'!mthend,Inputs!L15,0)</f>
        <v>0</v>
      </c>
      <c r="M27" s="33" t="n">
        <f aca="false">IF($B27&lt;='EO9904.2'!mthend,Inputs!M15,0)</f>
        <v>0</v>
      </c>
      <c r="N27" s="33" t="n">
        <f aca="false">IF($B27&lt;='EO9904.2'!mthend,Inputs!N15,0)</f>
        <v>0</v>
      </c>
      <c r="O27" s="30" t="n">
        <v>0</v>
      </c>
      <c r="P27" s="30" t="n">
        <v>0</v>
      </c>
      <c r="Q27" s="30" t="n">
        <f aca="false">'EO9904.2'!M32-$Q$3</f>
        <v>0.0125</v>
      </c>
      <c r="S27" s="34" t="n">
        <f aca="false">IF($B27&lt;='EO9904.3'!mthend,Inputs!S15,0)</f>
        <v>345</v>
      </c>
      <c r="T27" s="0" t="n">
        <f aca="false">IF($B27&lt;='EO9904.3'!mthend,Inputs!T15,0)</f>
        <v>0.0001</v>
      </c>
      <c r="U27" s="0" t="n">
        <f aca="false">IF($B27&lt;='EO9904.3'!mthend,Inputs!U15,0)</f>
        <v>0.0001</v>
      </c>
      <c r="V27" s="33" t="n">
        <f aca="false">IF($B27&lt;='EO9904.3'!mthend,Inputs!V15,0)</f>
        <v>0</v>
      </c>
      <c r="W27" s="30" t="n">
        <f aca="false">'EO9904.3'!G32+$W$3</f>
        <v>4.848</v>
      </c>
      <c r="X27" s="30" t="n">
        <f aca="false">'EO9904.3'!J32+$X$3</f>
        <v>0.035</v>
      </c>
      <c r="Y27" s="30" t="n">
        <v>0</v>
      </c>
      <c r="AA27" s="34" t="n">
        <f aca="false">IF($B27&lt;='EO9904.3'!mthend,Inputs!AA15,0)</f>
        <v>690</v>
      </c>
      <c r="AB27" s="0" t="n">
        <f aca="false">IF($B27&lt;='EO9904.3'!mthend,Inputs!AB15,0)</f>
        <v>0.0001</v>
      </c>
      <c r="AC27" s="0" t="n">
        <f aca="false">IF($B27&lt;='EO9904.3'!mthend,Inputs!AC15,0)</f>
        <v>0.0001</v>
      </c>
      <c r="AD27" s="33" t="n">
        <f aca="false">IF($B27&lt;='EO9904.3'!mthend,Inputs!AD15,0)</f>
        <v>0</v>
      </c>
      <c r="AE27" s="30" t="n">
        <f aca="false">'EO9904.M'!G32+$AE$3</f>
        <v>4.848</v>
      </c>
      <c r="AF27" s="30" t="n">
        <f aca="false">'EO9904.M'!J32+$AF$3</f>
        <v>0.035</v>
      </c>
      <c r="AG27" s="30" t="n">
        <v>0</v>
      </c>
    </row>
    <row r="28" customFormat="false" ht="12.75" hidden="false" customHeight="false" outlineLevel="0" collapsed="false">
      <c r="B28" s="25" t="n">
        <f aca="false">'EO9904.1'!A33</f>
        <v>37653</v>
      </c>
      <c r="C28" s="34" t="n">
        <f aca="false">IF($B28&lt;=Summary!$D$10,Inputs!C16,0)</f>
        <v>4288</v>
      </c>
      <c r="D28" s="35" t="n">
        <f aca="false">IF($B28&lt;=Summary!$D$10,Inputs!D16,0)</f>
        <v>3.0684</v>
      </c>
      <c r="E28" s="32" t="n">
        <f aca="false">IF($B28&lt;=Summary!$D$10,Inputs!E16,0)</f>
        <v>0</v>
      </c>
      <c r="F28" s="32" t="n">
        <f aca="false">IF($B28&lt;=Summary!$D$10,Inputs!F16,0)</f>
        <v>0</v>
      </c>
      <c r="G28" s="29" t="n">
        <f aca="false">'EO9904.1'!G33</f>
        <v>4.618</v>
      </c>
      <c r="H28" s="29" t="n">
        <f aca="false">'EO9904.1'!J33</f>
        <v>0.02</v>
      </c>
      <c r="I28" s="29" t="n">
        <f aca="false">'EO9904.1'!M33</f>
        <v>0.02</v>
      </c>
      <c r="K28" s="34" t="n">
        <f aca="false">IF($B28&lt;='EO9904.2'!mthend,Inputs!K16,0)</f>
        <v>7962</v>
      </c>
      <c r="L28" s="33" t="n">
        <f aca="false">IF($B28&lt;='EO9904.2'!mthend,Inputs!L16,0)</f>
        <v>0</v>
      </c>
      <c r="M28" s="33" t="n">
        <f aca="false">IF($B28&lt;='EO9904.2'!mthend,Inputs!M16,0)</f>
        <v>0</v>
      </c>
      <c r="N28" s="33" t="n">
        <f aca="false">IF($B28&lt;='EO9904.2'!mthend,Inputs!N16,0)</f>
        <v>0</v>
      </c>
      <c r="O28" s="30" t="n">
        <v>0</v>
      </c>
      <c r="P28" s="30" t="n">
        <v>0</v>
      </c>
      <c r="Q28" s="30" t="n">
        <f aca="false">'EO9904.2'!M33-$Q$3</f>
        <v>0.0125</v>
      </c>
      <c r="S28" s="34" t="n">
        <f aca="false">IF($B28&lt;='EO9904.3'!mthend,Inputs!S16,0)</f>
        <v>345</v>
      </c>
      <c r="T28" s="0" t="n">
        <f aca="false">IF($B28&lt;='EO9904.3'!mthend,Inputs!T16,0)</f>
        <v>0.0001</v>
      </c>
      <c r="U28" s="0" t="n">
        <f aca="false">IF($B28&lt;='EO9904.3'!mthend,Inputs!U16,0)</f>
        <v>0.0001</v>
      </c>
      <c r="V28" s="33" t="n">
        <f aca="false">IF($B28&lt;='EO9904.3'!mthend,Inputs!V16,0)</f>
        <v>0</v>
      </c>
      <c r="W28" s="30" t="n">
        <f aca="false">'EO9904.3'!G33+$W$3</f>
        <v>4.698</v>
      </c>
      <c r="X28" s="30" t="n">
        <f aca="false">'EO9904.3'!J33+$X$3</f>
        <v>0.035</v>
      </c>
      <c r="Y28" s="30" t="n">
        <v>0</v>
      </c>
      <c r="AA28" s="34" t="n">
        <f aca="false">IF($B28&lt;='EO9904.3'!mthend,Inputs!AA16,0)</f>
        <v>690</v>
      </c>
      <c r="AB28" s="0" t="n">
        <f aca="false">IF($B28&lt;='EO9904.3'!mthend,Inputs!AB16,0)</f>
        <v>0.0001</v>
      </c>
      <c r="AC28" s="0" t="n">
        <f aca="false">IF($B28&lt;='EO9904.3'!mthend,Inputs!AC16,0)</f>
        <v>0.0001</v>
      </c>
      <c r="AD28" s="33" t="n">
        <f aca="false">IF($B28&lt;='EO9904.3'!mthend,Inputs!AD16,0)</f>
        <v>0</v>
      </c>
      <c r="AE28" s="30" t="n">
        <f aca="false">'EO9904.M'!G33+$AE$3</f>
        <v>4.698</v>
      </c>
      <c r="AF28" s="30" t="n">
        <f aca="false">'EO9904.M'!J33+$AF$3</f>
        <v>0.035</v>
      </c>
      <c r="AG28" s="30" t="n">
        <v>0</v>
      </c>
    </row>
    <row r="29" customFormat="false" ht="12.75" hidden="false" customHeight="false" outlineLevel="0" collapsed="false">
      <c r="B29" s="25" t="n">
        <f aca="false">'EO9904.1'!A34</f>
        <v>37681</v>
      </c>
      <c r="C29" s="34" t="n">
        <f aca="false">IF($B29&lt;=Summary!$D$10,Inputs!C17,0)</f>
        <v>3704</v>
      </c>
      <c r="D29" s="35" t="n">
        <f aca="false">IF($B29&lt;=Summary!$D$10,Inputs!D17,0)</f>
        <v>2.9279</v>
      </c>
      <c r="E29" s="32" t="n">
        <f aca="false">IF($B29&lt;=Summary!$D$10,Inputs!E17,0)</f>
        <v>0</v>
      </c>
      <c r="F29" s="32" t="n">
        <f aca="false">IF($B29&lt;=Summary!$D$10,Inputs!F17,0)</f>
        <v>0</v>
      </c>
      <c r="G29" s="29" t="n">
        <f aca="false">'EO9904.1'!G34</f>
        <v>4.443</v>
      </c>
      <c r="H29" s="29" t="n">
        <f aca="false">'EO9904.1'!J34</f>
        <v>0.02</v>
      </c>
      <c r="I29" s="29" t="n">
        <f aca="false">'EO9904.1'!M34</f>
        <v>0.02</v>
      </c>
      <c r="K29" s="34" t="n">
        <f aca="false">IF($B29&lt;='EO9904.2'!mthend,Inputs!K17,0)</f>
        <v>6879</v>
      </c>
      <c r="L29" s="33" t="n">
        <f aca="false">IF($B29&lt;='EO9904.2'!mthend,Inputs!L17,0)</f>
        <v>0</v>
      </c>
      <c r="M29" s="33" t="n">
        <f aca="false">IF($B29&lt;='EO9904.2'!mthend,Inputs!M17,0)</f>
        <v>0</v>
      </c>
      <c r="N29" s="33" t="n">
        <f aca="false">IF($B29&lt;='EO9904.2'!mthend,Inputs!N17,0)</f>
        <v>0</v>
      </c>
      <c r="O29" s="30" t="n">
        <v>0</v>
      </c>
      <c r="P29" s="30" t="n">
        <v>0</v>
      </c>
      <c r="Q29" s="30" t="n">
        <f aca="false">'EO9904.2'!M34-$Q$3</f>
        <v>0.0125</v>
      </c>
      <c r="S29" s="34" t="n">
        <f aca="false">IF($B29&lt;='EO9904.3'!mthend,Inputs!S17,0)</f>
        <v>298</v>
      </c>
      <c r="T29" s="0" t="n">
        <f aca="false">IF($B29&lt;='EO9904.3'!mthend,Inputs!T17,0)</f>
        <v>0.0001</v>
      </c>
      <c r="U29" s="0" t="n">
        <f aca="false">IF($B29&lt;='EO9904.3'!mthend,Inputs!U17,0)</f>
        <v>0.0001</v>
      </c>
      <c r="V29" s="33" t="n">
        <f aca="false">IF($B29&lt;='EO9904.3'!mthend,Inputs!V17,0)</f>
        <v>0</v>
      </c>
      <c r="W29" s="30" t="n">
        <f aca="false">'EO9904.3'!G34+$W$3</f>
        <v>4.523</v>
      </c>
      <c r="X29" s="30" t="n">
        <f aca="false">'EO9904.3'!J34+$X$3</f>
        <v>0.035</v>
      </c>
      <c r="Y29" s="30" t="n">
        <v>0</v>
      </c>
      <c r="AA29" s="34" t="n">
        <f aca="false">IF($B29&lt;='EO9904.3'!mthend,Inputs!AA17,0)</f>
        <v>596</v>
      </c>
      <c r="AB29" s="0" t="n">
        <f aca="false">IF($B29&lt;='EO9904.3'!mthend,Inputs!AB17,0)</f>
        <v>0.0001</v>
      </c>
      <c r="AC29" s="0" t="n">
        <f aca="false">IF($B29&lt;='EO9904.3'!mthend,Inputs!AC17,0)</f>
        <v>0.0001</v>
      </c>
      <c r="AD29" s="33" t="n">
        <f aca="false">IF($B29&lt;='EO9904.3'!mthend,Inputs!AD17,0)</f>
        <v>0</v>
      </c>
      <c r="AE29" s="30" t="n">
        <f aca="false">'EO9904.M'!G34+$AE$3</f>
        <v>4.523</v>
      </c>
      <c r="AF29" s="30" t="n">
        <f aca="false">'EO9904.M'!J34+$AF$3</f>
        <v>0.035</v>
      </c>
      <c r="AG29" s="30" t="n">
        <v>0</v>
      </c>
    </row>
    <row r="30" customFormat="false" ht="12.75" hidden="false" customHeight="false" outlineLevel="0" collapsed="false">
      <c r="B30" s="25" t="n">
        <f aca="false">'EO9904.1'!A35</f>
        <v>37712</v>
      </c>
      <c r="C30" s="34" t="n">
        <f aca="false">IF($B30&lt;=Summary!$D$10,Inputs!C18,0)</f>
        <v>3704</v>
      </c>
      <c r="D30" s="35" t="n">
        <f aca="false">IF($B30&lt;=Summary!$D$10,Inputs!D18,0)</f>
        <v>3.0733</v>
      </c>
      <c r="E30" s="32" t="n">
        <f aca="false">IF($B30&lt;=Summary!$D$10,Inputs!E18,0)</f>
        <v>0</v>
      </c>
      <c r="F30" s="32" t="n">
        <f aca="false">IF($B30&lt;=Summary!$D$10,Inputs!F18,0)</f>
        <v>0</v>
      </c>
      <c r="G30" s="29" t="n">
        <f aca="false">'EO9904.1'!G35</f>
        <v>4.263</v>
      </c>
      <c r="H30" s="29" t="n">
        <f aca="false">'EO9904.1'!J35</f>
        <v>0.0125</v>
      </c>
      <c r="I30" s="29" t="n">
        <f aca="false">'EO9904.1'!M35</f>
        <v>0.015</v>
      </c>
      <c r="K30" s="34" t="n">
        <f aca="false">IF($B30&lt;='EO9904.2'!mthend,Inputs!K18,0)</f>
        <v>6879</v>
      </c>
      <c r="L30" s="33" t="n">
        <f aca="false">IF($B30&lt;='EO9904.2'!mthend,Inputs!L18,0)</f>
        <v>0</v>
      </c>
      <c r="M30" s="33" t="n">
        <f aca="false">IF($B30&lt;='EO9904.2'!mthend,Inputs!M18,0)</f>
        <v>0</v>
      </c>
      <c r="N30" s="33" t="n">
        <f aca="false">IF($B30&lt;='EO9904.2'!mthend,Inputs!N18,0)</f>
        <v>0</v>
      </c>
      <c r="O30" s="30" t="n">
        <v>0</v>
      </c>
      <c r="P30" s="30" t="n">
        <v>0</v>
      </c>
      <c r="Q30" s="30" t="n">
        <f aca="false">'EO9904.2'!M35-$Q$3</f>
        <v>0.0075</v>
      </c>
      <c r="S30" s="34" t="n">
        <f aca="false">IF($B30&lt;='EO9904.3'!mthend,Inputs!S18,0)</f>
        <v>298</v>
      </c>
      <c r="T30" s="0" t="n">
        <f aca="false">IF($B30&lt;='EO9904.3'!mthend,Inputs!T18,0)</f>
        <v>0.0001</v>
      </c>
      <c r="U30" s="0" t="n">
        <f aca="false">IF($B30&lt;='EO9904.3'!mthend,Inputs!U18,0)</f>
        <v>0.0001</v>
      </c>
      <c r="V30" s="33" t="n">
        <f aca="false">IF($B30&lt;='EO9904.3'!mthend,Inputs!V18,0)</f>
        <v>0</v>
      </c>
      <c r="W30" s="30" t="n">
        <f aca="false">'EO9904.3'!G35+$W$3</f>
        <v>4.343</v>
      </c>
      <c r="X30" s="30" t="n">
        <f aca="false">'EO9904.3'!J35+$X$3</f>
        <v>0.0275</v>
      </c>
      <c r="Y30" s="30" t="n">
        <v>0</v>
      </c>
      <c r="AA30" s="34" t="n">
        <f aca="false">IF($B30&lt;='EO9904.3'!mthend,Inputs!AA18,0)</f>
        <v>596</v>
      </c>
      <c r="AB30" s="0" t="n">
        <f aca="false">IF($B30&lt;='EO9904.3'!mthend,Inputs!AB18,0)</f>
        <v>0.0001</v>
      </c>
      <c r="AC30" s="0" t="n">
        <f aca="false">IF($B30&lt;='EO9904.3'!mthend,Inputs!AC18,0)</f>
        <v>0.0001</v>
      </c>
      <c r="AD30" s="33" t="n">
        <f aca="false">IF($B30&lt;='EO9904.3'!mthend,Inputs!AD18,0)</f>
        <v>0</v>
      </c>
      <c r="AE30" s="30" t="n">
        <f aca="false">'EO9904.M'!G35+$AE$3</f>
        <v>4.343</v>
      </c>
      <c r="AF30" s="30" t="n">
        <f aca="false">'EO9904.M'!J35+$AF$3</f>
        <v>0.0275</v>
      </c>
      <c r="AG30" s="30" t="n">
        <v>0</v>
      </c>
    </row>
    <row r="31" customFormat="false" ht="12.75" hidden="false" customHeight="false" outlineLevel="0" collapsed="false">
      <c r="B31" s="25" t="n">
        <f aca="false">'EO9904.1'!A36</f>
        <v>37742</v>
      </c>
      <c r="C31" s="34" t="n">
        <f aca="false">IF($B31&lt;=Summary!$D$10,Inputs!C19,0)</f>
        <v>3704</v>
      </c>
      <c r="D31" s="35" t="n">
        <f aca="false">IF($B31&lt;=Summary!$D$10,Inputs!D19,0)</f>
        <v>3.0979</v>
      </c>
      <c r="E31" s="32" t="n">
        <f aca="false">IF($B31&lt;=Summary!$D$10,Inputs!E19,0)</f>
        <v>0</v>
      </c>
      <c r="F31" s="32" t="n">
        <f aca="false">IF($B31&lt;=Summary!$D$10,Inputs!F19,0)</f>
        <v>0</v>
      </c>
      <c r="G31" s="29" t="n">
        <f aca="false">'EO9904.1'!G36</f>
        <v>4.233</v>
      </c>
      <c r="H31" s="29" t="n">
        <f aca="false">'EO9904.1'!J36</f>
        <v>0.0125</v>
      </c>
      <c r="I31" s="29" t="n">
        <f aca="false">'EO9904.1'!M36</f>
        <v>0.015</v>
      </c>
      <c r="K31" s="34" t="n">
        <f aca="false">IF($B31&lt;='EO9904.2'!mthend,Inputs!K19,0)</f>
        <v>6879</v>
      </c>
      <c r="L31" s="33" t="n">
        <f aca="false">IF($B31&lt;='EO9904.2'!mthend,Inputs!L19,0)</f>
        <v>0</v>
      </c>
      <c r="M31" s="33" t="n">
        <f aca="false">IF($B31&lt;='EO9904.2'!mthend,Inputs!M19,0)</f>
        <v>0</v>
      </c>
      <c r="N31" s="33" t="n">
        <f aca="false">IF($B31&lt;='EO9904.2'!mthend,Inputs!N19,0)</f>
        <v>0</v>
      </c>
      <c r="O31" s="30" t="n">
        <v>0</v>
      </c>
      <c r="P31" s="30" t="n">
        <v>0</v>
      </c>
      <c r="Q31" s="30" t="n">
        <f aca="false">'EO9904.2'!M36-$Q$3</f>
        <v>0.0075</v>
      </c>
      <c r="S31" s="34" t="n">
        <f aca="false">IF($B31&lt;='EO9904.3'!mthend,Inputs!S19,0)</f>
        <v>298</v>
      </c>
      <c r="T31" s="0" t="n">
        <f aca="false">IF($B31&lt;='EO9904.3'!mthend,Inputs!T19,0)</f>
        <v>0.0001</v>
      </c>
      <c r="U31" s="0" t="n">
        <f aca="false">IF($B31&lt;='EO9904.3'!mthend,Inputs!U19,0)</f>
        <v>0.0001</v>
      </c>
      <c r="V31" s="33" t="n">
        <f aca="false">IF($B31&lt;='EO9904.3'!mthend,Inputs!V19,0)</f>
        <v>0</v>
      </c>
      <c r="W31" s="30" t="n">
        <f aca="false">'EO9904.3'!G36+$W$3</f>
        <v>4.313</v>
      </c>
      <c r="X31" s="30" t="n">
        <f aca="false">'EO9904.3'!J36+$X$3</f>
        <v>0.0275</v>
      </c>
      <c r="Y31" s="30" t="n">
        <v>0</v>
      </c>
      <c r="AA31" s="34" t="n">
        <f aca="false">IF($B31&lt;='EO9904.3'!mthend,Inputs!AA19,0)</f>
        <v>596</v>
      </c>
      <c r="AB31" s="0" t="n">
        <f aca="false">IF($B31&lt;='EO9904.3'!mthend,Inputs!AB19,0)</f>
        <v>0.0001</v>
      </c>
      <c r="AC31" s="0" t="n">
        <f aca="false">IF($B31&lt;='EO9904.3'!mthend,Inputs!AC19,0)</f>
        <v>0.0001</v>
      </c>
      <c r="AD31" s="33" t="n">
        <f aca="false">IF($B31&lt;='EO9904.3'!mthend,Inputs!AD19,0)</f>
        <v>0</v>
      </c>
      <c r="AE31" s="30" t="n">
        <f aca="false">'EO9904.M'!G36+$AE$3</f>
        <v>4.313</v>
      </c>
      <c r="AF31" s="30" t="n">
        <f aca="false">'EO9904.M'!J36+$AF$3</f>
        <v>0.0275</v>
      </c>
      <c r="AG31" s="30" t="n">
        <v>0</v>
      </c>
    </row>
    <row r="32" customFormat="false" ht="12.75" hidden="false" customHeight="false" outlineLevel="0" collapsed="false">
      <c r="B32" s="25" t="n">
        <f aca="false">'EO9904.1'!A37</f>
        <v>37773</v>
      </c>
      <c r="C32" s="34" t="n">
        <f aca="false">IF($B32&lt;=Summary!$D$10,Inputs!C20,0)</f>
        <v>3704</v>
      </c>
      <c r="D32" s="35" t="n">
        <f aca="false">IF($B32&lt;=Summary!$D$10,Inputs!D20,0)</f>
        <v>3.0272</v>
      </c>
      <c r="E32" s="32" t="n">
        <f aca="false">IF($B32&lt;=Summary!$D$10,Inputs!E20,0)</f>
        <v>0</v>
      </c>
      <c r="F32" s="32" t="n">
        <f aca="false">IF($B32&lt;=Summary!$D$10,Inputs!F20,0)</f>
        <v>0</v>
      </c>
      <c r="G32" s="29" t="n">
        <f aca="false">'EO9904.1'!G37</f>
        <v>4.268</v>
      </c>
      <c r="H32" s="29" t="n">
        <f aca="false">'EO9904.1'!J37</f>
        <v>0.0125</v>
      </c>
      <c r="I32" s="29" t="n">
        <f aca="false">'EO9904.1'!M37</f>
        <v>0.015</v>
      </c>
      <c r="K32" s="34" t="n">
        <f aca="false">IF($B32&lt;='EO9904.2'!mthend,Inputs!K20,0)</f>
        <v>6879</v>
      </c>
      <c r="L32" s="33" t="n">
        <f aca="false">IF($B32&lt;='EO9904.2'!mthend,Inputs!L20,0)</f>
        <v>0</v>
      </c>
      <c r="M32" s="33" t="n">
        <f aca="false">IF($B32&lt;='EO9904.2'!mthend,Inputs!M20,0)</f>
        <v>0</v>
      </c>
      <c r="N32" s="33" t="n">
        <f aca="false">IF($B32&lt;='EO9904.2'!mthend,Inputs!N20,0)</f>
        <v>0</v>
      </c>
      <c r="O32" s="30" t="n">
        <v>0</v>
      </c>
      <c r="P32" s="30" t="n">
        <v>0</v>
      </c>
      <c r="Q32" s="30" t="n">
        <f aca="false">'EO9904.2'!M37-$Q$3</f>
        <v>0.0075</v>
      </c>
      <c r="S32" s="34" t="n">
        <f aca="false">IF($B32&lt;='EO9904.3'!mthend,Inputs!S20,0)</f>
        <v>298</v>
      </c>
      <c r="T32" s="0" t="n">
        <f aca="false">IF($B32&lt;='EO9904.3'!mthend,Inputs!T20,0)</f>
        <v>0.0001</v>
      </c>
      <c r="U32" s="0" t="n">
        <f aca="false">IF($B32&lt;='EO9904.3'!mthend,Inputs!U20,0)</f>
        <v>0.0001</v>
      </c>
      <c r="V32" s="33" t="n">
        <f aca="false">IF($B32&lt;='EO9904.3'!mthend,Inputs!V20,0)</f>
        <v>0</v>
      </c>
      <c r="W32" s="30" t="n">
        <f aca="false">'EO9904.3'!G37+$W$3</f>
        <v>4.348</v>
      </c>
      <c r="X32" s="30" t="n">
        <f aca="false">'EO9904.3'!J37+$X$3</f>
        <v>0.0275</v>
      </c>
      <c r="Y32" s="30" t="n">
        <v>0</v>
      </c>
      <c r="AA32" s="34" t="n">
        <f aca="false">IF($B32&lt;='EO9904.3'!mthend,Inputs!AA20,0)</f>
        <v>596</v>
      </c>
      <c r="AB32" s="0" t="n">
        <f aca="false">IF($B32&lt;='EO9904.3'!mthend,Inputs!AB20,0)</f>
        <v>0.0001</v>
      </c>
      <c r="AC32" s="0" t="n">
        <f aca="false">IF($B32&lt;='EO9904.3'!mthend,Inputs!AC20,0)</f>
        <v>0.0001</v>
      </c>
      <c r="AD32" s="33" t="n">
        <f aca="false">IF($B32&lt;='EO9904.3'!mthend,Inputs!AD20,0)</f>
        <v>0</v>
      </c>
      <c r="AE32" s="30" t="n">
        <f aca="false">'EO9904.M'!G37+$AE$3</f>
        <v>4.348</v>
      </c>
      <c r="AF32" s="30" t="n">
        <f aca="false">'EO9904.M'!J37+$AF$3</f>
        <v>0.0275</v>
      </c>
      <c r="AG32" s="30" t="n">
        <v>0</v>
      </c>
    </row>
    <row r="33" customFormat="false" ht="12.75" hidden="false" customHeight="false" outlineLevel="0" collapsed="false">
      <c r="B33" s="25" t="n">
        <f aca="false">'EO9904.1'!A38</f>
        <v>37803</v>
      </c>
      <c r="C33" s="34" t="n">
        <f aca="false">IF($B33&lt;=Summary!$D$10,Inputs!C21,0)</f>
        <v>3704</v>
      </c>
      <c r="D33" s="35" t="n">
        <f aca="false">IF($B33&lt;=Summary!$D$10,Inputs!D21,0)</f>
        <v>2.9667</v>
      </c>
      <c r="E33" s="32" t="n">
        <f aca="false">IF($B33&lt;=Summary!$D$10,Inputs!E21,0)</f>
        <v>0</v>
      </c>
      <c r="F33" s="32" t="n">
        <f aca="false">IF($B33&lt;=Summary!$D$10,Inputs!F21,0)</f>
        <v>0</v>
      </c>
      <c r="G33" s="29" t="n">
        <f aca="false">'EO9904.1'!G38</f>
        <v>4.284</v>
      </c>
      <c r="H33" s="29" t="n">
        <f aca="false">'EO9904.1'!J38</f>
        <v>0.0125</v>
      </c>
      <c r="I33" s="29" t="n">
        <f aca="false">'EO9904.1'!M38</f>
        <v>0.015</v>
      </c>
      <c r="K33" s="34" t="n">
        <f aca="false">IF($B33&lt;='EO9904.2'!mthend,Inputs!K21,0)</f>
        <v>6879</v>
      </c>
      <c r="L33" s="33" t="n">
        <f aca="false">IF($B33&lt;='EO9904.2'!mthend,Inputs!L21,0)</f>
        <v>0</v>
      </c>
      <c r="M33" s="33" t="n">
        <f aca="false">IF($B33&lt;='EO9904.2'!mthend,Inputs!M21,0)</f>
        <v>0</v>
      </c>
      <c r="N33" s="33" t="n">
        <f aca="false">IF($B33&lt;='EO9904.2'!mthend,Inputs!N21,0)</f>
        <v>0</v>
      </c>
      <c r="O33" s="30" t="n">
        <v>0</v>
      </c>
      <c r="P33" s="30" t="n">
        <v>0</v>
      </c>
      <c r="Q33" s="30" t="n">
        <f aca="false">'EO9904.2'!M38-$Q$3</f>
        <v>0.0075</v>
      </c>
      <c r="S33" s="34" t="n">
        <f aca="false">IF($B33&lt;='EO9904.3'!mthend,Inputs!S21,0)</f>
        <v>298</v>
      </c>
      <c r="T33" s="0" t="n">
        <f aca="false">IF($B33&lt;='EO9904.3'!mthend,Inputs!T21,0)</f>
        <v>0.0001</v>
      </c>
      <c r="U33" s="0" t="n">
        <f aca="false">IF($B33&lt;='EO9904.3'!mthend,Inputs!U21,0)</f>
        <v>0.0001</v>
      </c>
      <c r="V33" s="33" t="n">
        <f aca="false">IF($B33&lt;='EO9904.3'!mthend,Inputs!V21,0)</f>
        <v>0</v>
      </c>
      <c r="W33" s="30" t="n">
        <f aca="false">'EO9904.3'!G38+$W$3</f>
        <v>4.364</v>
      </c>
      <c r="X33" s="30" t="n">
        <f aca="false">'EO9904.3'!J38+$X$3</f>
        <v>0.0275</v>
      </c>
      <c r="Y33" s="30" t="n">
        <v>0</v>
      </c>
      <c r="AA33" s="34" t="n">
        <f aca="false">IF($B33&lt;='EO9904.3'!mthend,Inputs!AA21,0)</f>
        <v>596</v>
      </c>
      <c r="AB33" s="0" t="n">
        <f aca="false">IF($B33&lt;='EO9904.3'!mthend,Inputs!AB21,0)</f>
        <v>0.0001</v>
      </c>
      <c r="AC33" s="0" t="n">
        <f aca="false">IF($B33&lt;='EO9904.3'!mthend,Inputs!AC21,0)</f>
        <v>0.0001</v>
      </c>
      <c r="AD33" s="33" t="n">
        <f aca="false">IF($B33&lt;='EO9904.3'!mthend,Inputs!AD21,0)</f>
        <v>0</v>
      </c>
      <c r="AE33" s="30" t="n">
        <f aca="false">'EO9904.M'!G38+$AE$3</f>
        <v>4.364</v>
      </c>
      <c r="AF33" s="30" t="n">
        <f aca="false">'EO9904.M'!J38+$AF$3</f>
        <v>0.0275</v>
      </c>
      <c r="AG33" s="30" t="n">
        <v>0</v>
      </c>
    </row>
    <row r="34" customFormat="false" ht="12.75" hidden="false" customHeight="false" outlineLevel="0" collapsed="false">
      <c r="B34" s="25" t="n">
        <f aca="false">'EO9904.1'!A39</f>
        <v>37834</v>
      </c>
      <c r="C34" s="34" t="n">
        <f aca="false">IF($B34&lt;=Summary!$D$10,Inputs!C22,0)</f>
        <v>3704</v>
      </c>
      <c r="D34" s="35" t="n">
        <f aca="false">IF($B34&lt;=Summary!$D$10,Inputs!D22,0)</f>
        <v>2.8937</v>
      </c>
      <c r="E34" s="32" t="n">
        <f aca="false">IF($B34&lt;=Summary!$D$10,Inputs!E22,0)</f>
        <v>0</v>
      </c>
      <c r="F34" s="32" t="n">
        <f aca="false">IF($B34&lt;=Summary!$D$10,Inputs!F22,0)</f>
        <v>0</v>
      </c>
      <c r="G34" s="29" t="n">
        <f aca="false">'EO9904.1'!G39</f>
        <v>4.298</v>
      </c>
      <c r="H34" s="29" t="n">
        <f aca="false">'EO9904.1'!J39</f>
        <v>0.0125</v>
      </c>
      <c r="I34" s="29" t="n">
        <f aca="false">'EO9904.1'!M39</f>
        <v>0.015</v>
      </c>
      <c r="K34" s="34" t="n">
        <f aca="false">IF($B34&lt;='EO9904.2'!mthend,Inputs!K22,0)</f>
        <v>6879</v>
      </c>
      <c r="L34" s="33" t="n">
        <f aca="false">IF($B34&lt;='EO9904.2'!mthend,Inputs!L22,0)</f>
        <v>0</v>
      </c>
      <c r="M34" s="33" t="n">
        <f aca="false">IF($B34&lt;='EO9904.2'!mthend,Inputs!M22,0)</f>
        <v>0</v>
      </c>
      <c r="N34" s="33" t="n">
        <f aca="false">IF($B34&lt;='EO9904.2'!mthend,Inputs!N22,0)</f>
        <v>0</v>
      </c>
      <c r="O34" s="30" t="n">
        <v>0</v>
      </c>
      <c r="P34" s="30" t="n">
        <v>0</v>
      </c>
      <c r="Q34" s="30" t="n">
        <f aca="false">'EO9904.2'!M39-$Q$3</f>
        <v>0.0075</v>
      </c>
      <c r="S34" s="34" t="n">
        <f aca="false">IF($B34&lt;='EO9904.3'!mthend,Inputs!S22,0)</f>
        <v>298</v>
      </c>
      <c r="T34" s="0" t="n">
        <f aca="false">IF($B34&lt;='EO9904.3'!mthend,Inputs!T22,0)</f>
        <v>0.0001</v>
      </c>
      <c r="U34" s="0" t="n">
        <f aca="false">IF($B34&lt;='EO9904.3'!mthend,Inputs!U22,0)</f>
        <v>0.0001</v>
      </c>
      <c r="V34" s="33" t="n">
        <f aca="false">IF($B34&lt;='EO9904.3'!mthend,Inputs!V22,0)</f>
        <v>0</v>
      </c>
      <c r="W34" s="30" t="n">
        <f aca="false">'EO9904.3'!G39+$W$3</f>
        <v>4.378</v>
      </c>
      <c r="X34" s="30" t="n">
        <f aca="false">'EO9904.3'!J39+$X$3</f>
        <v>0.0275</v>
      </c>
      <c r="Y34" s="30" t="n">
        <v>0</v>
      </c>
      <c r="AA34" s="34" t="n">
        <f aca="false">IF($B34&lt;='EO9904.3'!mthend,Inputs!AA22,0)</f>
        <v>596</v>
      </c>
      <c r="AB34" s="0" t="n">
        <f aca="false">IF($B34&lt;='EO9904.3'!mthend,Inputs!AB22,0)</f>
        <v>0.0001</v>
      </c>
      <c r="AC34" s="0" t="n">
        <f aca="false">IF($B34&lt;='EO9904.3'!mthend,Inputs!AC22,0)</f>
        <v>0.0001</v>
      </c>
      <c r="AD34" s="33" t="n">
        <f aca="false">IF($B34&lt;='EO9904.3'!mthend,Inputs!AD22,0)</f>
        <v>0</v>
      </c>
      <c r="AE34" s="30" t="n">
        <f aca="false">'EO9904.M'!G39+$AE$3</f>
        <v>4.378</v>
      </c>
      <c r="AF34" s="30" t="n">
        <f aca="false">'EO9904.M'!J39+$AF$3</f>
        <v>0.0275</v>
      </c>
      <c r="AG34" s="30" t="n">
        <v>0</v>
      </c>
    </row>
    <row r="35" customFormat="false" ht="12.75" hidden="false" customHeight="false" outlineLevel="0" collapsed="false">
      <c r="B35" s="25" t="n">
        <f aca="false">'EO9904.1'!A40</f>
        <v>37865</v>
      </c>
      <c r="C35" s="34" t="n">
        <f aca="false">IF($B35&lt;=Summary!$D$10,Inputs!C23,0)</f>
        <v>3704</v>
      </c>
      <c r="D35" s="35" t="n">
        <f aca="false">IF($B35&lt;=Summary!$D$10,Inputs!D23,0)</f>
        <v>2.8295</v>
      </c>
      <c r="E35" s="32" t="n">
        <f aca="false">IF($B35&lt;=Summary!$D$10,Inputs!E23,0)</f>
        <v>0</v>
      </c>
      <c r="F35" s="32" t="n">
        <f aca="false">IF($B35&lt;=Summary!$D$10,Inputs!F23,0)</f>
        <v>0</v>
      </c>
      <c r="G35" s="29" t="n">
        <f aca="false">'EO9904.1'!G40</f>
        <v>4.333</v>
      </c>
      <c r="H35" s="29" t="n">
        <f aca="false">'EO9904.1'!J40</f>
        <v>0.0125</v>
      </c>
      <c r="I35" s="29" t="n">
        <f aca="false">'EO9904.1'!M40</f>
        <v>0.015</v>
      </c>
      <c r="K35" s="34" t="n">
        <f aca="false">IF($B35&lt;='EO9904.2'!mthend,Inputs!K23,0)</f>
        <v>6879</v>
      </c>
      <c r="L35" s="33" t="n">
        <f aca="false">IF($B35&lt;='EO9904.2'!mthend,Inputs!L23,0)</f>
        <v>0</v>
      </c>
      <c r="M35" s="33" t="n">
        <f aca="false">IF($B35&lt;='EO9904.2'!mthend,Inputs!M23,0)</f>
        <v>0</v>
      </c>
      <c r="N35" s="33" t="n">
        <f aca="false">IF($B35&lt;='EO9904.2'!mthend,Inputs!N23,0)</f>
        <v>0</v>
      </c>
      <c r="O35" s="30" t="n">
        <v>0</v>
      </c>
      <c r="P35" s="30" t="n">
        <v>0</v>
      </c>
      <c r="Q35" s="30" t="n">
        <f aca="false">'EO9904.2'!M40-$Q$3</f>
        <v>0.0075</v>
      </c>
      <c r="S35" s="34" t="n">
        <f aca="false">IF($B35&lt;='EO9904.3'!mthend,Inputs!S23,0)</f>
        <v>298</v>
      </c>
      <c r="T35" s="0" t="n">
        <f aca="false">IF($B35&lt;='EO9904.3'!mthend,Inputs!T23,0)</f>
        <v>0.0001</v>
      </c>
      <c r="U35" s="0" t="n">
        <f aca="false">IF($B35&lt;='EO9904.3'!mthend,Inputs!U23,0)</f>
        <v>0.0001</v>
      </c>
      <c r="V35" s="33" t="n">
        <f aca="false">IF($B35&lt;='EO9904.3'!mthend,Inputs!V23,0)</f>
        <v>0</v>
      </c>
      <c r="W35" s="30" t="n">
        <f aca="false">'EO9904.3'!G40+$W$3</f>
        <v>4.413</v>
      </c>
      <c r="X35" s="30" t="n">
        <f aca="false">'EO9904.3'!J40+$X$3</f>
        <v>0.0275</v>
      </c>
      <c r="Y35" s="30" t="n">
        <v>0</v>
      </c>
      <c r="AA35" s="34" t="n">
        <f aca="false">IF($B35&lt;='EO9904.3'!mthend,Inputs!AA23,0)</f>
        <v>596</v>
      </c>
      <c r="AB35" s="0" t="n">
        <f aca="false">IF($B35&lt;='EO9904.3'!mthend,Inputs!AB23,0)</f>
        <v>0.0001</v>
      </c>
      <c r="AC35" s="0" t="n">
        <f aca="false">IF($B35&lt;='EO9904.3'!mthend,Inputs!AC23,0)</f>
        <v>0.0001</v>
      </c>
      <c r="AD35" s="33" t="n">
        <f aca="false">IF($B35&lt;='EO9904.3'!mthend,Inputs!AD23,0)</f>
        <v>0</v>
      </c>
      <c r="AE35" s="30" t="n">
        <f aca="false">'EO9904.M'!G40+$AE$3</f>
        <v>4.413</v>
      </c>
      <c r="AF35" s="30" t="n">
        <f aca="false">'EO9904.M'!J40+$AF$3</f>
        <v>0.0275</v>
      </c>
      <c r="AG35" s="30" t="n">
        <v>0</v>
      </c>
    </row>
    <row r="36" customFormat="false" ht="12.75" hidden="false" customHeight="false" outlineLevel="0" collapsed="false">
      <c r="B36" s="25" t="n">
        <f aca="false">'EO9904.1'!A41</f>
        <v>37895</v>
      </c>
      <c r="C36" s="34" t="n">
        <f aca="false">IF($B36&lt;=Summary!$D$10,Inputs!C24,0)</f>
        <v>3704</v>
      </c>
      <c r="D36" s="35" t="n">
        <f aca="false">IF($B36&lt;=Summary!$D$10,Inputs!D24,0)</f>
        <v>2.8266</v>
      </c>
      <c r="E36" s="32" t="n">
        <f aca="false">IF($B36&lt;=Summary!$D$10,Inputs!E24,0)</f>
        <v>0</v>
      </c>
      <c r="F36" s="32" t="n">
        <f aca="false">IF($B36&lt;=Summary!$D$10,Inputs!F24,0)</f>
        <v>0</v>
      </c>
      <c r="G36" s="29" t="n">
        <f aca="false">'EO9904.1'!G41</f>
        <v>4.363</v>
      </c>
      <c r="H36" s="29" t="n">
        <f aca="false">'EO9904.1'!J41</f>
        <v>0.0125</v>
      </c>
      <c r="I36" s="29" t="n">
        <f aca="false">'EO9904.1'!M41</f>
        <v>0.015</v>
      </c>
      <c r="K36" s="34" t="n">
        <f aca="false">IF($B36&lt;='EO9904.2'!mthend,Inputs!K24,0)</f>
        <v>6879</v>
      </c>
      <c r="L36" s="33" t="n">
        <f aca="false">IF($B36&lt;='EO9904.2'!mthend,Inputs!L24,0)</f>
        <v>0</v>
      </c>
      <c r="M36" s="33" t="n">
        <f aca="false">IF($B36&lt;='EO9904.2'!mthend,Inputs!M24,0)</f>
        <v>0</v>
      </c>
      <c r="N36" s="33" t="n">
        <f aca="false">IF($B36&lt;='EO9904.2'!mthend,Inputs!N24,0)</f>
        <v>0</v>
      </c>
      <c r="O36" s="30" t="n">
        <v>0</v>
      </c>
      <c r="P36" s="30" t="n">
        <v>0</v>
      </c>
      <c r="Q36" s="30" t="n">
        <f aca="false">'EO9904.2'!M41-$Q$3</f>
        <v>0.0075</v>
      </c>
      <c r="S36" s="34" t="n">
        <f aca="false">IF($B36&lt;='EO9904.3'!mthend,Inputs!S24,0)</f>
        <v>298</v>
      </c>
      <c r="T36" s="0" t="n">
        <f aca="false">IF($B36&lt;='EO9904.3'!mthend,Inputs!T24,0)</f>
        <v>0.0001</v>
      </c>
      <c r="U36" s="0" t="n">
        <f aca="false">IF($B36&lt;='EO9904.3'!mthend,Inputs!U24,0)</f>
        <v>0.0001</v>
      </c>
      <c r="V36" s="33" t="n">
        <f aca="false">IF($B36&lt;='EO9904.3'!mthend,Inputs!V24,0)</f>
        <v>0</v>
      </c>
      <c r="W36" s="30" t="n">
        <f aca="false">'EO9904.3'!G41+$W$3</f>
        <v>4.443</v>
      </c>
      <c r="X36" s="30" t="n">
        <f aca="false">'EO9904.3'!J41+$X$3</f>
        <v>0.0275</v>
      </c>
      <c r="Y36" s="30" t="n">
        <v>0</v>
      </c>
      <c r="AA36" s="34" t="n">
        <f aca="false">IF($B36&lt;='EO9904.3'!mthend,Inputs!AA24,0)</f>
        <v>596</v>
      </c>
      <c r="AB36" s="0" t="n">
        <f aca="false">IF($B36&lt;='EO9904.3'!mthend,Inputs!AB24,0)</f>
        <v>0.0001</v>
      </c>
      <c r="AC36" s="0" t="n">
        <f aca="false">IF($B36&lt;='EO9904.3'!mthend,Inputs!AC24,0)</f>
        <v>0.0001</v>
      </c>
      <c r="AD36" s="33" t="n">
        <f aca="false">IF($B36&lt;='EO9904.3'!mthend,Inputs!AD24,0)</f>
        <v>0</v>
      </c>
      <c r="AE36" s="30" t="n">
        <f aca="false">'EO9904.M'!G41+$AE$3</f>
        <v>4.443</v>
      </c>
      <c r="AF36" s="30" t="n">
        <f aca="false">'EO9904.M'!J41+$AF$3</f>
        <v>0.0275</v>
      </c>
      <c r="AG36" s="30" t="n">
        <v>0</v>
      </c>
    </row>
    <row r="37" customFormat="false" ht="12.75" hidden="false" customHeight="false" outlineLevel="0" collapsed="false">
      <c r="B37" s="25" t="n">
        <f aca="false">'EO9904.1'!A42</f>
        <v>37926</v>
      </c>
      <c r="C37" s="34" t="n">
        <f aca="false">IF($B37&lt;=Summary!$D$10,Inputs!C25,0)</f>
        <v>3704</v>
      </c>
      <c r="D37" s="35" t="n">
        <f aca="false">IF($B37&lt;=Summary!$D$10,Inputs!D25,0)</f>
        <v>2.8309</v>
      </c>
      <c r="E37" s="32" t="n">
        <f aca="false">IF($B37&lt;=Summary!$D$10,Inputs!E25,0)</f>
        <v>0</v>
      </c>
      <c r="F37" s="32" t="n">
        <f aca="false">IF($B37&lt;=Summary!$D$10,Inputs!F25,0)</f>
        <v>0</v>
      </c>
      <c r="G37" s="29" t="n">
        <f aca="false">'EO9904.1'!G42</f>
        <v>4.503</v>
      </c>
      <c r="H37" s="29" t="n">
        <f aca="false">'EO9904.1'!J42</f>
        <v>0.02</v>
      </c>
      <c r="I37" s="29" t="n">
        <f aca="false">'EO9904.1'!M42</f>
        <v>0.015</v>
      </c>
      <c r="K37" s="34" t="n">
        <f aca="false">IF($B37&lt;='EO9904.2'!mthend,Inputs!K25,0)</f>
        <v>6879</v>
      </c>
      <c r="L37" s="33" t="n">
        <f aca="false">IF($B37&lt;='EO9904.2'!mthend,Inputs!L25,0)</f>
        <v>0</v>
      </c>
      <c r="M37" s="33" t="n">
        <f aca="false">IF($B37&lt;='EO9904.2'!mthend,Inputs!M25,0)</f>
        <v>0</v>
      </c>
      <c r="N37" s="33" t="n">
        <f aca="false">IF($B37&lt;='EO9904.2'!mthend,Inputs!N25,0)</f>
        <v>0</v>
      </c>
      <c r="O37" s="30" t="n">
        <v>0</v>
      </c>
      <c r="P37" s="30" t="n">
        <v>0</v>
      </c>
      <c r="Q37" s="30" t="n">
        <f aca="false">'EO9904.2'!M42-$Q$3</f>
        <v>0.0075</v>
      </c>
      <c r="S37" s="34" t="n">
        <f aca="false">IF($B37&lt;='EO9904.3'!mthend,Inputs!S25,0)</f>
        <v>298</v>
      </c>
      <c r="T37" s="0" t="n">
        <f aca="false">IF($B37&lt;='EO9904.3'!mthend,Inputs!T25,0)</f>
        <v>0.0001</v>
      </c>
      <c r="U37" s="0" t="n">
        <f aca="false">IF($B37&lt;='EO9904.3'!mthend,Inputs!U25,0)</f>
        <v>0.0001</v>
      </c>
      <c r="V37" s="33" t="n">
        <f aca="false">IF($B37&lt;='EO9904.3'!mthend,Inputs!V25,0)</f>
        <v>0</v>
      </c>
      <c r="W37" s="30" t="n">
        <f aca="false">'EO9904.3'!G42+$W$3</f>
        <v>4.583</v>
      </c>
      <c r="X37" s="30" t="n">
        <f aca="false">'EO9904.3'!J42+$X$3</f>
        <v>0.035</v>
      </c>
      <c r="Y37" s="30" t="n">
        <v>0</v>
      </c>
      <c r="AA37" s="34" t="n">
        <f aca="false">IF($B37&lt;='EO9904.3'!mthend,Inputs!AA25,0)</f>
        <v>596</v>
      </c>
      <c r="AB37" s="0" t="n">
        <f aca="false">IF($B37&lt;='EO9904.3'!mthend,Inputs!AB25,0)</f>
        <v>0.0001</v>
      </c>
      <c r="AC37" s="0" t="n">
        <f aca="false">IF($B37&lt;='EO9904.3'!mthend,Inputs!AC25,0)</f>
        <v>0.0001</v>
      </c>
      <c r="AD37" s="33" t="n">
        <f aca="false">IF($B37&lt;='EO9904.3'!mthend,Inputs!AD25,0)</f>
        <v>0</v>
      </c>
      <c r="AE37" s="30" t="n">
        <f aca="false">'EO9904.M'!G42+$AE$3</f>
        <v>4.583</v>
      </c>
      <c r="AF37" s="30" t="n">
        <f aca="false">'EO9904.M'!J42+$AF$3</f>
        <v>0.035</v>
      </c>
      <c r="AG37" s="30" t="n">
        <v>0</v>
      </c>
    </row>
    <row r="38" customFormat="false" ht="12.75" hidden="false" customHeight="false" outlineLevel="0" collapsed="false">
      <c r="B38" s="25" t="n">
        <f aca="false">'EO9904.1'!A43</f>
        <v>37956</v>
      </c>
      <c r="C38" s="34" t="n">
        <f aca="false">IF($B38&lt;=Summary!$D$10,Inputs!C26,0)</f>
        <v>4288</v>
      </c>
      <c r="D38" s="35" t="n">
        <f aca="false">IF($B38&lt;=Summary!$D$10,Inputs!D26,0)</f>
        <v>2.8637</v>
      </c>
      <c r="E38" s="32" t="n">
        <f aca="false">IF($B38&lt;=Summary!$D$10,Inputs!E26,0)</f>
        <v>0</v>
      </c>
      <c r="F38" s="32" t="n">
        <f aca="false">IF($B38&lt;=Summary!$D$10,Inputs!F26,0)</f>
        <v>0</v>
      </c>
      <c r="G38" s="29" t="n">
        <f aca="false">'EO9904.1'!G43</f>
        <v>4.628</v>
      </c>
      <c r="H38" s="29" t="n">
        <f aca="false">'EO9904.1'!J43</f>
        <v>0.02</v>
      </c>
      <c r="I38" s="29" t="n">
        <f aca="false">'EO9904.1'!M43</f>
        <v>0.015</v>
      </c>
      <c r="K38" s="34" t="n">
        <f aca="false">IF($B38&lt;='EO9904.2'!mthend,Inputs!K26,0)</f>
        <v>7962</v>
      </c>
      <c r="L38" s="33" t="n">
        <f aca="false">IF($B38&lt;='EO9904.2'!mthend,Inputs!L26,0)</f>
        <v>0</v>
      </c>
      <c r="M38" s="33" t="n">
        <f aca="false">IF($B38&lt;='EO9904.2'!mthend,Inputs!M26,0)</f>
        <v>0</v>
      </c>
      <c r="N38" s="33" t="n">
        <f aca="false">IF($B38&lt;='EO9904.2'!mthend,Inputs!N26,0)</f>
        <v>0</v>
      </c>
      <c r="O38" s="30" t="n">
        <v>0</v>
      </c>
      <c r="P38" s="30" t="n">
        <v>0</v>
      </c>
      <c r="Q38" s="30" t="n">
        <f aca="false">'EO9904.2'!M43-$Q$3</f>
        <v>0.0075</v>
      </c>
      <c r="S38" s="34" t="n">
        <f aca="false">IF($B38&lt;='EO9904.3'!mthend,Inputs!S26,0)</f>
        <v>345</v>
      </c>
      <c r="T38" s="0" t="n">
        <f aca="false">IF($B38&lt;='EO9904.3'!mthend,Inputs!T26,0)</f>
        <v>0.0001</v>
      </c>
      <c r="U38" s="0" t="n">
        <f aca="false">IF($B38&lt;='EO9904.3'!mthend,Inputs!U26,0)</f>
        <v>0.0001</v>
      </c>
      <c r="V38" s="33" t="n">
        <f aca="false">IF($B38&lt;='EO9904.3'!mthend,Inputs!V26,0)</f>
        <v>0</v>
      </c>
      <c r="W38" s="30" t="n">
        <f aca="false">'EO9904.3'!G43+$W$3</f>
        <v>4.708</v>
      </c>
      <c r="X38" s="30" t="n">
        <f aca="false">'EO9904.3'!J43+$X$3</f>
        <v>0.035</v>
      </c>
      <c r="Y38" s="30" t="n">
        <v>0</v>
      </c>
      <c r="AA38" s="34" t="n">
        <f aca="false">IF($B38&lt;='EO9904.3'!mthend,Inputs!AA26,0)</f>
        <v>690</v>
      </c>
      <c r="AB38" s="0" t="n">
        <f aca="false">IF($B38&lt;='EO9904.3'!mthend,Inputs!AB26,0)</f>
        <v>0.0001</v>
      </c>
      <c r="AC38" s="0" t="n">
        <f aca="false">IF($B38&lt;='EO9904.3'!mthend,Inputs!AC26,0)</f>
        <v>0.0001</v>
      </c>
      <c r="AD38" s="33" t="n">
        <f aca="false">IF($B38&lt;='EO9904.3'!mthend,Inputs!AD26,0)</f>
        <v>0</v>
      </c>
      <c r="AE38" s="30" t="n">
        <f aca="false">'EO9904.M'!G43+$AE$3</f>
        <v>4.708</v>
      </c>
      <c r="AF38" s="30" t="n">
        <f aca="false">'EO9904.M'!J43+$AF$3</f>
        <v>0.035</v>
      </c>
      <c r="AG38" s="30" t="n">
        <v>0</v>
      </c>
    </row>
    <row r="39" customFormat="false" ht="12.75" hidden="false" customHeight="false" outlineLevel="0" collapsed="false">
      <c r="B39" s="25" t="n">
        <f aca="false">'EO9904.1'!A44</f>
        <v>37987</v>
      </c>
      <c r="C39" s="34" t="n">
        <f aca="false">IF($B39&lt;=Summary!$D$10,Inputs!C27,0)</f>
        <v>4288</v>
      </c>
      <c r="D39" s="35" t="n">
        <f aca="false">IF($B39&lt;=Summary!$D$10,Inputs!D27,0)</f>
        <v>3.2706</v>
      </c>
      <c r="E39" s="32" t="n">
        <f aca="false">IF($B39&lt;=Summary!$D$10,Inputs!E27,0)</f>
        <v>0</v>
      </c>
      <c r="F39" s="32" t="n">
        <f aca="false">IF($B39&lt;=Summary!$D$10,Inputs!F27,0)</f>
        <v>0</v>
      </c>
      <c r="G39" s="29" t="n">
        <f aca="false">'EO9904.1'!G44</f>
        <v>4.668</v>
      </c>
      <c r="H39" s="29" t="n">
        <f aca="false">'EO9904.1'!J44</f>
        <v>0.02</v>
      </c>
      <c r="I39" s="29" t="n">
        <f aca="false">'EO9904.1'!M44</f>
        <v>0.02</v>
      </c>
      <c r="K39" s="34" t="n">
        <f aca="false">IF($B39&lt;='EO9904.2'!mthend,Inputs!K27,0)</f>
        <v>7962</v>
      </c>
      <c r="L39" s="33" t="n">
        <f aca="false">IF($B39&lt;='EO9904.2'!mthend,Inputs!L27,0)</f>
        <v>0</v>
      </c>
      <c r="M39" s="33" t="n">
        <f aca="false">IF($B39&lt;='EO9904.2'!mthend,Inputs!M27,0)</f>
        <v>0</v>
      </c>
      <c r="N39" s="33" t="n">
        <f aca="false">IF($B39&lt;='EO9904.2'!mthend,Inputs!N27,0)</f>
        <v>0</v>
      </c>
      <c r="O39" s="30" t="n">
        <v>0</v>
      </c>
      <c r="P39" s="30" t="n">
        <v>0</v>
      </c>
      <c r="Q39" s="30" t="n">
        <f aca="false">'EO9904.2'!M44-$Q$3</f>
        <v>0.0125</v>
      </c>
      <c r="S39" s="34" t="n">
        <f aca="false">IF($B39&lt;='EO9904.3'!mthend,Inputs!S27,0)</f>
        <v>345</v>
      </c>
      <c r="T39" s="0" t="n">
        <f aca="false">IF($B39&lt;='EO9904.3'!mthend,Inputs!T27,0)</f>
        <v>0.0001</v>
      </c>
      <c r="U39" s="0" t="n">
        <f aca="false">IF($B39&lt;='EO9904.3'!mthend,Inputs!U27,0)</f>
        <v>0.0001</v>
      </c>
      <c r="V39" s="33" t="n">
        <f aca="false">IF($B39&lt;='EO9904.3'!mthend,Inputs!V27,0)</f>
        <v>0</v>
      </c>
      <c r="W39" s="30" t="n">
        <f aca="false">'EO9904.3'!G44+$W$3</f>
        <v>4.748</v>
      </c>
      <c r="X39" s="30" t="n">
        <f aca="false">'EO9904.3'!J44+$X$3</f>
        <v>0.035</v>
      </c>
      <c r="Y39" s="30" t="n">
        <v>0</v>
      </c>
      <c r="AA39" s="34" t="n">
        <f aca="false">IF($B39&lt;='EO9904.3'!mthend,Inputs!AA27,0)</f>
        <v>690</v>
      </c>
      <c r="AB39" s="0" t="n">
        <f aca="false">IF($B39&lt;='EO9904.3'!mthend,Inputs!AB27,0)</f>
        <v>0.0001</v>
      </c>
      <c r="AC39" s="0" t="n">
        <f aca="false">IF($B39&lt;='EO9904.3'!mthend,Inputs!AC27,0)</f>
        <v>0.0001</v>
      </c>
      <c r="AD39" s="33" t="n">
        <f aca="false">IF($B39&lt;='EO9904.3'!mthend,Inputs!AD27,0)</f>
        <v>0</v>
      </c>
      <c r="AE39" s="30" t="n">
        <f aca="false">'EO9904.M'!G44+$AE$3</f>
        <v>4.748</v>
      </c>
      <c r="AF39" s="30" t="n">
        <f aca="false">'EO9904.M'!J44+$AF$3</f>
        <v>0.035</v>
      </c>
      <c r="AG39" s="30" t="n">
        <v>0</v>
      </c>
    </row>
    <row r="40" customFormat="false" ht="12.75" hidden="false" customHeight="false" outlineLevel="0" collapsed="false">
      <c r="B40" s="25" t="n">
        <f aca="false">'EO9904.1'!A45</f>
        <v>38018</v>
      </c>
      <c r="C40" s="34" t="n">
        <f aca="false">IF($B40&lt;=Summary!$D$10,Inputs!C28,0)</f>
        <v>4288</v>
      </c>
      <c r="D40" s="35" t="n">
        <f aca="false">IF($B40&lt;=Summary!$D$10,Inputs!D28,0)</f>
        <v>3.0684</v>
      </c>
      <c r="E40" s="32" t="n">
        <f aca="false">IF($B40&lt;=Summary!$D$10,Inputs!E28,0)</f>
        <v>0</v>
      </c>
      <c r="F40" s="32" t="n">
        <f aca="false">IF($B40&lt;=Summary!$D$10,Inputs!F28,0)</f>
        <v>0</v>
      </c>
      <c r="G40" s="29" t="n">
        <f aca="false">'EO9904.1'!G45</f>
        <v>4.548</v>
      </c>
      <c r="H40" s="29" t="n">
        <f aca="false">'EO9904.1'!J45</f>
        <v>0.02</v>
      </c>
      <c r="I40" s="29" t="n">
        <f aca="false">'EO9904.1'!M45</f>
        <v>0.02</v>
      </c>
      <c r="K40" s="34" t="n">
        <f aca="false">IF($B40&lt;='EO9904.2'!mthend,Inputs!K28,0)</f>
        <v>7962</v>
      </c>
      <c r="L40" s="33" t="n">
        <f aca="false">IF($B40&lt;='EO9904.2'!mthend,Inputs!L28,0)</f>
        <v>0</v>
      </c>
      <c r="M40" s="33" t="n">
        <f aca="false">IF($B40&lt;='EO9904.2'!mthend,Inputs!M28,0)</f>
        <v>0</v>
      </c>
      <c r="N40" s="33" t="n">
        <f aca="false">IF($B40&lt;='EO9904.2'!mthend,Inputs!N28,0)</f>
        <v>0</v>
      </c>
      <c r="O40" s="30" t="n">
        <v>0</v>
      </c>
      <c r="P40" s="30" t="n">
        <v>0</v>
      </c>
      <c r="Q40" s="30" t="n">
        <f aca="false">'EO9904.2'!M45-$Q$3</f>
        <v>0.0125</v>
      </c>
      <c r="S40" s="34" t="n">
        <f aca="false">IF($B40&lt;='EO9904.3'!mthend,Inputs!S28,0)</f>
        <v>345</v>
      </c>
      <c r="T40" s="0" t="n">
        <f aca="false">IF($B40&lt;='EO9904.3'!mthend,Inputs!T28,0)</f>
        <v>0.0001</v>
      </c>
      <c r="U40" s="0" t="n">
        <f aca="false">IF($B40&lt;='EO9904.3'!mthend,Inputs!U28,0)</f>
        <v>0.0001</v>
      </c>
      <c r="V40" s="33" t="n">
        <f aca="false">IF($B40&lt;='EO9904.3'!mthend,Inputs!V28,0)</f>
        <v>0</v>
      </c>
      <c r="W40" s="30" t="n">
        <f aca="false">'EO9904.3'!G45+$W$3</f>
        <v>4.628</v>
      </c>
      <c r="X40" s="30" t="n">
        <f aca="false">'EO9904.3'!J45+$X$3</f>
        <v>0.035</v>
      </c>
      <c r="Y40" s="30" t="n">
        <v>0</v>
      </c>
      <c r="AA40" s="34" t="n">
        <f aca="false">IF($B40&lt;='EO9904.3'!mthend,Inputs!AA28,0)</f>
        <v>690</v>
      </c>
      <c r="AB40" s="0" t="n">
        <f aca="false">IF($B40&lt;='EO9904.3'!mthend,Inputs!AB28,0)</f>
        <v>0.0001</v>
      </c>
      <c r="AC40" s="0" t="n">
        <f aca="false">IF($B40&lt;='EO9904.3'!mthend,Inputs!AC28,0)</f>
        <v>0.0001</v>
      </c>
      <c r="AD40" s="33" t="n">
        <f aca="false">IF($B40&lt;='EO9904.3'!mthend,Inputs!AD28,0)</f>
        <v>0</v>
      </c>
      <c r="AE40" s="30" t="n">
        <f aca="false">'EO9904.M'!G45+$AE$3</f>
        <v>4.628</v>
      </c>
      <c r="AF40" s="30" t="n">
        <f aca="false">'EO9904.M'!J45+$AF$3</f>
        <v>0.035</v>
      </c>
      <c r="AG40" s="30" t="n">
        <v>0</v>
      </c>
    </row>
    <row r="41" customFormat="false" ht="12.75" hidden="false" customHeight="false" outlineLevel="0" collapsed="false">
      <c r="B41" s="25" t="n">
        <f aca="false">'EO9904.1'!A46</f>
        <v>38047</v>
      </c>
      <c r="C41" s="34" t="n">
        <f aca="false">IF($B41&lt;=Summary!$D$10,Inputs!C29,0)</f>
        <v>3704</v>
      </c>
      <c r="D41" s="35" t="n">
        <f aca="false">IF($B41&lt;=Summary!$D$10,Inputs!D29,0)</f>
        <v>2.9279</v>
      </c>
      <c r="E41" s="32" t="n">
        <f aca="false">IF($B41&lt;=Summary!$D$10,Inputs!E29,0)</f>
        <v>0</v>
      </c>
      <c r="F41" s="32" t="n">
        <f aca="false">IF($B41&lt;=Summary!$D$10,Inputs!F29,0)</f>
        <v>0</v>
      </c>
      <c r="G41" s="29" t="n">
        <f aca="false">'EO9904.1'!G46</f>
        <v>4.423</v>
      </c>
      <c r="H41" s="29" t="n">
        <f aca="false">'EO9904.1'!J46</f>
        <v>0.02</v>
      </c>
      <c r="I41" s="29" t="n">
        <f aca="false">'EO9904.1'!M46</f>
        <v>0.02</v>
      </c>
      <c r="K41" s="34" t="n">
        <f aca="false">IF($B41&lt;='EO9904.2'!mthend,Inputs!K29,0)</f>
        <v>6879</v>
      </c>
      <c r="L41" s="33" t="n">
        <f aca="false">IF($B41&lt;='EO9904.2'!mthend,Inputs!L29,0)</f>
        <v>0</v>
      </c>
      <c r="M41" s="33" t="n">
        <f aca="false">IF($B41&lt;='EO9904.2'!mthend,Inputs!M29,0)</f>
        <v>0</v>
      </c>
      <c r="N41" s="33" t="n">
        <f aca="false">IF($B41&lt;='EO9904.2'!mthend,Inputs!N29,0)</f>
        <v>0</v>
      </c>
      <c r="O41" s="30" t="n">
        <v>0</v>
      </c>
      <c r="P41" s="30" t="n">
        <v>0</v>
      </c>
      <c r="Q41" s="30" t="n">
        <f aca="false">'EO9904.2'!M46-$Q$3</f>
        <v>0.0125</v>
      </c>
      <c r="S41" s="34" t="n">
        <f aca="false">IF($B41&lt;='EO9904.3'!mthend,Inputs!S29,0)</f>
        <v>298</v>
      </c>
      <c r="T41" s="0" t="n">
        <f aca="false">IF($B41&lt;='EO9904.3'!mthend,Inputs!T29,0)</f>
        <v>0.0001</v>
      </c>
      <c r="U41" s="0" t="n">
        <f aca="false">IF($B41&lt;='EO9904.3'!mthend,Inputs!U29,0)</f>
        <v>0.0001</v>
      </c>
      <c r="V41" s="33" t="n">
        <f aca="false">IF($B41&lt;='EO9904.3'!mthend,Inputs!V29,0)</f>
        <v>0</v>
      </c>
      <c r="W41" s="30" t="n">
        <f aca="false">'EO9904.3'!G46+$W$3</f>
        <v>4.503</v>
      </c>
      <c r="X41" s="30" t="n">
        <f aca="false">'EO9904.3'!J46+$X$3</f>
        <v>0.035</v>
      </c>
      <c r="Y41" s="30" t="n">
        <v>0</v>
      </c>
      <c r="AA41" s="34" t="n">
        <f aca="false">IF($B41&lt;='EO9904.3'!mthend,Inputs!AA29,0)</f>
        <v>596</v>
      </c>
      <c r="AB41" s="0" t="n">
        <f aca="false">IF($B41&lt;='EO9904.3'!mthend,Inputs!AB29,0)</f>
        <v>0.0001</v>
      </c>
      <c r="AC41" s="0" t="n">
        <f aca="false">IF($B41&lt;='EO9904.3'!mthend,Inputs!AC29,0)</f>
        <v>0.0001</v>
      </c>
      <c r="AD41" s="33" t="n">
        <f aca="false">IF($B41&lt;='EO9904.3'!mthend,Inputs!AD29,0)</f>
        <v>0</v>
      </c>
      <c r="AE41" s="30" t="n">
        <f aca="false">'EO9904.M'!G46+$AE$3</f>
        <v>4.503</v>
      </c>
      <c r="AF41" s="30" t="n">
        <f aca="false">'EO9904.M'!J46+$AF$3</f>
        <v>0.035</v>
      </c>
      <c r="AG41" s="30" t="n">
        <v>0</v>
      </c>
    </row>
    <row r="42" customFormat="false" ht="12.75" hidden="false" customHeight="false" outlineLevel="0" collapsed="false">
      <c r="B42" s="25" t="n">
        <f aca="false">'EO9904.1'!A47</f>
        <v>38078</v>
      </c>
      <c r="C42" s="34" t="n">
        <f aca="false">IF($B42&lt;=Summary!$D$10,Inputs!C30,0)</f>
        <v>3704</v>
      </c>
      <c r="D42" s="35" t="n">
        <f aca="false">IF($B42&lt;=Summary!$D$10,Inputs!D30,0)</f>
        <v>3.0733</v>
      </c>
      <c r="E42" s="32" t="n">
        <f aca="false">IF($B42&lt;=Summary!$D$10,Inputs!E30,0)</f>
        <v>0</v>
      </c>
      <c r="F42" s="32" t="n">
        <f aca="false">IF($B42&lt;=Summary!$D$10,Inputs!F30,0)</f>
        <v>0</v>
      </c>
      <c r="G42" s="29" t="n">
        <f aca="false">'EO9904.1'!G47</f>
        <v>4.293</v>
      </c>
      <c r="H42" s="29" t="n">
        <f aca="false">'EO9904.1'!J47</f>
        <v>0.0125</v>
      </c>
      <c r="I42" s="29" t="n">
        <f aca="false">'EO9904.1'!M47</f>
        <v>0.015</v>
      </c>
      <c r="K42" s="34" t="n">
        <f aca="false">IF($B42&lt;='EO9904.2'!mthend,Inputs!K30,0)</f>
        <v>6879</v>
      </c>
      <c r="L42" s="33" t="n">
        <f aca="false">IF($B42&lt;='EO9904.2'!mthend,Inputs!L30,0)</f>
        <v>0</v>
      </c>
      <c r="M42" s="33" t="n">
        <f aca="false">IF($B42&lt;='EO9904.2'!mthend,Inputs!M30,0)</f>
        <v>0</v>
      </c>
      <c r="N42" s="33" t="n">
        <f aca="false">IF($B42&lt;='EO9904.2'!mthend,Inputs!N30,0)</f>
        <v>0</v>
      </c>
      <c r="O42" s="30" t="n">
        <v>0</v>
      </c>
      <c r="P42" s="30" t="n">
        <v>0</v>
      </c>
      <c r="Q42" s="30" t="n">
        <f aca="false">'EO9904.2'!M47-$Q$3</f>
        <v>0.0075</v>
      </c>
      <c r="S42" s="34" t="n">
        <f aca="false">IF($B42&lt;='EO9904.3'!mthend,Inputs!S30,0)</f>
        <v>298</v>
      </c>
      <c r="T42" s="0" t="n">
        <f aca="false">IF($B42&lt;='EO9904.3'!mthend,Inputs!T30,0)</f>
        <v>0.0001</v>
      </c>
      <c r="U42" s="0" t="n">
        <f aca="false">IF($B42&lt;='EO9904.3'!mthend,Inputs!U30,0)</f>
        <v>0.0001</v>
      </c>
      <c r="V42" s="33" t="n">
        <f aca="false">IF($B42&lt;='EO9904.3'!mthend,Inputs!V30,0)</f>
        <v>0</v>
      </c>
      <c r="W42" s="30" t="n">
        <f aca="false">'EO9904.3'!G47+$W$3</f>
        <v>4.373</v>
      </c>
      <c r="X42" s="30" t="n">
        <f aca="false">'EO9904.3'!J47+$X$3</f>
        <v>0.0275</v>
      </c>
      <c r="Y42" s="30" t="n">
        <v>0</v>
      </c>
      <c r="AA42" s="34" t="n">
        <f aca="false">IF($B42&lt;='EO9904.3'!mthend,Inputs!AA30,0)</f>
        <v>596</v>
      </c>
      <c r="AB42" s="0" t="n">
        <f aca="false">IF($B42&lt;='EO9904.3'!mthend,Inputs!AB30,0)</f>
        <v>0.0001</v>
      </c>
      <c r="AC42" s="0" t="n">
        <f aca="false">IF($B42&lt;='EO9904.3'!mthend,Inputs!AC30,0)</f>
        <v>0.0001</v>
      </c>
      <c r="AD42" s="33" t="n">
        <f aca="false">IF($B42&lt;='EO9904.3'!mthend,Inputs!AD30,0)</f>
        <v>0</v>
      </c>
      <c r="AE42" s="30" t="n">
        <f aca="false">'EO9904.M'!G47+$AE$3</f>
        <v>4.373</v>
      </c>
      <c r="AF42" s="30" t="n">
        <f aca="false">'EO9904.M'!J47+$AF$3</f>
        <v>0.0275</v>
      </c>
      <c r="AG42" s="30" t="n">
        <v>0</v>
      </c>
    </row>
    <row r="43" customFormat="false" ht="12.75" hidden="false" customHeight="false" outlineLevel="0" collapsed="false">
      <c r="B43" s="25" t="n">
        <f aca="false">'EO9904.1'!A48</f>
        <v>38108</v>
      </c>
      <c r="C43" s="34" t="n">
        <f aca="false">IF($B43&lt;=Summary!$D$10,Inputs!C31,0)</f>
        <v>3704</v>
      </c>
      <c r="D43" s="35" t="n">
        <f aca="false">IF($B43&lt;=Summary!$D$10,Inputs!D31,0)</f>
        <v>3.0979</v>
      </c>
      <c r="E43" s="32" t="n">
        <f aca="false">IF($B43&lt;=Summary!$D$10,Inputs!E31,0)</f>
        <v>0</v>
      </c>
      <c r="F43" s="32" t="n">
        <f aca="false">IF($B43&lt;=Summary!$D$10,Inputs!F31,0)</f>
        <v>0</v>
      </c>
      <c r="G43" s="29" t="n">
        <f aca="false">'EO9904.1'!G48</f>
        <v>4.283</v>
      </c>
      <c r="H43" s="29" t="n">
        <f aca="false">'EO9904.1'!J48</f>
        <v>0.0125</v>
      </c>
      <c r="I43" s="29" t="n">
        <f aca="false">'EO9904.1'!M48</f>
        <v>0.015</v>
      </c>
      <c r="K43" s="34" t="n">
        <f aca="false">IF($B43&lt;='EO9904.2'!mthend,Inputs!K31,0)</f>
        <v>6879</v>
      </c>
      <c r="L43" s="33" t="n">
        <f aca="false">IF($B43&lt;='EO9904.2'!mthend,Inputs!L31,0)</f>
        <v>0</v>
      </c>
      <c r="M43" s="33" t="n">
        <f aca="false">IF($B43&lt;='EO9904.2'!mthend,Inputs!M31,0)</f>
        <v>0</v>
      </c>
      <c r="N43" s="33" t="n">
        <f aca="false">IF($B43&lt;='EO9904.2'!mthend,Inputs!N31,0)</f>
        <v>0</v>
      </c>
      <c r="O43" s="30" t="n">
        <v>0</v>
      </c>
      <c r="P43" s="30" t="n">
        <v>0</v>
      </c>
      <c r="Q43" s="30" t="n">
        <f aca="false">'EO9904.2'!M48-$Q$3</f>
        <v>0.0075</v>
      </c>
      <c r="S43" s="34" t="n">
        <f aca="false">IF($B43&lt;='EO9904.3'!mthend,Inputs!S31,0)</f>
        <v>298</v>
      </c>
      <c r="T43" s="0" t="n">
        <f aca="false">IF($B43&lt;='EO9904.3'!mthend,Inputs!T31,0)</f>
        <v>0.0001</v>
      </c>
      <c r="U43" s="0" t="n">
        <f aca="false">IF($B43&lt;='EO9904.3'!mthend,Inputs!U31,0)</f>
        <v>0.0001</v>
      </c>
      <c r="V43" s="33" t="n">
        <f aca="false">IF($B43&lt;='EO9904.3'!mthend,Inputs!V31,0)</f>
        <v>0</v>
      </c>
      <c r="W43" s="30" t="n">
        <f aca="false">'EO9904.3'!G48+$W$3</f>
        <v>4.363</v>
      </c>
      <c r="X43" s="30" t="n">
        <f aca="false">'EO9904.3'!J48+$X$3</f>
        <v>0.0275</v>
      </c>
      <c r="Y43" s="30" t="n">
        <v>0</v>
      </c>
      <c r="AA43" s="34" t="n">
        <f aca="false">IF($B43&lt;='EO9904.3'!mthend,Inputs!AA31,0)</f>
        <v>596</v>
      </c>
      <c r="AB43" s="0" t="n">
        <f aca="false">IF($B43&lt;='EO9904.3'!mthend,Inputs!AB31,0)</f>
        <v>0.0001</v>
      </c>
      <c r="AC43" s="0" t="n">
        <f aca="false">IF($B43&lt;='EO9904.3'!mthend,Inputs!AC31,0)</f>
        <v>0.0001</v>
      </c>
      <c r="AD43" s="33" t="n">
        <f aca="false">IF($B43&lt;='EO9904.3'!mthend,Inputs!AD31,0)</f>
        <v>0</v>
      </c>
      <c r="AE43" s="30" t="n">
        <f aca="false">'EO9904.M'!G48+$AE$3</f>
        <v>4.363</v>
      </c>
      <c r="AF43" s="30" t="n">
        <f aca="false">'EO9904.M'!J48+$AF$3</f>
        <v>0.0275</v>
      </c>
      <c r="AG43" s="30" t="n">
        <v>0</v>
      </c>
    </row>
    <row r="44" customFormat="false" ht="12.75" hidden="false" customHeight="false" outlineLevel="0" collapsed="false">
      <c r="B44" s="25" t="n">
        <f aca="false">'EO9904.1'!A49</f>
        <v>38139</v>
      </c>
      <c r="C44" s="34" t="n">
        <f aca="false">IF($B44&lt;=Summary!$D$10,Inputs!C32,0)</f>
        <v>3704</v>
      </c>
      <c r="D44" s="35" t="n">
        <f aca="false">IF($B44&lt;=Summary!$D$10,Inputs!D32,0)</f>
        <v>3.0272</v>
      </c>
      <c r="E44" s="32" t="n">
        <f aca="false">IF($B44&lt;=Summary!$D$10,Inputs!E32,0)</f>
        <v>0</v>
      </c>
      <c r="F44" s="32" t="n">
        <f aca="false">IF($B44&lt;=Summary!$D$10,Inputs!F32,0)</f>
        <v>0</v>
      </c>
      <c r="G44" s="29" t="n">
        <f aca="false">'EO9904.1'!G49</f>
        <v>4.303</v>
      </c>
      <c r="H44" s="29" t="n">
        <f aca="false">'EO9904.1'!J49</f>
        <v>0.0125</v>
      </c>
      <c r="I44" s="29" t="n">
        <f aca="false">'EO9904.1'!M49</f>
        <v>0.015</v>
      </c>
      <c r="K44" s="34" t="n">
        <f aca="false">IF($B44&lt;='EO9904.2'!mthend,Inputs!K32,0)</f>
        <v>6879</v>
      </c>
      <c r="L44" s="33" t="n">
        <f aca="false">IF($B44&lt;='EO9904.2'!mthend,Inputs!L32,0)</f>
        <v>0</v>
      </c>
      <c r="M44" s="33" t="n">
        <f aca="false">IF($B44&lt;='EO9904.2'!mthend,Inputs!M32,0)</f>
        <v>0</v>
      </c>
      <c r="N44" s="33" t="n">
        <f aca="false">IF($B44&lt;='EO9904.2'!mthend,Inputs!N32,0)</f>
        <v>0</v>
      </c>
      <c r="O44" s="30" t="n">
        <v>0</v>
      </c>
      <c r="P44" s="30" t="n">
        <v>0</v>
      </c>
      <c r="Q44" s="30" t="n">
        <f aca="false">'EO9904.2'!M49-$Q$3</f>
        <v>0.0075</v>
      </c>
      <c r="S44" s="34" t="n">
        <f aca="false">IF($B44&lt;='EO9904.3'!mthend,Inputs!S32,0)</f>
        <v>298</v>
      </c>
      <c r="T44" s="0" t="n">
        <f aca="false">IF($B44&lt;='EO9904.3'!mthend,Inputs!T32,0)</f>
        <v>0.0001</v>
      </c>
      <c r="U44" s="0" t="n">
        <f aca="false">IF($B44&lt;='EO9904.3'!mthend,Inputs!U32,0)</f>
        <v>0.0001</v>
      </c>
      <c r="V44" s="33" t="n">
        <f aca="false">IF($B44&lt;='EO9904.3'!mthend,Inputs!V32,0)</f>
        <v>0</v>
      </c>
      <c r="W44" s="30" t="n">
        <f aca="false">'EO9904.3'!G49+$W$3</f>
        <v>4.383</v>
      </c>
      <c r="X44" s="30" t="n">
        <f aca="false">'EO9904.3'!J49+$X$3</f>
        <v>0.0275</v>
      </c>
      <c r="Y44" s="30" t="n">
        <v>0</v>
      </c>
      <c r="AA44" s="34" t="n">
        <f aca="false">IF($B44&lt;='EO9904.3'!mthend,Inputs!AA32,0)</f>
        <v>596</v>
      </c>
      <c r="AB44" s="0" t="n">
        <f aca="false">IF($B44&lt;='EO9904.3'!mthend,Inputs!AB32,0)</f>
        <v>0.0001</v>
      </c>
      <c r="AC44" s="0" t="n">
        <f aca="false">IF($B44&lt;='EO9904.3'!mthend,Inputs!AC32,0)</f>
        <v>0.0001</v>
      </c>
      <c r="AD44" s="33" t="n">
        <f aca="false">IF($B44&lt;='EO9904.3'!mthend,Inputs!AD32,0)</f>
        <v>0</v>
      </c>
      <c r="AE44" s="30" t="n">
        <f aca="false">'EO9904.M'!G49+$AE$3</f>
        <v>4.383</v>
      </c>
      <c r="AF44" s="30" t="n">
        <f aca="false">'EO9904.M'!J49+$AF$3</f>
        <v>0.0275</v>
      </c>
      <c r="AG44" s="30" t="n">
        <v>0</v>
      </c>
    </row>
    <row r="45" customFormat="false" ht="12.75" hidden="false" customHeight="false" outlineLevel="0" collapsed="false">
      <c r="B45" s="25" t="n">
        <f aca="false">'EO9904.1'!A50</f>
        <v>38169</v>
      </c>
      <c r="C45" s="34" t="n">
        <f aca="false">IF($B45&lt;=Summary!$D$10,Inputs!C33,0)</f>
        <v>3704</v>
      </c>
      <c r="D45" s="35" t="n">
        <f aca="false">IF($B45&lt;=Summary!$D$10,Inputs!D33,0)</f>
        <v>2.9667</v>
      </c>
      <c r="E45" s="32" t="n">
        <f aca="false">IF($B45&lt;=Summary!$D$10,Inputs!E33,0)</f>
        <v>0</v>
      </c>
      <c r="F45" s="32" t="n">
        <f aca="false">IF($B45&lt;=Summary!$D$10,Inputs!F33,0)</f>
        <v>0</v>
      </c>
      <c r="G45" s="29" t="n">
        <f aca="false">'EO9904.1'!G50</f>
        <v>4.324</v>
      </c>
      <c r="H45" s="29" t="n">
        <f aca="false">'EO9904.1'!J50</f>
        <v>0.0125</v>
      </c>
      <c r="I45" s="29" t="n">
        <f aca="false">'EO9904.1'!M50</f>
        <v>0.015</v>
      </c>
      <c r="K45" s="34" t="n">
        <f aca="false">IF($B45&lt;='EO9904.2'!mthend,Inputs!K33,0)</f>
        <v>6879</v>
      </c>
      <c r="L45" s="33" t="n">
        <f aca="false">IF($B45&lt;='EO9904.2'!mthend,Inputs!L33,0)</f>
        <v>0</v>
      </c>
      <c r="M45" s="33" t="n">
        <f aca="false">IF($B45&lt;='EO9904.2'!mthend,Inputs!M33,0)</f>
        <v>0</v>
      </c>
      <c r="N45" s="33" t="n">
        <f aca="false">IF($B45&lt;='EO9904.2'!mthend,Inputs!N33,0)</f>
        <v>0</v>
      </c>
      <c r="O45" s="30" t="n">
        <v>0</v>
      </c>
      <c r="P45" s="30" t="n">
        <v>0</v>
      </c>
      <c r="Q45" s="30" t="n">
        <f aca="false">'EO9904.2'!M50-$Q$3</f>
        <v>0.0075</v>
      </c>
      <c r="S45" s="34" t="n">
        <f aca="false">IF($B45&lt;='EO9904.3'!mthend,Inputs!S33,0)</f>
        <v>298</v>
      </c>
      <c r="T45" s="0" t="n">
        <f aca="false">IF($B45&lt;='EO9904.3'!mthend,Inputs!T33,0)</f>
        <v>0.0001</v>
      </c>
      <c r="U45" s="0" t="n">
        <f aca="false">IF($B45&lt;='EO9904.3'!mthend,Inputs!U33,0)</f>
        <v>0.0001</v>
      </c>
      <c r="V45" s="33" t="n">
        <f aca="false">IF($B45&lt;='EO9904.3'!mthend,Inputs!V33,0)</f>
        <v>0</v>
      </c>
      <c r="W45" s="30" t="n">
        <f aca="false">'EO9904.3'!G50+$W$3</f>
        <v>4.404</v>
      </c>
      <c r="X45" s="30" t="n">
        <f aca="false">'EO9904.3'!J50+$X$3</f>
        <v>0.0275</v>
      </c>
      <c r="Y45" s="30" t="n">
        <v>0</v>
      </c>
      <c r="AA45" s="34" t="n">
        <f aca="false">IF($B45&lt;='EO9904.3'!mthend,Inputs!AA33,0)</f>
        <v>596</v>
      </c>
      <c r="AB45" s="0" t="n">
        <f aca="false">IF($B45&lt;='EO9904.3'!mthend,Inputs!AB33,0)</f>
        <v>0.0001</v>
      </c>
      <c r="AC45" s="0" t="n">
        <f aca="false">IF($B45&lt;='EO9904.3'!mthend,Inputs!AC33,0)</f>
        <v>0.0001</v>
      </c>
      <c r="AD45" s="33" t="n">
        <f aca="false">IF($B45&lt;='EO9904.3'!mthend,Inputs!AD33,0)</f>
        <v>0</v>
      </c>
      <c r="AE45" s="30" t="n">
        <f aca="false">'EO9904.M'!G50+$AE$3</f>
        <v>4.404</v>
      </c>
      <c r="AF45" s="30" t="n">
        <f aca="false">'EO9904.M'!J50+$AF$3</f>
        <v>0.0275</v>
      </c>
      <c r="AG45" s="30" t="n">
        <v>0</v>
      </c>
    </row>
    <row r="46" customFormat="false" ht="12.75" hidden="false" customHeight="false" outlineLevel="0" collapsed="false">
      <c r="B46" s="25" t="n">
        <f aca="false">'EO9904.1'!A51</f>
        <v>38200</v>
      </c>
      <c r="C46" s="34" t="n">
        <f aca="false">IF($B46&lt;=Summary!$D$10,Inputs!C34,0)</f>
        <v>3704</v>
      </c>
      <c r="D46" s="35" t="n">
        <f aca="false">IF($B46&lt;=Summary!$D$10,Inputs!D34,0)</f>
        <v>2.8937</v>
      </c>
      <c r="E46" s="32" t="n">
        <f aca="false">IF($B46&lt;=Summary!$D$10,Inputs!E34,0)</f>
        <v>0</v>
      </c>
      <c r="F46" s="32" t="n">
        <f aca="false">IF($B46&lt;=Summary!$D$10,Inputs!F34,0)</f>
        <v>0</v>
      </c>
      <c r="G46" s="29" t="n">
        <f aca="false">'EO9904.1'!G51</f>
        <v>4.348</v>
      </c>
      <c r="H46" s="29" t="n">
        <f aca="false">'EO9904.1'!J51</f>
        <v>0.0125</v>
      </c>
      <c r="I46" s="29" t="n">
        <f aca="false">'EO9904.1'!M51</f>
        <v>0.015</v>
      </c>
      <c r="K46" s="34" t="n">
        <f aca="false">IF($B46&lt;='EO9904.2'!mthend,Inputs!K34,0)</f>
        <v>6879</v>
      </c>
      <c r="L46" s="33" t="n">
        <f aca="false">IF($B46&lt;='EO9904.2'!mthend,Inputs!L34,0)</f>
        <v>0</v>
      </c>
      <c r="M46" s="33" t="n">
        <f aca="false">IF($B46&lt;='EO9904.2'!mthend,Inputs!M34,0)</f>
        <v>0</v>
      </c>
      <c r="N46" s="33" t="n">
        <f aca="false">IF($B46&lt;='EO9904.2'!mthend,Inputs!N34,0)</f>
        <v>0</v>
      </c>
      <c r="O46" s="30" t="n">
        <v>0</v>
      </c>
      <c r="P46" s="30" t="n">
        <v>0</v>
      </c>
      <c r="Q46" s="30" t="n">
        <f aca="false">'EO9904.2'!M51-$Q$3</f>
        <v>0.0075</v>
      </c>
      <c r="S46" s="34" t="n">
        <f aca="false">IF($B46&lt;='EO9904.3'!mthend,Inputs!S34,0)</f>
        <v>298</v>
      </c>
      <c r="T46" s="0" t="n">
        <f aca="false">IF($B46&lt;='EO9904.3'!mthend,Inputs!T34,0)</f>
        <v>0.0001</v>
      </c>
      <c r="U46" s="0" t="n">
        <f aca="false">IF($B46&lt;='EO9904.3'!mthend,Inputs!U34,0)</f>
        <v>0.0001</v>
      </c>
      <c r="V46" s="33" t="n">
        <f aca="false">IF($B46&lt;='EO9904.3'!mthend,Inputs!V34,0)</f>
        <v>0</v>
      </c>
      <c r="W46" s="30" t="n">
        <f aca="false">'EO9904.3'!G51+$W$3</f>
        <v>4.428</v>
      </c>
      <c r="X46" s="30" t="n">
        <f aca="false">'EO9904.3'!J51+$X$3</f>
        <v>0.0275</v>
      </c>
      <c r="Y46" s="30" t="n">
        <v>0</v>
      </c>
      <c r="AA46" s="34" t="n">
        <f aca="false">IF($B46&lt;='EO9904.3'!mthend,Inputs!AA34,0)</f>
        <v>596</v>
      </c>
      <c r="AB46" s="0" t="n">
        <f aca="false">IF($B46&lt;='EO9904.3'!mthend,Inputs!AB34,0)</f>
        <v>0.0001</v>
      </c>
      <c r="AC46" s="0" t="n">
        <f aca="false">IF($B46&lt;='EO9904.3'!mthend,Inputs!AC34,0)</f>
        <v>0.0001</v>
      </c>
      <c r="AD46" s="33" t="n">
        <f aca="false">IF($B46&lt;='EO9904.3'!mthend,Inputs!AD34,0)</f>
        <v>0</v>
      </c>
      <c r="AE46" s="30" t="n">
        <f aca="false">'EO9904.M'!G51+$AE$3</f>
        <v>4.428</v>
      </c>
      <c r="AF46" s="30" t="n">
        <f aca="false">'EO9904.M'!J51+$AF$3</f>
        <v>0.0275</v>
      </c>
      <c r="AG46" s="30" t="n">
        <v>0</v>
      </c>
    </row>
    <row r="47" customFormat="false" ht="12.75" hidden="false" customHeight="false" outlineLevel="0" collapsed="false">
      <c r="B47" s="25" t="n">
        <f aca="false">'EO9904.1'!A52</f>
        <v>38231</v>
      </c>
      <c r="C47" s="34" t="n">
        <f aca="false">IF($B47&lt;=Summary!$D$10,Inputs!C35,0)</f>
        <v>3704</v>
      </c>
      <c r="D47" s="35" t="n">
        <f aca="false">IF($B47&lt;=Summary!$D$10,Inputs!D35,0)</f>
        <v>2.8295</v>
      </c>
      <c r="E47" s="32" t="n">
        <f aca="false">IF($B47&lt;=Summary!$D$10,Inputs!E35,0)</f>
        <v>0</v>
      </c>
      <c r="F47" s="32" t="n">
        <f aca="false">IF($B47&lt;=Summary!$D$10,Inputs!F35,0)</f>
        <v>0</v>
      </c>
      <c r="G47" s="29" t="n">
        <f aca="false">'EO9904.1'!G52</f>
        <v>4.358</v>
      </c>
      <c r="H47" s="29" t="n">
        <f aca="false">'EO9904.1'!J52</f>
        <v>0.0125</v>
      </c>
      <c r="I47" s="29" t="n">
        <f aca="false">'EO9904.1'!M52</f>
        <v>0.015</v>
      </c>
      <c r="K47" s="34" t="n">
        <f aca="false">IF($B47&lt;='EO9904.2'!mthend,Inputs!K35,0)</f>
        <v>6879</v>
      </c>
      <c r="L47" s="33" t="n">
        <f aca="false">IF($B47&lt;='EO9904.2'!mthend,Inputs!L35,0)</f>
        <v>0</v>
      </c>
      <c r="M47" s="33" t="n">
        <f aca="false">IF($B47&lt;='EO9904.2'!mthend,Inputs!M35,0)</f>
        <v>0</v>
      </c>
      <c r="N47" s="33" t="n">
        <f aca="false">IF($B47&lt;='EO9904.2'!mthend,Inputs!N35,0)</f>
        <v>0</v>
      </c>
      <c r="O47" s="30" t="n">
        <v>0</v>
      </c>
      <c r="P47" s="30" t="n">
        <v>0</v>
      </c>
      <c r="Q47" s="30" t="n">
        <f aca="false">'EO9904.2'!M52-$Q$3</f>
        <v>0.0075</v>
      </c>
      <c r="S47" s="34" t="n">
        <f aca="false">IF($B47&lt;='EO9904.3'!mthend,Inputs!S35,0)</f>
        <v>298</v>
      </c>
      <c r="T47" s="0" t="n">
        <f aca="false">IF($B47&lt;='EO9904.3'!mthend,Inputs!T35,0)</f>
        <v>0.0001</v>
      </c>
      <c r="U47" s="0" t="n">
        <f aca="false">IF($B47&lt;='EO9904.3'!mthend,Inputs!U35,0)</f>
        <v>0.0001</v>
      </c>
      <c r="V47" s="33" t="n">
        <f aca="false">IF($B47&lt;='EO9904.3'!mthend,Inputs!V35,0)</f>
        <v>0</v>
      </c>
      <c r="W47" s="30" t="n">
        <f aca="false">'EO9904.3'!G52+$W$3</f>
        <v>4.438</v>
      </c>
      <c r="X47" s="30" t="n">
        <f aca="false">'EO9904.3'!J52+$X$3</f>
        <v>0.0275</v>
      </c>
      <c r="Y47" s="30" t="n">
        <v>0</v>
      </c>
      <c r="AA47" s="34" t="n">
        <f aca="false">IF($B47&lt;='EO9904.3'!mthend,Inputs!AA35,0)</f>
        <v>596</v>
      </c>
      <c r="AB47" s="0" t="n">
        <f aca="false">IF($B47&lt;='EO9904.3'!mthend,Inputs!AB35,0)</f>
        <v>0.0001</v>
      </c>
      <c r="AC47" s="0" t="n">
        <f aca="false">IF($B47&lt;='EO9904.3'!mthend,Inputs!AC35,0)</f>
        <v>0.0001</v>
      </c>
      <c r="AD47" s="33" t="n">
        <f aca="false">IF($B47&lt;='EO9904.3'!mthend,Inputs!AD35,0)</f>
        <v>0</v>
      </c>
      <c r="AE47" s="30" t="n">
        <f aca="false">'EO9904.M'!G52+$AE$3</f>
        <v>4.438</v>
      </c>
      <c r="AF47" s="30" t="n">
        <f aca="false">'EO9904.M'!J52+$AF$3</f>
        <v>0.0275</v>
      </c>
      <c r="AG47" s="30" t="n">
        <v>0</v>
      </c>
    </row>
    <row r="48" customFormat="false" ht="12.75" hidden="false" customHeight="false" outlineLevel="0" collapsed="false">
      <c r="B48" s="25" t="n">
        <f aca="false">'EO9904.1'!A53</f>
        <v>38261</v>
      </c>
      <c r="C48" s="34" t="n">
        <f aca="false">IF($B48&lt;=Summary!$D$10,Inputs!C36,0)</f>
        <v>0</v>
      </c>
      <c r="D48" s="35" t="n">
        <f aca="false">IF($B48&lt;=Summary!$D$10,Inputs!D36,0)</f>
        <v>0</v>
      </c>
      <c r="E48" s="32" t="n">
        <f aca="false">IF($B48&lt;=Summary!$D$10,Inputs!E36,0)</f>
        <v>0</v>
      </c>
      <c r="F48" s="32" t="n">
        <f aca="false">IF($B48&lt;=Summary!$D$10,Inputs!F36,0)</f>
        <v>0</v>
      </c>
      <c r="G48" s="29" t="n">
        <f aca="false">'EO9904.1'!G53</f>
        <v>4.388</v>
      </c>
      <c r="H48" s="29" t="n">
        <f aca="false">'EO9904.1'!J53</f>
        <v>0.0125</v>
      </c>
      <c r="I48" s="29" t="n">
        <f aca="false">'EO9904.1'!M53</f>
        <v>0.015</v>
      </c>
      <c r="K48" s="34" t="n">
        <f aca="false">IF($B48&lt;='EO9904.2'!mthend,Inputs!K36,0)</f>
        <v>0</v>
      </c>
      <c r="L48" s="33" t="n">
        <f aca="false">IF($B48&lt;='EO9904.2'!mthend,Inputs!L36,0)</f>
        <v>0</v>
      </c>
      <c r="M48" s="33" t="n">
        <f aca="false">IF($B48&lt;='EO9904.2'!mthend,Inputs!M36,0)</f>
        <v>0</v>
      </c>
      <c r="N48" s="33" t="n">
        <f aca="false">IF($B48&lt;='EO9904.2'!mthend,Inputs!N36,0)</f>
        <v>0</v>
      </c>
      <c r="O48" s="30" t="n">
        <v>0</v>
      </c>
      <c r="P48" s="30" t="n">
        <v>0</v>
      </c>
      <c r="Q48" s="30" t="n">
        <f aca="false">'EO9904.2'!M53-$Q$3</f>
        <v>0.0075</v>
      </c>
      <c r="S48" s="34" t="n">
        <f aca="false">IF($B48&lt;='EO9904.3'!mthend,Inputs!S36,0)</f>
        <v>0</v>
      </c>
      <c r="T48" s="0" t="n">
        <f aca="false">IF($B48&lt;='EO9904.3'!mthend,Inputs!T36,0)</f>
        <v>0</v>
      </c>
      <c r="U48" s="0" t="n">
        <f aca="false">IF($B48&lt;='EO9904.3'!mthend,Inputs!U36,0)</f>
        <v>0</v>
      </c>
      <c r="V48" s="33" t="n">
        <f aca="false">IF($B48&lt;='EO9904.3'!mthend,Inputs!V36,0)</f>
        <v>0</v>
      </c>
      <c r="W48" s="30" t="n">
        <f aca="false">'EO9904.3'!G53+$W$3</f>
        <v>4.468</v>
      </c>
      <c r="X48" s="30" t="n">
        <f aca="false">'EO9904.3'!J53+$X$3</f>
        <v>0.0275</v>
      </c>
      <c r="Y48" s="30" t="n">
        <v>0</v>
      </c>
      <c r="AA48" s="34" t="n">
        <f aca="false">IF($B48&lt;='EO9904.3'!mthend,Inputs!AA36,0)</f>
        <v>0</v>
      </c>
      <c r="AB48" s="0" t="n">
        <f aca="false">IF($B48&lt;='EO9904.3'!mthend,Inputs!AB36,0)</f>
        <v>0</v>
      </c>
      <c r="AC48" s="0" t="n">
        <f aca="false">IF($B48&lt;='EO9904.3'!mthend,Inputs!AC36,0)</f>
        <v>0</v>
      </c>
      <c r="AD48" s="33" t="n">
        <f aca="false">IF($B48&lt;='EO9904.3'!mthend,Inputs!AD36,0)</f>
        <v>0</v>
      </c>
      <c r="AE48" s="30" t="n">
        <f aca="false">'EO9904.M'!G53+$AE$3</f>
        <v>4.468</v>
      </c>
      <c r="AF48" s="30" t="n">
        <f aca="false">'EO9904.M'!J53+$AF$3</f>
        <v>0.0275</v>
      </c>
      <c r="AG48" s="30" t="n">
        <v>0</v>
      </c>
    </row>
    <row r="49" customFormat="false" ht="12.75" hidden="false" customHeight="false" outlineLevel="0" collapsed="false">
      <c r="B49" s="25" t="n">
        <f aca="false">'EO9904.1'!A54</f>
        <v>38292</v>
      </c>
      <c r="C49" s="34" t="n">
        <f aca="false">IF($B49&lt;=Summary!$D$10,Inputs!C37,0)</f>
        <v>0</v>
      </c>
      <c r="D49" s="35" t="n">
        <f aca="false">IF($B49&lt;=Summary!$D$10,Inputs!D37,0)</f>
        <v>0</v>
      </c>
      <c r="E49" s="32" t="n">
        <f aca="false">IF($B49&lt;=Summary!$D$10,Inputs!E37,0)</f>
        <v>0</v>
      </c>
      <c r="F49" s="32" t="n">
        <f aca="false">IF($B49&lt;=Summary!$D$10,Inputs!F37,0)</f>
        <v>0</v>
      </c>
      <c r="G49" s="29" t="n">
        <f aca="false">'EO9904.1'!G54</f>
        <v>4.528</v>
      </c>
      <c r="H49" s="29" t="n">
        <f aca="false">'EO9904.1'!J54</f>
        <v>0.02</v>
      </c>
      <c r="I49" s="29" t="n">
        <f aca="false">'EO9904.1'!M54</f>
        <v>0.015</v>
      </c>
      <c r="K49" s="34" t="n">
        <f aca="false">IF($B49&lt;='EO9904.2'!mthend,Inputs!K37,0)</f>
        <v>0</v>
      </c>
      <c r="L49" s="33" t="n">
        <f aca="false">IF($B49&lt;='EO9904.2'!mthend,Inputs!L37,0)</f>
        <v>0</v>
      </c>
      <c r="M49" s="33" t="n">
        <f aca="false">IF($B49&lt;='EO9904.2'!mthend,Inputs!M37,0)</f>
        <v>0</v>
      </c>
      <c r="N49" s="33" t="n">
        <f aca="false">IF($B49&lt;='EO9904.2'!mthend,Inputs!N37,0)</f>
        <v>0</v>
      </c>
      <c r="O49" s="30" t="n">
        <v>0</v>
      </c>
      <c r="P49" s="30" t="n">
        <v>0</v>
      </c>
      <c r="Q49" s="30" t="n">
        <f aca="false">'EO9904.2'!M54-$Q$3</f>
        <v>0.0075</v>
      </c>
      <c r="S49" s="34" t="n">
        <f aca="false">IF($B49&lt;='EO9904.3'!mthend,Inputs!S37,0)</f>
        <v>0</v>
      </c>
      <c r="T49" s="0" t="n">
        <f aca="false">IF($B49&lt;='EO9904.3'!mthend,Inputs!T37,0)</f>
        <v>0</v>
      </c>
      <c r="U49" s="0" t="n">
        <f aca="false">IF($B49&lt;='EO9904.3'!mthend,Inputs!U37,0)</f>
        <v>0</v>
      </c>
      <c r="V49" s="33" t="n">
        <f aca="false">IF($B49&lt;='EO9904.3'!mthend,Inputs!V37,0)</f>
        <v>0</v>
      </c>
      <c r="W49" s="30" t="n">
        <f aca="false">'EO9904.3'!G54+$W$3</f>
        <v>4.608</v>
      </c>
      <c r="X49" s="30" t="n">
        <f aca="false">'EO9904.3'!J54+$X$3</f>
        <v>0.035</v>
      </c>
      <c r="Y49" s="30" t="n">
        <v>0</v>
      </c>
      <c r="AA49" s="34" t="n">
        <f aca="false">IF($B49&lt;='EO9904.3'!mthend,Inputs!AA37,0)</f>
        <v>0</v>
      </c>
      <c r="AB49" s="0" t="n">
        <f aca="false">IF($B49&lt;='EO9904.3'!mthend,Inputs!AB37,0)</f>
        <v>0</v>
      </c>
      <c r="AC49" s="0" t="n">
        <f aca="false">IF($B49&lt;='EO9904.3'!mthend,Inputs!AC37,0)</f>
        <v>0</v>
      </c>
      <c r="AD49" s="33" t="n">
        <f aca="false">IF($B49&lt;='EO9904.3'!mthend,Inputs!AD37,0)</f>
        <v>0</v>
      </c>
      <c r="AE49" s="30" t="n">
        <f aca="false">'EO9904.M'!G54+$AE$3</f>
        <v>4.608</v>
      </c>
      <c r="AF49" s="30" t="n">
        <f aca="false">'EO9904.M'!J54+$AF$3</f>
        <v>0.035</v>
      </c>
      <c r="AG49" s="30" t="n">
        <v>0</v>
      </c>
    </row>
    <row r="50" customFormat="false" ht="12.75" hidden="false" customHeight="false" outlineLevel="0" collapsed="false">
      <c r="B50" s="25" t="n">
        <f aca="false">'EO9904.1'!A55</f>
        <v>38322</v>
      </c>
      <c r="C50" s="34" t="n">
        <f aca="false">IF($B50&lt;=Summary!$D$10,Inputs!C38,0)</f>
        <v>0</v>
      </c>
      <c r="D50" s="35" t="n">
        <f aca="false">IF($B50&lt;=Summary!$D$10,Inputs!D38,0)</f>
        <v>0</v>
      </c>
      <c r="E50" s="32" t="n">
        <f aca="false">IF($B50&lt;=Summary!$D$10,Inputs!E38,0)</f>
        <v>0</v>
      </c>
      <c r="F50" s="32" t="n">
        <f aca="false">IF($B50&lt;=Summary!$D$10,Inputs!F38,0)</f>
        <v>0</v>
      </c>
      <c r="G50" s="29" t="n">
        <f aca="false">'EO9904.1'!G55</f>
        <v>4.668</v>
      </c>
      <c r="H50" s="29" t="n">
        <f aca="false">'EO9904.1'!J55</f>
        <v>0.02</v>
      </c>
      <c r="I50" s="29" t="n">
        <f aca="false">'EO9904.1'!M55</f>
        <v>0.015</v>
      </c>
      <c r="K50" s="34" t="n">
        <f aca="false">IF($B50&lt;='EO9904.2'!mthend,Inputs!K38,0)</f>
        <v>0</v>
      </c>
      <c r="L50" s="33" t="n">
        <f aca="false">IF($B50&lt;='EO9904.2'!mthend,Inputs!L38,0)</f>
        <v>0</v>
      </c>
      <c r="M50" s="33" t="n">
        <f aca="false">IF($B50&lt;='EO9904.2'!mthend,Inputs!M38,0)</f>
        <v>0</v>
      </c>
      <c r="N50" s="33" t="n">
        <f aca="false">IF($B50&lt;='EO9904.2'!mthend,Inputs!N38,0)</f>
        <v>0</v>
      </c>
      <c r="O50" s="30" t="n">
        <v>0</v>
      </c>
      <c r="P50" s="30" t="n">
        <v>0</v>
      </c>
      <c r="Q50" s="30" t="n">
        <f aca="false">'EO9904.2'!M55-$Q$3</f>
        <v>0.0075</v>
      </c>
      <c r="S50" s="34" t="n">
        <f aca="false">IF($B50&lt;='EO9904.3'!mthend,Inputs!S38,0)</f>
        <v>0</v>
      </c>
      <c r="T50" s="0" t="n">
        <f aca="false">IF($B50&lt;='EO9904.3'!mthend,Inputs!T38,0)</f>
        <v>0</v>
      </c>
      <c r="U50" s="0" t="n">
        <f aca="false">IF($B50&lt;='EO9904.3'!mthend,Inputs!U38,0)</f>
        <v>0</v>
      </c>
      <c r="V50" s="33" t="n">
        <f aca="false">IF($B50&lt;='EO9904.3'!mthend,Inputs!V38,0)</f>
        <v>0</v>
      </c>
      <c r="W50" s="30" t="n">
        <f aca="false">'EO9904.3'!G55+$W$3</f>
        <v>4.748</v>
      </c>
      <c r="X50" s="30" t="n">
        <f aca="false">'EO9904.3'!J55+$X$3</f>
        <v>0.035</v>
      </c>
      <c r="Y50" s="30" t="n">
        <v>0</v>
      </c>
      <c r="AA50" s="34" t="n">
        <f aca="false">IF($B50&lt;='EO9904.3'!mthend,Inputs!AA38,0)</f>
        <v>0</v>
      </c>
      <c r="AB50" s="0" t="n">
        <f aca="false">IF($B50&lt;='EO9904.3'!mthend,Inputs!AB38,0)</f>
        <v>0</v>
      </c>
      <c r="AC50" s="0" t="n">
        <f aca="false">IF($B50&lt;='EO9904.3'!mthend,Inputs!AC38,0)</f>
        <v>0</v>
      </c>
      <c r="AD50" s="33" t="n">
        <f aca="false">IF($B50&lt;='EO9904.3'!mthend,Inputs!AD38,0)</f>
        <v>0</v>
      </c>
      <c r="AE50" s="30" t="n">
        <f aca="false">'EO9904.M'!G55+$AE$3</f>
        <v>4.748</v>
      </c>
      <c r="AF50" s="30" t="n">
        <f aca="false">'EO9904.M'!J55+$AF$3</f>
        <v>0.035</v>
      </c>
      <c r="AG50" s="30" t="n">
        <v>0</v>
      </c>
    </row>
    <row r="51" customFormat="false" ht="12.75" hidden="false" customHeight="false" outlineLevel="0" collapsed="false">
      <c r="B51" s="25" t="n">
        <f aca="false">'EO9904.1'!A56</f>
        <v>38353</v>
      </c>
      <c r="C51" s="34" t="n">
        <f aca="false">IF($B51&lt;=Summary!$D$10,Inputs!C39,0)</f>
        <v>0</v>
      </c>
      <c r="D51" s="35" t="n">
        <f aca="false">IF($B51&lt;=Summary!$D$10,Inputs!D39,0)</f>
        <v>0</v>
      </c>
      <c r="E51" s="32" t="n">
        <f aca="false">IF($B51&lt;=Summary!$D$10,Inputs!E39,0)</f>
        <v>0</v>
      </c>
      <c r="F51" s="32" t="n">
        <f aca="false">IF($B51&lt;=Summary!$D$10,Inputs!F39,0)</f>
        <v>0</v>
      </c>
      <c r="G51" s="29" t="n">
        <f aca="false">'EO9904.1'!G56</f>
        <v>4.718</v>
      </c>
      <c r="H51" s="29" t="n">
        <f aca="false">'EO9904.1'!J56</f>
        <v>0.02</v>
      </c>
      <c r="I51" s="29" t="n">
        <f aca="false">'EO9904.1'!M56</f>
        <v>0.02</v>
      </c>
      <c r="K51" s="34" t="n">
        <f aca="false">IF($B51&lt;='EO9904.2'!mthend,Inputs!K39,0)</f>
        <v>0</v>
      </c>
      <c r="L51" s="33" t="n">
        <f aca="false">IF($B51&lt;='EO9904.2'!mthend,Inputs!L39,0)</f>
        <v>0</v>
      </c>
      <c r="M51" s="33" t="n">
        <f aca="false">IF($B51&lt;='EO9904.2'!mthend,Inputs!M39,0)</f>
        <v>0</v>
      </c>
      <c r="N51" s="33" t="n">
        <f aca="false">IF($B51&lt;='EO9904.2'!mthend,Inputs!N39,0)</f>
        <v>0</v>
      </c>
      <c r="O51" s="30" t="n">
        <v>0</v>
      </c>
      <c r="P51" s="30" t="n">
        <v>0</v>
      </c>
      <c r="Q51" s="30" t="n">
        <f aca="false">'EO9904.2'!M56-$Q$3</f>
        <v>0.0125</v>
      </c>
      <c r="S51" s="34" t="n">
        <f aca="false">IF($B51&lt;='EO9904.3'!mthend,Inputs!S39,0)</f>
        <v>0</v>
      </c>
      <c r="T51" s="0" t="n">
        <f aca="false">IF($B51&lt;='EO9904.3'!mthend,Inputs!T39,0)</f>
        <v>0</v>
      </c>
      <c r="U51" s="0" t="n">
        <f aca="false">IF($B51&lt;='EO9904.3'!mthend,Inputs!U39,0)</f>
        <v>0</v>
      </c>
      <c r="V51" s="33" t="n">
        <f aca="false">IF($B51&lt;='EO9904.3'!mthend,Inputs!V39,0)</f>
        <v>0</v>
      </c>
      <c r="W51" s="30" t="n">
        <f aca="false">'EO9904.3'!G56+$W$3</f>
        <v>4.798</v>
      </c>
      <c r="X51" s="30" t="n">
        <f aca="false">'EO9904.3'!J56+$X$3</f>
        <v>0.035</v>
      </c>
      <c r="Y51" s="30" t="n">
        <v>0</v>
      </c>
      <c r="AA51" s="34" t="n">
        <f aca="false">IF($B51&lt;='EO9904.3'!mthend,Inputs!AA39,0)</f>
        <v>0</v>
      </c>
      <c r="AB51" s="0" t="n">
        <f aca="false">IF($B51&lt;='EO9904.3'!mthend,Inputs!AB39,0)</f>
        <v>0</v>
      </c>
      <c r="AC51" s="0" t="n">
        <f aca="false">IF($B51&lt;='EO9904.3'!mthend,Inputs!AC39,0)</f>
        <v>0</v>
      </c>
      <c r="AD51" s="33" t="n">
        <f aca="false">IF($B51&lt;='EO9904.3'!mthend,Inputs!AD39,0)</f>
        <v>0</v>
      </c>
      <c r="AE51" s="30" t="n">
        <f aca="false">'EO9904.M'!G56+$AE$3</f>
        <v>4.798</v>
      </c>
      <c r="AF51" s="30" t="n">
        <f aca="false">'EO9904.M'!J56+$AF$3</f>
        <v>0.035</v>
      </c>
      <c r="AG51" s="30" t="n">
        <v>0</v>
      </c>
    </row>
    <row r="52" customFormat="false" ht="12.75" hidden="false" customHeight="false" outlineLevel="0" collapsed="false">
      <c r="B52" s="25" t="n">
        <f aca="false">'EO9904.1'!A57</f>
        <v>38384</v>
      </c>
      <c r="C52" s="34" t="n">
        <f aca="false">IF($B52&lt;=Summary!$D$10,Inputs!C40,0)</f>
        <v>0</v>
      </c>
      <c r="D52" s="35" t="n">
        <f aca="false">IF($B52&lt;=Summary!$D$10,Inputs!D40,0)</f>
        <v>0</v>
      </c>
      <c r="E52" s="32" t="n">
        <f aca="false">IF($B52&lt;=Summary!$D$10,Inputs!E40,0)</f>
        <v>0</v>
      </c>
      <c r="F52" s="32" t="n">
        <f aca="false">IF($B52&lt;=Summary!$D$10,Inputs!F40,0)</f>
        <v>0</v>
      </c>
      <c r="G52" s="29" t="n">
        <f aca="false">'EO9904.1'!G57</f>
        <v>4.598</v>
      </c>
      <c r="H52" s="29" t="n">
        <f aca="false">'EO9904.1'!J57</f>
        <v>0.02</v>
      </c>
      <c r="I52" s="29" t="n">
        <f aca="false">'EO9904.1'!M57</f>
        <v>0.02</v>
      </c>
      <c r="K52" s="34" t="n">
        <f aca="false">IF($B52&lt;='EO9904.2'!mthend,Inputs!K40,0)</f>
        <v>0</v>
      </c>
      <c r="L52" s="33" t="n">
        <f aca="false">IF($B52&lt;='EO9904.2'!mthend,Inputs!L40,0)</f>
        <v>0</v>
      </c>
      <c r="M52" s="33" t="n">
        <f aca="false">IF($B52&lt;='EO9904.2'!mthend,Inputs!M40,0)</f>
        <v>0</v>
      </c>
      <c r="N52" s="33" t="n">
        <f aca="false">IF($B52&lt;='EO9904.2'!mthend,Inputs!N40,0)</f>
        <v>0</v>
      </c>
      <c r="O52" s="30" t="n">
        <v>0</v>
      </c>
      <c r="P52" s="30" t="n">
        <v>0</v>
      </c>
      <c r="Q52" s="30" t="n">
        <f aca="false">'EO9904.2'!M57-$Q$3</f>
        <v>0.0125</v>
      </c>
      <c r="S52" s="34" t="n">
        <f aca="false">IF($B52&lt;='EO9904.3'!mthend,Inputs!S40,0)</f>
        <v>0</v>
      </c>
      <c r="T52" s="0" t="n">
        <f aca="false">IF($B52&lt;='EO9904.3'!mthend,Inputs!T40,0)</f>
        <v>0</v>
      </c>
      <c r="U52" s="0" t="n">
        <f aca="false">IF($B52&lt;='EO9904.3'!mthend,Inputs!U40,0)</f>
        <v>0</v>
      </c>
      <c r="V52" s="33" t="n">
        <f aca="false">IF($B52&lt;='EO9904.3'!mthend,Inputs!V40,0)</f>
        <v>0</v>
      </c>
      <c r="W52" s="30" t="n">
        <f aca="false">'EO9904.3'!G57+$W$3</f>
        <v>4.678</v>
      </c>
      <c r="X52" s="30" t="n">
        <f aca="false">'EO9904.3'!J57+$X$3</f>
        <v>0.035</v>
      </c>
      <c r="Y52" s="30" t="n">
        <v>0</v>
      </c>
      <c r="AA52" s="34" t="n">
        <f aca="false">IF($B52&lt;='EO9904.3'!mthend,Inputs!AA40,0)</f>
        <v>0</v>
      </c>
      <c r="AB52" s="0" t="n">
        <f aca="false">IF($B52&lt;='EO9904.3'!mthend,Inputs!AB40,0)</f>
        <v>0</v>
      </c>
      <c r="AC52" s="0" t="n">
        <f aca="false">IF($B52&lt;='EO9904.3'!mthend,Inputs!AC40,0)</f>
        <v>0</v>
      </c>
      <c r="AD52" s="33" t="n">
        <f aca="false">IF($B52&lt;='EO9904.3'!mthend,Inputs!AD40,0)</f>
        <v>0</v>
      </c>
      <c r="AE52" s="30" t="n">
        <f aca="false">'EO9904.M'!G57+$AE$3</f>
        <v>4.678</v>
      </c>
      <c r="AF52" s="30" t="n">
        <f aca="false">'EO9904.M'!J57+$AF$3</f>
        <v>0.035</v>
      </c>
      <c r="AG52" s="30" t="n">
        <v>0</v>
      </c>
    </row>
    <row r="53" customFormat="false" ht="12.75" hidden="false" customHeight="false" outlineLevel="0" collapsed="false">
      <c r="B53" s="25" t="n">
        <f aca="false">'EO9904.1'!A58</f>
        <v>38412</v>
      </c>
      <c r="C53" s="34" t="n">
        <f aca="false">IF($B53&lt;=Summary!$D$10,Inputs!C41,0)</f>
        <v>0</v>
      </c>
      <c r="D53" s="35" t="n">
        <f aca="false">IF($B53&lt;=Summary!$D$10,Inputs!D41,0)</f>
        <v>0</v>
      </c>
      <c r="E53" s="32" t="n">
        <f aca="false">IF($B53&lt;=Summary!$D$10,Inputs!E41,0)</f>
        <v>0</v>
      </c>
      <c r="F53" s="32" t="n">
        <f aca="false">IF($B53&lt;=Summary!$D$10,Inputs!F41,0)</f>
        <v>0</v>
      </c>
      <c r="G53" s="29" t="n">
        <f aca="false">'EO9904.1'!G58</f>
        <v>4.473</v>
      </c>
      <c r="H53" s="29" t="n">
        <f aca="false">'EO9904.1'!J58</f>
        <v>0.02</v>
      </c>
      <c r="I53" s="29" t="n">
        <f aca="false">'EO9904.1'!M58</f>
        <v>0.02</v>
      </c>
      <c r="K53" s="34" t="n">
        <f aca="false">IF($B53&lt;='EO9904.2'!mthend,Inputs!K41,0)</f>
        <v>0</v>
      </c>
      <c r="L53" s="33" t="n">
        <f aca="false">IF($B53&lt;='EO9904.2'!mthend,Inputs!L41,0)</f>
        <v>0</v>
      </c>
      <c r="M53" s="33" t="n">
        <f aca="false">IF($B53&lt;='EO9904.2'!mthend,Inputs!M41,0)</f>
        <v>0</v>
      </c>
      <c r="N53" s="33" t="n">
        <f aca="false">IF($B53&lt;='EO9904.2'!mthend,Inputs!N41,0)</f>
        <v>0</v>
      </c>
      <c r="O53" s="30" t="n">
        <v>0</v>
      </c>
      <c r="P53" s="30" t="n">
        <v>0</v>
      </c>
      <c r="Q53" s="30" t="n">
        <f aca="false">'EO9904.2'!M58-$Q$3</f>
        <v>0.0125</v>
      </c>
      <c r="S53" s="34" t="n">
        <f aca="false">IF($B53&lt;='EO9904.3'!mthend,Inputs!S41,0)</f>
        <v>0</v>
      </c>
      <c r="T53" s="0" t="n">
        <f aca="false">IF($B53&lt;='EO9904.3'!mthend,Inputs!T41,0)</f>
        <v>0</v>
      </c>
      <c r="U53" s="0" t="n">
        <f aca="false">IF($B53&lt;='EO9904.3'!mthend,Inputs!U41,0)</f>
        <v>0</v>
      </c>
      <c r="V53" s="33" t="n">
        <f aca="false">IF($B53&lt;='EO9904.3'!mthend,Inputs!V41,0)</f>
        <v>0</v>
      </c>
      <c r="W53" s="30" t="n">
        <f aca="false">'EO9904.3'!G58+$W$3</f>
        <v>4.553</v>
      </c>
      <c r="X53" s="30" t="n">
        <f aca="false">'EO9904.3'!J58+$X$3</f>
        <v>0.035</v>
      </c>
      <c r="Y53" s="30" t="n">
        <v>0</v>
      </c>
      <c r="AA53" s="34" t="n">
        <f aca="false">IF($B53&lt;='EO9904.3'!mthend,Inputs!AA41,0)</f>
        <v>0</v>
      </c>
      <c r="AB53" s="0" t="n">
        <f aca="false">IF($B53&lt;='EO9904.3'!mthend,Inputs!AB41,0)</f>
        <v>0</v>
      </c>
      <c r="AC53" s="0" t="n">
        <f aca="false">IF($B53&lt;='EO9904.3'!mthend,Inputs!AC41,0)</f>
        <v>0</v>
      </c>
      <c r="AD53" s="33" t="n">
        <f aca="false">IF($B53&lt;='EO9904.3'!mthend,Inputs!AD41,0)</f>
        <v>0</v>
      </c>
      <c r="AE53" s="30" t="n">
        <f aca="false">'EO9904.M'!G58+$AE$3</f>
        <v>4.553</v>
      </c>
      <c r="AF53" s="30" t="n">
        <f aca="false">'EO9904.M'!J58+$AF$3</f>
        <v>0.035</v>
      </c>
      <c r="AG53" s="30" t="n">
        <v>0</v>
      </c>
    </row>
    <row r="54" customFormat="false" ht="12.75" hidden="false" customHeight="false" outlineLevel="0" collapsed="false">
      <c r="B54" s="25" t="n">
        <f aca="false">'EO9904.1'!A59</f>
        <v>38443</v>
      </c>
      <c r="C54" s="34" t="n">
        <f aca="false">IF($B54&lt;=Summary!$D$10,Inputs!C42,0)</f>
        <v>0</v>
      </c>
      <c r="D54" s="35" t="n">
        <f aca="false">IF($B54&lt;=Summary!$D$10,Inputs!D42,0)</f>
        <v>0</v>
      </c>
      <c r="E54" s="32" t="n">
        <f aca="false">IF($B54&lt;=Summary!$D$10,Inputs!E42,0)</f>
        <v>0</v>
      </c>
      <c r="F54" s="32" t="n">
        <f aca="false">IF($B54&lt;=Summary!$D$10,Inputs!F42,0)</f>
        <v>0</v>
      </c>
      <c r="G54" s="29" t="n">
        <f aca="false">'EO9904.1'!G59</f>
        <v>4.343</v>
      </c>
      <c r="H54" s="29" t="n">
        <f aca="false">'EO9904.1'!J59</f>
        <v>0.0125</v>
      </c>
      <c r="I54" s="29" t="n">
        <f aca="false">'EO9904.1'!M59</f>
        <v>0.015</v>
      </c>
      <c r="K54" s="34" t="n">
        <f aca="false">IF($B54&lt;='EO9904.2'!mthend,Inputs!K42,0)</f>
        <v>0</v>
      </c>
      <c r="L54" s="33" t="n">
        <f aca="false">IF($B54&lt;='EO9904.2'!mthend,Inputs!L42,0)</f>
        <v>0</v>
      </c>
      <c r="M54" s="33" t="n">
        <f aca="false">IF($B54&lt;='EO9904.2'!mthend,Inputs!M42,0)</f>
        <v>0</v>
      </c>
      <c r="N54" s="33" t="n">
        <f aca="false">IF($B54&lt;='EO9904.2'!mthend,Inputs!N42,0)</f>
        <v>0</v>
      </c>
      <c r="O54" s="30" t="n">
        <v>0</v>
      </c>
      <c r="P54" s="30" t="n">
        <v>0</v>
      </c>
      <c r="Q54" s="30" t="n">
        <f aca="false">'EO9904.2'!M59-$Q$3</f>
        <v>0.0075</v>
      </c>
      <c r="S54" s="34" t="n">
        <f aca="false">IF($B54&lt;='EO9904.3'!mthend,Inputs!S42,0)</f>
        <v>0</v>
      </c>
      <c r="T54" s="0" t="n">
        <f aca="false">IF($B54&lt;='EO9904.3'!mthend,Inputs!T42,0)</f>
        <v>0</v>
      </c>
      <c r="U54" s="0" t="n">
        <f aca="false">IF($B54&lt;='EO9904.3'!mthend,Inputs!U42,0)</f>
        <v>0</v>
      </c>
      <c r="V54" s="33" t="n">
        <f aca="false">IF($B54&lt;='EO9904.3'!mthend,Inputs!V42,0)</f>
        <v>0</v>
      </c>
      <c r="W54" s="30" t="n">
        <f aca="false">'EO9904.3'!G59+$W$3</f>
        <v>4.423</v>
      </c>
      <c r="X54" s="30" t="n">
        <f aca="false">'EO9904.3'!J59+$X$3</f>
        <v>0.0275</v>
      </c>
      <c r="Y54" s="30" t="n">
        <v>0</v>
      </c>
      <c r="AA54" s="34" t="n">
        <f aca="false">IF($B54&lt;='EO9904.3'!mthend,Inputs!AA42,0)</f>
        <v>0</v>
      </c>
      <c r="AB54" s="0" t="n">
        <f aca="false">IF($B54&lt;='EO9904.3'!mthend,Inputs!AB42,0)</f>
        <v>0</v>
      </c>
      <c r="AC54" s="0" t="n">
        <f aca="false">IF($B54&lt;='EO9904.3'!mthend,Inputs!AC42,0)</f>
        <v>0</v>
      </c>
      <c r="AD54" s="33" t="n">
        <f aca="false">IF($B54&lt;='EO9904.3'!mthend,Inputs!AD42,0)</f>
        <v>0</v>
      </c>
      <c r="AE54" s="30" t="n">
        <f aca="false">'EO9904.M'!G59+$AE$3</f>
        <v>4.423</v>
      </c>
      <c r="AF54" s="30" t="n">
        <f aca="false">'EO9904.M'!J59+$AF$3</f>
        <v>0.0275</v>
      </c>
      <c r="AG54" s="30" t="n">
        <v>0</v>
      </c>
    </row>
    <row r="55" customFormat="false" ht="12.75" hidden="false" customHeight="false" outlineLevel="0" collapsed="false">
      <c r="B55" s="25" t="n">
        <f aca="false">'EO9904.1'!A60</f>
        <v>38473</v>
      </c>
      <c r="C55" s="34" t="n">
        <f aca="false">IF($B55&lt;=Summary!$D$10,Inputs!C43,0)</f>
        <v>0</v>
      </c>
      <c r="D55" s="35" t="n">
        <f aca="false">IF($B55&lt;=Summary!$D$10,Inputs!D43,0)</f>
        <v>0</v>
      </c>
      <c r="E55" s="32" t="n">
        <f aca="false">IF($B55&lt;=Summary!$D$10,Inputs!E43,0)</f>
        <v>0</v>
      </c>
      <c r="F55" s="32" t="n">
        <f aca="false">IF($B55&lt;=Summary!$D$10,Inputs!F43,0)</f>
        <v>0</v>
      </c>
      <c r="G55" s="29" t="n">
        <f aca="false">'EO9904.1'!G60</f>
        <v>4.333</v>
      </c>
      <c r="H55" s="29" t="n">
        <f aca="false">'EO9904.1'!J60</f>
        <v>0.0125</v>
      </c>
      <c r="I55" s="29" t="n">
        <f aca="false">'EO9904.1'!M60</f>
        <v>0.015</v>
      </c>
      <c r="K55" s="34" t="n">
        <f aca="false">IF($B55&lt;='EO9904.2'!mthend,Inputs!K43,0)</f>
        <v>0</v>
      </c>
      <c r="L55" s="33" t="n">
        <f aca="false">IF($B55&lt;='EO9904.2'!mthend,Inputs!L43,0)</f>
        <v>0</v>
      </c>
      <c r="M55" s="33" t="n">
        <f aca="false">IF($B55&lt;='EO9904.2'!mthend,Inputs!M43,0)</f>
        <v>0</v>
      </c>
      <c r="N55" s="33" t="n">
        <f aca="false">IF($B55&lt;='EO9904.2'!mthend,Inputs!N43,0)</f>
        <v>0</v>
      </c>
      <c r="O55" s="30" t="n">
        <v>0</v>
      </c>
      <c r="P55" s="30" t="n">
        <v>0</v>
      </c>
      <c r="Q55" s="30" t="n">
        <f aca="false">'EO9904.2'!M60-$Q$3</f>
        <v>0.0075</v>
      </c>
      <c r="S55" s="34" t="n">
        <f aca="false">IF($B55&lt;='EO9904.3'!mthend,Inputs!S43,0)</f>
        <v>0</v>
      </c>
      <c r="T55" s="0" t="n">
        <f aca="false">IF($B55&lt;='EO9904.3'!mthend,Inputs!T43,0)</f>
        <v>0</v>
      </c>
      <c r="U55" s="0" t="n">
        <f aca="false">IF($B55&lt;='EO9904.3'!mthend,Inputs!U43,0)</f>
        <v>0</v>
      </c>
      <c r="V55" s="33" t="n">
        <f aca="false">IF($B55&lt;='EO9904.3'!mthend,Inputs!V43,0)</f>
        <v>0</v>
      </c>
      <c r="W55" s="30" t="n">
        <f aca="false">'EO9904.3'!G60+$W$3</f>
        <v>4.413</v>
      </c>
      <c r="X55" s="30" t="n">
        <f aca="false">'EO9904.3'!J60+$X$3</f>
        <v>0.0275</v>
      </c>
      <c r="Y55" s="30" t="n">
        <v>0</v>
      </c>
      <c r="AA55" s="34" t="n">
        <f aca="false">IF($B55&lt;='EO9904.3'!mthend,Inputs!AA43,0)</f>
        <v>0</v>
      </c>
      <c r="AB55" s="0" t="n">
        <f aca="false">IF($B55&lt;='EO9904.3'!mthend,Inputs!AB43,0)</f>
        <v>0</v>
      </c>
      <c r="AC55" s="0" t="n">
        <f aca="false">IF($B55&lt;='EO9904.3'!mthend,Inputs!AC43,0)</f>
        <v>0</v>
      </c>
      <c r="AD55" s="33" t="n">
        <f aca="false">IF($B55&lt;='EO9904.3'!mthend,Inputs!AD43,0)</f>
        <v>0</v>
      </c>
      <c r="AE55" s="30" t="n">
        <f aca="false">'EO9904.M'!G60+$AE$3</f>
        <v>4.413</v>
      </c>
      <c r="AF55" s="30" t="n">
        <f aca="false">'EO9904.M'!J60+$AF$3</f>
        <v>0.0275</v>
      </c>
      <c r="AG55" s="30" t="n">
        <v>0</v>
      </c>
    </row>
    <row r="56" customFormat="false" ht="12.75" hidden="false" customHeight="false" outlineLevel="0" collapsed="false">
      <c r="B56" s="25" t="n">
        <f aca="false">'EO9904.1'!A61</f>
        <v>38504</v>
      </c>
      <c r="C56" s="34" t="n">
        <f aca="false">IF($B56&lt;=Summary!$D$10,Inputs!C44,0)</f>
        <v>0</v>
      </c>
      <c r="D56" s="35" t="n">
        <f aca="false">IF($B56&lt;=Summary!$D$10,Inputs!D44,0)</f>
        <v>0</v>
      </c>
      <c r="E56" s="32" t="n">
        <f aca="false">IF($B56&lt;=Summary!$D$10,Inputs!E44,0)</f>
        <v>0</v>
      </c>
      <c r="F56" s="32" t="n">
        <f aca="false">IF($B56&lt;=Summary!$D$10,Inputs!F44,0)</f>
        <v>0</v>
      </c>
      <c r="G56" s="29" t="n">
        <f aca="false">'EO9904.1'!G61</f>
        <v>4.353</v>
      </c>
      <c r="H56" s="29" t="n">
        <f aca="false">'EO9904.1'!J61</f>
        <v>0.0125</v>
      </c>
      <c r="I56" s="29" t="n">
        <f aca="false">'EO9904.1'!M61</f>
        <v>0.015</v>
      </c>
      <c r="K56" s="34" t="n">
        <f aca="false">IF($B56&lt;='EO9904.2'!mthend,Inputs!K44,0)</f>
        <v>0</v>
      </c>
      <c r="L56" s="33" t="n">
        <f aca="false">IF($B56&lt;='EO9904.2'!mthend,Inputs!L44,0)</f>
        <v>0</v>
      </c>
      <c r="M56" s="33" t="n">
        <f aca="false">IF($B56&lt;='EO9904.2'!mthend,Inputs!M44,0)</f>
        <v>0</v>
      </c>
      <c r="N56" s="33" t="n">
        <f aca="false">IF($B56&lt;='EO9904.2'!mthend,Inputs!N44,0)</f>
        <v>0</v>
      </c>
      <c r="O56" s="30" t="n">
        <v>0</v>
      </c>
      <c r="P56" s="30" t="n">
        <v>0</v>
      </c>
      <c r="Q56" s="30" t="n">
        <f aca="false">'EO9904.2'!M61-$Q$3</f>
        <v>0.0075</v>
      </c>
      <c r="S56" s="34" t="n">
        <f aca="false">IF($B56&lt;='EO9904.3'!mthend,Inputs!S44,0)</f>
        <v>0</v>
      </c>
      <c r="T56" s="0" t="n">
        <f aca="false">IF($B56&lt;='EO9904.3'!mthend,Inputs!T44,0)</f>
        <v>0</v>
      </c>
      <c r="U56" s="0" t="n">
        <f aca="false">IF($B56&lt;='EO9904.3'!mthend,Inputs!U44,0)</f>
        <v>0</v>
      </c>
      <c r="V56" s="33" t="n">
        <f aca="false">IF($B56&lt;='EO9904.3'!mthend,Inputs!V44,0)</f>
        <v>0</v>
      </c>
      <c r="W56" s="30" t="n">
        <f aca="false">'EO9904.3'!G61+$W$3</f>
        <v>4.433</v>
      </c>
      <c r="X56" s="30" t="n">
        <f aca="false">'EO9904.3'!J61+$X$3</f>
        <v>0.0275</v>
      </c>
      <c r="Y56" s="30" t="n">
        <v>0</v>
      </c>
      <c r="AA56" s="34" t="n">
        <f aca="false">IF($B56&lt;='EO9904.3'!mthend,Inputs!AA44,0)</f>
        <v>0</v>
      </c>
      <c r="AB56" s="0" t="n">
        <f aca="false">IF($B56&lt;='EO9904.3'!mthend,Inputs!AB44,0)</f>
        <v>0</v>
      </c>
      <c r="AC56" s="0" t="n">
        <f aca="false">IF($B56&lt;='EO9904.3'!mthend,Inputs!AC44,0)</f>
        <v>0</v>
      </c>
      <c r="AD56" s="33" t="n">
        <f aca="false">IF($B56&lt;='EO9904.3'!mthend,Inputs!AD44,0)</f>
        <v>0</v>
      </c>
      <c r="AE56" s="30" t="n">
        <f aca="false">'EO9904.M'!G61+$AE$3</f>
        <v>4.433</v>
      </c>
      <c r="AF56" s="30" t="n">
        <f aca="false">'EO9904.M'!J61+$AF$3</f>
        <v>0.0275</v>
      </c>
      <c r="AG56" s="30" t="n">
        <v>0</v>
      </c>
    </row>
    <row r="57" customFormat="false" ht="12.75" hidden="false" customHeight="false" outlineLevel="0" collapsed="false">
      <c r="B57" s="25" t="n">
        <f aca="false">'EO9904.1'!A62</f>
        <v>38534</v>
      </c>
      <c r="C57" s="34" t="n">
        <f aca="false">IF($B57&lt;=Summary!$D$10,Inputs!C45,0)</f>
        <v>0</v>
      </c>
      <c r="D57" s="35" t="n">
        <f aca="false">IF($B57&lt;=Summary!$D$10,Inputs!D45,0)</f>
        <v>0</v>
      </c>
      <c r="E57" s="32" t="n">
        <f aca="false">IF($B57&lt;=Summary!$D$10,Inputs!E45,0)</f>
        <v>0</v>
      </c>
      <c r="F57" s="32" t="n">
        <f aca="false">IF($B57&lt;=Summary!$D$10,Inputs!F45,0)</f>
        <v>0</v>
      </c>
      <c r="G57" s="29" t="n">
        <f aca="false">'EO9904.1'!G62</f>
        <v>4.374</v>
      </c>
      <c r="H57" s="29" t="n">
        <f aca="false">'EO9904.1'!J62</f>
        <v>0.0125</v>
      </c>
      <c r="I57" s="29" t="n">
        <f aca="false">'EO9904.1'!M62</f>
        <v>0.015</v>
      </c>
      <c r="K57" s="34" t="n">
        <f aca="false">IF($B57&lt;='EO9904.2'!mthend,Inputs!K45,0)</f>
        <v>0</v>
      </c>
      <c r="L57" s="33" t="n">
        <f aca="false">IF($B57&lt;='EO9904.2'!mthend,Inputs!L45,0)</f>
        <v>0</v>
      </c>
      <c r="M57" s="33" t="n">
        <f aca="false">IF($B57&lt;='EO9904.2'!mthend,Inputs!M45,0)</f>
        <v>0</v>
      </c>
      <c r="N57" s="33" t="n">
        <f aca="false">IF($B57&lt;='EO9904.2'!mthend,Inputs!N45,0)</f>
        <v>0</v>
      </c>
      <c r="O57" s="30" t="n">
        <v>0</v>
      </c>
      <c r="P57" s="30" t="n">
        <v>0</v>
      </c>
      <c r="Q57" s="30" t="n">
        <f aca="false">'EO9904.2'!M62-$Q$3</f>
        <v>0.0075</v>
      </c>
      <c r="S57" s="34" t="n">
        <f aca="false">IF($B57&lt;='EO9904.3'!mthend,Inputs!S45,0)</f>
        <v>0</v>
      </c>
      <c r="T57" s="0" t="n">
        <f aca="false">IF($B57&lt;='EO9904.3'!mthend,Inputs!T45,0)</f>
        <v>0</v>
      </c>
      <c r="U57" s="0" t="n">
        <f aca="false">IF($B57&lt;='EO9904.3'!mthend,Inputs!U45,0)</f>
        <v>0</v>
      </c>
      <c r="V57" s="33" t="n">
        <f aca="false">IF($B57&lt;='EO9904.3'!mthend,Inputs!V45,0)</f>
        <v>0</v>
      </c>
      <c r="W57" s="30" t="n">
        <f aca="false">'EO9904.3'!G62+$W$3</f>
        <v>4.454</v>
      </c>
      <c r="X57" s="30" t="n">
        <f aca="false">'EO9904.3'!J62+$X$3</f>
        <v>0.0275</v>
      </c>
      <c r="Y57" s="30" t="n">
        <v>0</v>
      </c>
      <c r="AA57" s="34" t="n">
        <f aca="false">IF($B57&lt;='EO9904.3'!mthend,Inputs!AA45,0)</f>
        <v>0</v>
      </c>
      <c r="AB57" s="0" t="n">
        <f aca="false">IF($B57&lt;='EO9904.3'!mthend,Inputs!AB45,0)</f>
        <v>0</v>
      </c>
      <c r="AC57" s="0" t="n">
        <f aca="false">IF($B57&lt;='EO9904.3'!mthend,Inputs!AC45,0)</f>
        <v>0</v>
      </c>
      <c r="AD57" s="33" t="n">
        <f aca="false">IF($B57&lt;='EO9904.3'!mthend,Inputs!AD45,0)</f>
        <v>0</v>
      </c>
      <c r="AE57" s="30" t="n">
        <f aca="false">'EO9904.M'!G62+$AE$3</f>
        <v>4.454</v>
      </c>
      <c r="AF57" s="30" t="n">
        <f aca="false">'EO9904.M'!J62+$AF$3</f>
        <v>0.0275</v>
      </c>
      <c r="AG57" s="30" t="n">
        <v>0</v>
      </c>
    </row>
    <row r="58" customFormat="false" ht="12.75" hidden="false" customHeight="false" outlineLevel="0" collapsed="false">
      <c r="B58" s="25" t="n">
        <f aca="false">'EO9904.1'!A63</f>
        <v>38565</v>
      </c>
      <c r="C58" s="34" t="n">
        <f aca="false">IF($B58&lt;=Summary!$D$10,Inputs!C46,0)</f>
        <v>0</v>
      </c>
      <c r="D58" s="35" t="n">
        <f aca="false">IF($B58&lt;=Summary!$D$10,Inputs!D46,0)</f>
        <v>0</v>
      </c>
      <c r="E58" s="32" t="n">
        <f aca="false">IF($B58&lt;=Summary!$D$10,Inputs!E46,0)</f>
        <v>0</v>
      </c>
      <c r="F58" s="32" t="n">
        <f aca="false">IF($B58&lt;=Summary!$D$10,Inputs!F46,0)</f>
        <v>0</v>
      </c>
      <c r="G58" s="29" t="n">
        <f aca="false">'EO9904.1'!G63</f>
        <v>4.398</v>
      </c>
      <c r="H58" s="29" t="n">
        <f aca="false">'EO9904.1'!J63</f>
        <v>0.0125</v>
      </c>
      <c r="I58" s="29" t="n">
        <f aca="false">'EO9904.1'!M63</f>
        <v>0.015</v>
      </c>
      <c r="K58" s="34" t="n">
        <f aca="false">IF($B58&lt;='EO9904.2'!mthend,Inputs!K46,0)</f>
        <v>0</v>
      </c>
      <c r="L58" s="33" t="n">
        <f aca="false">IF($B58&lt;='EO9904.2'!mthend,Inputs!L46,0)</f>
        <v>0</v>
      </c>
      <c r="M58" s="33" t="n">
        <f aca="false">IF($B58&lt;='EO9904.2'!mthend,Inputs!M46,0)</f>
        <v>0</v>
      </c>
      <c r="N58" s="33" t="n">
        <f aca="false">IF($B58&lt;='EO9904.2'!mthend,Inputs!N46,0)</f>
        <v>0</v>
      </c>
      <c r="O58" s="30" t="n">
        <v>0</v>
      </c>
      <c r="P58" s="30" t="n">
        <v>0</v>
      </c>
      <c r="Q58" s="30" t="n">
        <f aca="false">'EO9904.2'!M63-$Q$3</f>
        <v>0.0075</v>
      </c>
      <c r="S58" s="34" t="n">
        <f aca="false">IF($B58&lt;='EO9904.3'!mthend,Inputs!S46,0)</f>
        <v>0</v>
      </c>
      <c r="T58" s="0" t="n">
        <f aca="false">IF($B58&lt;='EO9904.3'!mthend,Inputs!T46,0)</f>
        <v>0</v>
      </c>
      <c r="U58" s="0" t="n">
        <f aca="false">IF($B58&lt;='EO9904.3'!mthend,Inputs!U46,0)</f>
        <v>0</v>
      </c>
      <c r="V58" s="33" t="n">
        <f aca="false">IF($B58&lt;='EO9904.3'!mthend,Inputs!V46,0)</f>
        <v>0</v>
      </c>
      <c r="W58" s="30" t="n">
        <f aca="false">'EO9904.3'!G63+$W$3</f>
        <v>4.478</v>
      </c>
      <c r="X58" s="30" t="n">
        <f aca="false">'EO9904.3'!J63+$X$3</f>
        <v>0.0275</v>
      </c>
      <c r="Y58" s="30" t="n">
        <v>0</v>
      </c>
      <c r="AA58" s="34" t="n">
        <f aca="false">IF($B58&lt;='EO9904.3'!mthend,Inputs!AA46,0)</f>
        <v>0</v>
      </c>
      <c r="AB58" s="0" t="n">
        <f aca="false">IF($B58&lt;='EO9904.3'!mthend,Inputs!AB46,0)</f>
        <v>0</v>
      </c>
      <c r="AC58" s="0" t="n">
        <f aca="false">IF($B58&lt;='EO9904.3'!mthend,Inputs!AC46,0)</f>
        <v>0</v>
      </c>
      <c r="AD58" s="33" t="n">
        <f aca="false">IF($B58&lt;='EO9904.3'!mthend,Inputs!AD46,0)</f>
        <v>0</v>
      </c>
      <c r="AE58" s="30" t="n">
        <f aca="false">'EO9904.M'!G63+$AE$3</f>
        <v>4.478</v>
      </c>
      <c r="AF58" s="30" t="n">
        <f aca="false">'EO9904.M'!J63+$AF$3</f>
        <v>0.0275</v>
      </c>
      <c r="AG58" s="30" t="n">
        <v>0</v>
      </c>
    </row>
    <row r="59" customFormat="false" ht="12.75" hidden="false" customHeight="false" outlineLevel="0" collapsed="false">
      <c r="B59" s="25" t="n">
        <f aca="false">'EO9904.1'!A64</f>
        <v>38596</v>
      </c>
      <c r="C59" s="34" t="n">
        <f aca="false">IF($B59&lt;=Summary!$D$10,Inputs!C47,0)</f>
        <v>0</v>
      </c>
      <c r="D59" s="35" t="n">
        <f aca="false">IF($B59&lt;=Summary!$D$10,Inputs!D47,0)</f>
        <v>0</v>
      </c>
      <c r="E59" s="32" t="n">
        <f aca="false">IF($B59&lt;=Summary!$D$10,Inputs!E47,0)</f>
        <v>0</v>
      </c>
      <c r="F59" s="32" t="n">
        <f aca="false">IF($B59&lt;=Summary!$D$10,Inputs!F47,0)</f>
        <v>0</v>
      </c>
      <c r="G59" s="29" t="n">
        <f aca="false">'EO9904.1'!G64</f>
        <v>4.408</v>
      </c>
      <c r="H59" s="29" t="n">
        <f aca="false">'EO9904.1'!J64</f>
        <v>0.0125</v>
      </c>
      <c r="I59" s="29" t="n">
        <f aca="false">'EO9904.1'!M64</f>
        <v>0.015</v>
      </c>
      <c r="K59" s="34" t="n">
        <f aca="false">IF($B59&lt;='EO9904.2'!mthend,Inputs!K47,0)</f>
        <v>0</v>
      </c>
      <c r="L59" s="33" t="n">
        <f aca="false">IF($B59&lt;='EO9904.2'!mthend,Inputs!L47,0)</f>
        <v>0</v>
      </c>
      <c r="M59" s="33" t="n">
        <f aca="false">IF($B59&lt;='EO9904.2'!mthend,Inputs!M47,0)</f>
        <v>0</v>
      </c>
      <c r="N59" s="33" t="n">
        <f aca="false">IF($B59&lt;='EO9904.2'!mthend,Inputs!N47,0)</f>
        <v>0</v>
      </c>
      <c r="O59" s="30" t="n">
        <v>0</v>
      </c>
      <c r="P59" s="30" t="n">
        <v>0</v>
      </c>
      <c r="Q59" s="30" t="n">
        <f aca="false">'EO9904.2'!M64-$Q$3</f>
        <v>0.0075</v>
      </c>
      <c r="S59" s="34" t="n">
        <f aca="false">IF($B59&lt;='EO9904.3'!mthend,Inputs!S47,0)</f>
        <v>0</v>
      </c>
      <c r="T59" s="0" t="n">
        <f aca="false">IF($B59&lt;='EO9904.3'!mthend,Inputs!T47,0)</f>
        <v>0</v>
      </c>
      <c r="U59" s="0" t="n">
        <f aca="false">IF($B59&lt;='EO9904.3'!mthend,Inputs!U47,0)</f>
        <v>0</v>
      </c>
      <c r="V59" s="33" t="n">
        <f aca="false">IF($B59&lt;='EO9904.3'!mthend,Inputs!V47,0)</f>
        <v>0</v>
      </c>
      <c r="W59" s="30" t="n">
        <f aca="false">'EO9904.3'!G64+$W$3</f>
        <v>4.488</v>
      </c>
      <c r="X59" s="30" t="n">
        <f aca="false">'EO9904.3'!J64+$X$3</f>
        <v>0.0275</v>
      </c>
      <c r="Y59" s="30" t="n">
        <v>0</v>
      </c>
      <c r="AA59" s="34" t="n">
        <f aca="false">IF($B59&lt;='EO9904.3'!mthend,Inputs!AA47,0)</f>
        <v>0</v>
      </c>
      <c r="AB59" s="0" t="n">
        <f aca="false">IF($B59&lt;='EO9904.3'!mthend,Inputs!AB47,0)</f>
        <v>0</v>
      </c>
      <c r="AC59" s="0" t="n">
        <f aca="false">IF($B59&lt;='EO9904.3'!mthend,Inputs!AC47,0)</f>
        <v>0</v>
      </c>
      <c r="AD59" s="33" t="n">
        <f aca="false">IF($B59&lt;='EO9904.3'!mthend,Inputs!AD47,0)</f>
        <v>0</v>
      </c>
      <c r="AE59" s="30" t="n">
        <f aca="false">'EO9904.M'!G64+$AE$3</f>
        <v>4.488</v>
      </c>
      <c r="AF59" s="30" t="n">
        <f aca="false">'EO9904.M'!J64+$AF$3</f>
        <v>0.0275</v>
      </c>
      <c r="AG59" s="30" t="n">
        <v>0</v>
      </c>
    </row>
    <row r="60" customFormat="false" ht="12.75" hidden="false" customHeight="false" outlineLevel="0" collapsed="false">
      <c r="B60" s="25" t="n">
        <f aca="false">'EO9904.1'!A65</f>
        <v>38626</v>
      </c>
      <c r="C60" s="34" t="n">
        <f aca="false">IF($B60&lt;=Summary!$D$10,Inputs!C48,0)</f>
        <v>0</v>
      </c>
      <c r="D60" s="35" t="n">
        <f aca="false">IF($B60&lt;=Summary!$D$10,Inputs!D48,0)</f>
        <v>0</v>
      </c>
      <c r="E60" s="32" t="n">
        <f aca="false">IF($B60&lt;=Summary!$D$10,Inputs!E48,0)</f>
        <v>0</v>
      </c>
      <c r="F60" s="32" t="n">
        <f aca="false">IF($B60&lt;=Summary!$D$10,Inputs!F48,0)</f>
        <v>0</v>
      </c>
      <c r="G60" s="29" t="n">
        <f aca="false">'EO9904.1'!G65</f>
        <v>4.438</v>
      </c>
      <c r="H60" s="29" t="n">
        <f aca="false">'EO9904.1'!J65</f>
        <v>0.0125</v>
      </c>
      <c r="I60" s="29" t="n">
        <f aca="false">'EO9904.1'!M65</f>
        <v>0.015</v>
      </c>
      <c r="K60" s="34" t="n">
        <f aca="false">IF($B60&lt;='EO9904.2'!mthend,Inputs!K48,0)</f>
        <v>0</v>
      </c>
      <c r="L60" s="33" t="n">
        <f aca="false">IF($B60&lt;='EO9904.2'!mthend,Inputs!L48,0)</f>
        <v>0</v>
      </c>
      <c r="M60" s="33" t="n">
        <f aca="false">IF($B60&lt;='EO9904.2'!mthend,Inputs!M48,0)</f>
        <v>0</v>
      </c>
      <c r="N60" s="33" t="n">
        <f aca="false">IF($B60&lt;='EO9904.2'!mthend,Inputs!N48,0)</f>
        <v>0</v>
      </c>
      <c r="O60" s="30" t="n">
        <v>0</v>
      </c>
      <c r="P60" s="30" t="n">
        <v>0</v>
      </c>
      <c r="Q60" s="30" t="n">
        <f aca="false">'EO9904.2'!M65-$Q$3</f>
        <v>0.0075</v>
      </c>
      <c r="S60" s="34" t="n">
        <f aca="false">IF($B60&lt;='EO9904.3'!mthend,Inputs!S48,0)</f>
        <v>0</v>
      </c>
      <c r="T60" s="0" t="n">
        <f aca="false">IF($B60&lt;='EO9904.3'!mthend,Inputs!T48,0)</f>
        <v>0</v>
      </c>
      <c r="U60" s="0" t="n">
        <f aca="false">IF($B60&lt;='EO9904.3'!mthend,Inputs!U48,0)</f>
        <v>0</v>
      </c>
      <c r="V60" s="33" t="n">
        <f aca="false">IF($B60&lt;='EO9904.3'!mthend,Inputs!V48,0)</f>
        <v>0</v>
      </c>
      <c r="W60" s="30" t="n">
        <f aca="false">'EO9904.3'!G65+$W$3</f>
        <v>4.518</v>
      </c>
      <c r="X60" s="30" t="n">
        <f aca="false">'EO9904.3'!J65+$X$3</f>
        <v>0.0275</v>
      </c>
      <c r="Y60" s="30" t="n">
        <v>0</v>
      </c>
      <c r="AA60" s="34" t="n">
        <f aca="false">IF($B60&lt;='EO9904.3'!mthend,Inputs!AA48,0)</f>
        <v>0</v>
      </c>
      <c r="AB60" s="0" t="n">
        <f aca="false">IF($B60&lt;='EO9904.3'!mthend,Inputs!AB48,0)</f>
        <v>0</v>
      </c>
      <c r="AC60" s="0" t="n">
        <f aca="false">IF($B60&lt;='EO9904.3'!mthend,Inputs!AC48,0)</f>
        <v>0</v>
      </c>
      <c r="AD60" s="33" t="n">
        <f aca="false">IF($B60&lt;='EO9904.3'!mthend,Inputs!AD48,0)</f>
        <v>0</v>
      </c>
      <c r="AE60" s="30" t="n">
        <f aca="false">'EO9904.M'!G65+$AE$3</f>
        <v>4.518</v>
      </c>
      <c r="AF60" s="30" t="n">
        <f aca="false">'EO9904.M'!J65+$AF$3</f>
        <v>0.0275</v>
      </c>
      <c r="AG60" s="30" t="n">
        <v>0</v>
      </c>
    </row>
    <row r="61" customFormat="false" ht="12.75" hidden="false" customHeight="false" outlineLevel="0" collapsed="false">
      <c r="B61" s="25" t="n">
        <f aca="false">'EO9904.1'!A66</f>
        <v>38657</v>
      </c>
      <c r="C61" s="34" t="n">
        <f aca="false">IF($B61&lt;=Summary!$D$10,Inputs!C49,0)</f>
        <v>0</v>
      </c>
      <c r="D61" s="35" t="n">
        <f aca="false">IF($B61&lt;=Summary!$D$10,Inputs!D49,0)</f>
        <v>0</v>
      </c>
      <c r="E61" s="32" t="n">
        <f aca="false">IF($B61&lt;=Summary!$D$10,Inputs!E49,0)</f>
        <v>0</v>
      </c>
      <c r="F61" s="32" t="n">
        <f aca="false">IF($B61&lt;=Summary!$D$10,Inputs!F49,0)</f>
        <v>0</v>
      </c>
      <c r="G61" s="29" t="n">
        <f aca="false">'EO9904.1'!G66</f>
        <v>4.578</v>
      </c>
      <c r="H61" s="29" t="n">
        <f aca="false">'EO9904.1'!J66</f>
        <v>0.021</v>
      </c>
      <c r="I61" s="29" t="n">
        <f aca="false">'EO9904.1'!M66</f>
        <v>0.015</v>
      </c>
      <c r="K61" s="34" t="n">
        <f aca="false">IF($B61&lt;='EO9904.2'!mthend,Inputs!K49,0)</f>
        <v>0</v>
      </c>
      <c r="L61" s="33" t="n">
        <f aca="false">IF($B61&lt;='EO9904.2'!mthend,Inputs!L49,0)</f>
        <v>0</v>
      </c>
      <c r="M61" s="33" t="n">
        <f aca="false">IF($B61&lt;='EO9904.2'!mthend,Inputs!M49,0)</f>
        <v>0</v>
      </c>
      <c r="N61" s="33" t="n">
        <f aca="false">IF($B61&lt;='EO9904.2'!mthend,Inputs!N49,0)</f>
        <v>0</v>
      </c>
      <c r="O61" s="30" t="n">
        <v>0</v>
      </c>
      <c r="P61" s="30" t="n">
        <v>0</v>
      </c>
      <c r="Q61" s="30" t="n">
        <f aca="false">'EO9904.2'!M66-$Q$3</f>
        <v>0.0075</v>
      </c>
      <c r="S61" s="34" t="n">
        <f aca="false">IF($B61&lt;='EO9904.3'!mthend,Inputs!S49,0)</f>
        <v>0</v>
      </c>
      <c r="T61" s="0" t="n">
        <f aca="false">IF($B61&lt;='EO9904.3'!mthend,Inputs!T49,0)</f>
        <v>0</v>
      </c>
      <c r="U61" s="0" t="n">
        <f aca="false">IF($B61&lt;='EO9904.3'!mthend,Inputs!U49,0)</f>
        <v>0</v>
      </c>
      <c r="V61" s="33" t="n">
        <f aca="false">IF($B61&lt;='EO9904.3'!mthend,Inputs!V49,0)</f>
        <v>0</v>
      </c>
      <c r="W61" s="30" t="n">
        <f aca="false">'EO9904.3'!G66+$W$3</f>
        <v>4.658</v>
      </c>
      <c r="X61" s="30" t="n">
        <f aca="false">'EO9904.3'!J66+$X$3</f>
        <v>0.036</v>
      </c>
      <c r="Y61" s="30" t="n">
        <v>0</v>
      </c>
      <c r="AA61" s="34" t="n">
        <f aca="false">IF($B61&lt;='EO9904.3'!mthend,Inputs!AA49,0)</f>
        <v>0</v>
      </c>
      <c r="AB61" s="0" t="n">
        <f aca="false">IF($B61&lt;='EO9904.3'!mthend,Inputs!AB49,0)</f>
        <v>0</v>
      </c>
      <c r="AC61" s="0" t="n">
        <f aca="false">IF($B61&lt;='EO9904.3'!mthend,Inputs!AC49,0)</f>
        <v>0</v>
      </c>
      <c r="AD61" s="33" t="n">
        <f aca="false">IF($B61&lt;='EO9904.3'!mthend,Inputs!AD49,0)</f>
        <v>0</v>
      </c>
      <c r="AE61" s="30" t="n">
        <f aca="false">'EO9904.M'!G66+$AE$3</f>
        <v>4.658</v>
      </c>
      <c r="AF61" s="30" t="n">
        <f aca="false">'EO9904.M'!J66+$AF$3</f>
        <v>0.036</v>
      </c>
      <c r="AG61" s="30" t="n">
        <v>0</v>
      </c>
    </row>
    <row r="62" customFormat="false" ht="12.75" hidden="false" customHeight="false" outlineLevel="0" collapsed="false">
      <c r="B62" s="25" t="n">
        <f aca="false">'EO9904.1'!A67</f>
        <v>38687</v>
      </c>
      <c r="C62" s="34" t="n">
        <f aca="false">IF($B62&lt;=Summary!$D$10,Inputs!C50,0)</f>
        <v>0</v>
      </c>
      <c r="D62" s="35" t="n">
        <f aca="false">IF($B62&lt;=Summary!$D$10,Inputs!D50,0)</f>
        <v>0</v>
      </c>
      <c r="E62" s="32" t="n">
        <f aca="false">IF($B62&lt;=Summary!$D$10,Inputs!E50,0)</f>
        <v>0</v>
      </c>
      <c r="F62" s="32" t="n">
        <f aca="false">IF($B62&lt;=Summary!$D$10,Inputs!F50,0)</f>
        <v>0</v>
      </c>
      <c r="G62" s="29" t="n">
        <f aca="false">'EO9904.1'!G67</f>
        <v>4.718</v>
      </c>
      <c r="H62" s="29" t="n">
        <f aca="false">'EO9904.1'!J67</f>
        <v>0.021</v>
      </c>
      <c r="I62" s="29" t="n">
        <f aca="false">'EO9904.1'!M67</f>
        <v>0.015</v>
      </c>
      <c r="K62" s="34" t="n">
        <f aca="false">IF($B62&lt;='EO9904.2'!mthend,Inputs!K50,0)</f>
        <v>0</v>
      </c>
      <c r="L62" s="33" t="n">
        <f aca="false">IF($B62&lt;='EO9904.2'!mthend,Inputs!L50,0)</f>
        <v>0</v>
      </c>
      <c r="M62" s="33" t="n">
        <f aca="false">IF($B62&lt;='EO9904.2'!mthend,Inputs!M50,0)</f>
        <v>0</v>
      </c>
      <c r="N62" s="33" t="n">
        <f aca="false">IF($B62&lt;='EO9904.2'!mthend,Inputs!N50,0)</f>
        <v>0</v>
      </c>
      <c r="O62" s="30" t="n">
        <v>0</v>
      </c>
      <c r="P62" s="30" t="n">
        <v>0</v>
      </c>
      <c r="Q62" s="30" t="n">
        <f aca="false">'EO9904.2'!M67-$Q$3</f>
        <v>0.0075</v>
      </c>
      <c r="S62" s="34" t="n">
        <f aca="false">IF($B62&lt;='EO9904.3'!mthend,Inputs!S50,0)</f>
        <v>0</v>
      </c>
      <c r="T62" s="0" t="n">
        <f aca="false">IF($B62&lt;='EO9904.3'!mthend,Inputs!T50,0)</f>
        <v>0</v>
      </c>
      <c r="U62" s="0" t="n">
        <f aca="false">IF($B62&lt;='EO9904.3'!mthend,Inputs!U50,0)</f>
        <v>0</v>
      </c>
      <c r="V62" s="33" t="n">
        <f aca="false">IF($B62&lt;='EO9904.3'!mthend,Inputs!V50,0)</f>
        <v>0</v>
      </c>
      <c r="W62" s="30" t="n">
        <f aca="false">'EO9904.3'!G67+$W$3</f>
        <v>4.798</v>
      </c>
      <c r="X62" s="30" t="n">
        <f aca="false">'EO9904.3'!J67+$X$3</f>
        <v>0.036</v>
      </c>
      <c r="Y62" s="30" t="n">
        <v>0</v>
      </c>
      <c r="AA62" s="34" t="n">
        <f aca="false">IF($B62&lt;='EO9904.3'!mthend,Inputs!AA50,0)</f>
        <v>0</v>
      </c>
      <c r="AB62" s="0" t="n">
        <f aca="false">IF($B62&lt;='EO9904.3'!mthend,Inputs!AB50,0)</f>
        <v>0</v>
      </c>
      <c r="AC62" s="0" t="n">
        <f aca="false">IF($B62&lt;='EO9904.3'!mthend,Inputs!AC50,0)</f>
        <v>0</v>
      </c>
      <c r="AD62" s="33" t="n">
        <f aca="false">IF($B62&lt;='EO9904.3'!mthend,Inputs!AD50,0)</f>
        <v>0</v>
      </c>
      <c r="AE62" s="30" t="n">
        <f aca="false">'EO9904.M'!G67+$AE$3</f>
        <v>4.798</v>
      </c>
      <c r="AF62" s="30" t="n">
        <f aca="false">'EO9904.M'!J67+$AF$3</f>
        <v>0.036</v>
      </c>
      <c r="AG62" s="30" t="n">
        <v>0</v>
      </c>
    </row>
    <row r="63" customFormat="false" ht="12.75" hidden="false" customHeight="false" outlineLevel="0" collapsed="false">
      <c r="B63" s="25" t="n">
        <f aca="false">'EO9904.1'!A68</f>
        <v>38718</v>
      </c>
      <c r="C63" s="34" t="n">
        <f aca="false">IF($B63&lt;=Summary!$D$10,Inputs!C51,0)</f>
        <v>0</v>
      </c>
      <c r="D63" s="35" t="n">
        <f aca="false">IF($B63&lt;=Summary!$D$10,Inputs!D51,0)</f>
        <v>0</v>
      </c>
      <c r="E63" s="32" t="n">
        <f aca="false">IF($B63&lt;=Summary!$D$10,Inputs!E51,0)</f>
        <v>0</v>
      </c>
      <c r="F63" s="32" t="n">
        <f aca="false">IF($B63&lt;=Summary!$D$10,Inputs!F51,0)</f>
        <v>0</v>
      </c>
      <c r="G63" s="29" t="n">
        <f aca="false">'EO9904.1'!G68</f>
        <v>4.773</v>
      </c>
      <c r="H63" s="29" t="n">
        <f aca="false">'EO9904.1'!J68</f>
        <v>0.021</v>
      </c>
      <c r="I63" s="29" t="n">
        <f aca="false">'EO9904.1'!M68</f>
        <v>0.0125</v>
      </c>
      <c r="K63" s="34" t="n">
        <f aca="false">IF($B63&lt;='EO9904.2'!mthend,Inputs!K51,0)</f>
        <v>0</v>
      </c>
      <c r="L63" s="33" t="n">
        <f aca="false">IF($B63&lt;='EO9904.2'!mthend,Inputs!L51,0)</f>
        <v>0</v>
      </c>
      <c r="M63" s="33" t="n">
        <f aca="false">IF($B63&lt;='EO9904.2'!mthend,Inputs!M51,0)</f>
        <v>0</v>
      </c>
      <c r="N63" s="33" t="n">
        <f aca="false">IF($B63&lt;='EO9904.2'!mthend,Inputs!N51,0)</f>
        <v>0</v>
      </c>
      <c r="O63" s="30" t="n">
        <v>0</v>
      </c>
      <c r="P63" s="30" t="n">
        <v>0</v>
      </c>
      <c r="Q63" s="30" t="n">
        <f aca="false">'EO9904.2'!M68-$Q$3</f>
        <v>0.005</v>
      </c>
      <c r="S63" s="34" t="n">
        <f aca="false">IF($B63&lt;='EO9904.3'!mthend,Inputs!S51,0)</f>
        <v>0</v>
      </c>
      <c r="T63" s="0" t="n">
        <f aca="false">IF($B63&lt;='EO9904.3'!mthend,Inputs!T51,0)</f>
        <v>0</v>
      </c>
      <c r="U63" s="0" t="n">
        <f aca="false">IF($B63&lt;='EO9904.3'!mthend,Inputs!U51,0)</f>
        <v>0</v>
      </c>
      <c r="V63" s="33" t="n">
        <f aca="false">IF($B63&lt;='EO9904.3'!mthend,Inputs!V51,0)</f>
        <v>0</v>
      </c>
      <c r="W63" s="30" t="n">
        <f aca="false">'EO9904.3'!G68+$W$3</f>
        <v>4.853</v>
      </c>
      <c r="X63" s="30" t="n">
        <f aca="false">'EO9904.3'!J68+$X$3</f>
        <v>0.036</v>
      </c>
      <c r="Y63" s="30" t="n">
        <v>0</v>
      </c>
      <c r="AA63" s="34" t="n">
        <f aca="false">IF($B63&lt;='EO9904.3'!mthend,Inputs!AA51,0)</f>
        <v>0</v>
      </c>
      <c r="AB63" s="0" t="n">
        <f aca="false">IF($B63&lt;='EO9904.3'!mthend,Inputs!AB51,0)</f>
        <v>0</v>
      </c>
      <c r="AC63" s="0" t="n">
        <f aca="false">IF($B63&lt;='EO9904.3'!mthend,Inputs!AC51,0)</f>
        <v>0</v>
      </c>
      <c r="AD63" s="33" t="n">
        <f aca="false">IF($B63&lt;='EO9904.3'!mthend,Inputs!AD51,0)</f>
        <v>0</v>
      </c>
      <c r="AE63" s="30" t="n">
        <f aca="false">'EO9904.M'!G68+$AE$3</f>
        <v>4.853</v>
      </c>
      <c r="AF63" s="30" t="n">
        <f aca="false">'EO9904.M'!J68+$AF$3</f>
        <v>0.036</v>
      </c>
      <c r="AG63" s="30" t="n">
        <v>0</v>
      </c>
    </row>
    <row r="64" customFormat="false" ht="12.75" hidden="false" customHeight="false" outlineLevel="0" collapsed="false">
      <c r="B64" s="25" t="n">
        <f aca="false">'EO9904.1'!A69</f>
        <v>38749</v>
      </c>
      <c r="C64" s="34" t="n">
        <f aca="false">IF($B64&lt;=Summary!$D$10,Inputs!C52,0)</f>
        <v>0</v>
      </c>
      <c r="D64" s="35" t="n">
        <f aca="false">IF($B64&lt;=Summary!$D$10,Inputs!D52,0)</f>
        <v>0</v>
      </c>
      <c r="E64" s="32" t="n">
        <f aca="false">IF($B64&lt;=Summary!$D$10,Inputs!E52,0)</f>
        <v>0</v>
      </c>
      <c r="F64" s="32" t="n">
        <f aca="false">IF($B64&lt;=Summary!$D$10,Inputs!F52,0)</f>
        <v>0</v>
      </c>
      <c r="G64" s="29" t="n">
        <f aca="false">'EO9904.1'!G69</f>
        <v>4.653</v>
      </c>
      <c r="H64" s="29" t="n">
        <f aca="false">'EO9904.1'!J69</f>
        <v>0.021</v>
      </c>
      <c r="I64" s="29" t="n">
        <f aca="false">'EO9904.1'!M69</f>
        <v>0.0125</v>
      </c>
      <c r="K64" s="34" t="n">
        <f aca="false">IF($B64&lt;='EO9904.2'!mthend,Inputs!K52,0)</f>
        <v>0</v>
      </c>
      <c r="L64" s="33" t="n">
        <f aca="false">IF($B64&lt;='EO9904.2'!mthend,Inputs!L52,0)</f>
        <v>0</v>
      </c>
      <c r="M64" s="33" t="n">
        <f aca="false">IF($B64&lt;='EO9904.2'!mthend,Inputs!M52,0)</f>
        <v>0</v>
      </c>
      <c r="N64" s="33" t="n">
        <f aca="false">IF($B64&lt;='EO9904.2'!mthend,Inputs!N52,0)</f>
        <v>0</v>
      </c>
      <c r="O64" s="30" t="n">
        <v>0</v>
      </c>
      <c r="P64" s="30" t="n">
        <v>0</v>
      </c>
      <c r="Q64" s="30" t="n">
        <f aca="false">'EO9904.2'!M69-$Q$3</f>
        <v>0.005</v>
      </c>
      <c r="S64" s="34" t="n">
        <f aca="false">IF($B64&lt;='EO9904.3'!mthend,Inputs!S52,0)</f>
        <v>0</v>
      </c>
      <c r="T64" s="0" t="n">
        <f aca="false">IF($B64&lt;='EO9904.3'!mthend,Inputs!T52,0)</f>
        <v>0</v>
      </c>
      <c r="U64" s="0" t="n">
        <f aca="false">IF($B64&lt;='EO9904.3'!mthend,Inputs!U52,0)</f>
        <v>0</v>
      </c>
      <c r="V64" s="33" t="n">
        <f aca="false">IF($B64&lt;='EO9904.3'!mthend,Inputs!V52,0)</f>
        <v>0</v>
      </c>
      <c r="W64" s="30" t="n">
        <f aca="false">'EO9904.3'!G69+$W$3</f>
        <v>4.733</v>
      </c>
      <c r="X64" s="30" t="n">
        <f aca="false">'EO9904.3'!J69+$X$3</f>
        <v>0.036</v>
      </c>
      <c r="Y64" s="30" t="n">
        <v>0</v>
      </c>
      <c r="AA64" s="34" t="n">
        <f aca="false">IF($B64&lt;='EO9904.3'!mthend,Inputs!AA52,0)</f>
        <v>0</v>
      </c>
      <c r="AB64" s="0" t="n">
        <f aca="false">IF($B64&lt;='EO9904.3'!mthend,Inputs!AB52,0)</f>
        <v>0</v>
      </c>
      <c r="AC64" s="0" t="n">
        <f aca="false">IF($B64&lt;='EO9904.3'!mthend,Inputs!AC52,0)</f>
        <v>0</v>
      </c>
      <c r="AD64" s="33" t="n">
        <f aca="false">IF($B64&lt;='EO9904.3'!mthend,Inputs!AD52,0)</f>
        <v>0</v>
      </c>
      <c r="AE64" s="30" t="n">
        <f aca="false">'EO9904.M'!G69+$AE$3</f>
        <v>4.733</v>
      </c>
      <c r="AF64" s="30" t="n">
        <f aca="false">'EO9904.M'!J69+$AF$3</f>
        <v>0.036</v>
      </c>
      <c r="AG64" s="30" t="n">
        <v>0</v>
      </c>
    </row>
    <row r="65" customFormat="false" ht="12.75" hidden="false" customHeight="false" outlineLevel="0" collapsed="false">
      <c r="B65" s="25" t="n">
        <f aca="false">'EO9904.1'!A70</f>
        <v>38777</v>
      </c>
      <c r="C65" s="34" t="n">
        <f aca="false">IF($B65&lt;=Summary!$D$10,Inputs!C53,0)</f>
        <v>0</v>
      </c>
      <c r="D65" s="35" t="n">
        <f aca="false">IF($B65&lt;=Summary!$D$10,Inputs!D53,0)</f>
        <v>0</v>
      </c>
      <c r="E65" s="32" t="n">
        <f aca="false">IF($B65&lt;=Summary!$D$10,Inputs!E53,0)</f>
        <v>0</v>
      </c>
      <c r="F65" s="32" t="n">
        <f aca="false">IF($B65&lt;=Summary!$D$10,Inputs!F53,0)</f>
        <v>0</v>
      </c>
      <c r="G65" s="29" t="n">
        <f aca="false">'EO9904.1'!G70</f>
        <v>4.528</v>
      </c>
      <c r="H65" s="29" t="n">
        <f aca="false">'EO9904.1'!J70</f>
        <v>0.021</v>
      </c>
      <c r="I65" s="29" t="n">
        <f aca="false">'EO9904.1'!M70</f>
        <v>0.0125</v>
      </c>
      <c r="K65" s="34" t="n">
        <f aca="false">IF($B65&lt;='EO9904.2'!mthend,Inputs!K53,0)</f>
        <v>0</v>
      </c>
      <c r="L65" s="33" t="n">
        <f aca="false">IF($B65&lt;='EO9904.2'!mthend,Inputs!L53,0)</f>
        <v>0</v>
      </c>
      <c r="M65" s="33" t="n">
        <f aca="false">IF($B65&lt;='EO9904.2'!mthend,Inputs!M53,0)</f>
        <v>0</v>
      </c>
      <c r="N65" s="33" t="n">
        <f aca="false">IF($B65&lt;='EO9904.2'!mthend,Inputs!N53,0)</f>
        <v>0</v>
      </c>
      <c r="O65" s="30" t="n">
        <v>0</v>
      </c>
      <c r="P65" s="30" t="n">
        <v>0</v>
      </c>
      <c r="Q65" s="30" t="n">
        <f aca="false">'EO9904.2'!M70-$Q$3</f>
        <v>0.005</v>
      </c>
      <c r="S65" s="34" t="n">
        <f aca="false">IF($B65&lt;='EO9904.3'!mthend,Inputs!S53,0)</f>
        <v>0</v>
      </c>
      <c r="T65" s="0" t="n">
        <f aca="false">IF($B65&lt;='EO9904.3'!mthend,Inputs!T53,0)</f>
        <v>0</v>
      </c>
      <c r="U65" s="0" t="n">
        <f aca="false">IF($B65&lt;='EO9904.3'!mthend,Inputs!U53,0)</f>
        <v>0</v>
      </c>
      <c r="V65" s="33" t="n">
        <f aca="false">IF($B65&lt;='EO9904.3'!mthend,Inputs!V53,0)</f>
        <v>0</v>
      </c>
      <c r="W65" s="30" t="n">
        <f aca="false">'EO9904.3'!G70+$W$3</f>
        <v>4.608</v>
      </c>
      <c r="X65" s="30" t="n">
        <f aca="false">'EO9904.3'!J70+$X$3</f>
        <v>0.036</v>
      </c>
      <c r="Y65" s="30" t="n">
        <v>0</v>
      </c>
      <c r="AA65" s="34" t="n">
        <f aca="false">IF($B65&lt;='EO9904.3'!mthend,Inputs!AA53,0)</f>
        <v>0</v>
      </c>
      <c r="AB65" s="0" t="n">
        <f aca="false">IF($B65&lt;='EO9904.3'!mthend,Inputs!AB53,0)</f>
        <v>0</v>
      </c>
      <c r="AC65" s="0" t="n">
        <f aca="false">IF($B65&lt;='EO9904.3'!mthend,Inputs!AC53,0)</f>
        <v>0</v>
      </c>
      <c r="AD65" s="33" t="n">
        <f aca="false">IF($B65&lt;='EO9904.3'!mthend,Inputs!AD53,0)</f>
        <v>0</v>
      </c>
      <c r="AE65" s="30" t="n">
        <f aca="false">'EO9904.M'!G70+$AE$3</f>
        <v>4.608</v>
      </c>
      <c r="AF65" s="30" t="n">
        <f aca="false">'EO9904.M'!J70+$AF$3</f>
        <v>0.036</v>
      </c>
      <c r="AG65" s="30" t="n">
        <v>0</v>
      </c>
    </row>
    <row r="66" customFormat="false" ht="12.75" hidden="false" customHeight="false" outlineLevel="0" collapsed="false">
      <c r="B66" s="25" t="n">
        <f aca="false">'EO9904.1'!A71</f>
        <v>38808</v>
      </c>
      <c r="C66" s="34" t="n">
        <f aca="false">IF($B66&lt;=Summary!$D$10,Inputs!C54,0)</f>
        <v>0</v>
      </c>
      <c r="D66" s="35" t="n">
        <f aca="false">IF($B66&lt;=Summary!$D$10,Inputs!D54,0)</f>
        <v>0</v>
      </c>
      <c r="E66" s="32" t="n">
        <f aca="false">IF($B66&lt;=Summary!$D$10,Inputs!E54,0)</f>
        <v>0</v>
      </c>
      <c r="F66" s="32" t="n">
        <f aca="false">IF($B66&lt;=Summary!$D$10,Inputs!F54,0)</f>
        <v>0</v>
      </c>
      <c r="G66" s="29" t="n">
        <f aca="false">'EO9904.1'!G71</f>
        <v>4.398</v>
      </c>
      <c r="H66" s="29" t="n">
        <f aca="false">'EO9904.1'!J71</f>
        <v>0.013</v>
      </c>
      <c r="I66" s="29" t="n">
        <f aca="false">'EO9904.1'!M71</f>
        <v>0.01</v>
      </c>
      <c r="K66" s="34" t="n">
        <f aca="false">IF($B66&lt;='EO9904.2'!mthend,Inputs!K54,0)</f>
        <v>0</v>
      </c>
      <c r="L66" s="33" t="n">
        <f aca="false">IF($B66&lt;='EO9904.2'!mthend,Inputs!L54,0)</f>
        <v>0</v>
      </c>
      <c r="M66" s="33" t="n">
        <f aca="false">IF($B66&lt;='EO9904.2'!mthend,Inputs!M54,0)</f>
        <v>0</v>
      </c>
      <c r="N66" s="33" t="n">
        <f aca="false">IF($B66&lt;='EO9904.2'!mthend,Inputs!N54,0)</f>
        <v>0</v>
      </c>
      <c r="O66" s="30" t="n">
        <v>0</v>
      </c>
      <c r="P66" s="30" t="n">
        <v>0</v>
      </c>
      <c r="Q66" s="30" t="n">
        <f aca="false">'EO9904.2'!M71-$Q$3</f>
        <v>0.0025</v>
      </c>
      <c r="S66" s="34" t="n">
        <f aca="false">IF($B66&lt;='EO9904.3'!mthend,Inputs!S54,0)</f>
        <v>0</v>
      </c>
      <c r="T66" s="0" t="n">
        <f aca="false">IF($B66&lt;='EO9904.3'!mthend,Inputs!T54,0)</f>
        <v>0</v>
      </c>
      <c r="U66" s="0" t="n">
        <f aca="false">IF($B66&lt;='EO9904.3'!mthend,Inputs!U54,0)</f>
        <v>0</v>
      </c>
      <c r="V66" s="33" t="n">
        <f aca="false">IF($B66&lt;='EO9904.3'!mthend,Inputs!V54,0)</f>
        <v>0</v>
      </c>
      <c r="W66" s="30" t="n">
        <f aca="false">'EO9904.3'!G71+$W$3</f>
        <v>4.478</v>
      </c>
      <c r="X66" s="30" t="n">
        <f aca="false">'EO9904.3'!J71+$X$3</f>
        <v>0.028</v>
      </c>
      <c r="Y66" s="30" t="n">
        <v>0</v>
      </c>
      <c r="AA66" s="34" t="n">
        <f aca="false">IF($B66&lt;='EO9904.3'!mthend,Inputs!AA54,0)</f>
        <v>0</v>
      </c>
      <c r="AB66" s="0" t="n">
        <f aca="false">IF($B66&lt;='EO9904.3'!mthend,Inputs!AB54,0)</f>
        <v>0</v>
      </c>
      <c r="AC66" s="0" t="n">
        <f aca="false">IF($B66&lt;='EO9904.3'!mthend,Inputs!AC54,0)</f>
        <v>0</v>
      </c>
      <c r="AD66" s="33" t="n">
        <f aca="false">IF($B66&lt;='EO9904.3'!mthend,Inputs!AD54,0)</f>
        <v>0</v>
      </c>
      <c r="AE66" s="30" t="n">
        <f aca="false">'EO9904.M'!G71+$AE$3</f>
        <v>4.478</v>
      </c>
      <c r="AF66" s="30" t="n">
        <f aca="false">'EO9904.M'!J71+$AF$3</f>
        <v>0.028</v>
      </c>
      <c r="AG66" s="30" t="n">
        <v>0</v>
      </c>
    </row>
    <row r="67" customFormat="false" ht="12.75" hidden="false" customHeight="false" outlineLevel="0" collapsed="false">
      <c r="B67" s="25" t="n">
        <f aca="false">'EO9904.1'!A72</f>
        <v>38838</v>
      </c>
      <c r="C67" s="34" t="n">
        <f aca="false">IF($B67&lt;=Summary!$D$10,Inputs!C55,0)</f>
        <v>0</v>
      </c>
      <c r="D67" s="35" t="n">
        <f aca="false">IF($B67&lt;=Summary!$D$10,Inputs!D55,0)</f>
        <v>0</v>
      </c>
      <c r="E67" s="32" t="n">
        <f aca="false">IF($B67&lt;=Summary!$D$10,Inputs!E55,0)</f>
        <v>0</v>
      </c>
      <c r="F67" s="32" t="n">
        <f aca="false">IF($B67&lt;=Summary!$D$10,Inputs!F55,0)</f>
        <v>0</v>
      </c>
      <c r="G67" s="29" t="n">
        <f aca="false">'EO9904.1'!G72</f>
        <v>4.388</v>
      </c>
      <c r="H67" s="29" t="n">
        <f aca="false">'EO9904.1'!J72</f>
        <v>0.013</v>
      </c>
      <c r="I67" s="29" t="n">
        <f aca="false">'EO9904.1'!M72</f>
        <v>0.01</v>
      </c>
      <c r="K67" s="34" t="n">
        <f aca="false">IF($B67&lt;='EO9904.2'!mthend,Inputs!K55,0)</f>
        <v>0</v>
      </c>
      <c r="L67" s="33" t="n">
        <f aca="false">IF($B67&lt;='EO9904.2'!mthend,Inputs!L55,0)</f>
        <v>0</v>
      </c>
      <c r="M67" s="33" t="n">
        <f aca="false">IF($B67&lt;='EO9904.2'!mthend,Inputs!M55,0)</f>
        <v>0</v>
      </c>
      <c r="N67" s="33" t="n">
        <f aca="false">IF($B67&lt;='EO9904.2'!mthend,Inputs!N55,0)</f>
        <v>0</v>
      </c>
      <c r="O67" s="30" t="n">
        <v>0</v>
      </c>
      <c r="P67" s="30" t="n">
        <v>0</v>
      </c>
      <c r="Q67" s="30" t="n">
        <f aca="false">'EO9904.2'!M72-$Q$3</f>
        <v>0.0025</v>
      </c>
      <c r="S67" s="34" t="n">
        <f aca="false">IF($B67&lt;='EO9904.3'!mthend,Inputs!S55,0)</f>
        <v>0</v>
      </c>
      <c r="T67" s="0" t="n">
        <f aca="false">IF($B67&lt;='EO9904.3'!mthend,Inputs!T55,0)</f>
        <v>0</v>
      </c>
      <c r="U67" s="0" t="n">
        <f aca="false">IF($B67&lt;='EO9904.3'!mthend,Inputs!U55,0)</f>
        <v>0</v>
      </c>
      <c r="V67" s="33" t="n">
        <f aca="false">IF($B67&lt;='EO9904.3'!mthend,Inputs!V55,0)</f>
        <v>0</v>
      </c>
      <c r="W67" s="30" t="n">
        <f aca="false">'EO9904.3'!G72+$W$3</f>
        <v>4.468</v>
      </c>
      <c r="X67" s="30" t="n">
        <f aca="false">'EO9904.3'!J72+$X$3</f>
        <v>0.028</v>
      </c>
      <c r="Y67" s="30" t="n">
        <v>0</v>
      </c>
      <c r="AA67" s="34" t="n">
        <f aca="false">IF($B67&lt;='EO9904.3'!mthend,Inputs!AA55,0)</f>
        <v>0</v>
      </c>
      <c r="AB67" s="0" t="n">
        <f aca="false">IF($B67&lt;='EO9904.3'!mthend,Inputs!AB55,0)</f>
        <v>0</v>
      </c>
      <c r="AC67" s="0" t="n">
        <f aca="false">IF($B67&lt;='EO9904.3'!mthend,Inputs!AC55,0)</f>
        <v>0</v>
      </c>
      <c r="AD67" s="33" t="n">
        <f aca="false">IF($B67&lt;='EO9904.3'!mthend,Inputs!AD55,0)</f>
        <v>0</v>
      </c>
      <c r="AE67" s="30" t="n">
        <f aca="false">'EO9904.M'!G72+$AE$3</f>
        <v>4.468</v>
      </c>
      <c r="AF67" s="30" t="n">
        <f aca="false">'EO9904.M'!J72+$AF$3</f>
        <v>0.028</v>
      </c>
      <c r="AG67" s="30" t="n">
        <v>0</v>
      </c>
    </row>
    <row r="68" customFormat="false" ht="12.75" hidden="false" customHeight="false" outlineLevel="0" collapsed="false">
      <c r="B68" s="25" t="n">
        <f aca="false">'EO9904.1'!A73</f>
        <v>38869</v>
      </c>
      <c r="C68" s="34" t="n">
        <f aca="false">IF($B68&lt;=Summary!$D$10,Inputs!C56,0)</f>
        <v>0</v>
      </c>
      <c r="D68" s="35" t="n">
        <f aca="false">IF($B68&lt;=Summary!$D$10,Inputs!D56,0)</f>
        <v>0</v>
      </c>
      <c r="E68" s="32" t="n">
        <f aca="false">IF($B68&lt;=Summary!$D$10,Inputs!E56,0)</f>
        <v>0</v>
      </c>
      <c r="F68" s="32" t="n">
        <f aca="false">IF($B68&lt;=Summary!$D$10,Inputs!F56,0)</f>
        <v>0</v>
      </c>
      <c r="G68" s="29" t="n">
        <f aca="false">'EO9904.1'!G73</f>
        <v>4.408</v>
      </c>
      <c r="H68" s="29" t="n">
        <f aca="false">'EO9904.1'!J73</f>
        <v>0.013</v>
      </c>
      <c r="I68" s="29" t="n">
        <f aca="false">'EO9904.1'!M73</f>
        <v>0.01</v>
      </c>
      <c r="K68" s="34" t="n">
        <f aca="false">IF($B68&lt;='EO9904.2'!mthend,Inputs!K56,0)</f>
        <v>0</v>
      </c>
      <c r="L68" s="33" t="n">
        <f aca="false">IF($B68&lt;='EO9904.2'!mthend,Inputs!L56,0)</f>
        <v>0</v>
      </c>
      <c r="M68" s="33" t="n">
        <f aca="false">IF($B68&lt;='EO9904.2'!mthend,Inputs!M56,0)</f>
        <v>0</v>
      </c>
      <c r="N68" s="33" t="n">
        <f aca="false">IF($B68&lt;='EO9904.2'!mthend,Inputs!N56,0)</f>
        <v>0</v>
      </c>
      <c r="O68" s="30" t="n">
        <v>0</v>
      </c>
      <c r="P68" s="30" t="n">
        <v>0</v>
      </c>
      <c r="Q68" s="30" t="n">
        <f aca="false">'EO9904.2'!M73-$Q$3</f>
        <v>0.0025</v>
      </c>
      <c r="S68" s="34" t="n">
        <f aca="false">IF($B68&lt;='EO9904.3'!mthend,Inputs!S56,0)</f>
        <v>0</v>
      </c>
      <c r="T68" s="0" t="n">
        <f aca="false">IF($B68&lt;='EO9904.3'!mthend,Inputs!T56,0)</f>
        <v>0</v>
      </c>
      <c r="U68" s="0" t="n">
        <f aca="false">IF($B68&lt;='EO9904.3'!mthend,Inputs!U56,0)</f>
        <v>0</v>
      </c>
      <c r="V68" s="33" t="n">
        <f aca="false">IF($B68&lt;='EO9904.3'!mthend,Inputs!V56,0)</f>
        <v>0</v>
      </c>
      <c r="W68" s="30" t="n">
        <f aca="false">'EO9904.3'!G73+$W$3</f>
        <v>4.488</v>
      </c>
      <c r="X68" s="30" t="n">
        <f aca="false">'EO9904.3'!J73+$X$3</f>
        <v>0.028</v>
      </c>
      <c r="Y68" s="30" t="n">
        <v>0</v>
      </c>
      <c r="AA68" s="34" t="n">
        <f aca="false">IF($B68&lt;='EO9904.3'!mthend,Inputs!AA56,0)</f>
        <v>0</v>
      </c>
      <c r="AB68" s="0" t="n">
        <f aca="false">IF($B68&lt;='EO9904.3'!mthend,Inputs!AB56,0)</f>
        <v>0</v>
      </c>
      <c r="AC68" s="0" t="n">
        <f aca="false">IF($B68&lt;='EO9904.3'!mthend,Inputs!AC56,0)</f>
        <v>0</v>
      </c>
      <c r="AD68" s="33" t="n">
        <f aca="false">IF($B68&lt;='EO9904.3'!mthend,Inputs!AD56,0)</f>
        <v>0</v>
      </c>
      <c r="AE68" s="30" t="n">
        <f aca="false">'EO9904.M'!G73+$AE$3</f>
        <v>4.488</v>
      </c>
      <c r="AF68" s="30" t="n">
        <f aca="false">'EO9904.M'!J73+$AF$3</f>
        <v>0.028</v>
      </c>
      <c r="AG68" s="30" t="n">
        <v>0</v>
      </c>
    </row>
    <row r="69" customFormat="false" ht="12.75" hidden="false" customHeight="false" outlineLevel="0" collapsed="false">
      <c r="B69" s="25" t="n">
        <f aca="false">'EO9904.1'!A74</f>
        <v>38899</v>
      </c>
      <c r="C69" s="34" t="n">
        <f aca="false">IF($B69&lt;=Summary!$D$10,Inputs!C57,0)</f>
        <v>0</v>
      </c>
      <c r="D69" s="35" t="n">
        <f aca="false">IF($B69&lt;=Summary!$D$10,Inputs!D57,0)</f>
        <v>0</v>
      </c>
      <c r="E69" s="32" t="n">
        <f aca="false">IF($B69&lt;=Summary!$D$10,Inputs!E57,0)</f>
        <v>0</v>
      </c>
      <c r="F69" s="32" t="n">
        <f aca="false">IF($B69&lt;=Summary!$D$10,Inputs!F57,0)</f>
        <v>0</v>
      </c>
      <c r="G69" s="29" t="n">
        <f aca="false">'EO9904.1'!G74</f>
        <v>4.429</v>
      </c>
      <c r="H69" s="29" t="n">
        <f aca="false">'EO9904.1'!J74</f>
        <v>0.013</v>
      </c>
      <c r="I69" s="29" t="n">
        <f aca="false">'EO9904.1'!M74</f>
        <v>0.01</v>
      </c>
      <c r="K69" s="34" t="n">
        <f aca="false">IF($B69&lt;='EO9904.2'!mthend,Inputs!K57,0)</f>
        <v>0</v>
      </c>
      <c r="L69" s="33" t="n">
        <f aca="false">IF($B69&lt;='EO9904.2'!mthend,Inputs!L57,0)</f>
        <v>0</v>
      </c>
      <c r="M69" s="33" t="n">
        <f aca="false">IF($B69&lt;='EO9904.2'!mthend,Inputs!M57,0)</f>
        <v>0</v>
      </c>
      <c r="N69" s="33" t="n">
        <f aca="false">IF($B69&lt;='EO9904.2'!mthend,Inputs!N57,0)</f>
        <v>0</v>
      </c>
      <c r="O69" s="30" t="n">
        <v>0</v>
      </c>
      <c r="P69" s="30" t="n">
        <v>0</v>
      </c>
      <c r="Q69" s="30" t="n">
        <f aca="false">'EO9904.2'!M74-$Q$3</f>
        <v>0.0025</v>
      </c>
      <c r="S69" s="34" t="n">
        <f aca="false">IF($B69&lt;='EO9904.3'!mthend,Inputs!S57,0)</f>
        <v>0</v>
      </c>
      <c r="T69" s="0" t="n">
        <f aca="false">IF($B69&lt;='EO9904.3'!mthend,Inputs!T57,0)</f>
        <v>0</v>
      </c>
      <c r="U69" s="0" t="n">
        <f aca="false">IF($B69&lt;='EO9904.3'!mthend,Inputs!U57,0)</f>
        <v>0</v>
      </c>
      <c r="V69" s="33" t="n">
        <f aca="false">IF($B69&lt;='EO9904.3'!mthend,Inputs!V57,0)</f>
        <v>0</v>
      </c>
      <c r="W69" s="30" t="n">
        <f aca="false">'EO9904.3'!G74+$W$3</f>
        <v>4.509</v>
      </c>
      <c r="X69" s="30" t="n">
        <f aca="false">'EO9904.3'!J74+$X$3</f>
        <v>0.028</v>
      </c>
      <c r="Y69" s="30" t="n">
        <v>0</v>
      </c>
      <c r="AA69" s="34" t="n">
        <f aca="false">IF($B69&lt;='EO9904.3'!mthend,Inputs!AA57,0)</f>
        <v>0</v>
      </c>
      <c r="AB69" s="0" t="n">
        <f aca="false">IF($B69&lt;='EO9904.3'!mthend,Inputs!AB57,0)</f>
        <v>0</v>
      </c>
      <c r="AC69" s="0" t="n">
        <f aca="false">IF($B69&lt;='EO9904.3'!mthend,Inputs!AC57,0)</f>
        <v>0</v>
      </c>
      <c r="AD69" s="33" t="n">
        <f aca="false">IF($B69&lt;='EO9904.3'!mthend,Inputs!AD57,0)</f>
        <v>0</v>
      </c>
      <c r="AE69" s="30" t="n">
        <f aca="false">'EO9904.M'!G74+$AE$3</f>
        <v>4.509</v>
      </c>
      <c r="AF69" s="30" t="n">
        <f aca="false">'EO9904.M'!J74+$AF$3</f>
        <v>0.028</v>
      </c>
      <c r="AG69" s="30" t="n">
        <v>0</v>
      </c>
    </row>
    <row r="70" customFormat="false" ht="12.75" hidden="false" customHeight="false" outlineLevel="0" collapsed="false">
      <c r="B70" s="25" t="n">
        <f aca="false">'EO9904.1'!A75</f>
        <v>38930</v>
      </c>
      <c r="C70" s="34" t="n">
        <f aca="false">IF($B70&lt;=Summary!$D$10,Inputs!C58,0)</f>
        <v>0</v>
      </c>
      <c r="D70" s="35" t="n">
        <f aca="false">IF($B70&lt;=Summary!$D$10,Inputs!D58,0)</f>
        <v>0</v>
      </c>
      <c r="E70" s="32" t="n">
        <f aca="false">IF($B70&lt;=Summary!$D$10,Inputs!E58,0)</f>
        <v>0</v>
      </c>
      <c r="F70" s="32" t="n">
        <f aca="false">IF($B70&lt;=Summary!$D$10,Inputs!F58,0)</f>
        <v>0</v>
      </c>
      <c r="G70" s="29" t="n">
        <f aca="false">'EO9904.1'!G75</f>
        <v>4.453</v>
      </c>
      <c r="H70" s="29" t="n">
        <f aca="false">'EO9904.1'!J75</f>
        <v>0.013</v>
      </c>
      <c r="I70" s="29" t="n">
        <f aca="false">'EO9904.1'!M75</f>
        <v>0.01</v>
      </c>
      <c r="K70" s="34" t="n">
        <f aca="false">IF($B70&lt;='EO9904.2'!mthend,Inputs!K58,0)</f>
        <v>0</v>
      </c>
      <c r="L70" s="33" t="n">
        <f aca="false">IF($B70&lt;='EO9904.2'!mthend,Inputs!L58,0)</f>
        <v>0</v>
      </c>
      <c r="M70" s="33" t="n">
        <f aca="false">IF($B70&lt;='EO9904.2'!mthend,Inputs!M58,0)</f>
        <v>0</v>
      </c>
      <c r="N70" s="33" t="n">
        <f aca="false">IF($B70&lt;='EO9904.2'!mthend,Inputs!N58,0)</f>
        <v>0</v>
      </c>
      <c r="O70" s="30" t="n">
        <v>0</v>
      </c>
      <c r="P70" s="30" t="n">
        <v>0</v>
      </c>
      <c r="Q70" s="30" t="n">
        <f aca="false">'EO9904.2'!M75-$Q$3</f>
        <v>0.0025</v>
      </c>
      <c r="S70" s="34" t="n">
        <f aca="false">IF($B70&lt;='EO9904.3'!mthend,Inputs!S58,0)</f>
        <v>0</v>
      </c>
      <c r="T70" s="0" t="n">
        <f aca="false">IF($B70&lt;='EO9904.3'!mthend,Inputs!T58,0)</f>
        <v>0</v>
      </c>
      <c r="U70" s="0" t="n">
        <f aca="false">IF($B70&lt;='EO9904.3'!mthend,Inputs!U58,0)</f>
        <v>0</v>
      </c>
      <c r="V70" s="33" t="n">
        <f aca="false">IF($B70&lt;='EO9904.3'!mthend,Inputs!V58,0)</f>
        <v>0</v>
      </c>
      <c r="W70" s="30" t="n">
        <f aca="false">'EO9904.3'!G75+$W$3</f>
        <v>4.533</v>
      </c>
      <c r="X70" s="30" t="n">
        <f aca="false">'EO9904.3'!J75+$X$3</f>
        <v>0.028</v>
      </c>
      <c r="Y70" s="30" t="n">
        <v>0</v>
      </c>
      <c r="AA70" s="34" t="n">
        <f aca="false">IF($B70&lt;='EO9904.3'!mthend,Inputs!AA58,0)</f>
        <v>0</v>
      </c>
      <c r="AB70" s="0" t="n">
        <f aca="false">IF($B70&lt;='EO9904.3'!mthend,Inputs!AB58,0)</f>
        <v>0</v>
      </c>
      <c r="AC70" s="0" t="n">
        <f aca="false">IF($B70&lt;='EO9904.3'!mthend,Inputs!AC58,0)</f>
        <v>0</v>
      </c>
      <c r="AD70" s="33" t="n">
        <f aca="false">IF($B70&lt;='EO9904.3'!mthend,Inputs!AD58,0)</f>
        <v>0</v>
      </c>
      <c r="AE70" s="30" t="n">
        <f aca="false">'EO9904.M'!G75+$AE$3</f>
        <v>4.533</v>
      </c>
      <c r="AF70" s="30" t="n">
        <f aca="false">'EO9904.M'!J75+$AF$3</f>
        <v>0.028</v>
      </c>
      <c r="AG70" s="30" t="n">
        <v>0</v>
      </c>
    </row>
    <row r="71" customFormat="false" ht="12.75" hidden="false" customHeight="false" outlineLevel="0" collapsed="false">
      <c r="B71" s="25" t="n">
        <f aca="false">'EO9904.1'!A76</f>
        <v>38961</v>
      </c>
      <c r="C71" s="34" t="n">
        <f aca="false">IF($B71&lt;=Summary!$D$10,Inputs!C59,0)</f>
        <v>0</v>
      </c>
      <c r="D71" s="35" t="n">
        <f aca="false">IF($B71&lt;=Summary!$D$10,Inputs!D59,0)</f>
        <v>0</v>
      </c>
      <c r="E71" s="32" t="n">
        <f aca="false">IF($B71&lt;=Summary!$D$10,Inputs!E59,0)</f>
        <v>0</v>
      </c>
      <c r="F71" s="32" t="n">
        <f aca="false">IF($B71&lt;=Summary!$D$10,Inputs!F59,0)</f>
        <v>0</v>
      </c>
      <c r="G71" s="29" t="n">
        <f aca="false">'EO9904.1'!G76</f>
        <v>4.463</v>
      </c>
      <c r="H71" s="29" t="n">
        <f aca="false">'EO9904.1'!J76</f>
        <v>0.013</v>
      </c>
      <c r="I71" s="29" t="n">
        <f aca="false">'EO9904.1'!M76</f>
        <v>0.01</v>
      </c>
      <c r="K71" s="34" t="n">
        <f aca="false">IF($B71&lt;='EO9904.2'!mthend,Inputs!K59,0)</f>
        <v>0</v>
      </c>
      <c r="L71" s="33" t="n">
        <f aca="false">IF($B71&lt;='EO9904.2'!mthend,Inputs!L59,0)</f>
        <v>0</v>
      </c>
      <c r="M71" s="33" t="n">
        <f aca="false">IF($B71&lt;='EO9904.2'!mthend,Inputs!M59,0)</f>
        <v>0</v>
      </c>
      <c r="N71" s="33" t="n">
        <f aca="false">IF($B71&lt;='EO9904.2'!mthend,Inputs!N59,0)</f>
        <v>0</v>
      </c>
      <c r="O71" s="30" t="n">
        <v>0</v>
      </c>
      <c r="P71" s="30" t="n">
        <v>0</v>
      </c>
      <c r="Q71" s="30" t="n">
        <f aca="false">'EO9904.2'!M76-$Q$3</f>
        <v>0.0025</v>
      </c>
      <c r="S71" s="34" t="n">
        <f aca="false">IF($B71&lt;='EO9904.3'!mthend,Inputs!S59,0)</f>
        <v>0</v>
      </c>
      <c r="T71" s="0" t="n">
        <f aca="false">IF($B71&lt;='EO9904.3'!mthend,Inputs!T59,0)</f>
        <v>0</v>
      </c>
      <c r="U71" s="0" t="n">
        <f aca="false">IF($B71&lt;='EO9904.3'!mthend,Inputs!U59,0)</f>
        <v>0</v>
      </c>
      <c r="V71" s="33" t="n">
        <f aca="false">IF($B71&lt;='EO9904.3'!mthend,Inputs!V59,0)</f>
        <v>0</v>
      </c>
      <c r="W71" s="30" t="n">
        <f aca="false">'EO9904.3'!G76+$W$3</f>
        <v>4.543</v>
      </c>
      <c r="X71" s="30" t="n">
        <f aca="false">'EO9904.3'!J76+$X$3</f>
        <v>0.028</v>
      </c>
      <c r="Y71" s="30" t="n">
        <v>0</v>
      </c>
      <c r="AA71" s="34" t="n">
        <f aca="false">IF($B71&lt;='EO9904.3'!mthend,Inputs!AA59,0)</f>
        <v>0</v>
      </c>
      <c r="AB71" s="0" t="n">
        <f aca="false">IF($B71&lt;='EO9904.3'!mthend,Inputs!AB59,0)</f>
        <v>0</v>
      </c>
      <c r="AC71" s="0" t="n">
        <f aca="false">IF($B71&lt;='EO9904.3'!mthend,Inputs!AC59,0)</f>
        <v>0</v>
      </c>
      <c r="AD71" s="33" t="n">
        <f aca="false">IF($B71&lt;='EO9904.3'!mthend,Inputs!AD59,0)</f>
        <v>0</v>
      </c>
      <c r="AE71" s="30" t="n">
        <f aca="false">'EO9904.M'!G76+$AE$3</f>
        <v>4.543</v>
      </c>
      <c r="AF71" s="30" t="n">
        <f aca="false">'EO9904.M'!J76+$AF$3</f>
        <v>0.028</v>
      </c>
      <c r="AG71" s="30" t="n">
        <v>0</v>
      </c>
    </row>
    <row r="72" customFormat="false" ht="12.75" hidden="false" customHeight="false" outlineLevel="0" collapsed="false">
      <c r="B72" s="25" t="n">
        <f aca="false">'EO9904.1'!A77</f>
        <v>38991</v>
      </c>
      <c r="C72" s="34" t="n">
        <f aca="false">IF($B72&lt;=Summary!$D$10,Inputs!C60,0)</f>
        <v>0</v>
      </c>
      <c r="D72" s="35" t="n">
        <f aca="false">IF($B72&lt;=Summary!$D$10,Inputs!D60,0)</f>
        <v>0</v>
      </c>
      <c r="E72" s="32" t="n">
        <f aca="false">IF($B72&lt;=Summary!$D$10,Inputs!E60,0)</f>
        <v>0</v>
      </c>
      <c r="F72" s="32" t="n">
        <f aca="false">IF($B72&lt;=Summary!$D$10,Inputs!F60,0)</f>
        <v>0</v>
      </c>
      <c r="G72" s="29" t="n">
        <f aca="false">'EO9904.1'!G77</f>
        <v>4.493</v>
      </c>
      <c r="H72" s="29" t="n">
        <f aca="false">'EO9904.1'!J77</f>
        <v>0.013</v>
      </c>
      <c r="I72" s="29" t="n">
        <f aca="false">'EO9904.1'!M77</f>
        <v>0.01</v>
      </c>
      <c r="K72" s="34" t="n">
        <f aca="false">IF($B72&lt;='EO9904.2'!mthend,Inputs!K60,0)</f>
        <v>0</v>
      </c>
      <c r="L72" s="33" t="n">
        <f aca="false">IF($B72&lt;='EO9904.2'!mthend,Inputs!L60,0)</f>
        <v>0</v>
      </c>
      <c r="M72" s="33" t="n">
        <f aca="false">IF($B72&lt;='EO9904.2'!mthend,Inputs!M60,0)</f>
        <v>0</v>
      </c>
      <c r="N72" s="33" t="n">
        <f aca="false">IF($B72&lt;='EO9904.2'!mthend,Inputs!N60,0)</f>
        <v>0</v>
      </c>
      <c r="O72" s="30" t="n">
        <v>0</v>
      </c>
      <c r="P72" s="30" t="n">
        <v>0</v>
      </c>
      <c r="Q72" s="30" t="n">
        <f aca="false">'EO9904.2'!M77-$Q$3</f>
        <v>0.0025</v>
      </c>
      <c r="S72" s="34" t="n">
        <f aca="false">IF($B72&lt;='EO9904.3'!mthend,Inputs!S60,0)</f>
        <v>0</v>
      </c>
      <c r="T72" s="0" t="n">
        <f aca="false">IF($B72&lt;='EO9904.3'!mthend,Inputs!T60,0)</f>
        <v>0</v>
      </c>
      <c r="U72" s="0" t="n">
        <f aca="false">IF($B72&lt;='EO9904.3'!mthend,Inputs!U60,0)</f>
        <v>0</v>
      </c>
      <c r="V72" s="33" t="n">
        <f aca="false">IF($B72&lt;='EO9904.3'!mthend,Inputs!V60,0)</f>
        <v>0</v>
      </c>
      <c r="W72" s="30" t="n">
        <f aca="false">'EO9904.3'!G77+$W$3</f>
        <v>4.573</v>
      </c>
      <c r="X72" s="30" t="n">
        <f aca="false">'EO9904.3'!J77+$X$3</f>
        <v>0.028</v>
      </c>
      <c r="Y72" s="30" t="n">
        <v>0</v>
      </c>
      <c r="AA72" s="34" t="n">
        <f aca="false">IF($B72&lt;='EO9904.3'!mthend,Inputs!AA60,0)</f>
        <v>0</v>
      </c>
      <c r="AB72" s="0" t="n">
        <f aca="false">IF($B72&lt;='EO9904.3'!mthend,Inputs!AB60,0)</f>
        <v>0</v>
      </c>
      <c r="AC72" s="0" t="n">
        <f aca="false">IF($B72&lt;='EO9904.3'!mthend,Inputs!AC60,0)</f>
        <v>0</v>
      </c>
      <c r="AD72" s="33" t="n">
        <f aca="false">IF($B72&lt;='EO9904.3'!mthend,Inputs!AD60,0)</f>
        <v>0</v>
      </c>
      <c r="AE72" s="30" t="n">
        <f aca="false">'EO9904.M'!G77+$AE$3</f>
        <v>4.573</v>
      </c>
      <c r="AF72" s="30" t="n">
        <f aca="false">'EO9904.M'!J77+$AF$3</f>
        <v>0.028</v>
      </c>
      <c r="AG72" s="30" t="n">
        <v>0</v>
      </c>
    </row>
    <row r="73" customFormat="false" ht="12.75" hidden="false" customHeight="false" outlineLevel="0" collapsed="false">
      <c r="B73" s="25" t="n">
        <f aca="false">'EO9904.1'!A78</f>
        <v>39022</v>
      </c>
      <c r="C73" s="34" t="n">
        <f aca="false">IF($B73&lt;=Summary!$D$10,Inputs!C61,0)</f>
        <v>0</v>
      </c>
      <c r="D73" s="35" t="n">
        <f aca="false">IF($B73&lt;=Summary!$D$10,Inputs!D61,0)</f>
        <v>0</v>
      </c>
      <c r="E73" s="32" t="n">
        <f aca="false">IF($B73&lt;=Summary!$D$10,Inputs!E61,0)</f>
        <v>0</v>
      </c>
      <c r="F73" s="32" t="n">
        <f aca="false">IF($B73&lt;=Summary!$D$10,Inputs!F61,0)</f>
        <v>0</v>
      </c>
      <c r="G73" s="29" t="n">
        <f aca="false">'EO9904.1'!G78</f>
        <v>4.633</v>
      </c>
      <c r="H73" s="29" t="n">
        <f aca="false">'EO9904.1'!J78</f>
        <v>0.0215</v>
      </c>
      <c r="I73" s="29" t="n">
        <f aca="false">'EO9904.1'!M78</f>
        <v>0.015</v>
      </c>
      <c r="K73" s="34" t="n">
        <f aca="false">IF($B73&lt;='EO9904.2'!mthend,Inputs!K61,0)</f>
        <v>0</v>
      </c>
      <c r="L73" s="33" t="n">
        <f aca="false">IF($B73&lt;='EO9904.2'!mthend,Inputs!L61,0)</f>
        <v>0</v>
      </c>
      <c r="M73" s="33" t="n">
        <f aca="false">IF($B73&lt;='EO9904.2'!mthend,Inputs!M61,0)</f>
        <v>0</v>
      </c>
      <c r="N73" s="33" t="n">
        <f aca="false">IF($B73&lt;='EO9904.2'!mthend,Inputs!N61,0)</f>
        <v>0</v>
      </c>
      <c r="O73" s="30" t="n">
        <v>0</v>
      </c>
      <c r="P73" s="30" t="n">
        <v>0</v>
      </c>
      <c r="Q73" s="30" t="n">
        <f aca="false">'EO9904.2'!M78-$Q$3</f>
        <v>0.0075</v>
      </c>
      <c r="S73" s="34" t="n">
        <f aca="false">IF($B73&lt;='EO9904.3'!mthend,Inputs!S61,0)</f>
        <v>0</v>
      </c>
      <c r="T73" s="0" t="n">
        <f aca="false">IF($B73&lt;='EO9904.3'!mthend,Inputs!T61,0)</f>
        <v>0</v>
      </c>
      <c r="U73" s="0" t="n">
        <f aca="false">IF($B73&lt;='EO9904.3'!mthend,Inputs!U61,0)</f>
        <v>0</v>
      </c>
      <c r="V73" s="33" t="n">
        <f aca="false">IF($B73&lt;='EO9904.3'!mthend,Inputs!V61,0)</f>
        <v>0</v>
      </c>
      <c r="W73" s="30" t="n">
        <f aca="false">'EO9904.3'!G78+$W$3</f>
        <v>4.713</v>
      </c>
      <c r="X73" s="30" t="n">
        <f aca="false">'EO9904.3'!J78+$X$3</f>
        <v>0.0365</v>
      </c>
      <c r="Y73" s="30" t="n">
        <v>0</v>
      </c>
      <c r="AA73" s="34" t="n">
        <f aca="false">IF($B73&lt;='EO9904.3'!mthend,Inputs!AA61,0)</f>
        <v>0</v>
      </c>
      <c r="AB73" s="0" t="n">
        <f aca="false">IF($B73&lt;='EO9904.3'!mthend,Inputs!AB61,0)</f>
        <v>0</v>
      </c>
      <c r="AC73" s="0" t="n">
        <f aca="false">IF($B73&lt;='EO9904.3'!mthend,Inputs!AC61,0)</f>
        <v>0</v>
      </c>
      <c r="AD73" s="33" t="n">
        <f aca="false">IF($B73&lt;='EO9904.3'!mthend,Inputs!AD61,0)</f>
        <v>0</v>
      </c>
      <c r="AE73" s="30" t="n">
        <f aca="false">'EO9904.M'!G78+$AE$3</f>
        <v>4.713</v>
      </c>
      <c r="AF73" s="30" t="n">
        <f aca="false">'EO9904.M'!J78+$AF$3</f>
        <v>0.0365</v>
      </c>
      <c r="AG73" s="30" t="n">
        <v>0</v>
      </c>
    </row>
    <row r="74" customFormat="false" ht="12.75" hidden="false" customHeight="false" outlineLevel="0" collapsed="false">
      <c r="B74" s="25" t="n">
        <f aca="false">'EO9904.1'!A79</f>
        <v>39052</v>
      </c>
      <c r="C74" s="34" t="n">
        <f aca="false">IF($B74&lt;=Summary!$D$10,Inputs!C62,0)</f>
        <v>0</v>
      </c>
      <c r="D74" s="35" t="n">
        <f aca="false">IF($B74&lt;=Summary!$D$10,Inputs!D62,0)</f>
        <v>0</v>
      </c>
      <c r="E74" s="32" t="n">
        <f aca="false">IF($B74&lt;=Summary!$D$10,Inputs!E62,0)</f>
        <v>0</v>
      </c>
      <c r="F74" s="32" t="n">
        <f aca="false">IF($B74&lt;=Summary!$D$10,Inputs!F62,0)</f>
        <v>0</v>
      </c>
      <c r="G74" s="29" t="n">
        <f aca="false">'EO9904.1'!G79</f>
        <v>4.773</v>
      </c>
      <c r="H74" s="29" t="n">
        <f aca="false">'EO9904.1'!J79</f>
        <v>0.0215</v>
      </c>
      <c r="I74" s="29" t="n">
        <f aca="false">'EO9904.1'!M79</f>
        <v>0.015</v>
      </c>
      <c r="K74" s="34" t="n">
        <f aca="false">IF($B74&lt;='EO9904.2'!mthend,Inputs!K62,0)</f>
        <v>0</v>
      </c>
      <c r="L74" s="33" t="n">
        <f aca="false">IF($B74&lt;='EO9904.2'!mthend,Inputs!L62,0)</f>
        <v>0</v>
      </c>
      <c r="M74" s="33" t="n">
        <f aca="false">IF($B74&lt;='EO9904.2'!mthend,Inputs!M62,0)</f>
        <v>0</v>
      </c>
      <c r="N74" s="33" t="n">
        <f aca="false">IF($B74&lt;='EO9904.2'!mthend,Inputs!N62,0)</f>
        <v>0</v>
      </c>
      <c r="O74" s="30" t="n">
        <v>0</v>
      </c>
      <c r="P74" s="30" t="n">
        <v>0</v>
      </c>
      <c r="Q74" s="30" t="n">
        <f aca="false">'EO9904.2'!M79-$Q$3</f>
        <v>0.0075</v>
      </c>
      <c r="S74" s="34" t="n">
        <f aca="false">IF($B74&lt;='EO9904.3'!mthend,Inputs!S62,0)</f>
        <v>0</v>
      </c>
      <c r="T74" s="0" t="n">
        <f aca="false">IF($B74&lt;='EO9904.3'!mthend,Inputs!T62,0)</f>
        <v>0</v>
      </c>
      <c r="U74" s="0" t="n">
        <f aca="false">IF($B74&lt;='EO9904.3'!mthend,Inputs!U62,0)</f>
        <v>0</v>
      </c>
      <c r="V74" s="33" t="n">
        <f aca="false">IF($B74&lt;='EO9904.3'!mthend,Inputs!V62,0)</f>
        <v>0</v>
      </c>
      <c r="W74" s="30" t="n">
        <f aca="false">'EO9904.3'!G79+$W$3</f>
        <v>4.853</v>
      </c>
      <c r="X74" s="30" t="n">
        <f aca="false">'EO9904.3'!J79+$X$3</f>
        <v>0.0365</v>
      </c>
      <c r="Y74" s="30" t="n">
        <v>0</v>
      </c>
      <c r="AA74" s="34" t="n">
        <f aca="false">IF($B74&lt;='EO9904.3'!mthend,Inputs!AA62,0)</f>
        <v>0</v>
      </c>
      <c r="AB74" s="0" t="n">
        <f aca="false">IF($B74&lt;='EO9904.3'!mthend,Inputs!AB62,0)</f>
        <v>0</v>
      </c>
      <c r="AC74" s="0" t="n">
        <f aca="false">IF($B74&lt;='EO9904.3'!mthend,Inputs!AC62,0)</f>
        <v>0</v>
      </c>
      <c r="AD74" s="33" t="n">
        <f aca="false">IF($B74&lt;='EO9904.3'!mthend,Inputs!AD62,0)</f>
        <v>0</v>
      </c>
      <c r="AE74" s="30" t="n">
        <f aca="false">'EO9904.M'!G79+$AE$3</f>
        <v>4.853</v>
      </c>
      <c r="AF74" s="30" t="n">
        <f aca="false">'EO9904.M'!J79+$AF$3</f>
        <v>0.0365</v>
      </c>
      <c r="AG74" s="30" t="n">
        <v>0</v>
      </c>
    </row>
    <row r="75" customFormat="false" ht="12.75" hidden="false" customHeight="false" outlineLevel="0" collapsed="false">
      <c r="B75" s="25" t="n">
        <f aca="false">'EO9904.1'!A80</f>
        <v>39083</v>
      </c>
      <c r="C75" s="34" t="n">
        <f aca="false">IF($B75&lt;=Summary!$D$10,Inputs!C63,0)</f>
        <v>0</v>
      </c>
      <c r="D75" s="35" t="n">
        <f aca="false">IF($B75&lt;=Summary!$D$10,Inputs!D63,0)</f>
        <v>0</v>
      </c>
      <c r="E75" s="32" t="n">
        <f aca="false">IF($B75&lt;=Summary!$D$10,Inputs!E63,0)</f>
        <v>0</v>
      </c>
      <c r="F75" s="32" t="n">
        <f aca="false">IF($B75&lt;=Summary!$D$10,Inputs!F63,0)</f>
        <v>0</v>
      </c>
      <c r="G75" s="29" t="n">
        <f aca="false">'EO9904.1'!G80</f>
        <v>4.833</v>
      </c>
      <c r="H75" s="29" t="n">
        <f aca="false">'EO9904.1'!J80</f>
        <v>0.0215</v>
      </c>
      <c r="I75" s="29" t="n">
        <f aca="false">'EO9904.1'!M80</f>
        <v>0.015</v>
      </c>
      <c r="K75" s="34" t="n">
        <f aca="false">IF($B75&lt;='EO9904.2'!mthend,Inputs!K63,0)</f>
        <v>0</v>
      </c>
      <c r="L75" s="33" t="n">
        <f aca="false">IF($B75&lt;='EO9904.2'!mthend,Inputs!L63,0)</f>
        <v>0</v>
      </c>
      <c r="M75" s="33" t="n">
        <f aca="false">IF($B75&lt;='EO9904.2'!mthend,Inputs!M63,0)</f>
        <v>0</v>
      </c>
      <c r="N75" s="33" t="n">
        <f aca="false">IF($B75&lt;='EO9904.2'!mthend,Inputs!N63,0)</f>
        <v>0</v>
      </c>
      <c r="O75" s="30" t="n">
        <v>0</v>
      </c>
      <c r="P75" s="30" t="n">
        <v>0</v>
      </c>
      <c r="Q75" s="30" t="n">
        <f aca="false">'EO9904.2'!M80-$Q$3</f>
        <v>0.0075</v>
      </c>
      <c r="S75" s="34" t="n">
        <f aca="false">IF($B75&lt;='EO9904.3'!mthend,Inputs!S63,0)</f>
        <v>0</v>
      </c>
      <c r="T75" s="0" t="n">
        <f aca="false">IF($B75&lt;='EO9904.3'!mthend,Inputs!T63,0)</f>
        <v>0</v>
      </c>
      <c r="U75" s="0" t="n">
        <f aca="false">IF($B75&lt;='EO9904.3'!mthend,Inputs!U63,0)</f>
        <v>0</v>
      </c>
      <c r="V75" s="33" t="n">
        <f aca="false">IF($B75&lt;='EO9904.3'!mthend,Inputs!V63,0)</f>
        <v>0</v>
      </c>
      <c r="W75" s="30" t="n">
        <f aca="false">'EO9904.3'!G80+$W$3</f>
        <v>4.913</v>
      </c>
      <c r="X75" s="30" t="n">
        <f aca="false">'EO9904.3'!J80+$X$3</f>
        <v>0.0365</v>
      </c>
      <c r="Y75" s="30" t="n">
        <v>0</v>
      </c>
      <c r="AA75" s="34" t="n">
        <f aca="false">IF($B75&lt;='EO9904.3'!mthend,Inputs!AA63,0)</f>
        <v>0</v>
      </c>
      <c r="AB75" s="0" t="n">
        <f aca="false">IF($B75&lt;='EO9904.3'!mthend,Inputs!AB63,0)</f>
        <v>0</v>
      </c>
      <c r="AC75" s="0" t="n">
        <f aca="false">IF($B75&lt;='EO9904.3'!mthend,Inputs!AC63,0)</f>
        <v>0</v>
      </c>
      <c r="AD75" s="33" t="n">
        <f aca="false">IF($B75&lt;='EO9904.3'!mthend,Inputs!AD63,0)</f>
        <v>0</v>
      </c>
      <c r="AE75" s="30" t="n">
        <f aca="false">'EO9904.M'!G80+$AE$3</f>
        <v>4.913</v>
      </c>
      <c r="AF75" s="30" t="n">
        <f aca="false">'EO9904.M'!J80+$AF$3</f>
        <v>0.0365</v>
      </c>
      <c r="AG75" s="30" t="n">
        <v>0</v>
      </c>
    </row>
    <row r="76" customFormat="false" ht="12.75" hidden="false" customHeight="false" outlineLevel="0" collapsed="false">
      <c r="B76" s="25" t="n">
        <f aca="false">'EO9904.1'!A81</f>
        <v>39114</v>
      </c>
      <c r="C76" s="34" t="n">
        <f aca="false">IF($B76&lt;=Summary!$D$10,Inputs!C64,0)</f>
        <v>0</v>
      </c>
      <c r="D76" s="35" t="n">
        <f aca="false">IF($B76&lt;=Summary!$D$10,Inputs!D64,0)</f>
        <v>0</v>
      </c>
      <c r="E76" s="32" t="n">
        <f aca="false">IF($B76&lt;=Summary!$D$10,Inputs!E64,0)</f>
        <v>0</v>
      </c>
      <c r="F76" s="32" t="n">
        <f aca="false">IF($B76&lt;=Summary!$D$10,Inputs!F64,0)</f>
        <v>0</v>
      </c>
      <c r="G76" s="29" t="n">
        <f aca="false">'EO9904.1'!G81</f>
        <v>4.713</v>
      </c>
      <c r="H76" s="29" t="n">
        <f aca="false">'EO9904.1'!J81</f>
        <v>0.0215</v>
      </c>
      <c r="I76" s="29" t="n">
        <f aca="false">'EO9904.1'!M81</f>
        <v>0.015</v>
      </c>
      <c r="K76" s="34" t="n">
        <f aca="false">IF($B76&lt;='EO9904.2'!mthend,Inputs!K64,0)</f>
        <v>0</v>
      </c>
      <c r="L76" s="33" t="n">
        <f aca="false">IF($B76&lt;='EO9904.2'!mthend,Inputs!L64,0)</f>
        <v>0</v>
      </c>
      <c r="M76" s="33" t="n">
        <f aca="false">IF($B76&lt;='EO9904.2'!mthend,Inputs!M64,0)</f>
        <v>0</v>
      </c>
      <c r="N76" s="33" t="n">
        <f aca="false">IF($B76&lt;='EO9904.2'!mthend,Inputs!N64,0)</f>
        <v>0</v>
      </c>
      <c r="O76" s="30" t="n">
        <v>0</v>
      </c>
      <c r="P76" s="30" t="n">
        <v>0</v>
      </c>
      <c r="Q76" s="30" t="n">
        <f aca="false">'EO9904.2'!M81-$Q$3</f>
        <v>0.0075</v>
      </c>
      <c r="S76" s="34" t="n">
        <f aca="false">IF($B76&lt;='EO9904.3'!mthend,Inputs!S64,0)</f>
        <v>0</v>
      </c>
      <c r="T76" s="0" t="n">
        <f aca="false">IF($B76&lt;='EO9904.3'!mthend,Inputs!T64,0)</f>
        <v>0</v>
      </c>
      <c r="U76" s="0" t="n">
        <f aca="false">IF($B76&lt;='EO9904.3'!mthend,Inputs!U64,0)</f>
        <v>0</v>
      </c>
      <c r="V76" s="33" t="n">
        <f aca="false">IF($B76&lt;='EO9904.3'!mthend,Inputs!V64,0)</f>
        <v>0</v>
      </c>
      <c r="W76" s="30" t="n">
        <f aca="false">'EO9904.3'!G81+$W$3</f>
        <v>4.793</v>
      </c>
      <c r="X76" s="30" t="n">
        <f aca="false">'EO9904.3'!J81+$X$3</f>
        <v>0.0365</v>
      </c>
      <c r="Y76" s="30" t="n">
        <v>0</v>
      </c>
      <c r="AA76" s="34" t="n">
        <f aca="false">IF($B76&lt;='EO9904.3'!mthend,Inputs!AA64,0)</f>
        <v>0</v>
      </c>
      <c r="AB76" s="0" t="n">
        <f aca="false">IF($B76&lt;='EO9904.3'!mthend,Inputs!AB64,0)</f>
        <v>0</v>
      </c>
      <c r="AC76" s="0" t="n">
        <f aca="false">IF($B76&lt;='EO9904.3'!mthend,Inputs!AC64,0)</f>
        <v>0</v>
      </c>
      <c r="AD76" s="33" t="n">
        <f aca="false">IF($B76&lt;='EO9904.3'!mthend,Inputs!AD64,0)</f>
        <v>0</v>
      </c>
      <c r="AE76" s="30" t="n">
        <f aca="false">'EO9904.M'!G81+$AE$3</f>
        <v>4.793</v>
      </c>
      <c r="AF76" s="30" t="n">
        <f aca="false">'EO9904.M'!J81+$AF$3</f>
        <v>0.0365</v>
      </c>
      <c r="AG76" s="30" t="n">
        <v>0</v>
      </c>
    </row>
    <row r="77" customFormat="false" ht="12.75" hidden="false" customHeight="false" outlineLevel="0" collapsed="false">
      <c r="B77" s="25" t="n">
        <f aca="false">'EO9904.1'!A82</f>
        <v>39142</v>
      </c>
      <c r="C77" s="34" t="n">
        <f aca="false">IF($B77&lt;=Summary!$D$10,Inputs!C65,0)</f>
        <v>0</v>
      </c>
      <c r="D77" s="35" t="n">
        <f aca="false">IF($B77&lt;=Summary!$D$10,Inputs!D65,0)</f>
        <v>0</v>
      </c>
      <c r="E77" s="32" t="n">
        <f aca="false">IF($B77&lt;=Summary!$D$10,Inputs!E65,0)</f>
        <v>0</v>
      </c>
      <c r="F77" s="32" t="n">
        <f aca="false">IF($B77&lt;=Summary!$D$10,Inputs!F65,0)</f>
        <v>0</v>
      </c>
      <c r="G77" s="29" t="n">
        <f aca="false">'EO9904.1'!G82</f>
        <v>4.588</v>
      </c>
      <c r="H77" s="29" t="n">
        <f aca="false">'EO9904.1'!J82</f>
        <v>0.0215</v>
      </c>
      <c r="I77" s="29" t="n">
        <f aca="false">'EO9904.1'!M82</f>
        <v>0.015</v>
      </c>
      <c r="K77" s="34" t="n">
        <f aca="false">IF($B77&lt;='EO9904.2'!mthend,Inputs!K65,0)</f>
        <v>0</v>
      </c>
      <c r="L77" s="33" t="n">
        <f aca="false">IF($B77&lt;='EO9904.2'!mthend,Inputs!L65,0)</f>
        <v>0</v>
      </c>
      <c r="M77" s="33" t="n">
        <f aca="false">IF($B77&lt;='EO9904.2'!mthend,Inputs!M65,0)</f>
        <v>0</v>
      </c>
      <c r="N77" s="33" t="n">
        <f aca="false">IF($B77&lt;='EO9904.2'!mthend,Inputs!N65,0)</f>
        <v>0</v>
      </c>
      <c r="O77" s="30" t="n">
        <v>0</v>
      </c>
      <c r="P77" s="30" t="n">
        <v>0</v>
      </c>
      <c r="Q77" s="30" t="n">
        <f aca="false">'EO9904.2'!M82-$Q$3</f>
        <v>0.0075</v>
      </c>
      <c r="S77" s="34" t="n">
        <f aca="false">IF($B77&lt;='EO9904.3'!mthend,Inputs!S65,0)</f>
        <v>0</v>
      </c>
      <c r="T77" s="0" t="n">
        <f aca="false">IF($B77&lt;='EO9904.3'!mthend,Inputs!T65,0)</f>
        <v>0</v>
      </c>
      <c r="U77" s="0" t="n">
        <f aca="false">IF($B77&lt;='EO9904.3'!mthend,Inputs!U65,0)</f>
        <v>0</v>
      </c>
      <c r="V77" s="33" t="n">
        <f aca="false">IF($B77&lt;='EO9904.3'!mthend,Inputs!V65,0)</f>
        <v>0</v>
      </c>
      <c r="W77" s="30" t="n">
        <f aca="false">'EO9904.3'!G82+$W$3</f>
        <v>4.668</v>
      </c>
      <c r="X77" s="30" t="n">
        <f aca="false">'EO9904.3'!J82+$X$3</f>
        <v>0.0365</v>
      </c>
      <c r="Y77" s="30" t="n">
        <v>0</v>
      </c>
      <c r="AA77" s="34" t="n">
        <f aca="false">IF($B77&lt;='EO9904.3'!mthend,Inputs!AA65,0)</f>
        <v>0</v>
      </c>
      <c r="AB77" s="0" t="n">
        <f aca="false">IF($B77&lt;='EO9904.3'!mthend,Inputs!AB65,0)</f>
        <v>0</v>
      </c>
      <c r="AC77" s="0" t="n">
        <f aca="false">IF($B77&lt;='EO9904.3'!mthend,Inputs!AC65,0)</f>
        <v>0</v>
      </c>
      <c r="AD77" s="33" t="n">
        <f aca="false">IF($B77&lt;='EO9904.3'!mthend,Inputs!AD65,0)</f>
        <v>0</v>
      </c>
      <c r="AE77" s="30" t="n">
        <f aca="false">'EO9904.M'!G82+$AE$3</f>
        <v>4.668</v>
      </c>
      <c r="AF77" s="30" t="n">
        <f aca="false">'EO9904.M'!J82+$AF$3</f>
        <v>0.0365</v>
      </c>
      <c r="AG77" s="30" t="n">
        <v>0</v>
      </c>
    </row>
    <row r="78" customFormat="false" ht="12.75" hidden="false" customHeight="false" outlineLevel="0" collapsed="false">
      <c r="B78" s="25" t="n">
        <f aca="false">'EO9904.1'!A83</f>
        <v>39173</v>
      </c>
      <c r="C78" s="34" t="n">
        <f aca="false">IF($B78&lt;=Summary!$D$10,Inputs!C66,0)</f>
        <v>0</v>
      </c>
      <c r="D78" s="35" t="n">
        <f aca="false">IF($B78&lt;=Summary!$D$10,Inputs!D66,0)</f>
        <v>0</v>
      </c>
      <c r="E78" s="32" t="n">
        <f aca="false">IF($B78&lt;=Summary!$D$10,Inputs!E66,0)</f>
        <v>0</v>
      </c>
      <c r="F78" s="32" t="n">
        <f aca="false">IF($B78&lt;=Summary!$D$10,Inputs!F66,0)</f>
        <v>0</v>
      </c>
      <c r="G78" s="29" t="n">
        <f aca="false">'EO9904.1'!G83</f>
        <v>4.458</v>
      </c>
      <c r="H78" s="29" t="n">
        <f aca="false">'EO9904.1'!J83</f>
        <v>0.013</v>
      </c>
      <c r="I78" s="29" t="n">
        <f aca="false">'EO9904.1'!M83</f>
        <v>0.01</v>
      </c>
      <c r="K78" s="34" t="n">
        <f aca="false">IF($B78&lt;='EO9904.2'!mthend,Inputs!K66,0)</f>
        <v>0</v>
      </c>
      <c r="L78" s="33" t="n">
        <f aca="false">IF($B78&lt;='EO9904.2'!mthend,Inputs!L66,0)</f>
        <v>0</v>
      </c>
      <c r="M78" s="33" t="n">
        <f aca="false">IF($B78&lt;='EO9904.2'!mthend,Inputs!M66,0)</f>
        <v>0</v>
      </c>
      <c r="N78" s="33" t="n">
        <f aca="false">IF($B78&lt;='EO9904.2'!mthend,Inputs!N66,0)</f>
        <v>0</v>
      </c>
      <c r="O78" s="30" t="n">
        <v>0</v>
      </c>
      <c r="P78" s="30" t="n">
        <v>0</v>
      </c>
      <c r="Q78" s="30" t="n">
        <f aca="false">'EO9904.2'!M83-$Q$3</f>
        <v>0.0025</v>
      </c>
      <c r="S78" s="34" t="n">
        <f aca="false">IF($B78&lt;='EO9904.3'!mthend,Inputs!S66,0)</f>
        <v>0</v>
      </c>
      <c r="T78" s="0" t="n">
        <f aca="false">IF($B78&lt;='EO9904.3'!mthend,Inputs!T66,0)</f>
        <v>0</v>
      </c>
      <c r="U78" s="0" t="n">
        <f aca="false">IF($B78&lt;='EO9904.3'!mthend,Inputs!U66,0)</f>
        <v>0</v>
      </c>
      <c r="V78" s="33" t="n">
        <f aca="false">IF($B78&lt;='EO9904.3'!mthend,Inputs!V66,0)</f>
        <v>0</v>
      </c>
      <c r="W78" s="30" t="n">
        <f aca="false">'EO9904.3'!G83+$W$3</f>
        <v>4.538</v>
      </c>
      <c r="X78" s="30" t="n">
        <f aca="false">'EO9904.3'!J83+$X$3</f>
        <v>0.028</v>
      </c>
      <c r="Y78" s="30" t="n">
        <v>0</v>
      </c>
      <c r="AA78" s="34" t="n">
        <f aca="false">IF($B78&lt;='EO9904.3'!mthend,Inputs!AA66,0)</f>
        <v>0</v>
      </c>
      <c r="AB78" s="0" t="n">
        <f aca="false">IF($B78&lt;='EO9904.3'!mthend,Inputs!AB66,0)</f>
        <v>0</v>
      </c>
      <c r="AC78" s="0" t="n">
        <f aca="false">IF($B78&lt;='EO9904.3'!mthend,Inputs!AC66,0)</f>
        <v>0</v>
      </c>
      <c r="AD78" s="33" t="n">
        <f aca="false">IF($B78&lt;='EO9904.3'!mthend,Inputs!AD66,0)</f>
        <v>0</v>
      </c>
      <c r="AE78" s="30" t="n">
        <f aca="false">'EO9904.M'!G83+$AE$3</f>
        <v>4.538</v>
      </c>
      <c r="AF78" s="30" t="n">
        <f aca="false">'EO9904.M'!J83+$AF$3</f>
        <v>0.028</v>
      </c>
      <c r="AG78" s="30" t="n">
        <v>0</v>
      </c>
    </row>
    <row r="79" customFormat="false" ht="12.75" hidden="false" customHeight="false" outlineLevel="0" collapsed="false">
      <c r="B79" s="25" t="n">
        <f aca="false">'EO9904.1'!A84</f>
        <v>39203</v>
      </c>
      <c r="C79" s="34" t="n">
        <f aca="false">IF($B79&lt;=Summary!$D$10,Inputs!C67,0)</f>
        <v>0</v>
      </c>
      <c r="D79" s="35" t="n">
        <f aca="false">IF($B79&lt;=Summary!$D$10,Inputs!D67,0)</f>
        <v>0</v>
      </c>
      <c r="E79" s="32" t="n">
        <f aca="false">IF($B79&lt;=Summary!$D$10,Inputs!E67,0)</f>
        <v>0</v>
      </c>
      <c r="F79" s="32" t="n">
        <f aca="false">IF($B79&lt;=Summary!$D$10,Inputs!F67,0)</f>
        <v>0</v>
      </c>
      <c r="G79" s="29" t="n">
        <f aca="false">'EO9904.1'!G84</f>
        <v>4.448</v>
      </c>
      <c r="H79" s="29" t="n">
        <f aca="false">'EO9904.1'!J84</f>
        <v>0.013</v>
      </c>
      <c r="I79" s="29" t="n">
        <f aca="false">'EO9904.1'!M84</f>
        <v>0.01</v>
      </c>
      <c r="K79" s="34" t="n">
        <f aca="false">IF($B79&lt;='EO9904.2'!mthend,Inputs!K67,0)</f>
        <v>0</v>
      </c>
      <c r="L79" s="33" t="n">
        <f aca="false">IF($B79&lt;='EO9904.2'!mthend,Inputs!L67,0)</f>
        <v>0</v>
      </c>
      <c r="M79" s="33" t="n">
        <f aca="false">IF($B79&lt;='EO9904.2'!mthend,Inputs!M67,0)</f>
        <v>0</v>
      </c>
      <c r="N79" s="33" t="n">
        <f aca="false">IF($B79&lt;='EO9904.2'!mthend,Inputs!N67,0)</f>
        <v>0</v>
      </c>
      <c r="O79" s="30" t="n">
        <v>0</v>
      </c>
      <c r="P79" s="30" t="n">
        <v>0</v>
      </c>
      <c r="Q79" s="30" t="n">
        <f aca="false">'EO9904.2'!M84-$Q$3</f>
        <v>0.0025</v>
      </c>
      <c r="S79" s="34" t="n">
        <f aca="false">IF($B79&lt;='EO9904.3'!mthend,Inputs!S67,0)</f>
        <v>0</v>
      </c>
      <c r="T79" s="0" t="n">
        <f aca="false">IF($B79&lt;='EO9904.3'!mthend,Inputs!T67,0)</f>
        <v>0</v>
      </c>
      <c r="U79" s="0" t="n">
        <f aca="false">IF($B79&lt;='EO9904.3'!mthend,Inputs!U67,0)</f>
        <v>0</v>
      </c>
      <c r="V79" s="33" t="n">
        <f aca="false">IF($B79&lt;='EO9904.3'!mthend,Inputs!V67,0)</f>
        <v>0</v>
      </c>
      <c r="W79" s="30" t="n">
        <f aca="false">'EO9904.3'!G84+$W$3</f>
        <v>4.528</v>
      </c>
      <c r="X79" s="30" t="n">
        <f aca="false">'EO9904.3'!J84+$X$3</f>
        <v>0.028</v>
      </c>
      <c r="Y79" s="30" t="n">
        <v>0</v>
      </c>
      <c r="AA79" s="34" t="n">
        <f aca="false">IF($B79&lt;='EO9904.3'!mthend,Inputs!AA67,0)</f>
        <v>0</v>
      </c>
      <c r="AB79" s="0" t="n">
        <f aca="false">IF($B79&lt;='EO9904.3'!mthend,Inputs!AB67,0)</f>
        <v>0</v>
      </c>
      <c r="AC79" s="0" t="n">
        <f aca="false">IF($B79&lt;='EO9904.3'!mthend,Inputs!AC67,0)</f>
        <v>0</v>
      </c>
      <c r="AD79" s="33" t="n">
        <f aca="false">IF($B79&lt;='EO9904.3'!mthend,Inputs!AD67,0)</f>
        <v>0</v>
      </c>
      <c r="AE79" s="30" t="n">
        <f aca="false">'EO9904.M'!G84+$AE$3</f>
        <v>4.528</v>
      </c>
      <c r="AF79" s="30" t="n">
        <f aca="false">'EO9904.M'!J84+$AF$3</f>
        <v>0.028</v>
      </c>
      <c r="AG79" s="30" t="n">
        <v>0</v>
      </c>
    </row>
    <row r="80" customFormat="false" ht="12.75" hidden="false" customHeight="false" outlineLevel="0" collapsed="false">
      <c r="B80" s="25" t="n">
        <f aca="false">'EO9904.1'!A85</f>
        <v>39234</v>
      </c>
      <c r="C80" s="34" t="n">
        <f aca="false">IF($B80&lt;=Summary!$D$10,Inputs!C68,0)</f>
        <v>0</v>
      </c>
      <c r="D80" s="35" t="n">
        <f aca="false">IF($B80&lt;=Summary!$D$10,Inputs!D68,0)</f>
        <v>0</v>
      </c>
      <c r="E80" s="32" t="n">
        <f aca="false">IF($B80&lt;=Summary!$D$10,Inputs!E68,0)</f>
        <v>0</v>
      </c>
      <c r="F80" s="32" t="n">
        <f aca="false">IF($B80&lt;=Summary!$D$10,Inputs!F68,0)</f>
        <v>0</v>
      </c>
      <c r="G80" s="29" t="n">
        <f aca="false">'EO9904.1'!G85</f>
        <v>4.468</v>
      </c>
      <c r="H80" s="29" t="n">
        <f aca="false">'EO9904.1'!J85</f>
        <v>0.013</v>
      </c>
      <c r="I80" s="29" t="n">
        <f aca="false">'EO9904.1'!M85</f>
        <v>0.01</v>
      </c>
      <c r="K80" s="34" t="n">
        <f aca="false">IF($B80&lt;='EO9904.2'!mthend,Inputs!K68,0)</f>
        <v>0</v>
      </c>
      <c r="L80" s="33" t="n">
        <f aca="false">IF($B80&lt;='EO9904.2'!mthend,Inputs!L68,0)</f>
        <v>0</v>
      </c>
      <c r="M80" s="33" t="n">
        <f aca="false">IF($B80&lt;='EO9904.2'!mthend,Inputs!M68,0)</f>
        <v>0</v>
      </c>
      <c r="N80" s="33" t="n">
        <f aca="false">IF($B80&lt;='EO9904.2'!mthend,Inputs!N68,0)</f>
        <v>0</v>
      </c>
      <c r="O80" s="30" t="n">
        <v>0</v>
      </c>
      <c r="P80" s="30" t="n">
        <v>0</v>
      </c>
      <c r="Q80" s="30" t="n">
        <f aca="false">'EO9904.2'!M85-$Q$3</f>
        <v>0.0025</v>
      </c>
      <c r="S80" s="34" t="n">
        <f aca="false">IF($B80&lt;='EO9904.3'!mthend,Inputs!S68,0)</f>
        <v>0</v>
      </c>
      <c r="T80" s="0" t="n">
        <f aca="false">IF($B80&lt;='EO9904.3'!mthend,Inputs!T68,0)</f>
        <v>0</v>
      </c>
      <c r="U80" s="0" t="n">
        <f aca="false">IF($B80&lt;='EO9904.3'!mthend,Inputs!U68,0)</f>
        <v>0</v>
      </c>
      <c r="V80" s="33" t="n">
        <f aca="false">IF($B80&lt;='EO9904.3'!mthend,Inputs!V68,0)</f>
        <v>0</v>
      </c>
      <c r="W80" s="30" t="n">
        <f aca="false">'EO9904.3'!G85+$W$3</f>
        <v>4.548</v>
      </c>
      <c r="X80" s="30" t="n">
        <f aca="false">'EO9904.3'!J85+$X$3</f>
        <v>0.028</v>
      </c>
      <c r="Y80" s="30" t="n">
        <v>0</v>
      </c>
      <c r="AA80" s="34" t="n">
        <f aca="false">IF($B80&lt;='EO9904.3'!mthend,Inputs!AA68,0)</f>
        <v>0</v>
      </c>
      <c r="AB80" s="0" t="n">
        <f aca="false">IF($B80&lt;='EO9904.3'!mthend,Inputs!AB68,0)</f>
        <v>0</v>
      </c>
      <c r="AC80" s="0" t="n">
        <f aca="false">IF($B80&lt;='EO9904.3'!mthend,Inputs!AC68,0)</f>
        <v>0</v>
      </c>
      <c r="AD80" s="33" t="n">
        <f aca="false">IF($B80&lt;='EO9904.3'!mthend,Inputs!AD68,0)</f>
        <v>0</v>
      </c>
      <c r="AE80" s="30" t="n">
        <f aca="false">'EO9904.M'!G85+$AE$3</f>
        <v>4.548</v>
      </c>
      <c r="AF80" s="30" t="n">
        <f aca="false">'EO9904.M'!J85+$AF$3</f>
        <v>0.028</v>
      </c>
      <c r="AG80" s="30" t="n">
        <v>0</v>
      </c>
    </row>
    <row r="81" customFormat="false" ht="12.75" hidden="false" customHeight="false" outlineLevel="0" collapsed="false">
      <c r="B81" s="25" t="n">
        <f aca="false">'EO9904.1'!A86</f>
        <v>39264</v>
      </c>
      <c r="C81" s="34" t="n">
        <f aca="false">IF($B81&lt;=Summary!$D$10,Inputs!C69,0)</f>
        <v>0</v>
      </c>
      <c r="D81" s="35" t="n">
        <f aca="false">IF($B81&lt;=Summary!$D$10,Inputs!D69,0)</f>
        <v>0</v>
      </c>
      <c r="E81" s="32" t="n">
        <f aca="false">IF($B81&lt;=Summary!$D$10,Inputs!E69,0)</f>
        <v>0</v>
      </c>
      <c r="F81" s="32" t="n">
        <f aca="false">IF($B81&lt;=Summary!$D$10,Inputs!F69,0)</f>
        <v>0</v>
      </c>
      <c r="G81" s="29" t="n">
        <f aca="false">'EO9904.1'!G86</f>
        <v>4.489</v>
      </c>
      <c r="H81" s="29" t="n">
        <f aca="false">'EO9904.1'!J86</f>
        <v>0.013</v>
      </c>
      <c r="I81" s="29" t="n">
        <f aca="false">'EO9904.1'!M86</f>
        <v>0.01</v>
      </c>
      <c r="K81" s="34" t="n">
        <f aca="false">IF($B81&lt;='EO9904.2'!mthend,Inputs!K69,0)</f>
        <v>0</v>
      </c>
      <c r="L81" s="33" t="n">
        <f aca="false">IF($B81&lt;='EO9904.2'!mthend,Inputs!L69,0)</f>
        <v>0</v>
      </c>
      <c r="M81" s="33" t="n">
        <f aca="false">IF($B81&lt;='EO9904.2'!mthend,Inputs!M69,0)</f>
        <v>0</v>
      </c>
      <c r="N81" s="33" t="n">
        <f aca="false">IF($B81&lt;='EO9904.2'!mthend,Inputs!N69,0)</f>
        <v>0</v>
      </c>
      <c r="O81" s="30" t="n">
        <v>0</v>
      </c>
      <c r="P81" s="30" t="n">
        <v>0</v>
      </c>
      <c r="Q81" s="30" t="n">
        <f aca="false">'EO9904.2'!M86-$Q$3</f>
        <v>0.0025</v>
      </c>
      <c r="S81" s="34" t="n">
        <f aca="false">IF($B81&lt;='EO9904.3'!mthend,Inputs!S69,0)</f>
        <v>0</v>
      </c>
      <c r="T81" s="0" t="n">
        <f aca="false">IF($B81&lt;='EO9904.3'!mthend,Inputs!T69,0)</f>
        <v>0</v>
      </c>
      <c r="U81" s="0" t="n">
        <f aca="false">IF($B81&lt;='EO9904.3'!mthend,Inputs!U69,0)</f>
        <v>0</v>
      </c>
      <c r="V81" s="33" t="n">
        <f aca="false">IF($B81&lt;='EO9904.3'!mthend,Inputs!V69,0)</f>
        <v>0</v>
      </c>
      <c r="W81" s="30" t="n">
        <f aca="false">'EO9904.3'!G86+$W$3</f>
        <v>4.569</v>
      </c>
      <c r="X81" s="30" t="n">
        <f aca="false">'EO9904.3'!J86+$X$3</f>
        <v>0.028</v>
      </c>
      <c r="Y81" s="30" t="n">
        <v>0</v>
      </c>
      <c r="AA81" s="34" t="n">
        <f aca="false">IF($B81&lt;='EO9904.3'!mthend,Inputs!AA69,0)</f>
        <v>0</v>
      </c>
      <c r="AB81" s="0" t="n">
        <f aca="false">IF($B81&lt;='EO9904.3'!mthend,Inputs!AB69,0)</f>
        <v>0</v>
      </c>
      <c r="AC81" s="0" t="n">
        <f aca="false">IF($B81&lt;='EO9904.3'!mthend,Inputs!AC69,0)</f>
        <v>0</v>
      </c>
      <c r="AD81" s="33" t="n">
        <f aca="false">IF($B81&lt;='EO9904.3'!mthend,Inputs!AD69,0)</f>
        <v>0</v>
      </c>
      <c r="AE81" s="30" t="n">
        <f aca="false">'EO9904.M'!G86+$AE$3</f>
        <v>4.569</v>
      </c>
      <c r="AF81" s="30" t="n">
        <f aca="false">'EO9904.M'!J86+$AF$3</f>
        <v>0.028</v>
      </c>
      <c r="AG81" s="30" t="n">
        <v>0</v>
      </c>
    </row>
    <row r="82" customFormat="false" ht="12.75" hidden="false" customHeight="false" outlineLevel="0" collapsed="false">
      <c r="B82" s="25" t="n">
        <f aca="false">'EO9904.1'!A87</f>
        <v>39295</v>
      </c>
      <c r="C82" s="34" t="n">
        <f aca="false">IF($B82&lt;=Summary!$D$10,Inputs!C70,0)</f>
        <v>0</v>
      </c>
      <c r="D82" s="35" t="n">
        <f aca="false">IF($B82&lt;=Summary!$D$10,Inputs!D70,0)</f>
        <v>0</v>
      </c>
      <c r="E82" s="32" t="n">
        <f aca="false">IF($B82&lt;=Summary!$D$10,Inputs!E70,0)</f>
        <v>0</v>
      </c>
      <c r="F82" s="32" t="n">
        <f aca="false">IF($B82&lt;=Summary!$D$10,Inputs!F70,0)</f>
        <v>0</v>
      </c>
      <c r="G82" s="29" t="n">
        <f aca="false">'EO9904.1'!G87</f>
        <v>4.513</v>
      </c>
      <c r="H82" s="29" t="n">
        <f aca="false">'EO9904.1'!J87</f>
        <v>0.013</v>
      </c>
      <c r="I82" s="29" t="n">
        <f aca="false">'EO9904.1'!M87</f>
        <v>0.01</v>
      </c>
      <c r="K82" s="34" t="n">
        <f aca="false">IF($B82&lt;='EO9904.2'!mthend,Inputs!K70,0)</f>
        <v>0</v>
      </c>
      <c r="L82" s="33" t="n">
        <f aca="false">IF($B82&lt;='EO9904.2'!mthend,Inputs!L70,0)</f>
        <v>0</v>
      </c>
      <c r="M82" s="33" t="n">
        <f aca="false">IF($B82&lt;='EO9904.2'!mthend,Inputs!M70,0)</f>
        <v>0</v>
      </c>
      <c r="N82" s="33" t="n">
        <f aca="false">IF($B82&lt;='EO9904.2'!mthend,Inputs!N70,0)</f>
        <v>0</v>
      </c>
      <c r="O82" s="30" t="n">
        <v>0</v>
      </c>
      <c r="P82" s="30" t="n">
        <v>0</v>
      </c>
      <c r="Q82" s="30" t="n">
        <f aca="false">'EO9904.2'!M87-$Q$3</f>
        <v>0.0025</v>
      </c>
      <c r="S82" s="34" t="n">
        <f aca="false">IF($B82&lt;='EO9904.3'!mthend,Inputs!S70,0)</f>
        <v>0</v>
      </c>
      <c r="T82" s="0" t="n">
        <f aca="false">IF($B82&lt;='EO9904.3'!mthend,Inputs!T70,0)</f>
        <v>0</v>
      </c>
      <c r="U82" s="0" t="n">
        <f aca="false">IF($B82&lt;='EO9904.3'!mthend,Inputs!U70,0)</f>
        <v>0</v>
      </c>
      <c r="V82" s="33" t="n">
        <f aca="false">IF($B82&lt;='EO9904.3'!mthend,Inputs!V70,0)</f>
        <v>0</v>
      </c>
      <c r="W82" s="30" t="n">
        <f aca="false">'EO9904.3'!G87+$W$3</f>
        <v>4.593</v>
      </c>
      <c r="X82" s="30" t="n">
        <f aca="false">'EO9904.3'!J87+$X$3</f>
        <v>0.028</v>
      </c>
      <c r="Y82" s="30" t="n">
        <v>0</v>
      </c>
      <c r="AA82" s="34" t="n">
        <f aca="false">IF($B82&lt;='EO9904.3'!mthend,Inputs!AA70,0)</f>
        <v>0</v>
      </c>
      <c r="AB82" s="0" t="n">
        <f aca="false">IF($B82&lt;='EO9904.3'!mthend,Inputs!AB70,0)</f>
        <v>0</v>
      </c>
      <c r="AC82" s="0" t="n">
        <f aca="false">IF($B82&lt;='EO9904.3'!mthend,Inputs!AC70,0)</f>
        <v>0</v>
      </c>
      <c r="AD82" s="33" t="n">
        <f aca="false">IF($B82&lt;='EO9904.3'!mthend,Inputs!AD70,0)</f>
        <v>0</v>
      </c>
      <c r="AE82" s="30" t="n">
        <f aca="false">'EO9904.M'!G87+$AE$3</f>
        <v>4.593</v>
      </c>
      <c r="AF82" s="30" t="n">
        <f aca="false">'EO9904.M'!J87+$AF$3</f>
        <v>0.028</v>
      </c>
      <c r="AG82" s="30" t="n">
        <v>0</v>
      </c>
    </row>
    <row r="83" customFormat="false" ht="12.75" hidden="false" customHeight="false" outlineLevel="0" collapsed="false">
      <c r="B83" s="25" t="n">
        <f aca="false">'EO9904.1'!A88</f>
        <v>39326</v>
      </c>
      <c r="C83" s="34" t="n">
        <f aca="false">IF($B83&lt;=Summary!$D$10,Inputs!C71,0)</f>
        <v>0</v>
      </c>
      <c r="D83" s="35" t="n">
        <f aca="false">IF($B83&lt;=Summary!$D$10,Inputs!D71,0)</f>
        <v>0</v>
      </c>
      <c r="E83" s="32" t="n">
        <f aca="false">IF($B83&lt;=Summary!$D$10,Inputs!E71,0)</f>
        <v>0</v>
      </c>
      <c r="F83" s="32" t="n">
        <f aca="false">IF($B83&lt;=Summary!$D$10,Inputs!F71,0)</f>
        <v>0</v>
      </c>
      <c r="G83" s="29" t="n">
        <f aca="false">'EO9904.1'!G88</f>
        <v>4.523</v>
      </c>
      <c r="H83" s="29" t="n">
        <f aca="false">'EO9904.1'!J88</f>
        <v>0.013</v>
      </c>
      <c r="I83" s="29" t="n">
        <f aca="false">'EO9904.1'!M88</f>
        <v>0.01</v>
      </c>
      <c r="K83" s="34" t="n">
        <f aca="false">IF($B83&lt;='EO9904.2'!mthend,Inputs!K71,0)</f>
        <v>0</v>
      </c>
      <c r="L83" s="33" t="n">
        <f aca="false">IF($B83&lt;='EO9904.2'!mthend,Inputs!L71,0)</f>
        <v>0</v>
      </c>
      <c r="M83" s="33" t="n">
        <f aca="false">IF($B83&lt;='EO9904.2'!mthend,Inputs!M71,0)</f>
        <v>0</v>
      </c>
      <c r="N83" s="33" t="n">
        <f aca="false">IF($B83&lt;='EO9904.2'!mthend,Inputs!N71,0)</f>
        <v>0</v>
      </c>
      <c r="O83" s="30" t="n">
        <v>0</v>
      </c>
      <c r="P83" s="30" t="n">
        <v>0</v>
      </c>
      <c r="Q83" s="30" t="n">
        <f aca="false">'EO9904.2'!M88-$Q$3</f>
        <v>0.0025</v>
      </c>
      <c r="S83" s="34" t="n">
        <f aca="false">IF($B83&lt;='EO9904.3'!mthend,Inputs!S71,0)</f>
        <v>0</v>
      </c>
      <c r="T83" s="0" t="n">
        <f aca="false">IF($B83&lt;='EO9904.3'!mthend,Inputs!T71,0)</f>
        <v>0</v>
      </c>
      <c r="U83" s="0" t="n">
        <f aca="false">IF($B83&lt;='EO9904.3'!mthend,Inputs!U71,0)</f>
        <v>0</v>
      </c>
      <c r="V83" s="33" t="n">
        <f aca="false">IF($B83&lt;='EO9904.3'!mthend,Inputs!V71,0)</f>
        <v>0</v>
      </c>
      <c r="W83" s="30" t="n">
        <f aca="false">'EO9904.3'!G88+$W$3</f>
        <v>4.603</v>
      </c>
      <c r="X83" s="30" t="n">
        <f aca="false">'EO9904.3'!J88+$X$3</f>
        <v>0.028</v>
      </c>
      <c r="Y83" s="30" t="n">
        <v>0</v>
      </c>
      <c r="AA83" s="34" t="n">
        <f aca="false">IF($B83&lt;='EO9904.3'!mthend,Inputs!AA71,0)</f>
        <v>0</v>
      </c>
      <c r="AB83" s="0" t="n">
        <f aca="false">IF($B83&lt;='EO9904.3'!mthend,Inputs!AB71,0)</f>
        <v>0</v>
      </c>
      <c r="AC83" s="0" t="n">
        <f aca="false">IF($B83&lt;='EO9904.3'!mthend,Inputs!AC71,0)</f>
        <v>0</v>
      </c>
      <c r="AD83" s="33" t="n">
        <f aca="false">IF($B83&lt;='EO9904.3'!mthend,Inputs!AD71,0)</f>
        <v>0</v>
      </c>
      <c r="AE83" s="30" t="n">
        <f aca="false">'EO9904.M'!G88+$AE$3</f>
        <v>4.603</v>
      </c>
      <c r="AF83" s="30" t="n">
        <f aca="false">'EO9904.M'!J88+$AF$3</f>
        <v>0.028</v>
      </c>
      <c r="AG83" s="30" t="n">
        <v>0</v>
      </c>
    </row>
    <row r="84" customFormat="false" ht="12.75" hidden="false" customHeight="false" outlineLevel="0" collapsed="false">
      <c r="B84" s="25" t="n">
        <f aca="false">'EO9904.1'!A89</f>
        <v>39356</v>
      </c>
      <c r="C84" s="34" t="n">
        <f aca="false">IF($B84&lt;=Summary!$D$10,Inputs!C72,0)</f>
        <v>0</v>
      </c>
      <c r="D84" s="35" t="n">
        <f aca="false">IF($B84&lt;=Summary!$D$10,Inputs!D72,0)</f>
        <v>0</v>
      </c>
      <c r="E84" s="32" t="n">
        <f aca="false">IF($B84&lt;=Summary!$D$10,Inputs!E72,0)</f>
        <v>0</v>
      </c>
      <c r="F84" s="32" t="n">
        <f aca="false">IF($B84&lt;=Summary!$D$10,Inputs!F72,0)</f>
        <v>0</v>
      </c>
      <c r="G84" s="29" t="n">
        <f aca="false">'EO9904.1'!G89</f>
        <v>4.553</v>
      </c>
      <c r="H84" s="29" t="n">
        <f aca="false">'EO9904.1'!J89</f>
        <v>0.013</v>
      </c>
      <c r="I84" s="29" t="n">
        <f aca="false">'EO9904.1'!M89</f>
        <v>0.01</v>
      </c>
      <c r="K84" s="34" t="n">
        <f aca="false">IF($B84&lt;='EO9904.2'!mthend,Inputs!K72,0)</f>
        <v>0</v>
      </c>
      <c r="L84" s="33" t="n">
        <f aca="false">IF($B84&lt;='EO9904.2'!mthend,Inputs!L72,0)</f>
        <v>0</v>
      </c>
      <c r="M84" s="33" t="n">
        <f aca="false">IF($B84&lt;='EO9904.2'!mthend,Inputs!M72,0)</f>
        <v>0</v>
      </c>
      <c r="N84" s="33" t="n">
        <f aca="false">IF($B84&lt;='EO9904.2'!mthend,Inputs!N72,0)</f>
        <v>0</v>
      </c>
      <c r="O84" s="30" t="n">
        <v>0</v>
      </c>
      <c r="P84" s="30" t="n">
        <v>0</v>
      </c>
      <c r="Q84" s="30" t="n">
        <f aca="false">'EO9904.2'!M89-$Q$3</f>
        <v>0.0025</v>
      </c>
      <c r="S84" s="34" t="n">
        <f aca="false">IF($B84&lt;='EO9904.3'!mthend,Inputs!S72,0)</f>
        <v>0</v>
      </c>
      <c r="T84" s="0" t="n">
        <f aca="false">IF($B84&lt;='EO9904.3'!mthend,Inputs!T72,0)</f>
        <v>0</v>
      </c>
      <c r="U84" s="0" t="n">
        <f aca="false">IF($B84&lt;='EO9904.3'!mthend,Inputs!U72,0)</f>
        <v>0</v>
      </c>
      <c r="V84" s="33" t="n">
        <f aca="false">IF($B84&lt;='EO9904.3'!mthend,Inputs!V72,0)</f>
        <v>0</v>
      </c>
      <c r="W84" s="30" t="n">
        <f aca="false">'EO9904.3'!G89+$W$3</f>
        <v>4.633</v>
      </c>
      <c r="X84" s="30" t="n">
        <f aca="false">'EO9904.3'!J89+$X$3</f>
        <v>0.028</v>
      </c>
      <c r="Y84" s="30" t="n">
        <v>0</v>
      </c>
      <c r="AA84" s="34" t="n">
        <f aca="false">IF($B84&lt;='EO9904.3'!mthend,Inputs!AA72,0)</f>
        <v>0</v>
      </c>
      <c r="AB84" s="0" t="n">
        <f aca="false">IF($B84&lt;='EO9904.3'!mthend,Inputs!AB72,0)</f>
        <v>0</v>
      </c>
      <c r="AC84" s="0" t="n">
        <f aca="false">IF($B84&lt;='EO9904.3'!mthend,Inputs!AC72,0)</f>
        <v>0</v>
      </c>
      <c r="AD84" s="33" t="n">
        <f aca="false">IF($B84&lt;='EO9904.3'!mthend,Inputs!AD72,0)</f>
        <v>0</v>
      </c>
      <c r="AE84" s="30" t="n">
        <f aca="false">'EO9904.M'!G89+$AE$3</f>
        <v>4.633</v>
      </c>
      <c r="AF84" s="30" t="n">
        <f aca="false">'EO9904.M'!J89+$AF$3</f>
        <v>0.028</v>
      </c>
      <c r="AG84" s="30" t="n">
        <v>0</v>
      </c>
    </row>
    <row r="85" customFormat="false" ht="12.75" hidden="false" customHeight="false" outlineLevel="0" collapsed="false">
      <c r="B85" s="25" t="n">
        <f aca="false">'EO9904.1'!A90</f>
        <v>39387</v>
      </c>
      <c r="C85" s="34" t="n">
        <f aca="false">IF($B85&lt;=Summary!$D$10,Inputs!C73,0)</f>
        <v>0</v>
      </c>
      <c r="D85" s="35" t="n">
        <f aca="false">IF($B85&lt;=Summary!$D$10,Inputs!D73,0)</f>
        <v>0</v>
      </c>
      <c r="E85" s="32" t="n">
        <f aca="false">IF($B85&lt;=Summary!$D$10,Inputs!E73,0)</f>
        <v>0</v>
      </c>
      <c r="F85" s="32" t="n">
        <f aca="false">IF($B85&lt;=Summary!$D$10,Inputs!F73,0)</f>
        <v>0</v>
      </c>
      <c r="G85" s="29" t="n">
        <f aca="false">'EO9904.1'!G90</f>
        <v>4.693</v>
      </c>
      <c r="H85" s="29" t="n">
        <f aca="false">'EO9904.1'!J90</f>
        <v>0.0225</v>
      </c>
      <c r="I85" s="29" t="n">
        <f aca="false">'EO9904.1'!M90</f>
        <v>0.015</v>
      </c>
      <c r="K85" s="34" t="n">
        <f aca="false">IF($B85&lt;='EO9904.2'!mthend,Inputs!K73,0)</f>
        <v>0</v>
      </c>
      <c r="L85" s="33" t="n">
        <f aca="false">IF($B85&lt;='EO9904.2'!mthend,Inputs!L73,0)</f>
        <v>0</v>
      </c>
      <c r="M85" s="33" t="n">
        <f aca="false">IF($B85&lt;='EO9904.2'!mthend,Inputs!M73,0)</f>
        <v>0</v>
      </c>
      <c r="N85" s="33" t="n">
        <f aca="false">IF($B85&lt;='EO9904.2'!mthend,Inputs!N73,0)</f>
        <v>0</v>
      </c>
      <c r="O85" s="30" t="n">
        <v>0</v>
      </c>
      <c r="P85" s="30" t="n">
        <v>0</v>
      </c>
      <c r="Q85" s="30" t="n">
        <f aca="false">'EO9904.2'!M90-$Q$3</f>
        <v>0.0075</v>
      </c>
      <c r="S85" s="34" t="n">
        <f aca="false">IF($B85&lt;='EO9904.3'!mthend,Inputs!S73,0)</f>
        <v>0</v>
      </c>
      <c r="T85" s="0" t="n">
        <f aca="false">IF($B85&lt;='EO9904.3'!mthend,Inputs!T73,0)</f>
        <v>0</v>
      </c>
      <c r="U85" s="0" t="n">
        <f aca="false">IF($B85&lt;='EO9904.3'!mthend,Inputs!U73,0)</f>
        <v>0</v>
      </c>
      <c r="V85" s="33" t="n">
        <f aca="false">IF($B85&lt;='EO9904.3'!mthend,Inputs!V73,0)</f>
        <v>0</v>
      </c>
      <c r="W85" s="30" t="n">
        <f aca="false">'EO9904.3'!G90+$W$3</f>
        <v>4.773</v>
      </c>
      <c r="X85" s="30" t="n">
        <f aca="false">'EO9904.3'!J90+$X$3</f>
        <v>0.0375</v>
      </c>
      <c r="Y85" s="30" t="n">
        <v>0</v>
      </c>
      <c r="AA85" s="34" t="n">
        <f aca="false">IF($B85&lt;='EO9904.3'!mthend,Inputs!AA73,0)</f>
        <v>0</v>
      </c>
      <c r="AB85" s="0" t="n">
        <f aca="false">IF($B85&lt;='EO9904.3'!mthend,Inputs!AB73,0)</f>
        <v>0</v>
      </c>
      <c r="AC85" s="0" t="n">
        <f aca="false">IF($B85&lt;='EO9904.3'!mthend,Inputs!AC73,0)</f>
        <v>0</v>
      </c>
      <c r="AD85" s="33" t="n">
        <f aca="false">IF($B85&lt;='EO9904.3'!mthend,Inputs!AD73,0)</f>
        <v>0</v>
      </c>
      <c r="AE85" s="30" t="n">
        <f aca="false">'EO9904.M'!G90+$AE$3</f>
        <v>4.773</v>
      </c>
      <c r="AF85" s="30" t="n">
        <f aca="false">'EO9904.M'!J90+$AF$3</f>
        <v>0.0375</v>
      </c>
      <c r="AG85" s="30" t="n">
        <v>0</v>
      </c>
    </row>
    <row r="86" customFormat="false" ht="12.75" hidden="false" customHeight="false" outlineLevel="0" collapsed="false">
      <c r="B86" s="25" t="n">
        <f aca="false">'EO9904.1'!A91</f>
        <v>39417</v>
      </c>
      <c r="C86" s="34" t="n">
        <f aca="false">IF($B86&lt;=Summary!$D$10,Inputs!C74,0)</f>
        <v>0</v>
      </c>
      <c r="D86" s="35" t="n">
        <f aca="false">IF($B86&lt;=Summary!$D$10,Inputs!D74,0)</f>
        <v>0</v>
      </c>
      <c r="E86" s="32" t="n">
        <f aca="false">IF($B86&lt;=Summary!$D$10,Inputs!E74,0)</f>
        <v>0</v>
      </c>
      <c r="F86" s="32" t="n">
        <f aca="false">IF($B86&lt;=Summary!$D$10,Inputs!F74,0)</f>
        <v>0</v>
      </c>
      <c r="G86" s="29" t="n">
        <f aca="false">'EO9904.1'!G91</f>
        <v>4.833</v>
      </c>
      <c r="H86" s="29" t="n">
        <f aca="false">'EO9904.1'!J91</f>
        <v>0.0225</v>
      </c>
      <c r="I86" s="29" t="n">
        <f aca="false">'EO9904.1'!M91</f>
        <v>0.015</v>
      </c>
      <c r="K86" s="34" t="n">
        <f aca="false">IF($B86&lt;='EO9904.2'!mthend,Inputs!K74,0)</f>
        <v>0</v>
      </c>
      <c r="L86" s="33" t="n">
        <f aca="false">IF($B86&lt;='EO9904.2'!mthend,Inputs!L74,0)</f>
        <v>0</v>
      </c>
      <c r="M86" s="33" t="n">
        <f aca="false">IF($B86&lt;='EO9904.2'!mthend,Inputs!M74,0)</f>
        <v>0</v>
      </c>
      <c r="N86" s="33" t="n">
        <f aca="false">IF($B86&lt;='EO9904.2'!mthend,Inputs!N74,0)</f>
        <v>0</v>
      </c>
      <c r="O86" s="30" t="n">
        <v>0</v>
      </c>
      <c r="P86" s="30" t="n">
        <v>0</v>
      </c>
      <c r="Q86" s="30" t="n">
        <f aca="false">'EO9904.2'!M91-$Q$3</f>
        <v>0.0075</v>
      </c>
      <c r="S86" s="34" t="n">
        <f aca="false">IF($B86&lt;='EO9904.3'!mthend,Inputs!S74,0)</f>
        <v>0</v>
      </c>
      <c r="T86" s="0" t="n">
        <f aca="false">IF($B86&lt;='EO9904.3'!mthend,Inputs!T74,0)</f>
        <v>0</v>
      </c>
      <c r="U86" s="0" t="n">
        <f aca="false">IF($B86&lt;='EO9904.3'!mthend,Inputs!U74,0)</f>
        <v>0</v>
      </c>
      <c r="V86" s="33" t="n">
        <f aca="false">IF($B86&lt;='EO9904.3'!mthend,Inputs!V74,0)</f>
        <v>0</v>
      </c>
      <c r="W86" s="30" t="n">
        <f aca="false">'EO9904.3'!G91+$W$3</f>
        <v>4.913</v>
      </c>
      <c r="X86" s="30" t="n">
        <f aca="false">'EO9904.3'!J91+$X$3</f>
        <v>0.0375</v>
      </c>
      <c r="Y86" s="30" t="n">
        <v>0</v>
      </c>
      <c r="AA86" s="34" t="n">
        <f aca="false">IF($B86&lt;='EO9904.3'!mthend,Inputs!AA74,0)</f>
        <v>0</v>
      </c>
      <c r="AB86" s="0" t="n">
        <f aca="false">IF($B86&lt;='EO9904.3'!mthend,Inputs!AB74,0)</f>
        <v>0</v>
      </c>
      <c r="AC86" s="0" t="n">
        <f aca="false">IF($B86&lt;='EO9904.3'!mthend,Inputs!AC74,0)</f>
        <v>0</v>
      </c>
      <c r="AD86" s="33" t="n">
        <f aca="false">IF($B86&lt;='EO9904.3'!mthend,Inputs!AD74,0)</f>
        <v>0</v>
      </c>
      <c r="AE86" s="30" t="n">
        <f aca="false">'EO9904.M'!G91+$AE$3</f>
        <v>4.913</v>
      </c>
      <c r="AF86" s="30" t="n">
        <f aca="false">'EO9904.M'!J91+$AF$3</f>
        <v>0.0375</v>
      </c>
      <c r="AG86" s="30" t="n">
        <v>0</v>
      </c>
    </row>
    <row r="87" customFormat="false" ht="12.75" hidden="false" customHeight="false" outlineLevel="0" collapsed="false">
      <c r="B87" s="25" t="n">
        <f aca="false">'EO9904.1'!A92</f>
        <v>39448</v>
      </c>
      <c r="C87" s="34" t="n">
        <f aca="false">IF($B87&lt;=Summary!$D$10,Inputs!C75,0)</f>
        <v>0</v>
      </c>
      <c r="D87" s="35" t="n">
        <f aca="false">IF($B87&lt;=Summary!$D$10,Inputs!D75,0)</f>
        <v>0</v>
      </c>
      <c r="E87" s="32" t="n">
        <f aca="false">IF($B87&lt;=Summary!$D$10,Inputs!E75,0)</f>
        <v>0</v>
      </c>
      <c r="F87" s="32" t="n">
        <f aca="false">IF($B87&lt;=Summary!$D$10,Inputs!F75,0)</f>
        <v>0</v>
      </c>
      <c r="G87" s="29" t="n">
        <f aca="false">'EO9904.1'!G92</f>
        <v>4.898</v>
      </c>
      <c r="H87" s="29" t="n">
        <f aca="false">'EO9904.1'!J92</f>
        <v>0.0225</v>
      </c>
      <c r="I87" s="29" t="n">
        <f aca="false">'EO9904.1'!M92</f>
        <v>0.015</v>
      </c>
      <c r="K87" s="34" t="n">
        <f aca="false">IF($B87&lt;='EO9904.2'!mthend,Inputs!K75,0)</f>
        <v>0</v>
      </c>
      <c r="L87" s="33" t="n">
        <f aca="false">IF($B87&lt;='EO9904.2'!mthend,Inputs!L75,0)</f>
        <v>0</v>
      </c>
      <c r="M87" s="33" t="n">
        <f aca="false">IF($B87&lt;='EO9904.2'!mthend,Inputs!M75,0)</f>
        <v>0</v>
      </c>
      <c r="N87" s="33" t="n">
        <f aca="false">IF($B87&lt;='EO9904.2'!mthend,Inputs!N75,0)</f>
        <v>0</v>
      </c>
      <c r="O87" s="30" t="n">
        <v>0</v>
      </c>
      <c r="P87" s="30" t="n">
        <v>0</v>
      </c>
      <c r="Q87" s="30" t="n">
        <f aca="false">'EO9904.2'!M92-$Q$3</f>
        <v>0.0075</v>
      </c>
      <c r="S87" s="34" t="n">
        <f aca="false">IF($B87&lt;='EO9904.3'!mthend,Inputs!S75,0)</f>
        <v>0</v>
      </c>
      <c r="T87" s="0" t="n">
        <f aca="false">IF($B87&lt;='EO9904.3'!mthend,Inputs!T75,0)</f>
        <v>0</v>
      </c>
      <c r="U87" s="0" t="n">
        <f aca="false">IF($B87&lt;='EO9904.3'!mthend,Inputs!U75,0)</f>
        <v>0</v>
      </c>
      <c r="V87" s="33" t="n">
        <f aca="false">IF($B87&lt;='EO9904.3'!mthend,Inputs!V75,0)</f>
        <v>0</v>
      </c>
      <c r="W87" s="30" t="n">
        <f aca="false">'EO9904.3'!G92+$W$3</f>
        <v>4.978</v>
      </c>
      <c r="X87" s="30" t="n">
        <f aca="false">'EO9904.3'!J92+$X$3</f>
        <v>0.0375</v>
      </c>
      <c r="Y87" s="30" t="n">
        <v>0</v>
      </c>
      <c r="AA87" s="34" t="n">
        <f aca="false">IF($B87&lt;='EO9904.3'!mthend,Inputs!AA75,0)</f>
        <v>0</v>
      </c>
      <c r="AB87" s="0" t="n">
        <f aca="false">IF($B87&lt;='EO9904.3'!mthend,Inputs!AB75,0)</f>
        <v>0</v>
      </c>
      <c r="AC87" s="0" t="n">
        <f aca="false">IF($B87&lt;='EO9904.3'!mthend,Inputs!AC75,0)</f>
        <v>0</v>
      </c>
      <c r="AD87" s="33" t="n">
        <f aca="false">IF($B87&lt;='EO9904.3'!mthend,Inputs!AD75,0)</f>
        <v>0</v>
      </c>
      <c r="AE87" s="30" t="n">
        <f aca="false">'EO9904.M'!G92+$AE$3</f>
        <v>4.978</v>
      </c>
      <c r="AF87" s="30" t="n">
        <f aca="false">'EO9904.M'!J92+$AF$3</f>
        <v>0.0375</v>
      </c>
      <c r="AG87" s="30" t="n">
        <v>0</v>
      </c>
    </row>
    <row r="88" customFormat="false" ht="12.75" hidden="false" customHeight="false" outlineLevel="0" collapsed="false">
      <c r="B88" s="25" t="n">
        <f aca="false">'EO9904.1'!A93</f>
        <v>39479</v>
      </c>
      <c r="C88" s="34" t="n">
        <f aca="false">IF($B88&lt;=Summary!$D$10,Inputs!C76,0)</f>
        <v>0</v>
      </c>
      <c r="D88" s="35" t="n">
        <f aca="false">IF($B88&lt;=Summary!$D$10,Inputs!D76,0)</f>
        <v>0</v>
      </c>
      <c r="E88" s="32" t="n">
        <f aca="false">IF($B88&lt;=Summary!$D$10,Inputs!E76,0)</f>
        <v>0</v>
      </c>
      <c r="F88" s="32" t="n">
        <f aca="false">IF($B88&lt;=Summary!$D$10,Inputs!F76,0)</f>
        <v>0</v>
      </c>
      <c r="G88" s="29" t="n">
        <f aca="false">'EO9904.1'!G93</f>
        <v>4.778</v>
      </c>
      <c r="H88" s="29" t="n">
        <f aca="false">'EO9904.1'!J93</f>
        <v>0.0225</v>
      </c>
      <c r="I88" s="29" t="n">
        <f aca="false">'EO9904.1'!M93</f>
        <v>0.015</v>
      </c>
      <c r="K88" s="34" t="n">
        <f aca="false">IF($B88&lt;='EO9904.2'!mthend,Inputs!K76,0)</f>
        <v>0</v>
      </c>
      <c r="L88" s="33" t="n">
        <f aca="false">IF($B88&lt;='EO9904.2'!mthend,Inputs!L76,0)</f>
        <v>0</v>
      </c>
      <c r="M88" s="33" t="n">
        <f aca="false">IF($B88&lt;='EO9904.2'!mthend,Inputs!M76,0)</f>
        <v>0</v>
      </c>
      <c r="N88" s="33" t="n">
        <f aca="false">IF($B88&lt;='EO9904.2'!mthend,Inputs!N76,0)</f>
        <v>0</v>
      </c>
      <c r="O88" s="30" t="n">
        <v>0</v>
      </c>
      <c r="P88" s="30" t="n">
        <v>0</v>
      </c>
      <c r="Q88" s="30" t="n">
        <f aca="false">'EO9904.2'!M93-$Q$3</f>
        <v>0.0075</v>
      </c>
      <c r="S88" s="34" t="n">
        <f aca="false">IF($B88&lt;='EO9904.3'!mthend,Inputs!S76,0)</f>
        <v>0</v>
      </c>
      <c r="T88" s="0" t="n">
        <f aca="false">IF($B88&lt;='EO9904.3'!mthend,Inputs!T76,0)</f>
        <v>0</v>
      </c>
      <c r="U88" s="0" t="n">
        <f aca="false">IF($B88&lt;='EO9904.3'!mthend,Inputs!U76,0)</f>
        <v>0</v>
      </c>
      <c r="V88" s="33" t="n">
        <f aca="false">IF($B88&lt;='EO9904.3'!mthend,Inputs!V76,0)</f>
        <v>0</v>
      </c>
      <c r="W88" s="30" t="n">
        <f aca="false">'EO9904.3'!G93+$W$3</f>
        <v>4.858</v>
      </c>
      <c r="X88" s="30" t="n">
        <f aca="false">'EO9904.3'!J93+$X$3</f>
        <v>0.0375</v>
      </c>
      <c r="Y88" s="30" t="n">
        <v>0</v>
      </c>
      <c r="AA88" s="34" t="n">
        <f aca="false">IF($B88&lt;='EO9904.3'!mthend,Inputs!AA76,0)</f>
        <v>0</v>
      </c>
      <c r="AB88" s="0" t="n">
        <f aca="false">IF($B88&lt;='EO9904.3'!mthend,Inputs!AB76,0)</f>
        <v>0</v>
      </c>
      <c r="AC88" s="0" t="n">
        <f aca="false">IF($B88&lt;='EO9904.3'!mthend,Inputs!AC76,0)</f>
        <v>0</v>
      </c>
      <c r="AD88" s="33" t="n">
        <f aca="false">IF($B88&lt;='EO9904.3'!mthend,Inputs!AD76,0)</f>
        <v>0</v>
      </c>
      <c r="AE88" s="30" t="n">
        <f aca="false">'EO9904.M'!G93+$AE$3</f>
        <v>4.858</v>
      </c>
      <c r="AF88" s="30" t="n">
        <f aca="false">'EO9904.M'!J93+$AF$3</f>
        <v>0.0375</v>
      </c>
      <c r="AG88" s="30" t="n">
        <v>0</v>
      </c>
    </row>
    <row r="89" customFormat="false" ht="12.75" hidden="false" customHeight="false" outlineLevel="0" collapsed="false">
      <c r="B89" s="25" t="n">
        <f aca="false">'EO9904.1'!A94</f>
        <v>39508</v>
      </c>
      <c r="C89" s="34" t="n">
        <f aca="false">IF($B89&lt;=Summary!$D$10,Inputs!C77,0)</f>
        <v>0</v>
      </c>
      <c r="D89" s="35" t="n">
        <f aca="false">IF($B89&lt;=Summary!$D$10,Inputs!D77,0)</f>
        <v>0</v>
      </c>
      <c r="E89" s="32" t="n">
        <f aca="false">IF($B89&lt;=Summary!$D$10,Inputs!E77,0)</f>
        <v>0</v>
      </c>
      <c r="F89" s="32" t="n">
        <f aca="false">IF($B89&lt;=Summary!$D$10,Inputs!F77,0)</f>
        <v>0</v>
      </c>
      <c r="G89" s="29" t="n">
        <f aca="false">'EO9904.1'!G94</f>
        <v>4.653</v>
      </c>
      <c r="H89" s="29" t="n">
        <f aca="false">'EO9904.1'!J94</f>
        <v>0.0225</v>
      </c>
      <c r="I89" s="29" t="n">
        <f aca="false">'EO9904.1'!M94</f>
        <v>0.015</v>
      </c>
      <c r="K89" s="34" t="n">
        <f aca="false">IF($B89&lt;='EO9904.2'!mthend,Inputs!K77,0)</f>
        <v>0</v>
      </c>
      <c r="L89" s="33" t="n">
        <f aca="false">IF($B89&lt;='EO9904.2'!mthend,Inputs!L77,0)</f>
        <v>0</v>
      </c>
      <c r="M89" s="33" t="n">
        <f aca="false">IF($B89&lt;='EO9904.2'!mthend,Inputs!M77,0)</f>
        <v>0</v>
      </c>
      <c r="N89" s="33" t="n">
        <f aca="false">IF($B89&lt;='EO9904.2'!mthend,Inputs!N77,0)</f>
        <v>0</v>
      </c>
      <c r="O89" s="30" t="n">
        <v>0</v>
      </c>
      <c r="P89" s="30" t="n">
        <v>0</v>
      </c>
      <c r="Q89" s="30" t="n">
        <f aca="false">'EO9904.2'!M94-$Q$3</f>
        <v>0.0075</v>
      </c>
      <c r="S89" s="34" t="n">
        <f aca="false">IF($B89&lt;='EO9904.3'!mthend,Inputs!S77,0)</f>
        <v>0</v>
      </c>
      <c r="T89" s="0" t="n">
        <f aca="false">IF($B89&lt;='EO9904.3'!mthend,Inputs!T77,0)</f>
        <v>0</v>
      </c>
      <c r="U89" s="0" t="n">
        <f aca="false">IF($B89&lt;='EO9904.3'!mthend,Inputs!U77,0)</f>
        <v>0</v>
      </c>
      <c r="V89" s="33" t="n">
        <f aca="false">IF($B89&lt;='EO9904.3'!mthend,Inputs!V77,0)</f>
        <v>0</v>
      </c>
      <c r="W89" s="30" t="n">
        <f aca="false">'EO9904.3'!G94+$W$3</f>
        <v>4.733</v>
      </c>
      <c r="X89" s="30" t="n">
        <f aca="false">'EO9904.3'!J94+$X$3</f>
        <v>0.0375</v>
      </c>
      <c r="Y89" s="30" t="n">
        <v>0</v>
      </c>
      <c r="AA89" s="34" t="n">
        <f aca="false">IF($B89&lt;='EO9904.3'!mthend,Inputs!AA77,0)</f>
        <v>0</v>
      </c>
      <c r="AB89" s="0" t="n">
        <f aca="false">IF($B89&lt;='EO9904.3'!mthend,Inputs!AB77,0)</f>
        <v>0</v>
      </c>
      <c r="AC89" s="0" t="n">
        <f aca="false">IF($B89&lt;='EO9904.3'!mthend,Inputs!AC77,0)</f>
        <v>0</v>
      </c>
      <c r="AD89" s="33" t="n">
        <f aca="false">IF($B89&lt;='EO9904.3'!mthend,Inputs!AD77,0)</f>
        <v>0</v>
      </c>
      <c r="AE89" s="30" t="n">
        <f aca="false">'EO9904.M'!G94+$AE$3</f>
        <v>4.733</v>
      </c>
      <c r="AF89" s="30" t="n">
        <f aca="false">'EO9904.M'!J94+$AF$3</f>
        <v>0.0375</v>
      </c>
      <c r="AG89" s="30" t="n">
        <v>0</v>
      </c>
    </row>
    <row r="90" customFormat="false" ht="12.75" hidden="false" customHeight="false" outlineLevel="0" collapsed="false">
      <c r="B90" s="25" t="n">
        <f aca="false">'EO9904.1'!A95</f>
        <v>39539</v>
      </c>
      <c r="C90" s="34" t="n">
        <f aca="false">IF($B90&lt;=Summary!$D$10,Inputs!C78,0)</f>
        <v>0</v>
      </c>
      <c r="D90" s="35" t="n">
        <f aca="false">IF($B90&lt;=Summary!$D$10,Inputs!D78,0)</f>
        <v>0</v>
      </c>
      <c r="E90" s="32" t="n">
        <f aca="false">IF($B90&lt;=Summary!$D$10,Inputs!E78,0)</f>
        <v>0</v>
      </c>
      <c r="F90" s="32" t="n">
        <f aca="false">IF($B90&lt;=Summary!$D$10,Inputs!F78,0)</f>
        <v>0</v>
      </c>
      <c r="G90" s="29" t="n">
        <f aca="false">'EO9904.1'!G95</f>
        <v>4.523</v>
      </c>
      <c r="H90" s="29" t="n">
        <f aca="false">'EO9904.1'!J95</f>
        <v>0.013</v>
      </c>
      <c r="I90" s="29" t="n">
        <f aca="false">'EO9904.1'!M95</f>
        <v>0.01</v>
      </c>
      <c r="K90" s="34" t="n">
        <f aca="false">IF($B90&lt;='EO9904.2'!mthend,Inputs!K78,0)</f>
        <v>0</v>
      </c>
      <c r="L90" s="33" t="n">
        <f aca="false">IF($B90&lt;='EO9904.2'!mthend,Inputs!L78,0)</f>
        <v>0</v>
      </c>
      <c r="M90" s="33" t="n">
        <f aca="false">IF($B90&lt;='EO9904.2'!mthend,Inputs!M78,0)</f>
        <v>0</v>
      </c>
      <c r="N90" s="33" t="n">
        <f aca="false">IF($B90&lt;='EO9904.2'!mthend,Inputs!N78,0)</f>
        <v>0</v>
      </c>
      <c r="O90" s="30" t="n">
        <v>0</v>
      </c>
      <c r="P90" s="30" t="n">
        <v>0</v>
      </c>
      <c r="Q90" s="30" t="n">
        <f aca="false">'EO9904.2'!M95-$Q$3</f>
        <v>0.0025</v>
      </c>
      <c r="S90" s="34" t="n">
        <f aca="false">IF($B90&lt;='EO9904.3'!mthend,Inputs!S78,0)</f>
        <v>0</v>
      </c>
      <c r="T90" s="0" t="n">
        <f aca="false">IF($B90&lt;='EO9904.3'!mthend,Inputs!T78,0)</f>
        <v>0</v>
      </c>
      <c r="U90" s="0" t="n">
        <f aca="false">IF($B90&lt;='EO9904.3'!mthend,Inputs!U78,0)</f>
        <v>0</v>
      </c>
      <c r="V90" s="33" t="n">
        <f aca="false">IF($B90&lt;='EO9904.3'!mthend,Inputs!V78,0)</f>
        <v>0</v>
      </c>
      <c r="W90" s="30" t="n">
        <f aca="false">'EO9904.3'!G95+$W$3</f>
        <v>4.603</v>
      </c>
      <c r="X90" s="30" t="n">
        <f aca="false">'EO9904.3'!J95+$X$3</f>
        <v>0.028</v>
      </c>
      <c r="Y90" s="30" t="n">
        <v>0</v>
      </c>
      <c r="AA90" s="34" t="n">
        <f aca="false">IF($B90&lt;='EO9904.3'!mthend,Inputs!AA78,0)</f>
        <v>0</v>
      </c>
      <c r="AB90" s="0" t="n">
        <f aca="false">IF($B90&lt;='EO9904.3'!mthend,Inputs!AB78,0)</f>
        <v>0</v>
      </c>
      <c r="AC90" s="0" t="n">
        <f aca="false">IF($B90&lt;='EO9904.3'!mthend,Inputs!AC78,0)</f>
        <v>0</v>
      </c>
      <c r="AD90" s="33" t="n">
        <f aca="false">IF($B90&lt;='EO9904.3'!mthend,Inputs!AD78,0)</f>
        <v>0</v>
      </c>
      <c r="AE90" s="30" t="n">
        <f aca="false">'EO9904.M'!G95+$AE$3</f>
        <v>4.603</v>
      </c>
      <c r="AF90" s="30" t="n">
        <f aca="false">'EO9904.M'!J95+$AF$3</f>
        <v>0.028</v>
      </c>
      <c r="AG90" s="30" t="n">
        <v>0</v>
      </c>
    </row>
    <row r="91" customFormat="false" ht="12.75" hidden="false" customHeight="false" outlineLevel="0" collapsed="false">
      <c r="B91" s="25" t="n">
        <f aca="false">'EO9904.1'!A96</f>
        <v>39569</v>
      </c>
      <c r="C91" s="34" t="n">
        <f aca="false">IF($B91&lt;=Summary!$D$10,Inputs!C79,0)</f>
        <v>0</v>
      </c>
      <c r="D91" s="35" t="n">
        <f aca="false">IF($B91&lt;=Summary!$D$10,Inputs!D79,0)</f>
        <v>0</v>
      </c>
      <c r="E91" s="32" t="n">
        <f aca="false">IF($B91&lt;=Summary!$D$10,Inputs!E79,0)</f>
        <v>0</v>
      </c>
      <c r="F91" s="32" t="n">
        <f aca="false">IF($B91&lt;=Summary!$D$10,Inputs!F79,0)</f>
        <v>0</v>
      </c>
      <c r="G91" s="29" t="n">
        <f aca="false">'EO9904.1'!G96</f>
        <v>4.513</v>
      </c>
      <c r="H91" s="29" t="n">
        <f aca="false">'EO9904.1'!J96</f>
        <v>0.013</v>
      </c>
      <c r="I91" s="29" t="n">
        <f aca="false">'EO9904.1'!M96</f>
        <v>0.01</v>
      </c>
      <c r="K91" s="34" t="n">
        <f aca="false">IF($B91&lt;='EO9904.2'!mthend,Inputs!K79,0)</f>
        <v>0</v>
      </c>
      <c r="L91" s="33" t="n">
        <f aca="false">IF($B91&lt;='EO9904.2'!mthend,Inputs!L79,0)</f>
        <v>0</v>
      </c>
      <c r="M91" s="33" t="n">
        <f aca="false">IF($B91&lt;='EO9904.2'!mthend,Inputs!M79,0)</f>
        <v>0</v>
      </c>
      <c r="N91" s="33" t="n">
        <f aca="false">IF($B91&lt;='EO9904.2'!mthend,Inputs!N79,0)</f>
        <v>0</v>
      </c>
      <c r="O91" s="30" t="n">
        <v>0</v>
      </c>
      <c r="P91" s="30" t="n">
        <v>0</v>
      </c>
      <c r="Q91" s="30" t="n">
        <f aca="false">'EO9904.2'!M96-$Q$3</f>
        <v>0.0025</v>
      </c>
      <c r="S91" s="34" t="n">
        <f aca="false">IF($B91&lt;='EO9904.3'!mthend,Inputs!S79,0)</f>
        <v>0</v>
      </c>
      <c r="T91" s="0" t="n">
        <f aca="false">IF($B91&lt;='EO9904.3'!mthend,Inputs!T79,0)</f>
        <v>0</v>
      </c>
      <c r="U91" s="0" t="n">
        <f aca="false">IF($B91&lt;='EO9904.3'!mthend,Inputs!U79,0)</f>
        <v>0</v>
      </c>
      <c r="V91" s="33" t="n">
        <f aca="false">IF($B91&lt;='EO9904.3'!mthend,Inputs!V79,0)</f>
        <v>0</v>
      </c>
      <c r="W91" s="30" t="n">
        <f aca="false">'EO9904.3'!G96+$W$3</f>
        <v>4.593</v>
      </c>
      <c r="X91" s="30" t="n">
        <f aca="false">'EO9904.3'!J96+$X$3</f>
        <v>0.028</v>
      </c>
      <c r="Y91" s="30" t="n">
        <v>0</v>
      </c>
      <c r="AA91" s="34" t="n">
        <f aca="false">IF($B91&lt;='EO9904.3'!mthend,Inputs!AA79,0)</f>
        <v>0</v>
      </c>
      <c r="AB91" s="0" t="n">
        <f aca="false">IF($B91&lt;='EO9904.3'!mthend,Inputs!AB79,0)</f>
        <v>0</v>
      </c>
      <c r="AC91" s="0" t="n">
        <f aca="false">IF($B91&lt;='EO9904.3'!mthend,Inputs!AC79,0)</f>
        <v>0</v>
      </c>
      <c r="AD91" s="33" t="n">
        <f aca="false">IF($B91&lt;='EO9904.3'!mthend,Inputs!AD79,0)</f>
        <v>0</v>
      </c>
      <c r="AE91" s="30" t="n">
        <f aca="false">'EO9904.M'!G96+$AE$3</f>
        <v>4.593</v>
      </c>
      <c r="AF91" s="30" t="n">
        <f aca="false">'EO9904.M'!J96+$AF$3</f>
        <v>0.028</v>
      </c>
      <c r="AG91" s="30" t="n">
        <v>0</v>
      </c>
    </row>
    <row r="92" customFormat="false" ht="12.75" hidden="false" customHeight="false" outlineLevel="0" collapsed="false">
      <c r="B92" s="25" t="n">
        <f aca="false">'EO9904.1'!A97</f>
        <v>39600</v>
      </c>
      <c r="C92" s="34" t="n">
        <f aca="false">IF($B92&lt;=Summary!$D$10,Inputs!C80,0)</f>
        <v>0</v>
      </c>
      <c r="D92" s="35" t="n">
        <f aca="false">IF($B92&lt;=Summary!$D$10,Inputs!D80,0)</f>
        <v>0</v>
      </c>
      <c r="E92" s="32" t="n">
        <f aca="false">IF($B92&lt;=Summary!$D$10,Inputs!E80,0)</f>
        <v>0</v>
      </c>
      <c r="F92" s="32" t="n">
        <f aca="false">IF($B92&lt;=Summary!$D$10,Inputs!F80,0)</f>
        <v>0</v>
      </c>
      <c r="G92" s="29" t="n">
        <f aca="false">'EO9904.1'!G97</f>
        <v>4.533</v>
      </c>
      <c r="H92" s="29" t="n">
        <f aca="false">'EO9904.1'!J97</f>
        <v>0.013</v>
      </c>
      <c r="I92" s="29" t="n">
        <f aca="false">'EO9904.1'!M97</f>
        <v>0.01</v>
      </c>
      <c r="K92" s="34" t="n">
        <f aca="false">IF($B92&lt;='EO9904.2'!mthend,Inputs!K80,0)</f>
        <v>0</v>
      </c>
      <c r="L92" s="33" t="n">
        <f aca="false">IF($B92&lt;='EO9904.2'!mthend,Inputs!L80,0)</f>
        <v>0</v>
      </c>
      <c r="M92" s="33" t="n">
        <f aca="false">IF($B92&lt;='EO9904.2'!mthend,Inputs!M80,0)</f>
        <v>0</v>
      </c>
      <c r="N92" s="33" t="n">
        <f aca="false">IF($B92&lt;='EO9904.2'!mthend,Inputs!N80,0)</f>
        <v>0</v>
      </c>
      <c r="O92" s="30" t="n">
        <v>0</v>
      </c>
      <c r="P92" s="30" t="n">
        <v>0</v>
      </c>
      <c r="Q92" s="30" t="n">
        <f aca="false">'EO9904.2'!M97-$Q$3</f>
        <v>0.0025</v>
      </c>
      <c r="S92" s="34" t="n">
        <f aca="false">IF($B92&lt;='EO9904.3'!mthend,Inputs!S80,0)</f>
        <v>0</v>
      </c>
      <c r="T92" s="0" t="n">
        <f aca="false">IF($B92&lt;='EO9904.3'!mthend,Inputs!T80,0)</f>
        <v>0</v>
      </c>
      <c r="U92" s="0" t="n">
        <f aca="false">IF($B92&lt;='EO9904.3'!mthend,Inputs!U80,0)</f>
        <v>0</v>
      </c>
      <c r="V92" s="33" t="n">
        <f aca="false">IF($B92&lt;='EO9904.3'!mthend,Inputs!V80,0)</f>
        <v>0</v>
      </c>
      <c r="W92" s="30" t="n">
        <f aca="false">'EO9904.3'!G97+$W$3</f>
        <v>4.613</v>
      </c>
      <c r="X92" s="30" t="n">
        <f aca="false">'EO9904.3'!J97+$X$3</f>
        <v>0.028</v>
      </c>
      <c r="Y92" s="30" t="n">
        <v>0</v>
      </c>
      <c r="AA92" s="34" t="n">
        <f aca="false">IF($B92&lt;='EO9904.3'!mthend,Inputs!AA80,0)</f>
        <v>0</v>
      </c>
      <c r="AB92" s="0" t="n">
        <f aca="false">IF($B92&lt;='EO9904.3'!mthend,Inputs!AB80,0)</f>
        <v>0</v>
      </c>
      <c r="AC92" s="0" t="n">
        <f aca="false">IF($B92&lt;='EO9904.3'!mthend,Inputs!AC80,0)</f>
        <v>0</v>
      </c>
      <c r="AD92" s="33" t="n">
        <f aca="false">IF($B92&lt;='EO9904.3'!mthend,Inputs!AD80,0)</f>
        <v>0</v>
      </c>
      <c r="AE92" s="30" t="n">
        <f aca="false">'EO9904.M'!G97+$AE$3</f>
        <v>4.613</v>
      </c>
      <c r="AF92" s="30" t="n">
        <f aca="false">'EO9904.M'!J97+$AF$3</f>
        <v>0.028</v>
      </c>
      <c r="AG92" s="30" t="n">
        <v>0</v>
      </c>
    </row>
    <row r="93" customFormat="false" ht="12.75" hidden="false" customHeight="false" outlineLevel="0" collapsed="false">
      <c r="B93" s="25" t="n">
        <f aca="false">'EO9904.1'!A98</f>
        <v>39630</v>
      </c>
      <c r="C93" s="34" t="n">
        <f aca="false">IF($B93&lt;=Summary!$D$10,Inputs!C81,0)</f>
        <v>0</v>
      </c>
      <c r="D93" s="35" t="n">
        <f aca="false">IF($B93&lt;=Summary!$D$10,Inputs!D81,0)</f>
        <v>0</v>
      </c>
      <c r="E93" s="32" t="n">
        <f aca="false">IF($B93&lt;=Summary!$D$10,Inputs!E81,0)</f>
        <v>0</v>
      </c>
      <c r="F93" s="32" t="n">
        <f aca="false">IF($B93&lt;=Summary!$D$10,Inputs!F81,0)</f>
        <v>0</v>
      </c>
      <c r="G93" s="29" t="n">
        <f aca="false">'EO9904.1'!G98</f>
        <v>4.554</v>
      </c>
      <c r="H93" s="29" t="n">
        <f aca="false">'EO9904.1'!J98</f>
        <v>0.013</v>
      </c>
      <c r="I93" s="29" t="n">
        <f aca="false">'EO9904.1'!M98</f>
        <v>0.01</v>
      </c>
      <c r="K93" s="34" t="n">
        <f aca="false">IF($B93&lt;='EO9904.2'!mthend,Inputs!K81,0)</f>
        <v>0</v>
      </c>
      <c r="L93" s="33" t="n">
        <f aca="false">IF($B93&lt;='EO9904.2'!mthend,Inputs!L81,0)</f>
        <v>0</v>
      </c>
      <c r="M93" s="33" t="n">
        <f aca="false">IF($B93&lt;='EO9904.2'!mthend,Inputs!M81,0)</f>
        <v>0</v>
      </c>
      <c r="N93" s="33" t="n">
        <f aca="false">IF($B93&lt;='EO9904.2'!mthend,Inputs!N81,0)</f>
        <v>0</v>
      </c>
      <c r="O93" s="30" t="n">
        <v>0</v>
      </c>
      <c r="P93" s="30" t="n">
        <v>0</v>
      </c>
      <c r="Q93" s="30" t="n">
        <f aca="false">'EO9904.2'!M98-$Q$3</f>
        <v>0.0025</v>
      </c>
      <c r="S93" s="34" t="n">
        <f aca="false">IF($B93&lt;='EO9904.3'!mthend,Inputs!S81,0)</f>
        <v>0</v>
      </c>
      <c r="T93" s="0" t="n">
        <f aca="false">IF($B93&lt;='EO9904.3'!mthend,Inputs!T81,0)</f>
        <v>0</v>
      </c>
      <c r="U93" s="0" t="n">
        <f aca="false">IF($B93&lt;='EO9904.3'!mthend,Inputs!U81,0)</f>
        <v>0</v>
      </c>
      <c r="V93" s="33" t="n">
        <f aca="false">IF($B93&lt;='EO9904.3'!mthend,Inputs!V81,0)</f>
        <v>0</v>
      </c>
      <c r="W93" s="30" t="n">
        <f aca="false">'EO9904.3'!G98+$W$3</f>
        <v>4.634</v>
      </c>
      <c r="X93" s="30" t="n">
        <f aca="false">'EO9904.3'!J98+$X$3</f>
        <v>0.028</v>
      </c>
      <c r="Y93" s="30" t="n">
        <v>0</v>
      </c>
      <c r="AA93" s="34" t="n">
        <f aca="false">IF($B93&lt;='EO9904.3'!mthend,Inputs!AA81,0)</f>
        <v>0</v>
      </c>
      <c r="AB93" s="0" t="n">
        <f aca="false">IF($B93&lt;='EO9904.3'!mthend,Inputs!AB81,0)</f>
        <v>0</v>
      </c>
      <c r="AC93" s="0" t="n">
        <f aca="false">IF($B93&lt;='EO9904.3'!mthend,Inputs!AC81,0)</f>
        <v>0</v>
      </c>
      <c r="AD93" s="33" t="n">
        <f aca="false">IF($B93&lt;='EO9904.3'!mthend,Inputs!AD81,0)</f>
        <v>0</v>
      </c>
      <c r="AE93" s="30" t="n">
        <f aca="false">'EO9904.M'!G98+$AE$3</f>
        <v>4.634</v>
      </c>
      <c r="AF93" s="30" t="n">
        <f aca="false">'EO9904.M'!J98+$AF$3</f>
        <v>0.028</v>
      </c>
      <c r="AG93" s="30" t="n">
        <v>0</v>
      </c>
    </row>
    <row r="94" customFormat="false" ht="12.75" hidden="false" customHeight="false" outlineLevel="0" collapsed="false">
      <c r="B94" s="25" t="n">
        <f aca="false">'EO9904.1'!A99</f>
        <v>39661</v>
      </c>
      <c r="C94" s="34" t="n">
        <f aca="false">IF($B94&lt;=Summary!$D$10,Inputs!C82,0)</f>
        <v>0</v>
      </c>
      <c r="D94" s="35" t="n">
        <f aca="false">IF($B94&lt;=Summary!$D$10,Inputs!D82,0)</f>
        <v>0</v>
      </c>
      <c r="E94" s="32" t="n">
        <f aca="false">IF($B94&lt;=Summary!$D$10,Inputs!E82,0)</f>
        <v>0</v>
      </c>
      <c r="F94" s="32" t="n">
        <f aca="false">IF($B94&lt;=Summary!$D$10,Inputs!F82,0)</f>
        <v>0</v>
      </c>
      <c r="G94" s="29" t="n">
        <f aca="false">'EO9904.1'!G99</f>
        <v>4.578</v>
      </c>
      <c r="H94" s="29" t="n">
        <f aca="false">'EO9904.1'!J99</f>
        <v>0.013</v>
      </c>
      <c r="I94" s="29" t="n">
        <f aca="false">'EO9904.1'!M99</f>
        <v>0.01</v>
      </c>
      <c r="K94" s="34" t="n">
        <f aca="false">IF($B94&lt;='EO9904.2'!mthend,Inputs!K82,0)</f>
        <v>0</v>
      </c>
      <c r="L94" s="33" t="n">
        <f aca="false">IF($B94&lt;='EO9904.2'!mthend,Inputs!L82,0)</f>
        <v>0</v>
      </c>
      <c r="M94" s="33" t="n">
        <f aca="false">IF($B94&lt;='EO9904.2'!mthend,Inputs!M82,0)</f>
        <v>0</v>
      </c>
      <c r="N94" s="33" t="n">
        <f aca="false">IF($B94&lt;='EO9904.2'!mthend,Inputs!N82,0)</f>
        <v>0</v>
      </c>
      <c r="O94" s="30" t="n">
        <v>0</v>
      </c>
      <c r="P94" s="30" t="n">
        <v>0</v>
      </c>
      <c r="Q94" s="30" t="n">
        <f aca="false">'EO9904.2'!M99-$Q$3</f>
        <v>0.0025</v>
      </c>
      <c r="S94" s="34" t="n">
        <f aca="false">IF($B94&lt;='EO9904.3'!mthend,Inputs!S82,0)</f>
        <v>0</v>
      </c>
      <c r="T94" s="0" t="n">
        <f aca="false">IF($B94&lt;='EO9904.3'!mthend,Inputs!T82,0)</f>
        <v>0</v>
      </c>
      <c r="U94" s="0" t="n">
        <f aca="false">IF($B94&lt;='EO9904.3'!mthend,Inputs!U82,0)</f>
        <v>0</v>
      </c>
      <c r="V94" s="33" t="n">
        <f aca="false">IF($B94&lt;='EO9904.3'!mthend,Inputs!V82,0)</f>
        <v>0</v>
      </c>
      <c r="W94" s="30" t="n">
        <f aca="false">'EO9904.3'!G99+$W$3</f>
        <v>4.658</v>
      </c>
      <c r="X94" s="30" t="n">
        <f aca="false">'EO9904.3'!J99+$X$3</f>
        <v>0.028</v>
      </c>
      <c r="Y94" s="30" t="n">
        <v>0</v>
      </c>
      <c r="AA94" s="34" t="n">
        <f aca="false">IF($B94&lt;='EO9904.3'!mthend,Inputs!AA82,0)</f>
        <v>0</v>
      </c>
      <c r="AB94" s="0" t="n">
        <f aca="false">IF($B94&lt;='EO9904.3'!mthend,Inputs!AB82,0)</f>
        <v>0</v>
      </c>
      <c r="AC94" s="0" t="n">
        <f aca="false">IF($B94&lt;='EO9904.3'!mthend,Inputs!AC82,0)</f>
        <v>0</v>
      </c>
      <c r="AD94" s="33" t="n">
        <f aca="false">IF($B94&lt;='EO9904.3'!mthend,Inputs!AD82,0)</f>
        <v>0</v>
      </c>
      <c r="AE94" s="30" t="n">
        <f aca="false">'EO9904.M'!G99+$AE$3</f>
        <v>4.658</v>
      </c>
      <c r="AF94" s="30" t="n">
        <f aca="false">'EO9904.M'!J99+$AF$3</f>
        <v>0.028</v>
      </c>
      <c r="AG94" s="30" t="n">
        <v>0</v>
      </c>
    </row>
    <row r="95" customFormat="false" ht="12.75" hidden="false" customHeight="false" outlineLevel="0" collapsed="false">
      <c r="B95" s="25" t="n">
        <f aca="false">'EO9904.1'!A100</f>
        <v>39692</v>
      </c>
      <c r="C95" s="34" t="n">
        <f aca="false">IF($B95&lt;=Summary!$D$10,Inputs!C83,0)</f>
        <v>0</v>
      </c>
      <c r="D95" s="35" t="n">
        <f aca="false">IF($B95&lt;=Summary!$D$10,Inputs!D83,0)</f>
        <v>0</v>
      </c>
      <c r="E95" s="32" t="n">
        <f aca="false">IF($B95&lt;=Summary!$D$10,Inputs!E83,0)</f>
        <v>0</v>
      </c>
      <c r="F95" s="32" t="n">
        <f aca="false">IF($B95&lt;=Summary!$D$10,Inputs!F83,0)</f>
        <v>0</v>
      </c>
      <c r="G95" s="29" t="n">
        <f aca="false">'EO9904.1'!G100</f>
        <v>4.588</v>
      </c>
      <c r="H95" s="29" t="n">
        <f aca="false">'EO9904.1'!J100</f>
        <v>0.013</v>
      </c>
      <c r="I95" s="29" t="n">
        <f aca="false">'EO9904.1'!M100</f>
        <v>0.01</v>
      </c>
      <c r="K95" s="34" t="n">
        <f aca="false">IF($B95&lt;='EO9904.2'!mthend,Inputs!K83,0)</f>
        <v>0</v>
      </c>
      <c r="L95" s="33" t="n">
        <f aca="false">IF($B95&lt;='EO9904.2'!mthend,Inputs!L83,0)</f>
        <v>0</v>
      </c>
      <c r="M95" s="33" t="n">
        <f aca="false">IF($B95&lt;='EO9904.2'!mthend,Inputs!M83,0)</f>
        <v>0</v>
      </c>
      <c r="N95" s="33" t="n">
        <f aca="false">IF($B95&lt;='EO9904.2'!mthend,Inputs!N83,0)</f>
        <v>0</v>
      </c>
      <c r="O95" s="30" t="n">
        <v>0</v>
      </c>
      <c r="P95" s="30" t="n">
        <v>0</v>
      </c>
      <c r="Q95" s="30" t="n">
        <f aca="false">'EO9904.2'!M100-$Q$3</f>
        <v>0.0025</v>
      </c>
      <c r="S95" s="34" t="n">
        <f aca="false">IF($B95&lt;='EO9904.3'!mthend,Inputs!S83,0)</f>
        <v>0</v>
      </c>
      <c r="T95" s="0" t="n">
        <f aca="false">IF($B95&lt;='EO9904.3'!mthend,Inputs!T83,0)</f>
        <v>0</v>
      </c>
      <c r="U95" s="0" t="n">
        <f aca="false">IF($B95&lt;='EO9904.3'!mthend,Inputs!U83,0)</f>
        <v>0</v>
      </c>
      <c r="V95" s="33" t="n">
        <f aca="false">IF($B95&lt;='EO9904.3'!mthend,Inputs!V83,0)</f>
        <v>0</v>
      </c>
      <c r="W95" s="30" t="n">
        <f aca="false">'EO9904.3'!G100+$W$3</f>
        <v>4.668</v>
      </c>
      <c r="X95" s="30" t="n">
        <f aca="false">'EO9904.3'!J100+$X$3</f>
        <v>0.028</v>
      </c>
      <c r="Y95" s="30" t="n">
        <v>0</v>
      </c>
      <c r="AA95" s="34" t="n">
        <f aca="false">IF($B95&lt;='EO9904.3'!mthend,Inputs!AA83,0)</f>
        <v>0</v>
      </c>
      <c r="AB95" s="0" t="n">
        <f aca="false">IF($B95&lt;='EO9904.3'!mthend,Inputs!AB83,0)</f>
        <v>0</v>
      </c>
      <c r="AC95" s="0" t="n">
        <f aca="false">IF($B95&lt;='EO9904.3'!mthend,Inputs!AC83,0)</f>
        <v>0</v>
      </c>
      <c r="AD95" s="33" t="n">
        <f aca="false">IF($B95&lt;='EO9904.3'!mthend,Inputs!AD83,0)</f>
        <v>0</v>
      </c>
      <c r="AE95" s="30" t="n">
        <f aca="false">'EO9904.M'!G100+$AE$3</f>
        <v>4.668</v>
      </c>
      <c r="AF95" s="30" t="n">
        <f aca="false">'EO9904.M'!J100+$AF$3</f>
        <v>0.028</v>
      </c>
      <c r="AG95" s="30" t="n">
        <v>0</v>
      </c>
    </row>
    <row r="96" customFormat="false" ht="12.75" hidden="false" customHeight="false" outlineLevel="0" collapsed="false">
      <c r="B96" s="25" t="n">
        <f aca="false">'EO9904.1'!A101</f>
        <v>39722</v>
      </c>
      <c r="C96" s="34" t="n">
        <f aca="false">IF($B96&lt;=Summary!$D$10,Inputs!C84,0)</f>
        <v>0</v>
      </c>
      <c r="D96" s="35" t="n">
        <f aca="false">IF($B96&lt;=Summary!$D$10,Inputs!D84,0)</f>
        <v>0</v>
      </c>
      <c r="E96" s="32" t="n">
        <f aca="false">IF($B96&lt;=Summary!$D$10,Inputs!E84,0)</f>
        <v>0</v>
      </c>
      <c r="F96" s="32" t="n">
        <f aca="false">IF($B96&lt;=Summary!$D$10,Inputs!F84,0)</f>
        <v>0</v>
      </c>
      <c r="G96" s="29" t="n">
        <f aca="false">'EO9904.1'!G101</f>
        <v>4.618</v>
      </c>
      <c r="H96" s="29" t="n">
        <f aca="false">'EO9904.1'!J101</f>
        <v>0.013</v>
      </c>
      <c r="I96" s="29" t="n">
        <f aca="false">'EO9904.1'!M101</f>
        <v>0.01</v>
      </c>
      <c r="K96" s="34" t="n">
        <f aca="false">IF($B96&lt;='EO9904.2'!mthend,Inputs!K84,0)</f>
        <v>0</v>
      </c>
      <c r="L96" s="33" t="n">
        <f aca="false">IF($B96&lt;='EO9904.2'!mthend,Inputs!L84,0)</f>
        <v>0</v>
      </c>
      <c r="M96" s="33" t="n">
        <f aca="false">IF($B96&lt;='EO9904.2'!mthend,Inputs!M84,0)</f>
        <v>0</v>
      </c>
      <c r="N96" s="33" t="n">
        <f aca="false">IF($B96&lt;='EO9904.2'!mthend,Inputs!N84,0)</f>
        <v>0</v>
      </c>
      <c r="O96" s="30" t="n">
        <v>0</v>
      </c>
      <c r="P96" s="30" t="n">
        <v>0</v>
      </c>
      <c r="Q96" s="30" t="n">
        <f aca="false">'EO9904.2'!M101-$Q$3</f>
        <v>0.0025</v>
      </c>
      <c r="S96" s="34" t="n">
        <f aca="false">IF($B96&lt;='EO9904.3'!mthend,Inputs!S84,0)</f>
        <v>0</v>
      </c>
      <c r="T96" s="0" t="n">
        <f aca="false">IF($B96&lt;='EO9904.3'!mthend,Inputs!T84,0)</f>
        <v>0</v>
      </c>
      <c r="U96" s="0" t="n">
        <f aca="false">IF($B96&lt;='EO9904.3'!mthend,Inputs!U84,0)</f>
        <v>0</v>
      </c>
      <c r="V96" s="33" t="n">
        <f aca="false">IF($B96&lt;='EO9904.3'!mthend,Inputs!V84,0)</f>
        <v>0</v>
      </c>
      <c r="W96" s="30" t="n">
        <f aca="false">'EO9904.3'!G101+$W$3</f>
        <v>4.698</v>
      </c>
      <c r="X96" s="30" t="n">
        <f aca="false">'EO9904.3'!J101+$X$3</f>
        <v>0.028</v>
      </c>
      <c r="Y96" s="30" t="n">
        <v>0</v>
      </c>
      <c r="AA96" s="34" t="n">
        <f aca="false">IF($B96&lt;='EO9904.3'!mthend,Inputs!AA84,0)</f>
        <v>0</v>
      </c>
      <c r="AB96" s="0" t="n">
        <f aca="false">IF($B96&lt;='EO9904.3'!mthend,Inputs!AB84,0)</f>
        <v>0</v>
      </c>
      <c r="AC96" s="0" t="n">
        <f aca="false">IF($B96&lt;='EO9904.3'!mthend,Inputs!AC84,0)</f>
        <v>0</v>
      </c>
      <c r="AD96" s="33" t="n">
        <f aca="false">IF($B96&lt;='EO9904.3'!mthend,Inputs!AD84,0)</f>
        <v>0</v>
      </c>
      <c r="AE96" s="30" t="n">
        <f aca="false">'EO9904.M'!G101+$AE$3</f>
        <v>4.698</v>
      </c>
      <c r="AF96" s="30" t="n">
        <f aca="false">'EO9904.M'!J101+$AF$3</f>
        <v>0.028</v>
      </c>
      <c r="AG96" s="30" t="n">
        <v>0</v>
      </c>
    </row>
    <row r="97" customFormat="false" ht="12.75" hidden="false" customHeight="false" outlineLevel="0" collapsed="false">
      <c r="B97" s="25" t="n">
        <f aca="false">'EO9904.1'!A102</f>
        <v>39753</v>
      </c>
      <c r="C97" s="34" t="n">
        <f aca="false">IF($B97&lt;=Summary!$D$10,Inputs!C85,0)</f>
        <v>0</v>
      </c>
      <c r="D97" s="35" t="n">
        <f aca="false">IF($B97&lt;=Summary!$D$10,Inputs!D85,0)</f>
        <v>0</v>
      </c>
      <c r="E97" s="32" t="n">
        <f aca="false">IF($B97&lt;=Summary!$D$10,Inputs!E85,0)</f>
        <v>0</v>
      </c>
      <c r="F97" s="32" t="n">
        <f aca="false">IF($B97&lt;=Summary!$D$10,Inputs!F85,0)</f>
        <v>0</v>
      </c>
      <c r="G97" s="29" t="n">
        <f aca="false">'EO9904.1'!G102</f>
        <v>4.758</v>
      </c>
      <c r="H97" s="29" t="n">
        <f aca="false">'EO9904.1'!J102</f>
        <v>0.0235</v>
      </c>
      <c r="I97" s="29" t="n">
        <f aca="false">'EO9904.1'!M102</f>
        <v>0.015</v>
      </c>
      <c r="K97" s="34" t="n">
        <f aca="false">IF($B97&lt;='EO9904.2'!mthend,Inputs!K85,0)</f>
        <v>0</v>
      </c>
      <c r="L97" s="33" t="n">
        <f aca="false">IF($B97&lt;='EO9904.2'!mthend,Inputs!L85,0)</f>
        <v>0</v>
      </c>
      <c r="M97" s="33" t="n">
        <f aca="false">IF($B97&lt;='EO9904.2'!mthend,Inputs!M85,0)</f>
        <v>0</v>
      </c>
      <c r="N97" s="33" t="n">
        <f aca="false">IF($B97&lt;='EO9904.2'!mthend,Inputs!N85,0)</f>
        <v>0</v>
      </c>
      <c r="O97" s="30" t="n">
        <v>0</v>
      </c>
      <c r="P97" s="30" t="n">
        <v>0</v>
      </c>
      <c r="Q97" s="30" t="n">
        <f aca="false">'EO9904.2'!M102-$Q$3</f>
        <v>0.0075</v>
      </c>
      <c r="S97" s="34" t="n">
        <f aca="false">IF($B97&lt;='EO9904.3'!mthend,Inputs!S85,0)</f>
        <v>0</v>
      </c>
      <c r="T97" s="0" t="n">
        <f aca="false">IF($B97&lt;='EO9904.3'!mthend,Inputs!T85,0)</f>
        <v>0</v>
      </c>
      <c r="U97" s="0" t="n">
        <f aca="false">IF($B97&lt;='EO9904.3'!mthend,Inputs!U85,0)</f>
        <v>0</v>
      </c>
      <c r="V97" s="33" t="n">
        <f aca="false">IF($B97&lt;='EO9904.3'!mthend,Inputs!V85,0)</f>
        <v>0</v>
      </c>
      <c r="W97" s="30" t="n">
        <f aca="false">'EO9904.3'!G102+$W$3</f>
        <v>4.838</v>
      </c>
      <c r="X97" s="30" t="n">
        <f aca="false">'EO9904.3'!J102+$X$3</f>
        <v>0.0385</v>
      </c>
      <c r="Y97" s="30" t="n">
        <v>0</v>
      </c>
      <c r="AA97" s="34" t="n">
        <f aca="false">IF($B97&lt;='EO9904.3'!mthend,Inputs!AA85,0)</f>
        <v>0</v>
      </c>
      <c r="AB97" s="0" t="n">
        <f aca="false">IF($B97&lt;='EO9904.3'!mthend,Inputs!AB85,0)</f>
        <v>0</v>
      </c>
      <c r="AC97" s="0" t="n">
        <f aca="false">IF($B97&lt;='EO9904.3'!mthend,Inputs!AC85,0)</f>
        <v>0</v>
      </c>
      <c r="AD97" s="33" t="n">
        <f aca="false">IF($B97&lt;='EO9904.3'!mthend,Inputs!AD85,0)</f>
        <v>0</v>
      </c>
      <c r="AE97" s="30" t="n">
        <f aca="false">'EO9904.M'!G102+$AE$3</f>
        <v>4.838</v>
      </c>
      <c r="AF97" s="30" t="n">
        <f aca="false">'EO9904.M'!J102+$AF$3</f>
        <v>0.0385</v>
      </c>
      <c r="AG97" s="30" t="n">
        <v>0</v>
      </c>
    </row>
    <row r="98" customFormat="false" ht="12.75" hidden="false" customHeight="false" outlineLevel="0" collapsed="false">
      <c r="B98" s="25" t="n">
        <f aca="false">'EO9904.1'!A103</f>
        <v>39783</v>
      </c>
      <c r="C98" s="34" t="n">
        <f aca="false">IF($B98&lt;=Summary!$D$10,Inputs!C86,0)</f>
        <v>0</v>
      </c>
      <c r="D98" s="35" t="n">
        <f aca="false">IF($B98&lt;=Summary!$D$10,Inputs!D86,0)</f>
        <v>0</v>
      </c>
      <c r="E98" s="32" t="n">
        <f aca="false">IF($B98&lt;=Summary!$D$10,Inputs!E86,0)</f>
        <v>0</v>
      </c>
      <c r="F98" s="32" t="n">
        <f aca="false">IF($B98&lt;=Summary!$D$10,Inputs!F86,0)</f>
        <v>0</v>
      </c>
      <c r="G98" s="29" t="n">
        <f aca="false">'EO9904.1'!G103</f>
        <v>4.898</v>
      </c>
      <c r="H98" s="29" t="n">
        <f aca="false">'EO9904.1'!J103</f>
        <v>0.0235</v>
      </c>
      <c r="I98" s="29" t="n">
        <f aca="false">'EO9904.1'!M103</f>
        <v>0.015</v>
      </c>
      <c r="K98" s="34" t="n">
        <f aca="false">IF($B98&lt;='EO9904.2'!mthend,Inputs!K86,0)</f>
        <v>0</v>
      </c>
      <c r="L98" s="33" t="n">
        <f aca="false">IF($B98&lt;='EO9904.2'!mthend,Inputs!L86,0)</f>
        <v>0</v>
      </c>
      <c r="M98" s="33" t="n">
        <f aca="false">IF($B98&lt;='EO9904.2'!mthend,Inputs!M86,0)</f>
        <v>0</v>
      </c>
      <c r="N98" s="33" t="n">
        <f aca="false">IF($B98&lt;='EO9904.2'!mthend,Inputs!N86,0)</f>
        <v>0</v>
      </c>
      <c r="O98" s="30" t="n">
        <v>0</v>
      </c>
      <c r="P98" s="30" t="n">
        <v>0</v>
      </c>
      <c r="Q98" s="30" t="n">
        <f aca="false">'EO9904.2'!M103-$Q$3</f>
        <v>0.0075</v>
      </c>
      <c r="S98" s="34" t="n">
        <f aca="false">IF($B98&lt;='EO9904.3'!mthend,Inputs!S86,0)</f>
        <v>0</v>
      </c>
      <c r="T98" s="0" t="n">
        <f aca="false">IF($B98&lt;='EO9904.3'!mthend,Inputs!T86,0)</f>
        <v>0</v>
      </c>
      <c r="U98" s="0" t="n">
        <f aca="false">IF($B98&lt;='EO9904.3'!mthend,Inputs!U86,0)</f>
        <v>0</v>
      </c>
      <c r="V98" s="33" t="n">
        <f aca="false">IF($B98&lt;='EO9904.3'!mthend,Inputs!V86,0)</f>
        <v>0</v>
      </c>
      <c r="W98" s="30" t="n">
        <f aca="false">'EO9904.3'!G103+$W$3</f>
        <v>4.978</v>
      </c>
      <c r="X98" s="30" t="n">
        <f aca="false">'EO9904.3'!J103+$X$3</f>
        <v>0.0385</v>
      </c>
      <c r="Y98" s="30" t="n">
        <v>0</v>
      </c>
      <c r="AA98" s="34" t="n">
        <f aca="false">IF($B98&lt;='EO9904.3'!mthend,Inputs!AA86,0)</f>
        <v>0</v>
      </c>
      <c r="AB98" s="0" t="n">
        <f aca="false">IF($B98&lt;='EO9904.3'!mthend,Inputs!AB86,0)</f>
        <v>0</v>
      </c>
      <c r="AC98" s="0" t="n">
        <f aca="false">IF($B98&lt;='EO9904.3'!mthend,Inputs!AC86,0)</f>
        <v>0</v>
      </c>
      <c r="AD98" s="33" t="n">
        <f aca="false">IF($B98&lt;='EO9904.3'!mthend,Inputs!AD86,0)</f>
        <v>0</v>
      </c>
      <c r="AE98" s="30" t="n">
        <f aca="false">'EO9904.M'!G103+$AE$3</f>
        <v>4.978</v>
      </c>
      <c r="AF98" s="30" t="n">
        <f aca="false">'EO9904.M'!J103+$AF$3</f>
        <v>0.0385</v>
      </c>
      <c r="AG98" s="30" t="n">
        <v>0</v>
      </c>
    </row>
    <row r="99" customFormat="false" ht="12.75" hidden="false" customHeight="false" outlineLevel="0" collapsed="false">
      <c r="B99" s="25" t="n">
        <f aca="false">'EO9904.1'!A104</f>
        <v>39814</v>
      </c>
      <c r="C99" s="34" t="n">
        <f aca="false">IF($B99&lt;=Summary!$D$10,Inputs!C87,0)</f>
        <v>0</v>
      </c>
      <c r="D99" s="35" t="n">
        <f aca="false">IF($B99&lt;=Summary!$D$10,Inputs!D87,0)</f>
        <v>0</v>
      </c>
      <c r="E99" s="32" t="n">
        <f aca="false">IF($B99&lt;=Summary!$D$10,Inputs!E87,0)</f>
        <v>0</v>
      </c>
      <c r="F99" s="32" t="n">
        <f aca="false">IF($B99&lt;=Summary!$D$10,Inputs!F87,0)</f>
        <v>0</v>
      </c>
      <c r="G99" s="29" t="n">
        <f aca="false">'EO9904.1'!G104</f>
        <v>4.968</v>
      </c>
      <c r="H99" s="29" t="n">
        <f aca="false">'EO9904.1'!J104</f>
        <v>0.0235</v>
      </c>
      <c r="I99" s="29" t="n">
        <f aca="false">'EO9904.1'!M104</f>
        <v>0.015</v>
      </c>
      <c r="K99" s="34" t="n">
        <f aca="false">IF($B99&lt;='EO9904.2'!mthend,Inputs!K87,0)</f>
        <v>0</v>
      </c>
      <c r="L99" s="33" t="n">
        <f aca="false">IF($B99&lt;='EO9904.2'!mthend,Inputs!L87,0)</f>
        <v>0</v>
      </c>
      <c r="M99" s="33" t="n">
        <f aca="false">IF($B99&lt;='EO9904.2'!mthend,Inputs!M87,0)</f>
        <v>0</v>
      </c>
      <c r="N99" s="33" t="n">
        <f aca="false">IF($B99&lt;='EO9904.2'!mthend,Inputs!N87,0)</f>
        <v>0</v>
      </c>
      <c r="O99" s="30" t="n">
        <v>0</v>
      </c>
      <c r="P99" s="30" t="n">
        <v>0</v>
      </c>
      <c r="Q99" s="30" t="n">
        <f aca="false">'EO9904.2'!M104-$Q$3</f>
        <v>0.0075</v>
      </c>
      <c r="S99" s="34" t="n">
        <f aca="false">IF($B99&lt;='EO9904.3'!mthend,Inputs!S87,0)</f>
        <v>0</v>
      </c>
      <c r="T99" s="0" t="n">
        <f aca="false">IF($B99&lt;='EO9904.3'!mthend,Inputs!T87,0)</f>
        <v>0</v>
      </c>
      <c r="U99" s="0" t="n">
        <f aca="false">IF($B99&lt;='EO9904.3'!mthend,Inputs!U87,0)</f>
        <v>0</v>
      </c>
      <c r="V99" s="33" t="n">
        <f aca="false">IF($B99&lt;='EO9904.3'!mthend,Inputs!V87,0)</f>
        <v>0</v>
      </c>
      <c r="W99" s="30" t="n">
        <f aca="false">'EO9904.3'!G104+$W$3</f>
        <v>5.048</v>
      </c>
      <c r="X99" s="30" t="n">
        <f aca="false">'EO9904.3'!J104+$X$3</f>
        <v>0.0385</v>
      </c>
      <c r="Y99" s="30" t="n">
        <v>0</v>
      </c>
      <c r="AA99" s="34" t="n">
        <f aca="false">IF($B99&lt;='EO9904.3'!mthend,Inputs!AA87,0)</f>
        <v>0</v>
      </c>
      <c r="AB99" s="0" t="n">
        <f aca="false">IF($B99&lt;='EO9904.3'!mthend,Inputs!AB87,0)</f>
        <v>0</v>
      </c>
      <c r="AC99" s="0" t="n">
        <f aca="false">IF($B99&lt;='EO9904.3'!mthend,Inputs!AC87,0)</f>
        <v>0</v>
      </c>
      <c r="AD99" s="33" t="n">
        <f aca="false">IF($B99&lt;='EO9904.3'!mthend,Inputs!AD87,0)</f>
        <v>0</v>
      </c>
      <c r="AE99" s="30" t="n">
        <f aca="false">'EO9904.M'!G104+$AE$3</f>
        <v>5.048</v>
      </c>
      <c r="AF99" s="30" t="n">
        <f aca="false">'EO9904.M'!J104+$AF$3</f>
        <v>0.0385</v>
      </c>
      <c r="AG99" s="30" t="n">
        <v>0</v>
      </c>
    </row>
    <row r="100" customFormat="false" ht="12.75" hidden="false" customHeight="false" outlineLevel="0" collapsed="false">
      <c r="B100" s="25" t="n">
        <f aca="false">'EO9904.1'!A105</f>
        <v>39845</v>
      </c>
      <c r="C100" s="34" t="n">
        <f aca="false">IF($B100&lt;=Summary!$D$10,Inputs!C88,0)</f>
        <v>0</v>
      </c>
      <c r="D100" s="35" t="n">
        <f aca="false">IF($B100&lt;=Summary!$D$10,Inputs!D88,0)</f>
        <v>0</v>
      </c>
      <c r="E100" s="32" t="n">
        <f aca="false">IF($B100&lt;=Summary!$D$10,Inputs!E88,0)</f>
        <v>0</v>
      </c>
      <c r="F100" s="32" t="n">
        <f aca="false">IF($B100&lt;=Summary!$D$10,Inputs!F88,0)</f>
        <v>0</v>
      </c>
      <c r="G100" s="29" t="n">
        <f aca="false">'EO9904.1'!G105</f>
        <v>4.848</v>
      </c>
      <c r="H100" s="29" t="n">
        <f aca="false">'EO9904.1'!J105</f>
        <v>0.0235</v>
      </c>
      <c r="I100" s="29" t="n">
        <f aca="false">'EO9904.1'!M105</f>
        <v>0.015</v>
      </c>
      <c r="K100" s="34" t="n">
        <f aca="false">IF($B100&lt;='EO9904.2'!mthend,Inputs!K88,0)</f>
        <v>0</v>
      </c>
      <c r="L100" s="33" t="n">
        <f aca="false">IF($B100&lt;='EO9904.2'!mthend,Inputs!L88,0)</f>
        <v>0</v>
      </c>
      <c r="M100" s="33" t="n">
        <f aca="false">IF($B100&lt;='EO9904.2'!mthend,Inputs!M88,0)</f>
        <v>0</v>
      </c>
      <c r="N100" s="33" t="n">
        <f aca="false">IF($B100&lt;='EO9904.2'!mthend,Inputs!N88,0)</f>
        <v>0</v>
      </c>
      <c r="O100" s="30" t="n">
        <v>0</v>
      </c>
      <c r="P100" s="30" t="n">
        <v>0</v>
      </c>
      <c r="Q100" s="30" t="n">
        <f aca="false">'EO9904.2'!M105-$Q$3</f>
        <v>0.0075</v>
      </c>
      <c r="S100" s="34" t="n">
        <f aca="false">IF($B100&lt;='EO9904.3'!mthend,Inputs!S88,0)</f>
        <v>0</v>
      </c>
      <c r="T100" s="0" t="n">
        <f aca="false">IF($B100&lt;='EO9904.3'!mthend,Inputs!T88,0)</f>
        <v>0</v>
      </c>
      <c r="U100" s="0" t="n">
        <f aca="false">IF($B100&lt;='EO9904.3'!mthend,Inputs!U88,0)</f>
        <v>0</v>
      </c>
      <c r="V100" s="33" t="n">
        <f aca="false">IF($B100&lt;='EO9904.3'!mthend,Inputs!V88,0)</f>
        <v>0</v>
      </c>
      <c r="W100" s="30" t="n">
        <f aca="false">'EO9904.3'!G105+$W$3</f>
        <v>4.928</v>
      </c>
      <c r="X100" s="30" t="n">
        <f aca="false">'EO9904.3'!J105+$X$3</f>
        <v>0.0385</v>
      </c>
      <c r="Y100" s="30" t="n">
        <v>0</v>
      </c>
      <c r="AA100" s="34" t="n">
        <f aca="false">IF($B100&lt;='EO9904.3'!mthend,Inputs!AA88,0)</f>
        <v>0</v>
      </c>
      <c r="AB100" s="0" t="n">
        <f aca="false">IF($B100&lt;='EO9904.3'!mthend,Inputs!AB88,0)</f>
        <v>0</v>
      </c>
      <c r="AC100" s="0" t="n">
        <f aca="false">IF($B100&lt;='EO9904.3'!mthend,Inputs!AC88,0)</f>
        <v>0</v>
      </c>
      <c r="AD100" s="33" t="n">
        <f aca="false">IF($B100&lt;='EO9904.3'!mthend,Inputs!AD88,0)</f>
        <v>0</v>
      </c>
      <c r="AE100" s="30" t="n">
        <f aca="false">'EO9904.M'!G105+$AE$3</f>
        <v>4.928</v>
      </c>
      <c r="AF100" s="30" t="n">
        <f aca="false">'EO9904.M'!J105+$AF$3</f>
        <v>0.0385</v>
      </c>
      <c r="AG100" s="30" t="n">
        <v>0</v>
      </c>
    </row>
    <row r="101" customFormat="false" ht="12.75" hidden="false" customHeight="false" outlineLevel="0" collapsed="false">
      <c r="B101" s="25" t="n">
        <f aca="false">'EO9904.1'!A106</f>
        <v>39873</v>
      </c>
      <c r="C101" s="34" t="n">
        <f aca="false">IF($B101&lt;=Summary!$D$10,Inputs!C89,0)</f>
        <v>0</v>
      </c>
      <c r="D101" s="35" t="n">
        <f aca="false">IF($B101&lt;=Summary!$D$10,Inputs!D89,0)</f>
        <v>0</v>
      </c>
      <c r="E101" s="32" t="n">
        <f aca="false">IF($B101&lt;=Summary!$D$10,Inputs!E89,0)</f>
        <v>0</v>
      </c>
      <c r="F101" s="32" t="n">
        <f aca="false">IF($B101&lt;=Summary!$D$10,Inputs!F89,0)</f>
        <v>0</v>
      </c>
      <c r="G101" s="29" t="n">
        <f aca="false">'EO9904.1'!G106</f>
        <v>4.723</v>
      </c>
      <c r="H101" s="29" t="n">
        <f aca="false">'EO9904.1'!J106</f>
        <v>0.0235</v>
      </c>
      <c r="I101" s="29" t="n">
        <f aca="false">'EO9904.1'!M106</f>
        <v>0.015</v>
      </c>
      <c r="K101" s="34" t="n">
        <f aca="false">IF($B101&lt;='EO9904.2'!mthend,Inputs!K89,0)</f>
        <v>0</v>
      </c>
      <c r="L101" s="33" t="n">
        <f aca="false">IF($B101&lt;='EO9904.2'!mthend,Inputs!L89,0)</f>
        <v>0</v>
      </c>
      <c r="M101" s="33" t="n">
        <f aca="false">IF($B101&lt;='EO9904.2'!mthend,Inputs!M89,0)</f>
        <v>0</v>
      </c>
      <c r="N101" s="33" t="n">
        <f aca="false">IF($B101&lt;='EO9904.2'!mthend,Inputs!N89,0)</f>
        <v>0</v>
      </c>
      <c r="O101" s="30" t="n">
        <v>0</v>
      </c>
      <c r="P101" s="30" t="n">
        <v>0</v>
      </c>
      <c r="Q101" s="30" t="n">
        <f aca="false">'EO9904.2'!M106-$Q$3</f>
        <v>0.0075</v>
      </c>
      <c r="S101" s="34" t="n">
        <f aca="false">IF($B101&lt;='EO9904.3'!mthend,Inputs!S89,0)</f>
        <v>0</v>
      </c>
      <c r="T101" s="0" t="n">
        <f aca="false">IF($B101&lt;='EO9904.3'!mthend,Inputs!T89,0)</f>
        <v>0</v>
      </c>
      <c r="U101" s="0" t="n">
        <f aca="false">IF($B101&lt;='EO9904.3'!mthend,Inputs!U89,0)</f>
        <v>0</v>
      </c>
      <c r="V101" s="33" t="n">
        <f aca="false">IF($B101&lt;='EO9904.3'!mthend,Inputs!V89,0)</f>
        <v>0</v>
      </c>
      <c r="W101" s="30" t="n">
        <f aca="false">'EO9904.3'!G106+$W$3</f>
        <v>4.803</v>
      </c>
      <c r="X101" s="30" t="n">
        <f aca="false">'EO9904.3'!J106+$X$3</f>
        <v>0.0385</v>
      </c>
      <c r="Y101" s="30" t="n">
        <v>0</v>
      </c>
      <c r="AA101" s="34" t="n">
        <f aca="false">IF($B101&lt;='EO9904.3'!mthend,Inputs!AA89,0)</f>
        <v>0</v>
      </c>
      <c r="AB101" s="0" t="n">
        <f aca="false">IF($B101&lt;='EO9904.3'!mthend,Inputs!AB89,0)</f>
        <v>0</v>
      </c>
      <c r="AC101" s="0" t="n">
        <f aca="false">IF($B101&lt;='EO9904.3'!mthend,Inputs!AC89,0)</f>
        <v>0</v>
      </c>
      <c r="AD101" s="33" t="n">
        <f aca="false">IF($B101&lt;='EO9904.3'!mthend,Inputs!AD89,0)</f>
        <v>0</v>
      </c>
      <c r="AE101" s="30" t="n">
        <f aca="false">'EO9904.M'!G106+$AE$3</f>
        <v>4.803</v>
      </c>
      <c r="AF101" s="30" t="n">
        <f aca="false">'EO9904.M'!J106+$AF$3</f>
        <v>0.0385</v>
      </c>
      <c r="AG101" s="30" t="n">
        <v>0</v>
      </c>
    </row>
    <row r="102" customFormat="false" ht="12.75" hidden="false" customHeight="false" outlineLevel="0" collapsed="false">
      <c r="B102" s="25" t="n">
        <f aca="false">'EO9904.1'!A107</f>
        <v>39904</v>
      </c>
      <c r="C102" s="34" t="n">
        <f aca="false">IF($B102&lt;=Summary!$D$10,Inputs!C90,0)</f>
        <v>0</v>
      </c>
      <c r="D102" s="35" t="n">
        <f aca="false">IF($B102&lt;=Summary!$D$10,Inputs!D90,0)</f>
        <v>0</v>
      </c>
      <c r="E102" s="32" t="n">
        <f aca="false">IF($B102&lt;=Summary!$D$10,Inputs!E90,0)</f>
        <v>0</v>
      </c>
      <c r="F102" s="32" t="n">
        <f aca="false">IF($B102&lt;=Summary!$D$10,Inputs!F90,0)</f>
        <v>0</v>
      </c>
      <c r="G102" s="29" t="n">
        <f aca="false">'EO9904.1'!G107</f>
        <v>4.593</v>
      </c>
      <c r="H102" s="29" t="n">
        <f aca="false">'EO9904.1'!J107</f>
        <v>0.013</v>
      </c>
      <c r="I102" s="29" t="n">
        <f aca="false">'EO9904.1'!M107</f>
        <v>0.01</v>
      </c>
      <c r="K102" s="34" t="n">
        <f aca="false">IF($B102&lt;='EO9904.2'!mthend,Inputs!K90,0)</f>
        <v>0</v>
      </c>
      <c r="L102" s="33" t="n">
        <f aca="false">IF($B102&lt;='EO9904.2'!mthend,Inputs!L90,0)</f>
        <v>0</v>
      </c>
      <c r="M102" s="33" t="n">
        <f aca="false">IF($B102&lt;='EO9904.2'!mthend,Inputs!M90,0)</f>
        <v>0</v>
      </c>
      <c r="N102" s="33" t="n">
        <f aca="false">IF($B102&lt;='EO9904.2'!mthend,Inputs!N90,0)</f>
        <v>0</v>
      </c>
      <c r="O102" s="30" t="n">
        <v>0</v>
      </c>
      <c r="P102" s="30" t="n">
        <v>0</v>
      </c>
      <c r="Q102" s="30" t="n">
        <f aca="false">'EO9904.2'!M107-$Q$3</f>
        <v>0.0025</v>
      </c>
      <c r="S102" s="34" t="n">
        <f aca="false">IF($B102&lt;='EO9904.3'!mthend,Inputs!S90,0)</f>
        <v>0</v>
      </c>
      <c r="T102" s="0" t="n">
        <f aca="false">IF($B102&lt;='EO9904.3'!mthend,Inputs!T90,0)</f>
        <v>0</v>
      </c>
      <c r="U102" s="0" t="n">
        <f aca="false">IF($B102&lt;='EO9904.3'!mthend,Inputs!U90,0)</f>
        <v>0</v>
      </c>
      <c r="V102" s="33" t="n">
        <f aca="false">IF($B102&lt;='EO9904.3'!mthend,Inputs!V90,0)</f>
        <v>0</v>
      </c>
      <c r="W102" s="30" t="n">
        <f aca="false">'EO9904.3'!G107+$W$3</f>
        <v>4.673</v>
      </c>
      <c r="X102" s="30" t="n">
        <f aca="false">'EO9904.3'!J107+$X$3</f>
        <v>0.028</v>
      </c>
      <c r="Y102" s="30" t="n">
        <v>0</v>
      </c>
      <c r="AA102" s="34" t="n">
        <f aca="false">IF($B102&lt;='EO9904.3'!mthend,Inputs!AA90,0)</f>
        <v>0</v>
      </c>
      <c r="AB102" s="0" t="n">
        <f aca="false">IF($B102&lt;='EO9904.3'!mthend,Inputs!AB90,0)</f>
        <v>0</v>
      </c>
      <c r="AC102" s="0" t="n">
        <f aca="false">IF($B102&lt;='EO9904.3'!mthend,Inputs!AC90,0)</f>
        <v>0</v>
      </c>
      <c r="AD102" s="33" t="n">
        <f aca="false">IF($B102&lt;='EO9904.3'!mthend,Inputs!AD90,0)</f>
        <v>0</v>
      </c>
      <c r="AE102" s="30" t="n">
        <f aca="false">'EO9904.M'!G107+$AE$3</f>
        <v>4.673</v>
      </c>
      <c r="AF102" s="30" t="n">
        <f aca="false">'EO9904.M'!J107+$AF$3</f>
        <v>0.028</v>
      </c>
      <c r="AG102" s="30" t="n">
        <v>0</v>
      </c>
    </row>
    <row r="103" customFormat="false" ht="12.75" hidden="false" customHeight="false" outlineLevel="0" collapsed="false">
      <c r="B103" s="25" t="n">
        <f aca="false">'EO9904.1'!A108</f>
        <v>39934</v>
      </c>
      <c r="C103" s="34" t="n">
        <f aca="false">IF($B103&lt;=Summary!$D$10,Inputs!C91,0)</f>
        <v>0</v>
      </c>
      <c r="D103" s="35" t="n">
        <f aca="false">IF($B103&lt;=Summary!$D$10,Inputs!D91,0)</f>
        <v>0</v>
      </c>
      <c r="E103" s="32" t="n">
        <f aca="false">IF($B103&lt;=Summary!$D$10,Inputs!E91,0)</f>
        <v>0</v>
      </c>
      <c r="F103" s="32" t="n">
        <f aca="false">IF($B103&lt;=Summary!$D$10,Inputs!F91,0)</f>
        <v>0</v>
      </c>
      <c r="G103" s="29" t="n">
        <f aca="false">'EO9904.1'!G108</f>
        <v>4.583</v>
      </c>
      <c r="H103" s="29" t="n">
        <f aca="false">'EO9904.1'!J108</f>
        <v>0.013</v>
      </c>
      <c r="I103" s="29" t="n">
        <f aca="false">'EO9904.1'!M108</f>
        <v>0.01</v>
      </c>
      <c r="K103" s="34" t="n">
        <f aca="false">IF($B103&lt;='EO9904.2'!mthend,Inputs!K91,0)</f>
        <v>0</v>
      </c>
      <c r="L103" s="33" t="n">
        <f aca="false">IF($B103&lt;='EO9904.2'!mthend,Inputs!L91,0)</f>
        <v>0</v>
      </c>
      <c r="M103" s="33" t="n">
        <f aca="false">IF($B103&lt;='EO9904.2'!mthend,Inputs!M91,0)</f>
        <v>0</v>
      </c>
      <c r="N103" s="33" t="n">
        <f aca="false">IF($B103&lt;='EO9904.2'!mthend,Inputs!N91,0)</f>
        <v>0</v>
      </c>
      <c r="O103" s="30" t="n">
        <v>0</v>
      </c>
      <c r="P103" s="30" t="n">
        <v>0</v>
      </c>
      <c r="Q103" s="30" t="n">
        <f aca="false">'EO9904.2'!M108-$Q$3</f>
        <v>0.0025</v>
      </c>
      <c r="S103" s="34" t="n">
        <f aca="false">IF($B103&lt;='EO9904.3'!mthend,Inputs!S91,0)</f>
        <v>0</v>
      </c>
      <c r="T103" s="0" t="n">
        <f aca="false">IF($B103&lt;='EO9904.3'!mthend,Inputs!T91,0)</f>
        <v>0</v>
      </c>
      <c r="U103" s="0" t="n">
        <f aca="false">IF($B103&lt;='EO9904.3'!mthend,Inputs!U91,0)</f>
        <v>0</v>
      </c>
      <c r="V103" s="33" t="n">
        <f aca="false">IF($B103&lt;='EO9904.3'!mthend,Inputs!V91,0)</f>
        <v>0</v>
      </c>
      <c r="W103" s="30" t="n">
        <f aca="false">'EO9904.3'!G108+$W$3</f>
        <v>4.663</v>
      </c>
      <c r="X103" s="30" t="n">
        <f aca="false">'EO9904.3'!J108+$X$3</f>
        <v>0.028</v>
      </c>
      <c r="Y103" s="30" t="n">
        <v>0</v>
      </c>
      <c r="AA103" s="34" t="n">
        <f aca="false">IF($B103&lt;='EO9904.3'!mthend,Inputs!AA91,0)</f>
        <v>0</v>
      </c>
      <c r="AB103" s="0" t="n">
        <f aca="false">IF($B103&lt;='EO9904.3'!mthend,Inputs!AB91,0)</f>
        <v>0</v>
      </c>
      <c r="AC103" s="0" t="n">
        <f aca="false">IF($B103&lt;='EO9904.3'!mthend,Inputs!AC91,0)</f>
        <v>0</v>
      </c>
      <c r="AD103" s="33" t="n">
        <f aca="false">IF($B103&lt;='EO9904.3'!mthend,Inputs!AD91,0)</f>
        <v>0</v>
      </c>
      <c r="AE103" s="30" t="n">
        <f aca="false">'EO9904.M'!G108+$AE$3</f>
        <v>4.663</v>
      </c>
      <c r="AF103" s="30" t="n">
        <f aca="false">'EO9904.M'!J108+$AF$3</f>
        <v>0.028</v>
      </c>
      <c r="AG103" s="30" t="n">
        <v>0</v>
      </c>
    </row>
    <row r="104" customFormat="false" ht="12.75" hidden="false" customHeight="false" outlineLevel="0" collapsed="false">
      <c r="B104" s="25" t="n">
        <f aca="false">'EO9904.1'!A109</f>
        <v>39965</v>
      </c>
      <c r="C104" s="34" t="n">
        <f aca="false">IF($B104&lt;=Summary!$D$10,Inputs!C92,0)</f>
        <v>0</v>
      </c>
      <c r="D104" s="35" t="n">
        <f aca="false">IF($B104&lt;=Summary!$D$10,Inputs!D92,0)</f>
        <v>0</v>
      </c>
      <c r="E104" s="32" t="n">
        <f aca="false">IF($B104&lt;=Summary!$D$10,Inputs!E92,0)</f>
        <v>0</v>
      </c>
      <c r="F104" s="32" t="n">
        <f aca="false">IF($B104&lt;=Summary!$D$10,Inputs!F92,0)</f>
        <v>0</v>
      </c>
      <c r="G104" s="29" t="n">
        <f aca="false">'EO9904.1'!G109</f>
        <v>4.603</v>
      </c>
      <c r="H104" s="29" t="n">
        <f aca="false">'EO9904.1'!J109</f>
        <v>0.013</v>
      </c>
      <c r="I104" s="29" t="n">
        <f aca="false">'EO9904.1'!M109</f>
        <v>0.01</v>
      </c>
      <c r="K104" s="34" t="n">
        <f aca="false">IF($B104&lt;='EO9904.2'!mthend,Inputs!K92,0)</f>
        <v>0</v>
      </c>
      <c r="L104" s="33" t="n">
        <f aca="false">IF($B104&lt;='EO9904.2'!mthend,Inputs!L92,0)</f>
        <v>0</v>
      </c>
      <c r="M104" s="33" t="n">
        <f aca="false">IF($B104&lt;='EO9904.2'!mthend,Inputs!M92,0)</f>
        <v>0</v>
      </c>
      <c r="N104" s="33" t="n">
        <f aca="false">IF($B104&lt;='EO9904.2'!mthend,Inputs!N92,0)</f>
        <v>0</v>
      </c>
      <c r="O104" s="30" t="n">
        <v>0</v>
      </c>
      <c r="P104" s="30" t="n">
        <v>0</v>
      </c>
      <c r="Q104" s="30" t="n">
        <f aca="false">'EO9904.2'!M109-$Q$3</f>
        <v>0.0025</v>
      </c>
      <c r="S104" s="34" t="n">
        <f aca="false">IF($B104&lt;='EO9904.3'!mthend,Inputs!S92,0)</f>
        <v>0</v>
      </c>
      <c r="T104" s="0" t="n">
        <f aca="false">IF($B104&lt;='EO9904.3'!mthend,Inputs!T92,0)</f>
        <v>0</v>
      </c>
      <c r="U104" s="0" t="n">
        <f aca="false">IF($B104&lt;='EO9904.3'!mthend,Inputs!U92,0)</f>
        <v>0</v>
      </c>
      <c r="V104" s="33" t="n">
        <f aca="false">IF($B104&lt;='EO9904.3'!mthend,Inputs!V92,0)</f>
        <v>0</v>
      </c>
      <c r="W104" s="30" t="n">
        <f aca="false">'EO9904.3'!G109+$W$3</f>
        <v>4.683</v>
      </c>
      <c r="X104" s="30" t="n">
        <f aca="false">'EO9904.3'!J109+$X$3</f>
        <v>0.028</v>
      </c>
      <c r="Y104" s="30" t="n">
        <v>0</v>
      </c>
      <c r="AA104" s="34" t="n">
        <f aca="false">IF($B104&lt;='EO9904.3'!mthend,Inputs!AA92,0)</f>
        <v>0</v>
      </c>
      <c r="AB104" s="0" t="n">
        <f aca="false">IF($B104&lt;='EO9904.3'!mthend,Inputs!AB92,0)</f>
        <v>0</v>
      </c>
      <c r="AC104" s="0" t="n">
        <f aca="false">IF($B104&lt;='EO9904.3'!mthend,Inputs!AC92,0)</f>
        <v>0</v>
      </c>
      <c r="AD104" s="33" t="n">
        <f aca="false">IF($B104&lt;='EO9904.3'!mthend,Inputs!AD92,0)</f>
        <v>0</v>
      </c>
      <c r="AE104" s="30" t="n">
        <f aca="false">'EO9904.M'!G109+$AE$3</f>
        <v>4.683</v>
      </c>
      <c r="AF104" s="30" t="n">
        <f aca="false">'EO9904.M'!J109+$AF$3</f>
        <v>0.028</v>
      </c>
      <c r="AG104" s="30" t="n">
        <v>0</v>
      </c>
    </row>
    <row r="105" customFormat="false" ht="12.75" hidden="false" customHeight="false" outlineLevel="0" collapsed="false">
      <c r="B105" s="25" t="n">
        <f aca="false">'EO9904.1'!A110</f>
        <v>39995</v>
      </c>
      <c r="C105" s="34" t="n">
        <f aca="false">IF($B105&lt;=Summary!$D$10,Inputs!C93,0)</f>
        <v>0</v>
      </c>
      <c r="D105" s="35" t="n">
        <f aca="false">IF($B105&lt;=Summary!$D$10,Inputs!D93,0)</f>
        <v>0</v>
      </c>
      <c r="E105" s="32" t="n">
        <f aca="false">IF($B105&lt;=Summary!$D$10,Inputs!E93,0)</f>
        <v>0</v>
      </c>
      <c r="F105" s="32" t="n">
        <f aca="false">IF($B105&lt;=Summary!$D$10,Inputs!F93,0)</f>
        <v>0</v>
      </c>
      <c r="G105" s="29" t="n">
        <f aca="false">'EO9904.1'!G110</f>
        <v>4.624</v>
      </c>
      <c r="H105" s="29" t="n">
        <f aca="false">'EO9904.1'!J110</f>
        <v>0.013</v>
      </c>
      <c r="I105" s="29" t="n">
        <f aca="false">'EO9904.1'!M110</f>
        <v>0.01</v>
      </c>
      <c r="K105" s="34" t="n">
        <f aca="false">IF($B105&lt;='EO9904.2'!mthend,Inputs!K93,0)</f>
        <v>0</v>
      </c>
      <c r="L105" s="33" t="n">
        <f aca="false">IF($B105&lt;='EO9904.2'!mthend,Inputs!L93,0)</f>
        <v>0</v>
      </c>
      <c r="M105" s="33" t="n">
        <f aca="false">IF($B105&lt;='EO9904.2'!mthend,Inputs!M93,0)</f>
        <v>0</v>
      </c>
      <c r="N105" s="33" t="n">
        <f aca="false">IF($B105&lt;='EO9904.2'!mthend,Inputs!N93,0)</f>
        <v>0</v>
      </c>
      <c r="O105" s="30" t="n">
        <v>0</v>
      </c>
      <c r="P105" s="30" t="n">
        <v>0</v>
      </c>
      <c r="Q105" s="30" t="n">
        <f aca="false">'EO9904.2'!M110-$Q$3</f>
        <v>0.0025</v>
      </c>
      <c r="S105" s="34" t="n">
        <f aca="false">IF($B105&lt;='EO9904.3'!mthend,Inputs!S93,0)</f>
        <v>0</v>
      </c>
      <c r="T105" s="0" t="n">
        <f aca="false">IF($B105&lt;='EO9904.3'!mthend,Inputs!T93,0)</f>
        <v>0</v>
      </c>
      <c r="U105" s="0" t="n">
        <f aca="false">IF($B105&lt;='EO9904.3'!mthend,Inputs!U93,0)</f>
        <v>0</v>
      </c>
      <c r="V105" s="33" t="n">
        <f aca="false">IF($B105&lt;='EO9904.3'!mthend,Inputs!V93,0)</f>
        <v>0</v>
      </c>
      <c r="W105" s="30" t="n">
        <f aca="false">'EO9904.3'!G110+$W$3</f>
        <v>4.704</v>
      </c>
      <c r="X105" s="30" t="n">
        <f aca="false">'EO9904.3'!J110+$X$3</f>
        <v>0.028</v>
      </c>
      <c r="Y105" s="30" t="n">
        <v>0</v>
      </c>
      <c r="AA105" s="34" t="n">
        <f aca="false">IF($B105&lt;='EO9904.3'!mthend,Inputs!AA93,0)</f>
        <v>0</v>
      </c>
      <c r="AB105" s="0" t="n">
        <f aca="false">IF($B105&lt;='EO9904.3'!mthend,Inputs!AB93,0)</f>
        <v>0</v>
      </c>
      <c r="AC105" s="0" t="n">
        <f aca="false">IF($B105&lt;='EO9904.3'!mthend,Inputs!AC93,0)</f>
        <v>0</v>
      </c>
      <c r="AD105" s="33" t="n">
        <f aca="false">IF($B105&lt;='EO9904.3'!mthend,Inputs!AD93,0)</f>
        <v>0</v>
      </c>
      <c r="AE105" s="30" t="n">
        <f aca="false">'EO9904.M'!G110+$AE$3</f>
        <v>4.704</v>
      </c>
      <c r="AF105" s="30" t="n">
        <f aca="false">'EO9904.M'!J110+$AF$3</f>
        <v>0.028</v>
      </c>
      <c r="AG105" s="30" t="n">
        <v>0</v>
      </c>
    </row>
    <row r="106" customFormat="false" ht="12.75" hidden="false" customHeight="false" outlineLevel="0" collapsed="false">
      <c r="B106" s="25" t="n">
        <f aca="false">'EO9904.1'!A111</f>
        <v>40026</v>
      </c>
      <c r="C106" s="34" t="n">
        <f aca="false">IF($B106&lt;=Summary!$D$10,Inputs!C94,0)</f>
        <v>0</v>
      </c>
      <c r="D106" s="35" t="n">
        <f aca="false">IF($B106&lt;=Summary!$D$10,Inputs!D94,0)</f>
        <v>0</v>
      </c>
      <c r="E106" s="32" t="n">
        <f aca="false">IF($B106&lt;=Summary!$D$10,Inputs!E94,0)</f>
        <v>0</v>
      </c>
      <c r="F106" s="32" t="n">
        <f aca="false">IF($B106&lt;=Summary!$D$10,Inputs!F94,0)</f>
        <v>0</v>
      </c>
      <c r="G106" s="29" t="n">
        <f aca="false">'EO9904.1'!G111</f>
        <v>4.648</v>
      </c>
      <c r="H106" s="29" t="n">
        <f aca="false">'EO9904.1'!J111</f>
        <v>0.013</v>
      </c>
      <c r="I106" s="29" t="n">
        <f aca="false">'EO9904.1'!M111</f>
        <v>0.01</v>
      </c>
      <c r="K106" s="34" t="n">
        <f aca="false">IF($B106&lt;='EO9904.2'!mthend,Inputs!K94,0)</f>
        <v>0</v>
      </c>
      <c r="L106" s="33" t="n">
        <f aca="false">IF($B106&lt;='EO9904.2'!mthend,Inputs!L94,0)</f>
        <v>0</v>
      </c>
      <c r="M106" s="33" t="n">
        <f aca="false">IF($B106&lt;='EO9904.2'!mthend,Inputs!M94,0)</f>
        <v>0</v>
      </c>
      <c r="N106" s="33" t="n">
        <f aca="false">IF($B106&lt;='EO9904.2'!mthend,Inputs!N94,0)</f>
        <v>0</v>
      </c>
      <c r="O106" s="30" t="n">
        <v>0</v>
      </c>
      <c r="P106" s="30" t="n">
        <v>0</v>
      </c>
      <c r="Q106" s="30" t="n">
        <f aca="false">'EO9904.2'!M111-$Q$3</f>
        <v>0.0025</v>
      </c>
      <c r="S106" s="34" t="n">
        <f aca="false">IF($B106&lt;='EO9904.3'!mthend,Inputs!S94,0)</f>
        <v>0</v>
      </c>
      <c r="T106" s="0" t="n">
        <f aca="false">IF($B106&lt;='EO9904.3'!mthend,Inputs!T94,0)</f>
        <v>0</v>
      </c>
      <c r="U106" s="0" t="n">
        <f aca="false">IF($B106&lt;='EO9904.3'!mthend,Inputs!U94,0)</f>
        <v>0</v>
      </c>
      <c r="V106" s="33" t="n">
        <f aca="false">IF($B106&lt;='EO9904.3'!mthend,Inputs!V94,0)</f>
        <v>0</v>
      </c>
      <c r="W106" s="30" t="n">
        <f aca="false">'EO9904.3'!G111+$W$3</f>
        <v>4.728</v>
      </c>
      <c r="X106" s="30" t="n">
        <f aca="false">'EO9904.3'!J111+$X$3</f>
        <v>0.028</v>
      </c>
      <c r="Y106" s="30" t="n">
        <v>0</v>
      </c>
      <c r="AA106" s="34" t="n">
        <f aca="false">IF($B106&lt;='EO9904.3'!mthend,Inputs!AA94,0)</f>
        <v>0</v>
      </c>
      <c r="AB106" s="0" t="n">
        <f aca="false">IF($B106&lt;='EO9904.3'!mthend,Inputs!AB94,0)</f>
        <v>0</v>
      </c>
      <c r="AC106" s="0" t="n">
        <f aca="false">IF($B106&lt;='EO9904.3'!mthend,Inputs!AC94,0)</f>
        <v>0</v>
      </c>
      <c r="AD106" s="33" t="n">
        <f aca="false">IF($B106&lt;='EO9904.3'!mthend,Inputs!AD94,0)</f>
        <v>0</v>
      </c>
      <c r="AE106" s="30" t="n">
        <f aca="false">'EO9904.M'!G111+$AE$3</f>
        <v>4.728</v>
      </c>
      <c r="AF106" s="30" t="n">
        <f aca="false">'EO9904.M'!J111+$AF$3</f>
        <v>0.028</v>
      </c>
      <c r="AG106" s="30" t="n">
        <v>0</v>
      </c>
    </row>
    <row r="107" customFormat="false" ht="12.75" hidden="false" customHeight="false" outlineLevel="0" collapsed="false">
      <c r="B107" s="25" t="n">
        <f aca="false">'EO9904.1'!A112</f>
        <v>40057</v>
      </c>
      <c r="C107" s="34" t="n">
        <f aca="false">IF($B107&lt;=Summary!$D$10,Inputs!C95,0)</f>
        <v>0</v>
      </c>
      <c r="D107" s="35" t="n">
        <f aca="false">IF($B107&lt;=Summary!$D$10,Inputs!D95,0)</f>
        <v>0</v>
      </c>
      <c r="E107" s="32" t="n">
        <f aca="false">IF($B107&lt;=Summary!$D$10,Inputs!E95,0)</f>
        <v>0</v>
      </c>
      <c r="F107" s="32" t="n">
        <f aca="false">IF($B107&lt;=Summary!$D$10,Inputs!F95,0)</f>
        <v>0</v>
      </c>
      <c r="G107" s="29" t="n">
        <f aca="false">'EO9904.1'!G112</f>
        <v>4.658</v>
      </c>
      <c r="H107" s="29" t="n">
        <f aca="false">'EO9904.1'!J112</f>
        <v>0.013</v>
      </c>
      <c r="I107" s="29" t="n">
        <f aca="false">'EO9904.1'!M112</f>
        <v>0.01</v>
      </c>
      <c r="K107" s="34" t="n">
        <f aca="false">IF($B107&lt;='EO9904.2'!mthend,Inputs!K95,0)</f>
        <v>0</v>
      </c>
      <c r="L107" s="33" t="n">
        <f aca="false">IF($B107&lt;='EO9904.2'!mthend,Inputs!L95,0)</f>
        <v>0</v>
      </c>
      <c r="M107" s="33" t="n">
        <f aca="false">IF($B107&lt;='EO9904.2'!mthend,Inputs!M95,0)</f>
        <v>0</v>
      </c>
      <c r="N107" s="33" t="n">
        <f aca="false">IF($B107&lt;='EO9904.2'!mthend,Inputs!N95,0)</f>
        <v>0</v>
      </c>
      <c r="O107" s="30" t="n">
        <v>0</v>
      </c>
      <c r="P107" s="30" t="n">
        <v>0</v>
      </c>
      <c r="Q107" s="30" t="n">
        <f aca="false">'EO9904.2'!M112-$Q$3</f>
        <v>0.0025</v>
      </c>
      <c r="S107" s="34" t="n">
        <f aca="false">IF($B107&lt;='EO9904.3'!mthend,Inputs!S95,0)</f>
        <v>0</v>
      </c>
      <c r="T107" s="0" t="n">
        <f aca="false">IF($B107&lt;='EO9904.3'!mthend,Inputs!T95,0)</f>
        <v>0</v>
      </c>
      <c r="U107" s="0" t="n">
        <f aca="false">IF($B107&lt;='EO9904.3'!mthend,Inputs!U95,0)</f>
        <v>0</v>
      </c>
      <c r="V107" s="33" t="n">
        <f aca="false">IF($B107&lt;='EO9904.3'!mthend,Inputs!V95,0)</f>
        <v>0</v>
      </c>
      <c r="W107" s="30" t="n">
        <f aca="false">'EO9904.3'!G112+$W$3</f>
        <v>4.738</v>
      </c>
      <c r="X107" s="30" t="n">
        <f aca="false">'EO9904.3'!J112+$X$3</f>
        <v>0.028</v>
      </c>
      <c r="Y107" s="30" t="n">
        <v>0</v>
      </c>
      <c r="AA107" s="34" t="n">
        <f aca="false">IF($B107&lt;='EO9904.3'!mthend,Inputs!AA95,0)</f>
        <v>0</v>
      </c>
      <c r="AB107" s="0" t="n">
        <f aca="false">IF($B107&lt;='EO9904.3'!mthend,Inputs!AB95,0)</f>
        <v>0</v>
      </c>
      <c r="AC107" s="0" t="n">
        <f aca="false">IF($B107&lt;='EO9904.3'!mthend,Inputs!AC95,0)</f>
        <v>0</v>
      </c>
      <c r="AD107" s="33" t="n">
        <f aca="false">IF($B107&lt;='EO9904.3'!mthend,Inputs!AD95,0)</f>
        <v>0</v>
      </c>
      <c r="AE107" s="30" t="n">
        <f aca="false">'EO9904.M'!G112+$AE$3</f>
        <v>4.738</v>
      </c>
      <c r="AF107" s="30" t="n">
        <f aca="false">'EO9904.M'!J112+$AF$3</f>
        <v>0.028</v>
      </c>
      <c r="AG107" s="30" t="n">
        <v>0</v>
      </c>
    </row>
    <row r="108" customFormat="false" ht="12.75" hidden="false" customHeight="false" outlineLevel="0" collapsed="false">
      <c r="B108" s="25" t="n">
        <f aca="false">'EO9904.1'!A113</f>
        <v>40087</v>
      </c>
      <c r="C108" s="34" t="n">
        <f aca="false">IF($B108&lt;=Summary!$D$10,Inputs!C96,0)</f>
        <v>0</v>
      </c>
      <c r="D108" s="35" t="n">
        <f aca="false">IF($B108&lt;=Summary!$D$10,Inputs!D96,0)</f>
        <v>0</v>
      </c>
      <c r="E108" s="32" t="n">
        <f aca="false">IF($B108&lt;=Summary!$D$10,Inputs!E96,0)</f>
        <v>0</v>
      </c>
      <c r="F108" s="32" t="n">
        <f aca="false">IF($B108&lt;=Summary!$D$10,Inputs!F96,0)</f>
        <v>0</v>
      </c>
      <c r="G108" s="29" t="n">
        <f aca="false">'EO9904.1'!G113</f>
        <v>4.688</v>
      </c>
      <c r="H108" s="29" t="n">
        <f aca="false">'EO9904.1'!J113</f>
        <v>0.013</v>
      </c>
      <c r="I108" s="29" t="n">
        <f aca="false">'EO9904.1'!M113</f>
        <v>0.01</v>
      </c>
      <c r="K108" s="34" t="n">
        <f aca="false">IF($B108&lt;='EO9904.2'!mthend,Inputs!K96,0)</f>
        <v>0</v>
      </c>
      <c r="L108" s="33" t="n">
        <f aca="false">IF($B108&lt;='EO9904.2'!mthend,Inputs!L96,0)</f>
        <v>0</v>
      </c>
      <c r="M108" s="33" t="n">
        <f aca="false">IF($B108&lt;='EO9904.2'!mthend,Inputs!M96,0)</f>
        <v>0</v>
      </c>
      <c r="N108" s="33" t="n">
        <f aca="false">IF($B108&lt;='EO9904.2'!mthend,Inputs!N96,0)</f>
        <v>0</v>
      </c>
      <c r="O108" s="30" t="n">
        <v>0</v>
      </c>
      <c r="P108" s="30" t="n">
        <v>0</v>
      </c>
      <c r="Q108" s="30" t="n">
        <f aca="false">'EO9904.2'!M113-$Q$3</f>
        <v>0.0025</v>
      </c>
      <c r="S108" s="34" t="n">
        <f aca="false">IF($B108&lt;='EO9904.3'!mthend,Inputs!S96,0)</f>
        <v>0</v>
      </c>
      <c r="T108" s="0" t="n">
        <f aca="false">IF($B108&lt;='EO9904.3'!mthend,Inputs!T96,0)</f>
        <v>0</v>
      </c>
      <c r="U108" s="0" t="n">
        <f aca="false">IF($B108&lt;='EO9904.3'!mthend,Inputs!U96,0)</f>
        <v>0</v>
      </c>
      <c r="V108" s="33" t="n">
        <f aca="false">IF($B108&lt;='EO9904.3'!mthend,Inputs!V96,0)</f>
        <v>0</v>
      </c>
      <c r="W108" s="30" t="n">
        <f aca="false">'EO9904.3'!G113+$W$3</f>
        <v>4.768</v>
      </c>
      <c r="X108" s="30" t="n">
        <f aca="false">'EO9904.3'!J113+$X$3</f>
        <v>0.028</v>
      </c>
      <c r="Y108" s="30" t="n">
        <v>0</v>
      </c>
      <c r="AA108" s="34" t="n">
        <f aca="false">IF($B108&lt;='EO9904.3'!mthend,Inputs!AA96,0)</f>
        <v>0</v>
      </c>
      <c r="AB108" s="0" t="n">
        <f aca="false">IF($B108&lt;='EO9904.3'!mthend,Inputs!AB96,0)</f>
        <v>0</v>
      </c>
      <c r="AC108" s="0" t="n">
        <f aca="false">IF($B108&lt;='EO9904.3'!mthend,Inputs!AC96,0)</f>
        <v>0</v>
      </c>
      <c r="AD108" s="33" t="n">
        <f aca="false">IF($B108&lt;='EO9904.3'!mthend,Inputs!AD96,0)</f>
        <v>0</v>
      </c>
      <c r="AE108" s="30" t="n">
        <f aca="false">'EO9904.M'!G113+$AE$3</f>
        <v>4.768</v>
      </c>
      <c r="AF108" s="30" t="n">
        <f aca="false">'EO9904.M'!J113+$AF$3</f>
        <v>0.028</v>
      </c>
      <c r="AG108" s="30" t="n">
        <v>0</v>
      </c>
    </row>
    <row r="109" customFormat="false" ht="12.75" hidden="false" customHeight="false" outlineLevel="0" collapsed="false">
      <c r="B109" s="25" t="n">
        <f aca="false">'EO9904.1'!A114</f>
        <v>40118</v>
      </c>
      <c r="C109" s="34" t="n">
        <f aca="false">IF($B109&lt;=Summary!$D$10,Inputs!C97,0)</f>
        <v>0</v>
      </c>
      <c r="D109" s="35" t="n">
        <f aca="false">IF($B109&lt;=Summary!$D$10,Inputs!D97,0)</f>
        <v>0</v>
      </c>
      <c r="E109" s="32" t="n">
        <f aca="false">IF($B109&lt;=Summary!$D$10,Inputs!E97,0)</f>
        <v>0</v>
      </c>
      <c r="F109" s="32" t="n">
        <f aca="false">IF($B109&lt;=Summary!$D$10,Inputs!F97,0)</f>
        <v>0</v>
      </c>
      <c r="G109" s="29" t="n">
        <f aca="false">'EO9904.1'!G114</f>
        <v>4.828</v>
      </c>
      <c r="H109" s="29" t="n">
        <f aca="false">'EO9904.1'!J114</f>
        <v>0.0235</v>
      </c>
      <c r="I109" s="29" t="n">
        <f aca="false">'EO9904.1'!M114</f>
        <v>0.015</v>
      </c>
      <c r="K109" s="34" t="n">
        <f aca="false">IF($B109&lt;='EO9904.2'!mthend,Inputs!K97,0)</f>
        <v>0</v>
      </c>
      <c r="L109" s="33" t="n">
        <f aca="false">IF($B109&lt;='EO9904.2'!mthend,Inputs!L97,0)</f>
        <v>0</v>
      </c>
      <c r="M109" s="33" t="n">
        <f aca="false">IF($B109&lt;='EO9904.2'!mthend,Inputs!M97,0)</f>
        <v>0</v>
      </c>
      <c r="N109" s="33" t="n">
        <f aca="false">IF($B109&lt;='EO9904.2'!mthend,Inputs!N97,0)</f>
        <v>0</v>
      </c>
      <c r="O109" s="30" t="n">
        <v>0</v>
      </c>
      <c r="P109" s="30" t="n">
        <v>0</v>
      </c>
      <c r="Q109" s="30" t="n">
        <f aca="false">'EO9904.2'!M114-$Q$3</f>
        <v>0.0075</v>
      </c>
      <c r="S109" s="34" t="n">
        <f aca="false">IF($B109&lt;='EO9904.3'!mthend,Inputs!S97,0)</f>
        <v>0</v>
      </c>
      <c r="T109" s="0" t="n">
        <f aca="false">IF($B109&lt;='EO9904.3'!mthend,Inputs!T97,0)</f>
        <v>0</v>
      </c>
      <c r="U109" s="0" t="n">
        <f aca="false">IF($B109&lt;='EO9904.3'!mthend,Inputs!U97,0)</f>
        <v>0</v>
      </c>
      <c r="V109" s="33" t="n">
        <f aca="false">IF($B109&lt;='EO9904.3'!mthend,Inputs!V97,0)</f>
        <v>0</v>
      </c>
      <c r="W109" s="30" t="n">
        <f aca="false">'EO9904.3'!G114+$W$3</f>
        <v>4.908</v>
      </c>
      <c r="X109" s="30" t="n">
        <f aca="false">'EO9904.3'!J114+$X$3</f>
        <v>0.0385</v>
      </c>
      <c r="Y109" s="30" t="n">
        <v>0</v>
      </c>
      <c r="AA109" s="34" t="n">
        <f aca="false">IF($B109&lt;='EO9904.3'!mthend,Inputs!AA97,0)</f>
        <v>0</v>
      </c>
      <c r="AB109" s="0" t="n">
        <f aca="false">IF($B109&lt;='EO9904.3'!mthend,Inputs!AB97,0)</f>
        <v>0</v>
      </c>
      <c r="AC109" s="0" t="n">
        <f aca="false">IF($B109&lt;='EO9904.3'!mthend,Inputs!AC97,0)</f>
        <v>0</v>
      </c>
      <c r="AD109" s="33" t="n">
        <f aca="false">IF($B109&lt;='EO9904.3'!mthend,Inputs!AD97,0)</f>
        <v>0</v>
      </c>
      <c r="AE109" s="30" t="n">
        <f aca="false">'EO9904.M'!G114+$AE$3</f>
        <v>4.908</v>
      </c>
      <c r="AF109" s="30" t="n">
        <f aca="false">'EO9904.M'!J114+$AF$3</f>
        <v>0.0385</v>
      </c>
      <c r="AG109" s="30" t="n">
        <v>0</v>
      </c>
    </row>
    <row r="110" customFormat="false" ht="12.75" hidden="false" customHeight="false" outlineLevel="0" collapsed="false">
      <c r="B110" s="25" t="n">
        <f aca="false">'EO9904.1'!A115</f>
        <v>40148</v>
      </c>
      <c r="C110" s="34" t="n">
        <f aca="false">IF($B110&lt;=Summary!$D$10,Inputs!C98,0)</f>
        <v>0</v>
      </c>
      <c r="D110" s="35" t="n">
        <f aca="false">IF($B110&lt;=Summary!$D$10,Inputs!D98,0)</f>
        <v>0</v>
      </c>
      <c r="E110" s="32" t="n">
        <f aca="false">IF($B110&lt;=Summary!$D$10,Inputs!E98,0)</f>
        <v>0</v>
      </c>
      <c r="F110" s="32" t="n">
        <f aca="false">IF($B110&lt;=Summary!$D$10,Inputs!F98,0)</f>
        <v>0</v>
      </c>
      <c r="G110" s="29" t="n">
        <f aca="false">'EO9904.1'!G115</f>
        <v>4.968</v>
      </c>
      <c r="H110" s="29" t="n">
        <f aca="false">'EO9904.1'!J115</f>
        <v>0.0235</v>
      </c>
      <c r="I110" s="29" t="n">
        <f aca="false">'EO9904.1'!M115</f>
        <v>0.015</v>
      </c>
      <c r="K110" s="34" t="n">
        <f aca="false">IF($B110&lt;='EO9904.2'!mthend,Inputs!K98,0)</f>
        <v>0</v>
      </c>
      <c r="L110" s="33" t="n">
        <f aca="false">IF($B110&lt;='EO9904.2'!mthend,Inputs!L98,0)</f>
        <v>0</v>
      </c>
      <c r="M110" s="33" t="n">
        <f aca="false">IF($B110&lt;='EO9904.2'!mthend,Inputs!M98,0)</f>
        <v>0</v>
      </c>
      <c r="N110" s="33" t="n">
        <f aca="false">IF($B110&lt;='EO9904.2'!mthend,Inputs!N98,0)</f>
        <v>0</v>
      </c>
      <c r="O110" s="30" t="n">
        <v>0</v>
      </c>
      <c r="P110" s="30" t="n">
        <v>0</v>
      </c>
      <c r="Q110" s="30" t="n">
        <f aca="false">'EO9904.2'!M115-$Q$3</f>
        <v>0.0075</v>
      </c>
      <c r="S110" s="34" t="n">
        <f aca="false">IF($B110&lt;='EO9904.3'!mthend,Inputs!S98,0)</f>
        <v>0</v>
      </c>
      <c r="T110" s="0" t="n">
        <f aca="false">IF($B110&lt;='EO9904.3'!mthend,Inputs!T98,0)</f>
        <v>0</v>
      </c>
      <c r="U110" s="0" t="n">
        <f aca="false">IF($B110&lt;='EO9904.3'!mthend,Inputs!U98,0)</f>
        <v>0</v>
      </c>
      <c r="V110" s="33" t="n">
        <f aca="false">IF($B110&lt;='EO9904.3'!mthend,Inputs!V98,0)</f>
        <v>0</v>
      </c>
      <c r="W110" s="30" t="n">
        <f aca="false">'EO9904.3'!G115+$W$3</f>
        <v>5.048</v>
      </c>
      <c r="X110" s="30" t="n">
        <f aca="false">'EO9904.3'!J115+$X$3</f>
        <v>0.0385</v>
      </c>
      <c r="Y110" s="30" t="n">
        <v>0</v>
      </c>
      <c r="AA110" s="34" t="n">
        <f aca="false">IF($B110&lt;='EO9904.3'!mthend,Inputs!AA98,0)</f>
        <v>0</v>
      </c>
      <c r="AB110" s="0" t="n">
        <f aca="false">IF($B110&lt;='EO9904.3'!mthend,Inputs!AB98,0)</f>
        <v>0</v>
      </c>
      <c r="AC110" s="0" t="n">
        <f aca="false">IF($B110&lt;='EO9904.3'!mthend,Inputs!AC98,0)</f>
        <v>0</v>
      </c>
      <c r="AD110" s="33" t="n">
        <f aca="false">IF($B110&lt;='EO9904.3'!mthend,Inputs!AD98,0)</f>
        <v>0</v>
      </c>
      <c r="AE110" s="30" t="n">
        <f aca="false">'EO9904.M'!G115+$AE$3</f>
        <v>5.048</v>
      </c>
      <c r="AF110" s="30" t="n">
        <f aca="false">'EO9904.M'!J115+$AF$3</f>
        <v>0.0385</v>
      </c>
      <c r="AG110" s="30" t="n">
        <v>0</v>
      </c>
    </row>
    <row r="111" customFormat="false" ht="12.75" hidden="false" customHeight="false" outlineLevel="0" collapsed="false">
      <c r="B111" s="25" t="n">
        <f aca="false">'EO9904.1'!A116</f>
        <v>40179</v>
      </c>
      <c r="C111" s="34" t="n">
        <f aca="false">IF($B111&lt;=Summary!$D$10,Inputs!C99,0)</f>
        <v>0</v>
      </c>
      <c r="D111" s="35" t="n">
        <f aca="false">IF($B111&lt;=Summary!$D$10,Inputs!D99,0)</f>
        <v>0</v>
      </c>
      <c r="E111" s="32" t="n">
        <f aca="false">IF($B111&lt;=Summary!$D$10,Inputs!E99,0)</f>
        <v>0</v>
      </c>
      <c r="F111" s="32" t="n">
        <f aca="false">IF($B111&lt;=Summary!$D$10,Inputs!F99,0)</f>
        <v>0</v>
      </c>
      <c r="G111" s="29" t="n">
        <f aca="false">'EO9904.1'!G116</f>
        <v>5.043</v>
      </c>
      <c r="H111" s="29" t="n">
        <f aca="false">'EO9904.1'!J116</f>
        <v>0.0235</v>
      </c>
      <c r="I111" s="29" t="n">
        <f aca="false">'EO9904.1'!M116</f>
        <v>0.015</v>
      </c>
      <c r="K111" s="34" t="n">
        <f aca="false">IF($B111&lt;='EO9904.2'!mthend,Inputs!K99,0)</f>
        <v>0</v>
      </c>
      <c r="L111" s="33" t="n">
        <f aca="false">IF($B111&lt;='EO9904.2'!mthend,Inputs!L99,0)</f>
        <v>0</v>
      </c>
      <c r="M111" s="33" t="n">
        <f aca="false">IF($B111&lt;='EO9904.2'!mthend,Inputs!M99,0)</f>
        <v>0</v>
      </c>
      <c r="N111" s="33" t="n">
        <f aca="false">IF($B111&lt;='EO9904.2'!mthend,Inputs!N99,0)</f>
        <v>0</v>
      </c>
      <c r="O111" s="30" t="n">
        <v>0</v>
      </c>
      <c r="P111" s="30" t="n">
        <v>0</v>
      </c>
      <c r="Q111" s="30" t="n">
        <f aca="false">'EO9904.2'!M116-$Q$3</f>
        <v>0.0075</v>
      </c>
      <c r="S111" s="34" t="n">
        <f aca="false">IF($B111&lt;='EO9904.3'!mthend,Inputs!S99,0)</f>
        <v>0</v>
      </c>
      <c r="T111" s="0" t="n">
        <f aca="false">IF($B111&lt;='EO9904.3'!mthend,Inputs!T99,0)</f>
        <v>0</v>
      </c>
      <c r="U111" s="0" t="n">
        <f aca="false">IF($B111&lt;='EO9904.3'!mthend,Inputs!U99,0)</f>
        <v>0</v>
      </c>
      <c r="V111" s="33" t="n">
        <f aca="false">IF($B111&lt;='EO9904.3'!mthend,Inputs!V99,0)</f>
        <v>0</v>
      </c>
      <c r="W111" s="30" t="n">
        <f aca="false">'EO9904.3'!G116+$W$3</f>
        <v>5.123</v>
      </c>
      <c r="X111" s="30" t="n">
        <f aca="false">'EO9904.3'!J116+$X$3</f>
        <v>0.0385</v>
      </c>
      <c r="Y111" s="30" t="n">
        <v>0</v>
      </c>
      <c r="AA111" s="34" t="n">
        <f aca="false">IF($B111&lt;='EO9904.3'!mthend,Inputs!AA99,0)</f>
        <v>0</v>
      </c>
      <c r="AB111" s="0" t="n">
        <f aca="false">IF($B111&lt;='EO9904.3'!mthend,Inputs!AB99,0)</f>
        <v>0</v>
      </c>
      <c r="AC111" s="0" t="n">
        <f aca="false">IF($B111&lt;='EO9904.3'!mthend,Inputs!AC99,0)</f>
        <v>0</v>
      </c>
      <c r="AD111" s="33" t="n">
        <f aca="false">IF($B111&lt;='EO9904.3'!mthend,Inputs!AD99,0)</f>
        <v>0</v>
      </c>
      <c r="AE111" s="30" t="n">
        <f aca="false">'EO9904.M'!G116+$AE$3</f>
        <v>5.123</v>
      </c>
      <c r="AF111" s="30" t="n">
        <f aca="false">'EO9904.M'!J116+$AF$3</f>
        <v>0.0385</v>
      </c>
      <c r="AG111" s="30" t="n">
        <v>0</v>
      </c>
    </row>
    <row r="112" customFormat="false" ht="12.75" hidden="false" customHeight="false" outlineLevel="0" collapsed="false">
      <c r="B112" s="25" t="n">
        <f aca="false">'EO9904.1'!A117</f>
        <v>40210</v>
      </c>
      <c r="C112" s="34" t="n">
        <f aca="false">IF($B112&lt;=Summary!$D$10,Inputs!C100,0)</f>
        <v>0</v>
      </c>
      <c r="D112" s="35" t="n">
        <f aca="false">IF($B112&lt;=Summary!$D$10,Inputs!D100,0)</f>
        <v>0</v>
      </c>
      <c r="E112" s="32" t="n">
        <f aca="false">IF($B112&lt;=Summary!$D$10,Inputs!E100,0)</f>
        <v>0</v>
      </c>
      <c r="F112" s="32" t="n">
        <f aca="false">IF($B112&lt;=Summary!$D$10,Inputs!F100,0)</f>
        <v>0</v>
      </c>
      <c r="G112" s="29" t="n">
        <f aca="false">'EO9904.1'!G117</f>
        <v>4.923</v>
      </c>
      <c r="H112" s="29" t="n">
        <f aca="false">'EO9904.1'!J117</f>
        <v>0.0235</v>
      </c>
      <c r="I112" s="29" t="n">
        <f aca="false">'EO9904.1'!M117</f>
        <v>0.015</v>
      </c>
      <c r="K112" s="34" t="n">
        <f aca="false">IF($B112&lt;='EO9904.2'!mthend,Inputs!K100,0)</f>
        <v>0</v>
      </c>
      <c r="L112" s="33" t="n">
        <f aca="false">IF($B112&lt;='EO9904.2'!mthend,Inputs!L100,0)</f>
        <v>0</v>
      </c>
      <c r="M112" s="33" t="n">
        <f aca="false">IF($B112&lt;='EO9904.2'!mthend,Inputs!M100,0)</f>
        <v>0</v>
      </c>
      <c r="N112" s="33" t="n">
        <f aca="false">IF($B112&lt;='EO9904.2'!mthend,Inputs!N100,0)</f>
        <v>0</v>
      </c>
      <c r="O112" s="30" t="n">
        <v>0</v>
      </c>
      <c r="P112" s="30" t="n">
        <v>0</v>
      </c>
      <c r="Q112" s="30" t="n">
        <f aca="false">'EO9904.2'!M117-$Q$3</f>
        <v>0.0075</v>
      </c>
      <c r="S112" s="34" t="n">
        <f aca="false">IF($B112&lt;='EO9904.3'!mthend,Inputs!S100,0)</f>
        <v>0</v>
      </c>
      <c r="T112" s="0" t="n">
        <f aca="false">IF($B112&lt;='EO9904.3'!mthend,Inputs!T100,0)</f>
        <v>0</v>
      </c>
      <c r="U112" s="0" t="n">
        <f aca="false">IF($B112&lt;='EO9904.3'!mthend,Inputs!U100,0)</f>
        <v>0</v>
      </c>
      <c r="V112" s="33" t="n">
        <f aca="false">IF($B112&lt;='EO9904.3'!mthend,Inputs!V100,0)</f>
        <v>0</v>
      </c>
      <c r="W112" s="30" t="n">
        <f aca="false">'EO9904.3'!G117+$W$3</f>
        <v>5.003</v>
      </c>
      <c r="X112" s="30" t="n">
        <f aca="false">'EO9904.3'!J117+$X$3</f>
        <v>0.0385</v>
      </c>
      <c r="Y112" s="30" t="n">
        <v>0</v>
      </c>
      <c r="AA112" s="34" t="n">
        <f aca="false">IF($B112&lt;='EO9904.3'!mthend,Inputs!AA100,0)</f>
        <v>0</v>
      </c>
      <c r="AB112" s="0" t="n">
        <f aca="false">IF($B112&lt;='EO9904.3'!mthend,Inputs!AB100,0)</f>
        <v>0</v>
      </c>
      <c r="AC112" s="0" t="n">
        <f aca="false">IF($B112&lt;='EO9904.3'!mthend,Inputs!AC100,0)</f>
        <v>0</v>
      </c>
      <c r="AD112" s="33" t="n">
        <f aca="false">IF($B112&lt;='EO9904.3'!mthend,Inputs!AD100,0)</f>
        <v>0</v>
      </c>
      <c r="AE112" s="30" t="n">
        <f aca="false">'EO9904.M'!G117+$AE$3</f>
        <v>5.003</v>
      </c>
      <c r="AF112" s="30" t="n">
        <f aca="false">'EO9904.M'!J117+$AF$3</f>
        <v>0.0385</v>
      </c>
      <c r="AG112" s="30" t="n">
        <v>0</v>
      </c>
    </row>
    <row r="113" customFormat="false" ht="12.75" hidden="false" customHeight="false" outlineLevel="0" collapsed="false">
      <c r="B113" s="25" t="n">
        <f aca="false">'EO9904.1'!A118</f>
        <v>40238</v>
      </c>
      <c r="C113" s="34" t="n">
        <f aca="false">IF($B113&lt;=Summary!$D$10,Inputs!C101,0)</f>
        <v>0</v>
      </c>
      <c r="D113" s="35" t="n">
        <f aca="false">IF($B113&lt;=Summary!$D$10,Inputs!D101,0)</f>
        <v>0</v>
      </c>
      <c r="E113" s="32" t="n">
        <f aca="false">IF($B113&lt;=Summary!$D$10,Inputs!E101,0)</f>
        <v>0</v>
      </c>
      <c r="F113" s="32" t="n">
        <f aca="false">IF($B113&lt;=Summary!$D$10,Inputs!F101,0)</f>
        <v>0</v>
      </c>
      <c r="G113" s="29" t="n">
        <f aca="false">'EO9904.1'!G118</f>
        <v>4.798</v>
      </c>
      <c r="H113" s="29" t="n">
        <f aca="false">'EO9904.1'!J118</f>
        <v>0.0235</v>
      </c>
      <c r="I113" s="29" t="n">
        <f aca="false">'EO9904.1'!M118</f>
        <v>0.015</v>
      </c>
      <c r="K113" s="34" t="n">
        <f aca="false">IF($B113&lt;='EO9904.2'!mthend,Inputs!K101,0)</f>
        <v>0</v>
      </c>
      <c r="L113" s="33" t="n">
        <f aca="false">IF($B113&lt;='EO9904.2'!mthend,Inputs!L101,0)</f>
        <v>0</v>
      </c>
      <c r="M113" s="33" t="n">
        <f aca="false">IF($B113&lt;='EO9904.2'!mthend,Inputs!M101,0)</f>
        <v>0</v>
      </c>
      <c r="N113" s="33" t="n">
        <f aca="false">IF($B113&lt;='EO9904.2'!mthend,Inputs!N101,0)</f>
        <v>0</v>
      </c>
      <c r="O113" s="30" t="n">
        <v>0</v>
      </c>
      <c r="P113" s="30" t="n">
        <v>0</v>
      </c>
      <c r="Q113" s="30" t="n">
        <f aca="false">'EO9904.2'!M118-$Q$3</f>
        <v>0.0075</v>
      </c>
      <c r="S113" s="34" t="n">
        <f aca="false">IF($B113&lt;='EO9904.3'!mthend,Inputs!S101,0)</f>
        <v>0</v>
      </c>
      <c r="T113" s="0" t="n">
        <f aca="false">IF($B113&lt;='EO9904.3'!mthend,Inputs!T101,0)</f>
        <v>0</v>
      </c>
      <c r="U113" s="0" t="n">
        <f aca="false">IF($B113&lt;='EO9904.3'!mthend,Inputs!U101,0)</f>
        <v>0</v>
      </c>
      <c r="V113" s="33" t="n">
        <f aca="false">IF($B113&lt;='EO9904.3'!mthend,Inputs!V101,0)</f>
        <v>0</v>
      </c>
      <c r="W113" s="30" t="n">
        <f aca="false">'EO9904.3'!G118+$W$3</f>
        <v>4.878</v>
      </c>
      <c r="X113" s="30" t="n">
        <f aca="false">'EO9904.3'!J118+$X$3</f>
        <v>0.0385</v>
      </c>
      <c r="Y113" s="30" t="n">
        <v>0</v>
      </c>
      <c r="AA113" s="34" t="n">
        <f aca="false">IF($B113&lt;='EO9904.3'!mthend,Inputs!AA101,0)</f>
        <v>0</v>
      </c>
      <c r="AB113" s="0" t="n">
        <f aca="false">IF($B113&lt;='EO9904.3'!mthend,Inputs!AB101,0)</f>
        <v>0</v>
      </c>
      <c r="AC113" s="0" t="n">
        <f aca="false">IF($B113&lt;='EO9904.3'!mthend,Inputs!AC101,0)</f>
        <v>0</v>
      </c>
      <c r="AD113" s="33" t="n">
        <f aca="false">IF($B113&lt;='EO9904.3'!mthend,Inputs!AD101,0)</f>
        <v>0</v>
      </c>
      <c r="AE113" s="30" t="n">
        <f aca="false">'EO9904.M'!G118+$AE$3</f>
        <v>4.878</v>
      </c>
      <c r="AF113" s="30" t="n">
        <f aca="false">'EO9904.M'!J118+$AF$3</f>
        <v>0.0385</v>
      </c>
      <c r="AG113" s="30" t="n">
        <v>0</v>
      </c>
    </row>
    <row r="114" customFormat="false" ht="12.75" hidden="false" customHeight="false" outlineLevel="0" collapsed="false">
      <c r="B114" s="25" t="n">
        <f aca="false">'EO9904.1'!A119</f>
        <v>40269</v>
      </c>
      <c r="C114" s="34" t="n">
        <f aca="false">IF($B114&lt;=Summary!$D$10,Inputs!C102,0)</f>
        <v>0</v>
      </c>
      <c r="D114" s="35" t="n">
        <f aca="false">IF($B114&lt;=Summary!$D$10,Inputs!D102,0)</f>
        <v>0</v>
      </c>
      <c r="E114" s="32" t="n">
        <f aca="false">IF($B114&lt;=Summary!$D$10,Inputs!E102,0)</f>
        <v>0</v>
      </c>
      <c r="F114" s="32" t="n">
        <f aca="false">IF($B114&lt;=Summary!$D$10,Inputs!F102,0)</f>
        <v>0</v>
      </c>
      <c r="G114" s="29" t="n">
        <f aca="false">'EO9904.1'!G119</f>
        <v>4.668</v>
      </c>
      <c r="H114" s="29" t="n">
        <f aca="false">'EO9904.1'!J119</f>
        <v>0.013</v>
      </c>
      <c r="I114" s="29" t="n">
        <f aca="false">'EO9904.1'!M119</f>
        <v>0.01</v>
      </c>
      <c r="K114" s="34" t="n">
        <f aca="false">IF($B114&lt;='EO9904.2'!mthend,Inputs!K102,0)</f>
        <v>0</v>
      </c>
      <c r="L114" s="33" t="n">
        <f aca="false">IF($B114&lt;='EO9904.2'!mthend,Inputs!L102,0)</f>
        <v>0</v>
      </c>
      <c r="M114" s="33" t="n">
        <f aca="false">IF($B114&lt;='EO9904.2'!mthend,Inputs!M102,0)</f>
        <v>0</v>
      </c>
      <c r="N114" s="33" t="n">
        <f aca="false">IF($B114&lt;='EO9904.2'!mthend,Inputs!N102,0)</f>
        <v>0</v>
      </c>
      <c r="O114" s="30" t="n">
        <v>0</v>
      </c>
      <c r="P114" s="30" t="n">
        <v>0</v>
      </c>
      <c r="Q114" s="30" t="n">
        <f aca="false">'EO9904.2'!M119-$Q$3</f>
        <v>0.0025</v>
      </c>
      <c r="S114" s="34" t="n">
        <f aca="false">IF($B114&lt;='EO9904.3'!mthend,Inputs!S102,0)</f>
        <v>0</v>
      </c>
      <c r="T114" s="0" t="n">
        <f aca="false">IF($B114&lt;='EO9904.3'!mthend,Inputs!T102,0)</f>
        <v>0</v>
      </c>
      <c r="U114" s="0" t="n">
        <f aca="false">IF($B114&lt;='EO9904.3'!mthend,Inputs!U102,0)</f>
        <v>0</v>
      </c>
      <c r="V114" s="33" t="n">
        <f aca="false">IF($B114&lt;='EO9904.3'!mthend,Inputs!V102,0)</f>
        <v>0</v>
      </c>
      <c r="W114" s="30" t="n">
        <f aca="false">'EO9904.3'!G119+$W$3</f>
        <v>4.748</v>
      </c>
      <c r="X114" s="30" t="n">
        <f aca="false">'EO9904.3'!J119+$X$3</f>
        <v>0.028</v>
      </c>
      <c r="Y114" s="30" t="n">
        <v>0</v>
      </c>
      <c r="AA114" s="34" t="n">
        <f aca="false">IF($B114&lt;='EO9904.3'!mthend,Inputs!AA102,0)</f>
        <v>0</v>
      </c>
      <c r="AB114" s="0" t="n">
        <f aca="false">IF($B114&lt;='EO9904.3'!mthend,Inputs!AB102,0)</f>
        <v>0</v>
      </c>
      <c r="AC114" s="0" t="n">
        <f aca="false">IF($B114&lt;='EO9904.3'!mthend,Inputs!AC102,0)</f>
        <v>0</v>
      </c>
      <c r="AD114" s="33" t="n">
        <f aca="false">IF($B114&lt;='EO9904.3'!mthend,Inputs!AD102,0)</f>
        <v>0</v>
      </c>
      <c r="AE114" s="30" t="n">
        <f aca="false">'EO9904.M'!G119+$AE$3</f>
        <v>4.748</v>
      </c>
      <c r="AF114" s="30" t="n">
        <f aca="false">'EO9904.M'!J119+$AF$3</f>
        <v>0.028</v>
      </c>
      <c r="AG114" s="30" t="n">
        <v>0</v>
      </c>
    </row>
    <row r="115" customFormat="false" ht="12.75" hidden="false" customHeight="false" outlineLevel="0" collapsed="false">
      <c r="B115" s="25" t="n">
        <f aca="false">'EO9904.1'!A120</f>
        <v>40299</v>
      </c>
      <c r="C115" s="34" t="n">
        <f aca="false">IF($B115&lt;=Summary!$D$10,Inputs!C103,0)</f>
        <v>0</v>
      </c>
      <c r="D115" s="35" t="n">
        <f aca="false">IF($B115&lt;=Summary!$D$10,Inputs!D103,0)</f>
        <v>0</v>
      </c>
      <c r="E115" s="32" t="n">
        <f aca="false">IF($B115&lt;=Summary!$D$10,Inputs!E103,0)</f>
        <v>0</v>
      </c>
      <c r="F115" s="32" t="n">
        <f aca="false">IF($B115&lt;=Summary!$D$10,Inputs!F103,0)</f>
        <v>0</v>
      </c>
      <c r="G115" s="29" t="n">
        <f aca="false">'EO9904.1'!G120</f>
        <v>4.658</v>
      </c>
      <c r="H115" s="29" t="n">
        <f aca="false">'EO9904.1'!J120</f>
        <v>0.013</v>
      </c>
      <c r="I115" s="29" t="n">
        <f aca="false">'EO9904.1'!M120</f>
        <v>0.01</v>
      </c>
      <c r="K115" s="34" t="n">
        <f aca="false">IF($B115&lt;='EO9904.2'!mthend,Inputs!K103,0)</f>
        <v>0</v>
      </c>
      <c r="L115" s="33" t="n">
        <f aca="false">IF($B115&lt;='EO9904.2'!mthend,Inputs!L103,0)</f>
        <v>0</v>
      </c>
      <c r="M115" s="33" t="n">
        <f aca="false">IF($B115&lt;='EO9904.2'!mthend,Inputs!M103,0)</f>
        <v>0</v>
      </c>
      <c r="N115" s="33" t="n">
        <f aca="false">IF($B115&lt;='EO9904.2'!mthend,Inputs!N103,0)</f>
        <v>0</v>
      </c>
      <c r="O115" s="30" t="n">
        <v>0</v>
      </c>
      <c r="P115" s="30" t="n">
        <v>0</v>
      </c>
      <c r="Q115" s="30" t="n">
        <f aca="false">'EO9904.2'!M120-$Q$3</f>
        <v>0.0025</v>
      </c>
      <c r="S115" s="34" t="n">
        <f aca="false">IF($B115&lt;='EO9904.3'!mthend,Inputs!S103,0)</f>
        <v>0</v>
      </c>
      <c r="T115" s="0" t="n">
        <f aca="false">IF($B115&lt;='EO9904.3'!mthend,Inputs!T103,0)</f>
        <v>0</v>
      </c>
      <c r="U115" s="0" t="n">
        <f aca="false">IF($B115&lt;='EO9904.3'!mthend,Inputs!U103,0)</f>
        <v>0</v>
      </c>
      <c r="V115" s="33" t="n">
        <f aca="false">IF($B115&lt;='EO9904.3'!mthend,Inputs!V103,0)</f>
        <v>0</v>
      </c>
      <c r="W115" s="30" t="n">
        <f aca="false">'EO9904.3'!G120+$W$3</f>
        <v>4.738</v>
      </c>
      <c r="X115" s="30" t="n">
        <f aca="false">'EO9904.3'!J120+$X$3</f>
        <v>0.028</v>
      </c>
      <c r="Y115" s="30" t="n">
        <v>0</v>
      </c>
      <c r="AA115" s="34" t="n">
        <f aca="false">IF($B115&lt;='EO9904.3'!mthend,Inputs!AA103,0)</f>
        <v>0</v>
      </c>
      <c r="AB115" s="0" t="n">
        <f aca="false">IF($B115&lt;='EO9904.3'!mthend,Inputs!AB103,0)</f>
        <v>0</v>
      </c>
      <c r="AC115" s="0" t="n">
        <f aca="false">IF($B115&lt;='EO9904.3'!mthend,Inputs!AC103,0)</f>
        <v>0</v>
      </c>
      <c r="AD115" s="33" t="n">
        <f aca="false">IF($B115&lt;='EO9904.3'!mthend,Inputs!AD103,0)</f>
        <v>0</v>
      </c>
      <c r="AE115" s="30" t="n">
        <f aca="false">'EO9904.M'!G120+$AE$3</f>
        <v>4.738</v>
      </c>
      <c r="AF115" s="30" t="n">
        <f aca="false">'EO9904.M'!J120+$AF$3</f>
        <v>0.028</v>
      </c>
      <c r="AG115" s="30" t="n">
        <v>0</v>
      </c>
    </row>
    <row r="116" customFormat="false" ht="12.75" hidden="false" customHeight="false" outlineLevel="0" collapsed="false">
      <c r="B116" s="25" t="n">
        <f aca="false">'EO9904.1'!A121</f>
        <v>40330</v>
      </c>
      <c r="C116" s="34" t="n">
        <f aca="false">IF($B116&lt;=Summary!$D$10,Inputs!C104,0)</f>
        <v>0</v>
      </c>
      <c r="D116" s="35" t="n">
        <f aca="false">IF($B116&lt;=Summary!$D$10,Inputs!D104,0)</f>
        <v>0</v>
      </c>
      <c r="E116" s="32" t="n">
        <f aca="false">IF($B116&lt;=Summary!$D$10,Inputs!E104,0)</f>
        <v>0</v>
      </c>
      <c r="F116" s="32" t="n">
        <f aca="false">IF($B116&lt;=Summary!$D$10,Inputs!F104,0)</f>
        <v>0</v>
      </c>
      <c r="G116" s="29" t="n">
        <f aca="false">'EO9904.1'!G121</f>
        <v>4.678</v>
      </c>
      <c r="H116" s="29" t="n">
        <f aca="false">'EO9904.1'!J121</f>
        <v>0.013</v>
      </c>
      <c r="I116" s="29" t="n">
        <f aca="false">'EO9904.1'!M121</f>
        <v>0.01</v>
      </c>
      <c r="K116" s="34" t="n">
        <f aca="false">IF($B116&lt;='EO9904.2'!mthend,Inputs!K104,0)</f>
        <v>0</v>
      </c>
      <c r="L116" s="33" t="n">
        <f aca="false">IF($B116&lt;='EO9904.2'!mthend,Inputs!L104,0)</f>
        <v>0</v>
      </c>
      <c r="M116" s="33" t="n">
        <f aca="false">IF($B116&lt;='EO9904.2'!mthend,Inputs!M104,0)</f>
        <v>0</v>
      </c>
      <c r="N116" s="33" t="n">
        <f aca="false">IF($B116&lt;='EO9904.2'!mthend,Inputs!N104,0)</f>
        <v>0</v>
      </c>
      <c r="O116" s="30" t="n">
        <v>0</v>
      </c>
      <c r="P116" s="30" t="n">
        <v>0</v>
      </c>
      <c r="Q116" s="30" t="n">
        <f aca="false">'EO9904.2'!M121-$Q$3</f>
        <v>0.0025</v>
      </c>
      <c r="S116" s="34" t="n">
        <f aca="false">IF($B116&lt;='EO9904.3'!mthend,Inputs!S104,0)</f>
        <v>0</v>
      </c>
      <c r="T116" s="0" t="n">
        <f aca="false">IF($B116&lt;='EO9904.3'!mthend,Inputs!T104,0)</f>
        <v>0</v>
      </c>
      <c r="U116" s="0" t="n">
        <f aca="false">IF($B116&lt;='EO9904.3'!mthend,Inputs!U104,0)</f>
        <v>0</v>
      </c>
      <c r="V116" s="33" t="n">
        <f aca="false">IF($B116&lt;='EO9904.3'!mthend,Inputs!V104,0)</f>
        <v>0</v>
      </c>
      <c r="W116" s="30" t="n">
        <f aca="false">'EO9904.3'!G121+$W$3</f>
        <v>4.758</v>
      </c>
      <c r="X116" s="30" t="n">
        <f aca="false">'EO9904.3'!J121+$X$3</f>
        <v>0.028</v>
      </c>
      <c r="Y116" s="30" t="n">
        <v>0</v>
      </c>
      <c r="AA116" s="34" t="n">
        <f aca="false">IF($B116&lt;='EO9904.3'!mthend,Inputs!AA104,0)</f>
        <v>0</v>
      </c>
      <c r="AB116" s="0" t="n">
        <f aca="false">IF($B116&lt;='EO9904.3'!mthend,Inputs!AB104,0)</f>
        <v>0</v>
      </c>
      <c r="AC116" s="0" t="n">
        <f aca="false">IF($B116&lt;='EO9904.3'!mthend,Inputs!AC104,0)</f>
        <v>0</v>
      </c>
      <c r="AD116" s="33" t="n">
        <f aca="false">IF($B116&lt;='EO9904.3'!mthend,Inputs!AD104,0)</f>
        <v>0</v>
      </c>
      <c r="AE116" s="30" t="n">
        <f aca="false">'EO9904.M'!G121+$AE$3</f>
        <v>4.758</v>
      </c>
      <c r="AF116" s="30" t="n">
        <f aca="false">'EO9904.M'!J121+$AF$3</f>
        <v>0.028</v>
      </c>
      <c r="AG116" s="30" t="n">
        <v>0</v>
      </c>
    </row>
    <row r="117" customFormat="false" ht="12.75" hidden="false" customHeight="false" outlineLevel="0" collapsed="false">
      <c r="B117" s="25" t="n">
        <f aca="false">'EO9904.1'!A122</f>
        <v>40360</v>
      </c>
      <c r="C117" s="34" t="n">
        <f aca="false">IF($B117&lt;=Summary!$D$10,Inputs!C105,0)</f>
        <v>0</v>
      </c>
      <c r="D117" s="35" t="n">
        <f aca="false">IF($B117&lt;=Summary!$D$10,Inputs!D105,0)</f>
        <v>0</v>
      </c>
      <c r="E117" s="32" t="n">
        <f aca="false">IF($B117&lt;=Summary!$D$10,Inputs!E105,0)</f>
        <v>0</v>
      </c>
      <c r="F117" s="32" t="n">
        <f aca="false">IF($B117&lt;=Summary!$D$10,Inputs!F105,0)</f>
        <v>0</v>
      </c>
      <c r="G117" s="29" t="n">
        <f aca="false">'EO9904.1'!G122</f>
        <v>4.699</v>
      </c>
      <c r="H117" s="29" t="n">
        <f aca="false">'EO9904.1'!J122</f>
        <v>0.013</v>
      </c>
      <c r="I117" s="29" t="n">
        <f aca="false">'EO9904.1'!M122</f>
        <v>0.01</v>
      </c>
      <c r="K117" s="34" t="n">
        <f aca="false">IF($B117&lt;='EO9904.2'!mthend,Inputs!K105,0)</f>
        <v>0</v>
      </c>
      <c r="L117" s="33" t="n">
        <f aca="false">IF($B117&lt;='EO9904.2'!mthend,Inputs!L105,0)</f>
        <v>0</v>
      </c>
      <c r="M117" s="33" t="n">
        <f aca="false">IF($B117&lt;='EO9904.2'!mthend,Inputs!M105,0)</f>
        <v>0</v>
      </c>
      <c r="N117" s="33" t="n">
        <f aca="false">IF($B117&lt;='EO9904.2'!mthend,Inputs!N105,0)</f>
        <v>0</v>
      </c>
      <c r="O117" s="30" t="n">
        <v>0</v>
      </c>
      <c r="P117" s="30" t="n">
        <v>0</v>
      </c>
      <c r="Q117" s="30" t="n">
        <f aca="false">'EO9904.2'!M122-$Q$3</f>
        <v>0.0025</v>
      </c>
      <c r="S117" s="34" t="n">
        <f aca="false">IF($B117&lt;='EO9904.3'!mthend,Inputs!S105,0)</f>
        <v>0</v>
      </c>
      <c r="T117" s="0" t="n">
        <f aca="false">IF($B117&lt;='EO9904.3'!mthend,Inputs!T105,0)</f>
        <v>0</v>
      </c>
      <c r="U117" s="0" t="n">
        <f aca="false">IF($B117&lt;='EO9904.3'!mthend,Inputs!U105,0)</f>
        <v>0</v>
      </c>
      <c r="V117" s="33" t="n">
        <f aca="false">IF($B117&lt;='EO9904.3'!mthend,Inputs!V105,0)</f>
        <v>0</v>
      </c>
      <c r="W117" s="30" t="n">
        <f aca="false">'EO9904.3'!G122+$W$3</f>
        <v>4.779</v>
      </c>
      <c r="X117" s="30" t="n">
        <f aca="false">'EO9904.3'!J122+$X$3</f>
        <v>0.028</v>
      </c>
      <c r="Y117" s="30" t="n">
        <v>0</v>
      </c>
      <c r="AA117" s="34" t="n">
        <f aca="false">IF($B117&lt;='EO9904.3'!mthend,Inputs!AA105,0)</f>
        <v>0</v>
      </c>
      <c r="AB117" s="0" t="n">
        <f aca="false">IF($B117&lt;='EO9904.3'!mthend,Inputs!AB105,0)</f>
        <v>0</v>
      </c>
      <c r="AC117" s="0" t="n">
        <f aca="false">IF($B117&lt;='EO9904.3'!mthend,Inputs!AC105,0)</f>
        <v>0</v>
      </c>
      <c r="AD117" s="33" t="n">
        <f aca="false">IF($B117&lt;='EO9904.3'!mthend,Inputs!AD105,0)</f>
        <v>0</v>
      </c>
      <c r="AE117" s="30" t="n">
        <f aca="false">'EO9904.M'!G122+$AE$3</f>
        <v>4.779</v>
      </c>
      <c r="AF117" s="30" t="n">
        <f aca="false">'EO9904.M'!J122+$AF$3</f>
        <v>0.028</v>
      </c>
      <c r="AG117" s="30" t="n">
        <v>0</v>
      </c>
    </row>
    <row r="118" customFormat="false" ht="12.75" hidden="false" customHeight="false" outlineLevel="0" collapsed="false">
      <c r="B118" s="25" t="n">
        <f aca="false">'EO9904.1'!A123</f>
        <v>40391</v>
      </c>
      <c r="C118" s="34" t="n">
        <f aca="false">IF($B118&lt;=Summary!$D$10,Inputs!C106,0)</f>
        <v>0</v>
      </c>
      <c r="D118" s="35" t="n">
        <f aca="false">IF($B118&lt;=Summary!$D$10,Inputs!D106,0)</f>
        <v>0</v>
      </c>
      <c r="E118" s="32" t="n">
        <f aca="false">IF($B118&lt;=Summary!$D$10,Inputs!E106,0)</f>
        <v>0</v>
      </c>
      <c r="F118" s="32" t="n">
        <f aca="false">IF($B118&lt;=Summary!$D$10,Inputs!F106,0)</f>
        <v>0</v>
      </c>
      <c r="G118" s="29" t="n">
        <f aca="false">'EO9904.1'!G123</f>
        <v>4.723</v>
      </c>
      <c r="H118" s="29" t="n">
        <f aca="false">'EO9904.1'!J123</f>
        <v>0.013</v>
      </c>
      <c r="I118" s="29" t="n">
        <f aca="false">'EO9904.1'!M123</f>
        <v>0.01</v>
      </c>
      <c r="K118" s="34" t="n">
        <f aca="false">IF($B118&lt;='EO9904.2'!mthend,Inputs!K106,0)</f>
        <v>0</v>
      </c>
      <c r="L118" s="33" t="n">
        <f aca="false">IF($B118&lt;='EO9904.2'!mthend,Inputs!L106,0)</f>
        <v>0</v>
      </c>
      <c r="M118" s="33" t="n">
        <f aca="false">IF($B118&lt;='EO9904.2'!mthend,Inputs!M106,0)</f>
        <v>0</v>
      </c>
      <c r="N118" s="33" t="n">
        <f aca="false">IF($B118&lt;='EO9904.2'!mthend,Inputs!N106,0)</f>
        <v>0</v>
      </c>
      <c r="O118" s="30" t="n">
        <v>0</v>
      </c>
      <c r="P118" s="30" t="n">
        <v>0</v>
      </c>
      <c r="Q118" s="30" t="n">
        <f aca="false">'EO9904.2'!M123-$Q$3</f>
        <v>0.0025</v>
      </c>
      <c r="S118" s="34" t="n">
        <f aca="false">IF($B118&lt;='EO9904.3'!mthend,Inputs!S106,0)</f>
        <v>0</v>
      </c>
      <c r="T118" s="0" t="n">
        <f aca="false">IF($B118&lt;='EO9904.3'!mthend,Inputs!T106,0)</f>
        <v>0</v>
      </c>
      <c r="U118" s="0" t="n">
        <f aca="false">IF($B118&lt;='EO9904.3'!mthend,Inputs!U106,0)</f>
        <v>0</v>
      </c>
      <c r="V118" s="33" t="n">
        <f aca="false">IF($B118&lt;='EO9904.3'!mthend,Inputs!V106,0)</f>
        <v>0</v>
      </c>
      <c r="W118" s="30" t="n">
        <f aca="false">'EO9904.3'!G123+$W$3</f>
        <v>4.803</v>
      </c>
      <c r="X118" s="30" t="n">
        <f aca="false">'EO9904.3'!J123+$X$3</f>
        <v>0.028</v>
      </c>
      <c r="Y118" s="30" t="n">
        <v>0</v>
      </c>
      <c r="AA118" s="34" t="n">
        <f aca="false">IF($B118&lt;='EO9904.3'!mthend,Inputs!AA106,0)</f>
        <v>0</v>
      </c>
      <c r="AB118" s="0" t="n">
        <f aca="false">IF($B118&lt;='EO9904.3'!mthend,Inputs!AB106,0)</f>
        <v>0</v>
      </c>
      <c r="AC118" s="0" t="n">
        <f aca="false">IF($B118&lt;='EO9904.3'!mthend,Inputs!AC106,0)</f>
        <v>0</v>
      </c>
      <c r="AD118" s="33" t="n">
        <f aca="false">IF($B118&lt;='EO9904.3'!mthend,Inputs!AD106,0)</f>
        <v>0</v>
      </c>
      <c r="AE118" s="30" t="n">
        <f aca="false">'EO9904.M'!G123+$AE$3</f>
        <v>4.803</v>
      </c>
      <c r="AF118" s="30" t="n">
        <f aca="false">'EO9904.M'!J123+$AF$3</f>
        <v>0.028</v>
      </c>
      <c r="AG118" s="30" t="n">
        <v>0</v>
      </c>
    </row>
    <row r="119" customFormat="false" ht="12.75" hidden="false" customHeight="false" outlineLevel="0" collapsed="false">
      <c r="B119" s="25" t="n">
        <f aca="false">'EO9904.1'!A124</f>
        <v>40422</v>
      </c>
      <c r="C119" s="34" t="n">
        <f aca="false">IF($B119&lt;=Summary!$D$10,Inputs!C107,0)</f>
        <v>0</v>
      </c>
      <c r="D119" s="35" t="n">
        <f aca="false">IF($B119&lt;=Summary!$D$10,Inputs!D107,0)</f>
        <v>0</v>
      </c>
      <c r="E119" s="32" t="n">
        <f aca="false">IF($B119&lt;=Summary!$D$10,Inputs!E107,0)</f>
        <v>0</v>
      </c>
      <c r="F119" s="32" t="n">
        <f aca="false">IF($B119&lt;=Summary!$D$10,Inputs!F107,0)</f>
        <v>0</v>
      </c>
      <c r="G119" s="29" t="n">
        <f aca="false">'EO9904.1'!G124</f>
        <v>4.733</v>
      </c>
      <c r="H119" s="29" t="n">
        <f aca="false">'EO9904.1'!J124</f>
        <v>0.013</v>
      </c>
      <c r="I119" s="29" t="n">
        <f aca="false">'EO9904.1'!M124</f>
        <v>0.01</v>
      </c>
      <c r="K119" s="34" t="n">
        <f aca="false">IF($B119&lt;='EO9904.2'!mthend,Inputs!K107,0)</f>
        <v>0</v>
      </c>
      <c r="L119" s="33" t="n">
        <f aca="false">IF($B119&lt;='EO9904.2'!mthend,Inputs!L107,0)</f>
        <v>0</v>
      </c>
      <c r="M119" s="33" t="n">
        <f aca="false">IF($B119&lt;='EO9904.2'!mthend,Inputs!M107,0)</f>
        <v>0</v>
      </c>
      <c r="N119" s="33" t="n">
        <f aca="false">IF($B119&lt;='EO9904.2'!mthend,Inputs!N107,0)</f>
        <v>0</v>
      </c>
      <c r="O119" s="30" t="n">
        <v>0</v>
      </c>
      <c r="P119" s="30" t="n">
        <v>0</v>
      </c>
      <c r="Q119" s="30" t="n">
        <f aca="false">'EO9904.2'!M124-$Q$3</f>
        <v>0.0025</v>
      </c>
      <c r="S119" s="34" t="n">
        <f aca="false">IF($B119&lt;='EO9904.3'!mthend,Inputs!S107,0)</f>
        <v>0</v>
      </c>
      <c r="T119" s="0" t="n">
        <f aca="false">IF($B119&lt;='EO9904.3'!mthend,Inputs!T107,0)</f>
        <v>0</v>
      </c>
      <c r="U119" s="0" t="n">
        <f aca="false">IF($B119&lt;='EO9904.3'!mthend,Inputs!U107,0)</f>
        <v>0</v>
      </c>
      <c r="V119" s="33" t="n">
        <f aca="false">IF($B119&lt;='EO9904.3'!mthend,Inputs!V107,0)</f>
        <v>0</v>
      </c>
      <c r="W119" s="30" t="n">
        <f aca="false">'EO9904.3'!G124+$W$3</f>
        <v>4.813</v>
      </c>
      <c r="X119" s="30" t="n">
        <f aca="false">'EO9904.3'!J124+$X$3</f>
        <v>0.028</v>
      </c>
      <c r="Y119" s="30" t="n">
        <v>0</v>
      </c>
      <c r="AA119" s="34" t="n">
        <f aca="false">IF($B119&lt;='EO9904.3'!mthend,Inputs!AA107,0)</f>
        <v>0</v>
      </c>
      <c r="AB119" s="0" t="n">
        <f aca="false">IF($B119&lt;='EO9904.3'!mthend,Inputs!AB107,0)</f>
        <v>0</v>
      </c>
      <c r="AC119" s="0" t="n">
        <f aca="false">IF($B119&lt;='EO9904.3'!mthend,Inputs!AC107,0)</f>
        <v>0</v>
      </c>
      <c r="AD119" s="33" t="n">
        <f aca="false">IF($B119&lt;='EO9904.3'!mthend,Inputs!AD107,0)</f>
        <v>0</v>
      </c>
      <c r="AE119" s="30" t="n">
        <f aca="false">'EO9904.M'!G124+$AE$3</f>
        <v>4.813</v>
      </c>
      <c r="AF119" s="30" t="n">
        <f aca="false">'EO9904.M'!J124+$AF$3</f>
        <v>0.028</v>
      </c>
      <c r="AG119" s="30" t="n">
        <v>0</v>
      </c>
    </row>
    <row r="120" customFormat="false" ht="12.75" hidden="false" customHeight="false" outlineLevel="0" collapsed="false">
      <c r="B120" s="25" t="n">
        <f aca="false">'EO9904.1'!A125</f>
        <v>40452</v>
      </c>
      <c r="C120" s="34" t="n">
        <f aca="false">IF($B120&lt;=Summary!$D$10,Inputs!C108,0)</f>
        <v>0</v>
      </c>
      <c r="D120" s="35" t="n">
        <f aca="false">IF($B120&lt;=Summary!$D$10,Inputs!D108,0)</f>
        <v>0</v>
      </c>
      <c r="E120" s="32" t="n">
        <f aca="false">IF($B120&lt;=Summary!$D$10,Inputs!E108,0)</f>
        <v>0</v>
      </c>
      <c r="F120" s="32" t="n">
        <f aca="false">IF($B120&lt;=Summary!$D$10,Inputs!F108,0)</f>
        <v>0</v>
      </c>
      <c r="G120" s="29" t="n">
        <f aca="false">'EO9904.1'!G125</f>
        <v>4.763</v>
      </c>
      <c r="H120" s="29" t="n">
        <f aca="false">'EO9904.1'!J125</f>
        <v>0.013</v>
      </c>
      <c r="I120" s="29" t="n">
        <f aca="false">'EO9904.1'!M125</f>
        <v>0.01</v>
      </c>
      <c r="K120" s="34" t="n">
        <f aca="false">IF($B120&lt;='EO9904.2'!mthend,Inputs!K108,0)</f>
        <v>0</v>
      </c>
      <c r="L120" s="33" t="n">
        <f aca="false">IF($B120&lt;='EO9904.2'!mthend,Inputs!L108,0)</f>
        <v>0</v>
      </c>
      <c r="M120" s="33" t="n">
        <f aca="false">IF($B120&lt;='EO9904.2'!mthend,Inputs!M108,0)</f>
        <v>0</v>
      </c>
      <c r="N120" s="33" t="n">
        <f aca="false">IF($B120&lt;='EO9904.2'!mthend,Inputs!N108,0)</f>
        <v>0</v>
      </c>
      <c r="O120" s="30" t="n">
        <v>0</v>
      </c>
      <c r="P120" s="30" t="n">
        <v>0</v>
      </c>
      <c r="Q120" s="30" t="n">
        <f aca="false">'EO9904.2'!M125-$Q$3</f>
        <v>0.0025</v>
      </c>
      <c r="S120" s="34" t="n">
        <f aca="false">IF($B120&lt;='EO9904.3'!mthend,Inputs!S108,0)</f>
        <v>0</v>
      </c>
      <c r="T120" s="0" t="n">
        <f aca="false">IF($B120&lt;='EO9904.3'!mthend,Inputs!T108,0)</f>
        <v>0</v>
      </c>
      <c r="U120" s="0" t="n">
        <f aca="false">IF($B120&lt;='EO9904.3'!mthend,Inputs!U108,0)</f>
        <v>0</v>
      </c>
      <c r="V120" s="33" t="n">
        <f aca="false">IF($B120&lt;='EO9904.3'!mthend,Inputs!V108,0)</f>
        <v>0</v>
      </c>
      <c r="W120" s="30" t="n">
        <f aca="false">'EO9904.3'!G125+$W$3</f>
        <v>4.843</v>
      </c>
      <c r="X120" s="30" t="n">
        <f aca="false">'EO9904.3'!J125+$X$3</f>
        <v>0.028</v>
      </c>
      <c r="Y120" s="30" t="n">
        <v>0</v>
      </c>
      <c r="AA120" s="34" t="n">
        <f aca="false">IF($B120&lt;='EO9904.3'!mthend,Inputs!AA108,0)</f>
        <v>0</v>
      </c>
      <c r="AB120" s="0" t="n">
        <f aca="false">IF($B120&lt;='EO9904.3'!mthend,Inputs!AB108,0)</f>
        <v>0</v>
      </c>
      <c r="AC120" s="0" t="n">
        <f aca="false">IF($B120&lt;='EO9904.3'!mthend,Inputs!AC108,0)</f>
        <v>0</v>
      </c>
      <c r="AD120" s="33" t="n">
        <f aca="false">IF($B120&lt;='EO9904.3'!mthend,Inputs!AD108,0)</f>
        <v>0</v>
      </c>
      <c r="AE120" s="30" t="n">
        <f aca="false">'EO9904.M'!G125+$AE$3</f>
        <v>4.843</v>
      </c>
      <c r="AF120" s="30" t="n">
        <f aca="false">'EO9904.M'!J125+$AF$3</f>
        <v>0.028</v>
      </c>
      <c r="AG120" s="30" t="n">
        <v>0</v>
      </c>
    </row>
    <row r="121" customFormat="false" ht="12.75" hidden="false" customHeight="false" outlineLevel="0" collapsed="false">
      <c r="B121" s="25" t="n">
        <f aca="false">'EO9904.1'!A126</f>
        <v>40483</v>
      </c>
      <c r="C121" s="34" t="n">
        <f aca="false">IF($B121&lt;=Summary!$D$10,Inputs!C109,0)</f>
        <v>0</v>
      </c>
      <c r="D121" s="35" t="n">
        <f aca="false">IF($B121&lt;=Summary!$D$10,Inputs!D109,0)</f>
        <v>0</v>
      </c>
      <c r="E121" s="32" t="n">
        <f aca="false">IF($B121&lt;=Summary!$D$10,Inputs!E109,0)</f>
        <v>0</v>
      </c>
      <c r="F121" s="32" t="n">
        <f aca="false">IF($B121&lt;=Summary!$D$10,Inputs!F109,0)</f>
        <v>0</v>
      </c>
      <c r="G121" s="29" t="n">
        <f aca="false">'EO9904.1'!G126</f>
        <v>4.903</v>
      </c>
      <c r="H121" s="29" t="n">
        <f aca="false">'EO9904.1'!J126</f>
        <v>0.0235</v>
      </c>
      <c r="I121" s="29" t="n">
        <f aca="false">'EO9904.1'!M126</f>
        <v>0.015</v>
      </c>
      <c r="K121" s="34" t="n">
        <f aca="false">IF($B121&lt;='EO9904.2'!mthend,Inputs!K109,0)</f>
        <v>0</v>
      </c>
      <c r="L121" s="33" t="n">
        <f aca="false">IF($B121&lt;='EO9904.2'!mthend,Inputs!L109,0)</f>
        <v>0</v>
      </c>
      <c r="M121" s="33" t="n">
        <f aca="false">IF($B121&lt;='EO9904.2'!mthend,Inputs!M109,0)</f>
        <v>0</v>
      </c>
      <c r="N121" s="33" t="n">
        <f aca="false">IF($B121&lt;='EO9904.2'!mthend,Inputs!N109,0)</f>
        <v>0</v>
      </c>
      <c r="O121" s="30" t="n">
        <v>0</v>
      </c>
      <c r="P121" s="30" t="n">
        <v>0</v>
      </c>
      <c r="Q121" s="30" t="n">
        <f aca="false">'EO9904.2'!M126-$Q$3</f>
        <v>0.0075</v>
      </c>
      <c r="S121" s="34" t="n">
        <f aca="false">IF($B121&lt;='EO9904.3'!mthend,Inputs!S109,0)</f>
        <v>0</v>
      </c>
      <c r="T121" s="0" t="n">
        <f aca="false">IF($B121&lt;='EO9904.3'!mthend,Inputs!T109,0)</f>
        <v>0</v>
      </c>
      <c r="U121" s="0" t="n">
        <f aca="false">IF($B121&lt;='EO9904.3'!mthend,Inputs!U109,0)</f>
        <v>0</v>
      </c>
      <c r="V121" s="33" t="n">
        <f aca="false">IF($B121&lt;='EO9904.3'!mthend,Inputs!V109,0)</f>
        <v>0</v>
      </c>
      <c r="W121" s="30" t="n">
        <f aca="false">'EO9904.3'!G126+$W$3</f>
        <v>4.983</v>
      </c>
      <c r="X121" s="30" t="n">
        <f aca="false">'EO9904.3'!J126+$X$3</f>
        <v>0.0385</v>
      </c>
      <c r="Y121" s="30" t="n">
        <v>0</v>
      </c>
      <c r="AA121" s="34" t="n">
        <f aca="false">IF($B121&lt;='EO9904.3'!mthend,Inputs!AA109,0)</f>
        <v>0</v>
      </c>
      <c r="AB121" s="0" t="n">
        <f aca="false">IF($B121&lt;='EO9904.3'!mthend,Inputs!AB109,0)</f>
        <v>0</v>
      </c>
      <c r="AC121" s="0" t="n">
        <f aca="false">IF($B121&lt;='EO9904.3'!mthend,Inputs!AC109,0)</f>
        <v>0</v>
      </c>
      <c r="AD121" s="33" t="n">
        <f aca="false">IF($B121&lt;='EO9904.3'!mthend,Inputs!AD109,0)</f>
        <v>0</v>
      </c>
      <c r="AE121" s="30" t="n">
        <f aca="false">'EO9904.M'!G126+$AE$3</f>
        <v>4.983</v>
      </c>
      <c r="AF121" s="30" t="n">
        <f aca="false">'EO9904.M'!J126+$AF$3</f>
        <v>0.0385</v>
      </c>
      <c r="AG121" s="30" t="n">
        <v>0</v>
      </c>
    </row>
    <row r="122" customFormat="false" ht="12.75" hidden="false" customHeight="false" outlineLevel="0" collapsed="false">
      <c r="B122" s="25" t="n">
        <f aca="false">'EO9904.1'!A127</f>
        <v>40513</v>
      </c>
      <c r="C122" s="34" t="n">
        <f aca="false">IF($B122&lt;=Summary!$D$10,Inputs!C110,0)</f>
        <v>0</v>
      </c>
      <c r="D122" s="35" t="n">
        <f aca="false">IF($B122&lt;=Summary!$D$10,Inputs!D110,0)</f>
        <v>0</v>
      </c>
      <c r="E122" s="32" t="n">
        <f aca="false">IF($B122&lt;=Summary!$D$10,Inputs!E110,0)</f>
        <v>0</v>
      </c>
      <c r="F122" s="32" t="n">
        <f aca="false">IF($B122&lt;=Summary!$D$10,Inputs!F110,0)</f>
        <v>0</v>
      </c>
      <c r="G122" s="29" t="n">
        <f aca="false">'EO9904.1'!G127</f>
        <v>5.043</v>
      </c>
      <c r="H122" s="29" t="n">
        <f aca="false">'EO9904.1'!J127</f>
        <v>0.0235</v>
      </c>
      <c r="I122" s="29" t="n">
        <f aca="false">'EO9904.1'!M127</f>
        <v>0.015</v>
      </c>
      <c r="K122" s="34" t="n">
        <f aca="false">IF($B122&lt;='EO9904.2'!mthend,Inputs!K110,0)</f>
        <v>0</v>
      </c>
      <c r="L122" s="33" t="n">
        <f aca="false">IF($B122&lt;='EO9904.2'!mthend,Inputs!L110,0)</f>
        <v>0</v>
      </c>
      <c r="M122" s="33" t="n">
        <f aca="false">IF($B122&lt;='EO9904.2'!mthend,Inputs!M110,0)</f>
        <v>0</v>
      </c>
      <c r="N122" s="33" t="n">
        <f aca="false">IF($B122&lt;='EO9904.2'!mthend,Inputs!N110,0)</f>
        <v>0</v>
      </c>
      <c r="O122" s="30" t="n">
        <v>0</v>
      </c>
      <c r="P122" s="30" t="n">
        <v>0</v>
      </c>
      <c r="Q122" s="30" t="n">
        <f aca="false">'EO9904.2'!M127-$Q$3</f>
        <v>0.0075</v>
      </c>
      <c r="S122" s="34" t="n">
        <f aca="false">IF($B122&lt;='EO9904.3'!mthend,Inputs!S110,0)</f>
        <v>0</v>
      </c>
      <c r="T122" s="0" t="n">
        <f aca="false">IF($B122&lt;='EO9904.3'!mthend,Inputs!T110,0)</f>
        <v>0</v>
      </c>
      <c r="U122" s="0" t="n">
        <f aca="false">IF($B122&lt;='EO9904.3'!mthend,Inputs!U110,0)</f>
        <v>0</v>
      </c>
      <c r="V122" s="33" t="n">
        <f aca="false">IF($B122&lt;='EO9904.3'!mthend,Inputs!V110,0)</f>
        <v>0</v>
      </c>
      <c r="W122" s="30" t="n">
        <f aca="false">'EO9904.3'!G127+$W$3</f>
        <v>5.123</v>
      </c>
      <c r="X122" s="30" t="n">
        <f aca="false">'EO9904.3'!J127+$X$3</f>
        <v>0.0385</v>
      </c>
      <c r="Y122" s="30" t="n">
        <v>0</v>
      </c>
      <c r="AA122" s="34" t="n">
        <f aca="false">IF($B122&lt;='EO9904.3'!mthend,Inputs!AA110,0)</f>
        <v>0</v>
      </c>
      <c r="AB122" s="0" t="n">
        <f aca="false">IF($B122&lt;='EO9904.3'!mthend,Inputs!AB110,0)</f>
        <v>0</v>
      </c>
      <c r="AC122" s="0" t="n">
        <f aca="false">IF($B122&lt;='EO9904.3'!mthend,Inputs!AC110,0)</f>
        <v>0</v>
      </c>
      <c r="AD122" s="33" t="n">
        <f aca="false">IF($B122&lt;='EO9904.3'!mthend,Inputs!AD110,0)</f>
        <v>0</v>
      </c>
      <c r="AE122" s="30" t="n">
        <f aca="false">'EO9904.M'!G127+$AE$3</f>
        <v>5.123</v>
      </c>
      <c r="AF122" s="30" t="n">
        <f aca="false">'EO9904.M'!J127+$AF$3</f>
        <v>0.0385</v>
      </c>
      <c r="AG122" s="30" t="n">
        <v>0</v>
      </c>
    </row>
    <row r="123" customFormat="false" ht="12.75" hidden="false" customHeight="false" outlineLevel="0" collapsed="false">
      <c r="B123" s="25" t="n">
        <f aca="false">'EO9904.1'!A128</f>
        <v>40544</v>
      </c>
      <c r="C123" s="34" t="n">
        <f aca="false">IF($B123&lt;=Summary!$D$10,Inputs!C111,0)</f>
        <v>0</v>
      </c>
      <c r="D123" s="35" t="n">
        <f aca="false">IF($B123&lt;=Summary!$D$10,Inputs!D111,0)</f>
        <v>0</v>
      </c>
      <c r="E123" s="32" t="n">
        <f aca="false">IF($B123&lt;=Summary!$D$10,Inputs!E111,0)</f>
        <v>0</v>
      </c>
      <c r="F123" s="32" t="n">
        <f aca="false">IF($B123&lt;=Summary!$D$10,Inputs!F111,0)</f>
        <v>0</v>
      </c>
      <c r="G123" s="29" t="n">
        <f aca="false">'EO9904.1'!G128</f>
        <v>5.113</v>
      </c>
      <c r="H123" s="29" t="n">
        <f aca="false">'EO9904.1'!J128</f>
        <v>0.0235</v>
      </c>
      <c r="I123" s="29" t="n">
        <f aca="false">'EO9904.1'!M128</f>
        <v>0.015</v>
      </c>
      <c r="K123" s="34" t="n">
        <f aca="false">IF($B123&lt;='EO9904.2'!mthend,Inputs!K111,0)</f>
        <v>0</v>
      </c>
      <c r="L123" s="33" t="n">
        <f aca="false">IF($B123&lt;='EO9904.2'!mthend,Inputs!L111,0)</f>
        <v>0</v>
      </c>
      <c r="M123" s="33" t="n">
        <f aca="false">IF($B123&lt;='EO9904.2'!mthend,Inputs!M111,0)</f>
        <v>0</v>
      </c>
      <c r="N123" s="33" t="n">
        <f aca="false">IF($B123&lt;='EO9904.2'!mthend,Inputs!N111,0)</f>
        <v>0</v>
      </c>
      <c r="O123" s="30" t="n">
        <v>0</v>
      </c>
      <c r="P123" s="30" t="n">
        <v>0</v>
      </c>
      <c r="Q123" s="30" t="n">
        <f aca="false">'EO9904.2'!M128-$Q$3</f>
        <v>0.0075</v>
      </c>
      <c r="S123" s="34" t="n">
        <f aca="false">IF($B123&lt;='EO9904.3'!mthend,Inputs!S111,0)</f>
        <v>0</v>
      </c>
      <c r="T123" s="0" t="n">
        <f aca="false">IF($B123&lt;='EO9904.3'!mthend,Inputs!T111,0)</f>
        <v>0</v>
      </c>
      <c r="U123" s="0" t="n">
        <f aca="false">IF($B123&lt;='EO9904.3'!mthend,Inputs!U111,0)</f>
        <v>0</v>
      </c>
      <c r="V123" s="33" t="n">
        <f aca="false">IF($B123&lt;='EO9904.3'!mthend,Inputs!V111,0)</f>
        <v>0</v>
      </c>
      <c r="W123" s="30" t="n">
        <f aca="false">'EO9904.3'!G128+$W$3</f>
        <v>5.193</v>
      </c>
      <c r="X123" s="30" t="n">
        <f aca="false">'EO9904.3'!J128+$X$3</f>
        <v>0.0385</v>
      </c>
      <c r="Y123" s="30" t="n">
        <v>0</v>
      </c>
      <c r="AA123" s="34" t="n">
        <f aca="false">IF($B123&lt;='EO9904.3'!mthend,Inputs!AA111,0)</f>
        <v>0</v>
      </c>
      <c r="AB123" s="0" t="n">
        <f aca="false">IF($B123&lt;='EO9904.3'!mthend,Inputs!AB111,0)</f>
        <v>0</v>
      </c>
      <c r="AC123" s="0" t="n">
        <f aca="false">IF($B123&lt;='EO9904.3'!mthend,Inputs!AC111,0)</f>
        <v>0</v>
      </c>
      <c r="AD123" s="33" t="n">
        <f aca="false">IF($B123&lt;='EO9904.3'!mthend,Inputs!AD111,0)</f>
        <v>0</v>
      </c>
      <c r="AE123" s="30" t="n">
        <f aca="false">'EO9904.M'!G128+$AE$3</f>
        <v>5.193</v>
      </c>
      <c r="AF123" s="30" t="n">
        <f aca="false">'EO9904.M'!J128+$AF$3</f>
        <v>0.0385</v>
      </c>
      <c r="AG123" s="30" t="n">
        <v>0</v>
      </c>
    </row>
    <row r="124" customFormat="false" ht="12.75" hidden="false" customHeight="false" outlineLevel="0" collapsed="false">
      <c r="B124" s="25" t="n">
        <f aca="false">'EO9904.1'!A129</f>
        <v>40575</v>
      </c>
      <c r="C124" s="34" t="n">
        <f aca="false">IF($B124&lt;=Summary!$D$10,Inputs!C112,0)</f>
        <v>0</v>
      </c>
      <c r="D124" s="35" t="n">
        <f aca="false">IF($B124&lt;=Summary!$D$10,Inputs!D112,0)</f>
        <v>0</v>
      </c>
      <c r="E124" s="32" t="n">
        <f aca="false">IF($B124&lt;=Summary!$D$10,Inputs!E112,0)</f>
        <v>0</v>
      </c>
      <c r="F124" s="32" t="n">
        <f aca="false">IF($B124&lt;=Summary!$D$10,Inputs!F112,0)</f>
        <v>0</v>
      </c>
      <c r="G124" s="29" t="n">
        <f aca="false">'EO9904.1'!G129</f>
        <v>4.993</v>
      </c>
      <c r="H124" s="29" t="n">
        <f aca="false">'EO9904.1'!J129</f>
        <v>0.0235</v>
      </c>
      <c r="I124" s="29" t="n">
        <f aca="false">'EO9904.1'!M129</f>
        <v>0.015</v>
      </c>
      <c r="K124" s="34" t="n">
        <f aca="false">IF($B124&lt;='EO9904.2'!mthend,Inputs!K112,0)</f>
        <v>0</v>
      </c>
      <c r="L124" s="33" t="n">
        <f aca="false">IF($B124&lt;='EO9904.2'!mthend,Inputs!L112,0)</f>
        <v>0</v>
      </c>
      <c r="M124" s="33" t="n">
        <f aca="false">IF($B124&lt;='EO9904.2'!mthend,Inputs!M112,0)</f>
        <v>0</v>
      </c>
      <c r="N124" s="33" t="n">
        <f aca="false">IF($B124&lt;='EO9904.2'!mthend,Inputs!N112,0)</f>
        <v>0</v>
      </c>
      <c r="O124" s="30" t="n">
        <v>0</v>
      </c>
      <c r="P124" s="30" t="n">
        <v>0</v>
      </c>
      <c r="Q124" s="30" t="n">
        <f aca="false">'EO9904.2'!M129-$Q$3</f>
        <v>0.0075</v>
      </c>
      <c r="S124" s="34" t="n">
        <f aca="false">IF($B124&lt;='EO9904.3'!mthend,Inputs!S112,0)</f>
        <v>0</v>
      </c>
      <c r="T124" s="0" t="n">
        <f aca="false">IF($B124&lt;='EO9904.3'!mthend,Inputs!T112,0)</f>
        <v>0</v>
      </c>
      <c r="U124" s="0" t="n">
        <f aca="false">IF($B124&lt;='EO9904.3'!mthend,Inputs!U112,0)</f>
        <v>0</v>
      </c>
      <c r="V124" s="33" t="n">
        <f aca="false">IF($B124&lt;='EO9904.3'!mthend,Inputs!V112,0)</f>
        <v>0</v>
      </c>
      <c r="W124" s="30" t="n">
        <f aca="false">'EO9904.3'!G129+$W$3</f>
        <v>5.073</v>
      </c>
      <c r="X124" s="30" t="n">
        <f aca="false">'EO9904.3'!J129+$X$3</f>
        <v>0.0385</v>
      </c>
      <c r="Y124" s="30" t="n">
        <v>0</v>
      </c>
      <c r="AA124" s="34" t="n">
        <f aca="false">IF($B124&lt;='EO9904.3'!mthend,Inputs!AA112,0)</f>
        <v>0</v>
      </c>
      <c r="AB124" s="0" t="n">
        <f aca="false">IF($B124&lt;='EO9904.3'!mthend,Inputs!AB112,0)</f>
        <v>0</v>
      </c>
      <c r="AC124" s="0" t="n">
        <f aca="false">IF($B124&lt;='EO9904.3'!mthend,Inputs!AC112,0)</f>
        <v>0</v>
      </c>
      <c r="AD124" s="33" t="n">
        <f aca="false">IF($B124&lt;='EO9904.3'!mthend,Inputs!AD112,0)</f>
        <v>0</v>
      </c>
      <c r="AE124" s="30" t="n">
        <f aca="false">'EO9904.M'!G129+$AE$3</f>
        <v>5.073</v>
      </c>
      <c r="AF124" s="30" t="n">
        <f aca="false">'EO9904.M'!J129+$AF$3</f>
        <v>0.0385</v>
      </c>
      <c r="AG124" s="30" t="n">
        <v>0</v>
      </c>
    </row>
    <row r="125" customFormat="false" ht="12.75" hidden="false" customHeight="false" outlineLevel="0" collapsed="false">
      <c r="B125" s="25" t="n">
        <f aca="false">'EO9904.1'!A130</f>
        <v>40603</v>
      </c>
      <c r="C125" s="34" t="n">
        <f aca="false">IF($B125&lt;=Summary!$D$10,Inputs!C113,0)</f>
        <v>0</v>
      </c>
      <c r="D125" s="35" t="n">
        <f aca="false">IF($B125&lt;=Summary!$D$10,Inputs!D113,0)</f>
        <v>0</v>
      </c>
      <c r="E125" s="32" t="n">
        <f aca="false">IF($B125&lt;=Summary!$D$10,Inputs!E113,0)</f>
        <v>0</v>
      </c>
      <c r="F125" s="32" t="n">
        <f aca="false">IF($B125&lt;=Summary!$D$10,Inputs!F113,0)</f>
        <v>0</v>
      </c>
      <c r="G125" s="29" t="n">
        <f aca="false">'EO9904.1'!G130</f>
        <v>4.868</v>
      </c>
      <c r="H125" s="29" t="n">
        <f aca="false">'EO9904.1'!J130</f>
        <v>0.0235</v>
      </c>
      <c r="I125" s="29" t="n">
        <f aca="false">'EO9904.1'!M130</f>
        <v>0.015</v>
      </c>
      <c r="K125" s="34" t="n">
        <f aca="false">IF($B125&lt;='EO9904.2'!mthend,Inputs!K113,0)</f>
        <v>0</v>
      </c>
      <c r="L125" s="33" t="n">
        <f aca="false">IF($B125&lt;='EO9904.2'!mthend,Inputs!L113,0)</f>
        <v>0</v>
      </c>
      <c r="M125" s="33" t="n">
        <f aca="false">IF($B125&lt;='EO9904.2'!mthend,Inputs!M113,0)</f>
        <v>0</v>
      </c>
      <c r="N125" s="33" t="n">
        <f aca="false">IF($B125&lt;='EO9904.2'!mthend,Inputs!N113,0)</f>
        <v>0</v>
      </c>
      <c r="O125" s="30" t="n">
        <v>0</v>
      </c>
      <c r="P125" s="30" t="n">
        <v>0</v>
      </c>
      <c r="Q125" s="30" t="n">
        <f aca="false">'EO9904.2'!M130-$Q$3</f>
        <v>0.0075</v>
      </c>
      <c r="S125" s="34" t="n">
        <f aca="false">IF($B125&lt;='EO9904.3'!mthend,Inputs!S113,0)</f>
        <v>0</v>
      </c>
      <c r="T125" s="0" t="n">
        <f aca="false">IF($B125&lt;='EO9904.3'!mthend,Inputs!T113,0)</f>
        <v>0</v>
      </c>
      <c r="U125" s="0" t="n">
        <f aca="false">IF($B125&lt;='EO9904.3'!mthend,Inputs!U113,0)</f>
        <v>0</v>
      </c>
      <c r="V125" s="33" t="n">
        <f aca="false">IF($B125&lt;='EO9904.3'!mthend,Inputs!V113,0)</f>
        <v>0</v>
      </c>
      <c r="W125" s="30" t="n">
        <f aca="false">'EO9904.3'!G130+$W$3</f>
        <v>4.948</v>
      </c>
      <c r="X125" s="30" t="n">
        <f aca="false">'EO9904.3'!J130+$X$3</f>
        <v>0.0385</v>
      </c>
      <c r="Y125" s="30" t="n">
        <v>0</v>
      </c>
      <c r="AA125" s="34" t="n">
        <f aca="false">IF($B125&lt;='EO9904.3'!mthend,Inputs!AA113,0)</f>
        <v>0</v>
      </c>
      <c r="AB125" s="0" t="n">
        <f aca="false">IF($B125&lt;='EO9904.3'!mthend,Inputs!AB113,0)</f>
        <v>0</v>
      </c>
      <c r="AC125" s="0" t="n">
        <f aca="false">IF($B125&lt;='EO9904.3'!mthend,Inputs!AC113,0)</f>
        <v>0</v>
      </c>
      <c r="AD125" s="33" t="n">
        <f aca="false">IF($B125&lt;='EO9904.3'!mthend,Inputs!AD113,0)</f>
        <v>0</v>
      </c>
      <c r="AE125" s="30" t="n">
        <f aca="false">'EO9904.M'!G130+$AE$3</f>
        <v>4.948</v>
      </c>
      <c r="AF125" s="30" t="n">
        <f aca="false">'EO9904.M'!J130+$AF$3</f>
        <v>0.0385</v>
      </c>
      <c r="AG125" s="30" t="n">
        <v>0</v>
      </c>
    </row>
    <row r="126" customFormat="false" ht="12.75" hidden="false" customHeight="false" outlineLevel="0" collapsed="false">
      <c r="B126" s="25" t="n">
        <f aca="false">'EO9904.1'!A131</f>
        <v>40634</v>
      </c>
      <c r="C126" s="34" t="n">
        <f aca="false">IF($B126&lt;=Summary!$D$10,Inputs!C114,0)</f>
        <v>0</v>
      </c>
      <c r="D126" s="35" t="n">
        <f aca="false">IF($B126&lt;=Summary!$D$10,Inputs!D114,0)</f>
        <v>0</v>
      </c>
      <c r="E126" s="32" t="n">
        <f aca="false">IF($B126&lt;=Summary!$D$10,Inputs!E114,0)</f>
        <v>0</v>
      </c>
      <c r="F126" s="32" t="n">
        <f aca="false">IF($B126&lt;=Summary!$D$10,Inputs!F114,0)</f>
        <v>0</v>
      </c>
      <c r="G126" s="29" t="n">
        <f aca="false">'EO9904.1'!G131</f>
        <v>4.738</v>
      </c>
      <c r="H126" s="29" t="n">
        <f aca="false">'EO9904.1'!J131</f>
        <v>0.013</v>
      </c>
      <c r="I126" s="29" t="n">
        <f aca="false">'EO9904.1'!M131</f>
        <v>0.01</v>
      </c>
      <c r="K126" s="34" t="n">
        <f aca="false">IF($B126&lt;='EO9904.2'!mthend,Inputs!K114,0)</f>
        <v>0</v>
      </c>
      <c r="L126" s="33" t="n">
        <f aca="false">IF($B126&lt;='EO9904.2'!mthend,Inputs!L114,0)</f>
        <v>0</v>
      </c>
      <c r="M126" s="33" t="n">
        <f aca="false">IF($B126&lt;='EO9904.2'!mthend,Inputs!M114,0)</f>
        <v>0</v>
      </c>
      <c r="N126" s="33" t="n">
        <f aca="false">IF($B126&lt;='EO9904.2'!mthend,Inputs!N114,0)</f>
        <v>0</v>
      </c>
      <c r="O126" s="30" t="n">
        <v>0</v>
      </c>
      <c r="P126" s="30" t="n">
        <v>0</v>
      </c>
      <c r="Q126" s="30" t="n">
        <f aca="false">'EO9904.2'!M131-$Q$3</f>
        <v>0.0025</v>
      </c>
      <c r="S126" s="34" t="n">
        <f aca="false">IF($B126&lt;='EO9904.3'!mthend,Inputs!S114,0)</f>
        <v>0</v>
      </c>
      <c r="T126" s="0" t="n">
        <f aca="false">IF($B126&lt;='EO9904.3'!mthend,Inputs!T114,0)</f>
        <v>0</v>
      </c>
      <c r="U126" s="0" t="n">
        <f aca="false">IF($B126&lt;='EO9904.3'!mthend,Inputs!U114,0)</f>
        <v>0</v>
      </c>
      <c r="V126" s="33" t="n">
        <f aca="false">IF($B126&lt;='EO9904.3'!mthend,Inputs!V114,0)</f>
        <v>0</v>
      </c>
      <c r="W126" s="30" t="n">
        <f aca="false">'EO9904.3'!G131+$W$3</f>
        <v>4.818</v>
      </c>
      <c r="X126" s="30" t="n">
        <f aca="false">'EO9904.3'!J131+$X$3</f>
        <v>0.028</v>
      </c>
      <c r="Y126" s="30" t="n">
        <v>0</v>
      </c>
      <c r="AA126" s="34" t="n">
        <f aca="false">IF($B126&lt;='EO9904.3'!mthend,Inputs!AA114,0)</f>
        <v>0</v>
      </c>
      <c r="AB126" s="0" t="n">
        <f aca="false">IF($B126&lt;='EO9904.3'!mthend,Inputs!AB114,0)</f>
        <v>0</v>
      </c>
      <c r="AC126" s="0" t="n">
        <f aca="false">IF($B126&lt;='EO9904.3'!mthend,Inputs!AC114,0)</f>
        <v>0</v>
      </c>
      <c r="AD126" s="33" t="n">
        <f aca="false">IF($B126&lt;='EO9904.3'!mthend,Inputs!AD114,0)</f>
        <v>0</v>
      </c>
      <c r="AE126" s="30" t="n">
        <f aca="false">'EO9904.M'!G131+$AE$3</f>
        <v>4.818</v>
      </c>
      <c r="AF126" s="30" t="n">
        <f aca="false">'EO9904.M'!J131+$AF$3</f>
        <v>0.028</v>
      </c>
      <c r="AG126" s="30" t="n">
        <v>0</v>
      </c>
    </row>
    <row r="127" customFormat="false" ht="12.75" hidden="false" customHeight="false" outlineLevel="0" collapsed="false">
      <c r="B127" s="25" t="n">
        <f aca="false">'EO9904.1'!A132</f>
        <v>40664</v>
      </c>
      <c r="C127" s="34" t="n">
        <f aca="false">IF($B127&lt;=Summary!$D$10,Inputs!C115,0)</f>
        <v>0</v>
      </c>
      <c r="D127" s="35" t="n">
        <f aca="false">IF($B127&lt;=Summary!$D$10,Inputs!D115,0)</f>
        <v>0</v>
      </c>
      <c r="E127" s="32" t="n">
        <f aca="false">IF($B127&lt;=Summary!$D$10,Inputs!E115,0)</f>
        <v>0</v>
      </c>
      <c r="F127" s="32" t="n">
        <f aca="false">IF($B127&lt;=Summary!$D$10,Inputs!F115,0)</f>
        <v>0</v>
      </c>
      <c r="G127" s="29" t="n">
        <f aca="false">'EO9904.1'!G132</f>
        <v>4.728</v>
      </c>
      <c r="H127" s="29" t="n">
        <f aca="false">'EO9904.1'!J132</f>
        <v>0.013</v>
      </c>
      <c r="I127" s="29" t="n">
        <f aca="false">'EO9904.1'!M132</f>
        <v>0.01</v>
      </c>
      <c r="K127" s="34" t="n">
        <f aca="false">IF($B127&lt;='EO9904.2'!mthend,Inputs!K115,0)</f>
        <v>0</v>
      </c>
      <c r="L127" s="33" t="n">
        <f aca="false">IF($B127&lt;='EO9904.2'!mthend,Inputs!L115,0)</f>
        <v>0</v>
      </c>
      <c r="M127" s="33" t="n">
        <f aca="false">IF($B127&lt;='EO9904.2'!mthend,Inputs!M115,0)</f>
        <v>0</v>
      </c>
      <c r="N127" s="33" t="n">
        <f aca="false">IF($B127&lt;='EO9904.2'!mthend,Inputs!N115,0)</f>
        <v>0</v>
      </c>
      <c r="O127" s="30" t="n">
        <v>0</v>
      </c>
      <c r="P127" s="30" t="n">
        <v>0</v>
      </c>
      <c r="Q127" s="30" t="n">
        <f aca="false">'EO9904.2'!M132-$Q$3</f>
        <v>0.0025</v>
      </c>
      <c r="S127" s="34" t="n">
        <f aca="false">IF($B127&lt;='EO9904.3'!mthend,Inputs!S115,0)</f>
        <v>0</v>
      </c>
      <c r="T127" s="0" t="n">
        <f aca="false">IF($B127&lt;='EO9904.3'!mthend,Inputs!T115,0)</f>
        <v>0</v>
      </c>
      <c r="U127" s="0" t="n">
        <f aca="false">IF($B127&lt;='EO9904.3'!mthend,Inputs!U115,0)</f>
        <v>0</v>
      </c>
      <c r="V127" s="33" t="n">
        <f aca="false">IF($B127&lt;='EO9904.3'!mthend,Inputs!V115,0)</f>
        <v>0</v>
      </c>
      <c r="W127" s="30" t="n">
        <f aca="false">'EO9904.3'!G132+$W$3</f>
        <v>4.808</v>
      </c>
      <c r="X127" s="30" t="n">
        <f aca="false">'EO9904.3'!J132+$X$3</f>
        <v>0.028</v>
      </c>
      <c r="Y127" s="30" t="n">
        <v>0</v>
      </c>
      <c r="AA127" s="34" t="n">
        <f aca="false">IF($B127&lt;='EO9904.3'!mthend,Inputs!AA115,0)</f>
        <v>0</v>
      </c>
      <c r="AB127" s="0" t="n">
        <f aca="false">IF($B127&lt;='EO9904.3'!mthend,Inputs!AB115,0)</f>
        <v>0</v>
      </c>
      <c r="AC127" s="0" t="n">
        <f aca="false">IF($B127&lt;='EO9904.3'!mthend,Inputs!AC115,0)</f>
        <v>0</v>
      </c>
      <c r="AD127" s="33" t="n">
        <f aca="false">IF($B127&lt;='EO9904.3'!mthend,Inputs!AD115,0)</f>
        <v>0</v>
      </c>
      <c r="AE127" s="30" t="n">
        <f aca="false">'EO9904.M'!G132+$AE$3</f>
        <v>4.808</v>
      </c>
      <c r="AF127" s="30" t="n">
        <f aca="false">'EO9904.M'!J132+$AF$3</f>
        <v>0.028</v>
      </c>
      <c r="AG127" s="30" t="n">
        <v>0</v>
      </c>
    </row>
    <row r="128" customFormat="false" ht="12.75" hidden="false" customHeight="false" outlineLevel="0" collapsed="false">
      <c r="B128" s="25" t="n">
        <f aca="false">'EO9904.1'!A133</f>
        <v>40695</v>
      </c>
      <c r="C128" s="34" t="n">
        <f aca="false">IF($B128&lt;=Summary!$D$10,Inputs!C116,0)</f>
        <v>0</v>
      </c>
      <c r="D128" s="35" t="n">
        <f aca="false">IF($B128&lt;=Summary!$D$10,Inputs!D116,0)</f>
        <v>0</v>
      </c>
      <c r="E128" s="32" t="n">
        <f aca="false">IF($B128&lt;=Summary!$D$10,Inputs!E116,0)</f>
        <v>0</v>
      </c>
      <c r="F128" s="32" t="n">
        <f aca="false">IF($B128&lt;=Summary!$D$10,Inputs!F116,0)</f>
        <v>0</v>
      </c>
      <c r="G128" s="29" t="n">
        <f aca="false">'EO9904.1'!G133</f>
        <v>4.748</v>
      </c>
      <c r="H128" s="29" t="n">
        <f aca="false">'EO9904.1'!J133</f>
        <v>0.013</v>
      </c>
      <c r="I128" s="29" t="n">
        <f aca="false">'EO9904.1'!M133</f>
        <v>0.01</v>
      </c>
      <c r="K128" s="34" t="n">
        <f aca="false">IF($B128&lt;='EO9904.2'!mthend,Inputs!K116,0)</f>
        <v>0</v>
      </c>
      <c r="L128" s="33" t="n">
        <f aca="false">IF($B128&lt;='EO9904.2'!mthend,Inputs!L116,0)</f>
        <v>0</v>
      </c>
      <c r="M128" s="33" t="n">
        <f aca="false">IF($B128&lt;='EO9904.2'!mthend,Inputs!M116,0)</f>
        <v>0</v>
      </c>
      <c r="N128" s="33" t="n">
        <f aca="false">IF($B128&lt;='EO9904.2'!mthend,Inputs!N116,0)</f>
        <v>0</v>
      </c>
      <c r="O128" s="30" t="n">
        <v>0</v>
      </c>
      <c r="P128" s="30" t="n">
        <v>0</v>
      </c>
      <c r="Q128" s="30" t="n">
        <f aca="false">'EO9904.2'!M133-$Q$3</f>
        <v>0.0025</v>
      </c>
      <c r="S128" s="34" t="n">
        <f aca="false">IF($B128&lt;='EO9904.3'!mthend,Inputs!S116,0)</f>
        <v>0</v>
      </c>
      <c r="T128" s="0" t="n">
        <f aca="false">IF($B128&lt;='EO9904.3'!mthend,Inputs!T116,0)</f>
        <v>0</v>
      </c>
      <c r="U128" s="0" t="n">
        <f aca="false">IF($B128&lt;='EO9904.3'!mthend,Inputs!U116,0)</f>
        <v>0</v>
      </c>
      <c r="V128" s="33" t="n">
        <f aca="false">IF($B128&lt;='EO9904.3'!mthend,Inputs!V116,0)</f>
        <v>0</v>
      </c>
      <c r="W128" s="30" t="n">
        <f aca="false">'EO9904.3'!G133+$W$3</f>
        <v>4.828</v>
      </c>
      <c r="X128" s="30" t="n">
        <f aca="false">'EO9904.3'!J133+$X$3</f>
        <v>0.028</v>
      </c>
      <c r="Y128" s="30" t="n">
        <v>0</v>
      </c>
      <c r="AA128" s="34" t="n">
        <f aca="false">IF($B128&lt;='EO9904.3'!mthend,Inputs!AA116,0)</f>
        <v>0</v>
      </c>
      <c r="AB128" s="0" t="n">
        <f aca="false">IF($B128&lt;='EO9904.3'!mthend,Inputs!AB116,0)</f>
        <v>0</v>
      </c>
      <c r="AC128" s="0" t="n">
        <f aca="false">IF($B128&lt;='EO9904.3'!mthend,Inputs!AC116,0)</f>
        <v>0</v>
      </c>
      <c r="AD128" s="33" t="n">
        <f aca="false">IF($B128&lt;='EO9904.3'!mthend,Inputs!AD116,0)</f>
        <v>0</v>
      </c>
      <c r="AE128" s="30" t="n">
        <f aca="false">'EO9904.M'!G133+$AE$3</f>
        <v>4.828</v>
      </c>
      <c r="AF128" s="30" t="n">
        <f aca="false">'EO9904.M'!J133+$AF$3</f>
        <v>0.028</v>
      </c>
      <c r="AG128" s="30" t="n">
        <v>0</v>
      </c>
    </row>
    <row r="129" customFormat="false" ht="12.75" hidden="false" customHeight="false" outlineLevel="0" collapsed="false">
      <c r="B129" s="25" t="n">
        <f aca="false">'EO9904.1'!A134</f>
        <v>40725</v>
      </c>
      <c r="C129" s="34" t="n">
        <f aca="false">IF($B129&lt;=Summary!$D$10,Inputs!C117,0)</f>
        <v>0</v>
      </c>
      <c r="D129" s="35" t="n">
        <f aca="false">IF($B129&lt;=Summary!$D$10,Inputs!D117,0)</f>
        <v>0</v>
      </c>
      <c r="E129" s="32" t="n">
        <f aca="false">IF($B129&lt;=Summary!$D$10,Inputs!E117,0)</f>
        <v>0</v>
      </c>
      <c r="F129" s="32" t="n">
        <f aca="false">IF($B129&lt;=Summary!$D$10,Inputs!F117,0)</f>
        <v>0</v>
      </c>
      <c r="G129" s="29" t="n">
        <f aca="false">'EO9904.1'!G134</f>
        <v>4.769</v>
      </c>
      <c r="H129" s="29" t="n">
        <f aca="false">'EO9904.1'!J134</f>
        <v>0.013</v>
      </c>
      <c r="I129" s="29" t="n">
        <f aca="false">'EO9904.1'!M134</f>
        <v>0.01</v>
      </c>
      <c r="K129" s="34" t="n">
        <f aca="false">IF($B129&lt;='EO9904.2'!mthend,Inputs!K117,0)</f>
        <v>0</v>
      </c>
      <c r="L129" s="33" t="n">
        <f aca="false">IF($B129&lt;='EO9904.2'!mthend,Inputs!L117,0)</f>
        <v>0</v>
      </c>
      <c r="M129" s="33" t="n">
        <f aca="false">IF($B129&lt;='EO9904.2'!mthend,Inputs!M117,0)</f>
        <v>0</v>
      </c>
      <c r="N129" s="33" t="n">
        <f aca="false">IF($B129&lt;='EO9904.2'!mthend,Inputs!N117,0)</f>
        <v>0</v>
      </c>
      <c r="O129" s="30" t="n">
        <v>0</v>
      </c>
      <c r="P129" s="30" t="n">
        <v>0</v>
      </c>
      <c r="Q129" s="30" t="n">
        <f aca="false">'EO9904.2'!M134-$Q$3</f>
        <v>0.0025</v>
      </c>
      <c r="S129" s="34" t="n">
        <f aca="false">IF($B129&lt;='EO9904.3'!mthend,Inputs!S117,0)</f>
        <v>0</v>
      </c>
      <c r="T129" s="0" t="n">
        <f aca="false">IF($B129&lt;='EO9904.3'!mthend,Inputs!T117,0)</f>
        <v>0</v>
      </c>
      <c r="U129" s="0" t="n">
        <f aca="false">IF($B129&lt;='EO9904.3'!mthend,Inputs!U117,0)</f>
        <v>0</v>
      </c>
      <c r="V129" s="33" t="n">
        <f aca="false">IF($B129&lt;='EO9904.3'!mthend,Inputs!V117,0)</f>
        <v>0</v>
      </c>
      <c r="W129" s="30" t="n">
        <f aca="false">'EO9904.3'!G134+$W$3</f>
        <v>4.849</v>
      </c>
      <c r="X129" s="30" t="n">
        <f aca="false">'EO9904.3'!J134+$X$3</f>
        <v>0.028</v>
      </c>
      <c r="Y129" s="30" t="n">
        <v>0</v>
      </c>
      <c r="AA129" s="34" t="n">
        <f aca="false">IF($B129&lt;='EO9904.3'!mthend,Inputs!AA117,0)</f>
        <v>0</v>
      </c>
      <c r="AB129" s="0" t="n">
        <f aca="false">IF($B129&lt;='EO9904.3'!mthend,Inputs!AB117,0)</f>
        <v>0</v>
      </c>
      <c r="AC129" s="0" t="n">
        <f aca="false">IF($B129&lt;='EO9904.3'!mthend,Inputs!AC117,0)</f>
        <v>0</v>
      </c>
      <c r="AD129" s="33" t="n">
        <f aca="false">IF($B129&lt;='EO9904.3'!mthend,Inputs!AD117,0)</f>
        <v>0</v>
      </c>
      <c r="AE129" s="30" t="n">
        <f aca="false">'EO9904.M'!G134+$AE$3</f>
        <v>4.849</v>
      </c>
      <c r="AF129" s="30" t="n">
        <f aca="false">'EO9904.M'!J134+$AF$3</f>
        <v>0.028</v>
      </c>
      <c r="AG129" s="30" t="n">
        <v>0</v>
      </c>
    </row>
    <row r="130" customFormat="false" ht="12.75" hidden="false" customHeight="false" outlineLevel="0" collapsed="false">
      <c r="B130" s="25" t="n">
        <f aca="false">'EO9904.1'!A135</f>
        <v>40756</v>
      </c>
      <c r="C130" s="34" t="n">
        <f aca="false">IF($B130&lt;=Summary!$D$10,Inputs!C118,0)</f>
        <v>0</v>
      </c>
      <c r="D130" s="35" t="n">
        <f aca="false">IF($B130&lt;=Summary!$D$10,Inputs!D118,0)</f>
        <v>0</v>
      </c>
      <c r="E130" s="32" t="n">
        <f aca="false">IF($B130&lt;=Summary!$D$10,Inputs!E118,0)</f>
        <v>0</v>
      </c>
      <c r="F130" s="32" t="n">
        <f aca="false">IF($B130&lt;=Summary!$D$10,Inputs!F118,0)</f>
        <v>0</v>
      </c>
      <c r="G130" s="29" t="n">
        <f aca="false">'EO9904.1'!G135</f>
        <v>4.793</v>
      </c>
      <c r="H130" s="29" t="n">
        <f aca="false">'EO9904.1'!J135</f>
        <v>0.013</v>
      </c>
      <c r="I130" s="29" t="n">
        <f aca="false">'EO9904.1'!M135</f>
        <v>0.01</v>
      </c>
      <c r="K130" s="34" t="n">
        <f aca="false">IF($B130&lt;='EO9904.2'!mthend,Inputs!K118,0)</f>
        <v>0</v>
      </c>
      <c r="L130" s="33" t="n">
        <f aca="false">IF($B130&lt;='EO9904.2'!mthend,Inputs!L118,0)</f>
        <v>0</v>
      </c>
      <c r="M130" s="33" t="n">
        <f aca="false">IF($B130&lt;='EO9904.2'!mthend,Inputs!M118,0)</f>
        <v>0</v>
      </c>
      <c r="N130" s="33" t="n">
        <f aca="false">IF($B130&lt;='EO9904.2'!mthend,Inputs!N118,0)</f>
        <v>0</v>
      </c>
      <c r="O130" s="30" t="n">
        <v>0</v>
      </c>
      <c r="P130" s="30" t="n">
        <v>0</v>
      </c>
      <c r="Q130" s="30" t="n">
        <f aca="false">'EO9904.2'!M135-$Q$3</f>
        <v>0.0025</v>
      </c>
      <c r="S130" s="34" t="n">
        <f aca="false">IF($B130&lt;='EO9904.3'!mthend,Inputs!S118,0)</f>
        <v>0</v>
      </c>
      <c r="T130" s="0" t="n">
        <f aca="false">IF($B130&lt;='EO9904.3'!mthend,Inputs!T118,0)</f>
        <v>0</v>
      </c>
      <c r="U130" s="0" t="n">
        <f aca="false">IF($B130&lt;='EO9904.3'!mthend,Inputs!U118,0)</f>
        <v>0</v>
      </c>
      <c r="V130" s="33" t="n">
        <f aca="false">IF($B130&lt;='EO9904.3'!mthend,Inputs!V118,0)</f>
        <v>0</v>
      </c>
      <c r="W130" s="30" t="n">
        <f aca="false">'EO9904.3'!G135+$W$3</f>
        <v>4.873</v>
      </c>
      <c r="X130" s="30" t="n">
        <f aca="false">'EO9904.3'!J135+$X$3</f>
        <v>0.028</v>
      </c>
      <c r="Y130" s="30" t="n">
        <v>0</v>
      </c>
      <c r="AA130" s="34" t="n">
        <f aca="false">IF($B130&lt;='EO9904.3'!mthend,Inputs!AA118,0)</f>
        <v>0</v>
      </c>
      <c r="AB130" s="0" t="n">
        <f aca="false">IF($B130&lt;='EO9904.3'!mthend,Inputs!AB118,0)</f>
        <v>0</v>
      </c>
      <c r="AC130" s="0" t="n">
        <f aca="false">IF($B130&lt;='EO9904.3'!mthend,Inputs!AC118,0)</f>
        <v>0</v>
      </c>
      <c r="AD130" s="33" t="n">
        <f aca="false">IF($B130&lt;='EO9904.3'!mthend,Inputs!AD118,0)</f>
        <v>0</v>
      </c>
      <c r="AE130" s="30" t="n">
        <f aca="false">'EO9904.M'!G135+$AE$3</f>
        <v>4.873</v>
      </c>
      <c r="AF130" s="30" t="n">
        <f aca="false">'EO9904.M'!J135+$AF$3</f>
        <v>0.028</v>
      </c>
      <c r="AG130" s="30" t="n">
        <v>0</v>
      </c>
    </row>
    <row r="131" customFormat="false" ht="12.75" hidden="false" customHeight="false" outlineLevel="0" collapsed="false">
      <c r="B131" s="25" t="n">
        <f aca="false">'EO9904.1'!A136</f>
        <v>40787</v>
      </c>
      <c r="C131" s="34" t="n">
        <f aca="false">IF($B131&lt;=Summary!$D$10,Inputs!C119,0)</f>
        <v>0</v>
      </c>
      <c r="D131" s="35" t="n">
        <f aca="false">IF($B131&lt;=Summary!$D$10,Inputs!D119,0)</f>
        <v>0</v>
      </c>
      <c r="E131" s="32" t="n">
        <f aca="false">IF($B131&lt;=Summary!$D$10,Inputs!E119,0)</f>
        <v>0</v>
      </c>
      <c r="F131" s="32" t="n">
        <f aca="false">IF($B131&lt;=Summary!$D$10,Inputs!F119,0)</f>
        <v>0</v>
      </c>
      <c r="G131" s="29" t="n">
        <f aca="false">'EO9904.1'!G136</f>
        <v>4.803</v>
      </c>
      <c r="H131" s="29" t="n">
        <f aca="false">'EO9904.1'!J136</f>
        <v>0.013</v>
      </c>
      <c r="I131" s="29" t="n">
        <f aca="false">'EO9904.1'!M136</f>
        <v>0.01</v>
      </c>
      <c r="K131" s="34" t="n">
        <f aca="false">IF($B131&lt;='EO9904.2'!mthend,Inputs!K119,0)</f>
        <v>0</v>
      </c>
      <c r="L131" s="33" t="n">
        <f aca="false">IF($B131&lt;='EO9904.2'!mthend,Inputs!L119,0)</f>
        <v>0</v>
      </c>
      <c r="M131" s="33" t="n">
        <f aca="false">IF($B131&lt;='EO9904.2'!mthend,Inputs!M119,0)</f>
        <v>0</v>
      </c>
      <c r="N131" s="33" t="n">
        <f aca="false">IF($B131&lt;='EO9904.2'!mthend,Inputs!N119,0)</f>
        <v>0</v>
      </c>
      <c r="O131" s="30" t="n">
        <v>0</v>
      </c>
      <c r="P131" s="30" t="n">
        <v>0</v>
      </c>
      <c r="Q131" s="30" t="n">
        <f aca="false">'EO9904.2'!M136-$Q$3</f>
        <v>0.0025</v>
      </c>
      <c r="S131" s="34" t="n">
        <f aca="false">IF($B131&lt;='EO9904.3'!mthend,Inputs!S119,0)</f>
        <v>0</v>
      </c>
      <c r="T131" s="0" t="n">
        <f aca="false">IF($B131&lt;='EO9904.3'!mthend,Inputs!T119,0)</f>
        <v>0</v>
      </c>
      <c r="U131" s="0" t="n">
        <f aca="false">IF($B131&lt;='EO9904.3'!mthend,Inputs!U119,0)</f>
        <v>0</v>
      </c>
      <c r="V131" s="33" t="n">
        <f aca="false">IF($B131&lt;='EO9904.3'!mthend,Inputs!V119,0)</f>
        <v>0</v>
      </c>
      <c r="W131" s="30" t="n">
        <f aca="false">'EO9904.3'!G136+$W$3</f>
        <v>4.883</v>
      </c>
      <c r="X131" s="30" t="n">
        <f aca="false">'EO9904.3'!J136+$X$3</f>
        <v>0.028</v>
      </c>
      <c r="Y131" s="30" t="n">
        <v>0</v>
      </c>
      <c r="AA131" s="34" t="n">
        <f aca="false">IF($B131&lt;='EO9904.3'!mthend,Inputs!AA119,0)</f>
        <v>0</v>
      </c>
      <c r="AB131" s="0" t="n">
        <f aca="false">IF($B131&lt;='EO9904.3'!mthend,Inputs!AB119,0)</f>
        <v>0</v>
      </c>
      <c r="AC131" s="0" t="n">
        <f aca="false">IF($B131&lt;='EO9904.3'!mthend,Inputs!AC119,0)</f>
        <v>0</v>
      </c>
      <c r="AD131" s="33" t="n">
        <f aca="false">IF($B131&lt;='EO9904.3'!mthend,Inputs!AD119,0)</f>
        <v>0</v>
      </c>
      <c r="AE131" s="30" t="n">
        <f aca="false">'EO9904.M'!G136+$AE$3</f>
        <v>4.883</v>
      </c>
      <c r="AF131" s="30" t="n">
        <f aca="false">'EO9904.M'!J136+$AF$3</f>
        <v>0.028</v>
      </c>
      <c r="AG131" s="30" t="n">
        <v>0</v>
      </c>
    </row>
    <row r="132" customFormat="false" ht="12.75" hidden="false" customHeight="false" outlineLevel="0" collapsed="false">
      <c r="B132" s="25" t="n">
        <f aca="false">'EO9904.1'!A137</f>
        <v>40817</v>
      </c>
      <c r="C132" s="34" t="n">
        <f aca="false">IF($B132&lt;=Summary!$D$10,Inputs!C120,0)</f>
        <v>0</v>
      </c>
      <c r="D132" s="35" t="n">
        <f aca="false">IF($B132&lt;=Summary!$D$10,Inputs!D120,0)</f>
        <v>0</v>
      </c>
      <c r="E132" s="32" t="n">
        <f aca="false">IF($B132&lt;=Summary!$D$10,Inputs!E120,0)</f>
        <v>0</v>
      </c>
      <c r="F132" s="32" t="n">
        <f aca="false">IF($B132&lt;=Summary!$D$10,Inputs!F120,0)</f>
        <v>0</v>
      </c>
      <c r="G132" s="29" t="n">
        <f aca="false">'EO9904.1'!G137</f>
        <v>4.833</v>
      </c>
      <c r="H132" s="29" t="n">
        <f aca="false">'EO9904.1'!J137</f>
        <v>0.013</v>
      </c>
      <c r="I132" s="29" t="n">
        <f aca="false">'EO9904.1'!M137</f>
        <v>0.01</v>
      </c>
      <c r="K132" s="34" t="n">
        <f aca="false">IF($B132&lt;='EO9904.2'!mthend,Inputs!K120,0)</f>
        <v>0</v>
      </c>
      <c r="L132" s="33" t="n">
        <f aca="false">IF($B132&lt;='EO9904.2'!mthend,Inputs!L120,0)</f>
        <v>0</v>
      </c>
      <c r="M132" s="33" t="n">
        <f aca="false">IF($B132&lt;='EO9904.2'!mthend,Inputs!M120,0)</f>
        <v>0</v>
      </c>
      <c r="N132" s="33" t="n">
        <f aca="false">IF($B132&lt;='EO9904.2'!mthend,Inputs!N120,0)</f>
        <v>0</v>
      </c>
      <c r="O132" s="30" t="n">
        <v>0</v>
      </c>
      <c r="P132" s="30" t="n">
        <v>0</v>
      </c>
      <c r="Q132" s="30" t="n">
        <f aca="false">'EO9904.2'!M137-$Q$3</f>
        <v>0.0025</v>
      </c>
      <c r="S132" s="34" t="n">
        <f aca="false">IF($B132&lt;='EO9904.3'!mthend,Inputs!S120,0)</f>
        <v>0</v>
      </c>
      <c r="T132" s="0" t="n">
        <f aca="false">IF($B132&lt;='EO9904.3'!mthend,Inputs!T120,0)</f>
        <v>0</v>
      </c>
      <c r="U132" s="0" t="n">
        <f aca="false">IF($B132&lt;='EO9904.3'!mthend,Inputs!U120,0)</f>
        <v>0</v>
      </c>
      <c r="V132" s="33" t="n">
        <f aca="false">IF($B132&lt;='EO9904.3'!mthend,Inputs!V120,0)</f>
        <v>0</v>
      </c>
      <c r="W132" s="30" t="n">
        <f aca="false">'EO9904.3'!G137+$W$3</f>
        <v>4.913</v>
      </c>
      <c r="X132" s="30" t="n">
        <f aca="false">'EO9904.3'!J137+$X$3</f>
        <v>0.028</v>
      </c>
      <c r="Y132" s="30" t="n">
        <v>0</v>
      </c>
      <c r="AA132" s="34" t="n">
        <f aca="false">IF($B132&lt;='EO9904.3'!mthend,Inputs!AA120,0)</f>
        <v>0</v>
      </c>
      <c r="AB132" s="0" t="n">
        <f aca="false">IF($B132&lt;='EO9904.3'!mthend,Inputs!AB120,0)</f>
        <v>0</v>
      </c>
      <c r="AC132" s="0" t="n">
        <f aca="false">IF($B132&lt;='EO9904.3'!mthend,Inputs!AC120,0)</f>
        <v>0</v>
      </c>
      <c r="AD132" s="33" t="n">
        <f aca="false">IF($B132&lt;='EO9904.3'!mthend,Inputs!AD120,0)</f>
        <v>0</v>
      </c>
      <c r="AE132" s="30" t="n">
        <f aca="false">'EO9904.M'!G137+$AE$3</f>
        <v>4.913</v>
      </c>
      <c r="AF132" s="30" t="n">
        <f aca="false">'EO9904.M'!J137+$AF$3</f>
        <v>0.028</v>
      </c>
      <c r="AG132" s="30" t="n">
        <v>0</v>
      </c>
    </row>
    <row r="133" customFormat="false" ht="12.75" hidden="false" customHeight="false" outlineLevel="0" collapsed="false">
      <c r="B133" s="25" t="n">
        <f aca="false">'EO9904.1'!A138</f>
        <v>40848</v>
      </c>
      <c r="C133" s="34" t="n">
        <f aca="false">IF($B133&lt;=Summary!$D$10,Inputs!C121,0)</f>
        <v>0</v>
      </c>
      <c r="D133" s="35" t="n">
        <f aca="false">IF($B133&lt;=Summary!$D$10,Inputs!D121,0)</f>
        <v>0</v>
      </c>
      <c r="E133" s="32" t="n">
        <f aca="false">IF($B133&lt;=Summary!$D$10,Inputs!E121,0)</f>
        <v>0</v>
      </c>
      <c r="F133" s="32" t="n">
        <f aca="false">IF($B133&lt;=Summary!$D$10,Inputs!F121,0)</f>
        <v>0</v>
      </c>
      <c r="G133" s="29" t="n">
        <f aca="false">'EO9904.1'!G138</f>
        <v>4.973</v>
      </c>
      <c r="H133" s="29" t="n">
        <f aca="false">'EO9904.1'!J138</f>
        <v>0.0235</v>
      </c>
      <c r="I133" s="29" t="n">
        <f aca="false">'EO9904.1'!M138</f>
        <v>0.015</v>
      </c>
      <c r="K133" s="34" t="n">
        <f aca="false">IF($B133&lt;='EO9904.2'!mthend,Inputs!K121,0)</f>
        <v>0</v>
      </c>
      <c r="L133" s="33" t="n">
        <f aca="false">IF($B133&lt;='EO9904.2'!mthend,Inputs!L121,0)</f>
        <v>0</v>
      </c>
      <c r="M133" s="33" t="n">
        <f aca="false">IF($B133&lt;='EO9904.2'!mthend,Inputs!M121,0)</f>
        <v>0</v>
      </c>
      <c r="N133" s="33" t="n">
        <f aca="false">IF($B133&lt;='EO9904.2'!mthend,Inputs!N121,0)</f>
        <v>0</v>
      </c>
      <c r="O133" s="30" t="n">
        <v>0</v>
      </c>
      <c r="P133" s="30" t="n">
        <v>0</v>
      </c>
      <c r="Q133" s="30" t="n">
        <f aca="false">'EO9904.2'!M138-$Q$3</f>
        <v>0.0075</v>
      </c>
      <c r="S133" s="34" t="n">
        <f aca="false">IF($B133&lt;='EO9904.3'!mthend,Inputs!S121,0)</f>
        <v>0</v>
      </c>
      <c r="T133" s="0" t="n">
        <f aca="false">IF($B133&lt;='EO9904.3'!mthend,Inputs!T121,0)</f>
        <v>0</v>
      </c>
      <c r="U133" s="0" t="n">
        <f aca="false">IF($B133&lt;='EO9904.3'!mthend,Inputs!U121,0)</f>
        <v>0</v>
      </c>
      <c r="V133" s="33" t="n">
        <f aca="false">IF($B133&lt;='EO9904.3'!mthend,Inputs!V121,0)</f>
        <v>0</v>
      </c>
      <c r="W133" s="30" t="n">
        <f aca="false">'EO9904.3'!G138+$W$3</f>
        <v>5.053</v>
      </c>
      <c r="X133" s="30" t="n">
        <f aca="false">'EO9904.3'!J138+$X$3</f>
        <v>0.0385</v>
      </c>
      <c r="Y133" s="30" t="n">
        <v>0</v>
      </c>
      <c r="AA133" s="34" t="n">
        <f aca="false">IF($B133&lt;='EO9904.3'!mthend,Inputs!AA121,0)</f>
        <v>0</v>
      </c>
      <c r="AB133" s="0" t="n">
        <f aca="false">IF($B133&lt;='EO9904.3'!mthend,Inputs!AB121,0)</f>
        <v>0</v>
      </c>
      <c r="AC133" s="0" t="n">
        <f aca="false">IF($B133&lt;='EO9904.3'!mthend,Inputs!AC121,0)</f>
        <v>0</v>
      </c>
      <c r="AD133" s="33" t="n">
        <f aca="false">IF($B133&lt;='EO9904.3'!mthend,Inputs!AD121,0)</f>
        <v>0</v>
      </c>
      <c r="AE133" s="30" t="n">
        <f aca="false">'EO9904.M'!G138+$AE$3</f>
        <v>5.053</v>
      </c>
      <c r="AF133" s="30" t="n">
        <f aca="false">'EO9904.M'!J138+$AF$3</f>
        <v>0.0385</v>
      </c>
      <c r="AG133" s="30" t="n">
        <v>0</v>
      </c>
    </row>
    <row r="134" customFormat="false" ht="12.75" hidden="false" customHeight="false" outlineLevel="0" collapsed="false">
      <c r="B134" s="25" t="n">
        <f aca="false">'EO9904.1'!A139</f>
        <v>40878</v>
      </c>
      <c r="C134" s="34" t="n">
        <f aca="false">IF($B134&lt;=Summary!$D$10,Inputs!C122,0)</f>
        <v>0</v>
      </c>
      <c r="D134" s="35" t="n">
        <f aca="false">IF($B134&lt;=Summary!$D$10,Inputs!D122,0)</f>
        <v>0</v>
      </c>
      <c r="E134" s="32" t="n">
        <f aca="false">IF($B134&lt;=Summary!$D$10,Inputs!E122,0)</f>
        <v>0</v>
      </c>
      <c r="F134" s="32" t="n">
        <f aca="false">IF($B134&lt;=Summary!$D$10,Inputs!F122,0)</f>
        <v>0</v>
      </c>
      <c r="G134" s="29" t="n">
        <f aca="false">'EO9904.1'!G139</f>
        <v>5.113</v>
      </c>
      <c r="H134" s="29" t="n">
        <f aca="false">'EO9904.1'!J139</f>
        <v>0.0235</v>
      </c>
      <c r="I134" s="29" t="n">
        <f aca="false">'EO9904.1'!M139</f>
        <v>0.015</v>
      </c>
      <c r="K134" s="34" t="n">
        <f aca="false">IF($B134&lt;='EO9904.2'!mthend,Inputs!K122,0)</f>
        <v>0</v>
      </c>
      <c r="L134" s="33" t="n">
        <f aca="false">IF($B134&lt;='EO9904.2'!mthend,Inputs!L122,0)</f>
        <v>0</v>
      </c>
      <c r="M134" s="33" t="n">
        <f aca="false">IF($B134&lt;='EO9904.2'!mthend,Inputs!M122,0)</f>
        <v>0</v>
      </c>
      <c r="N134" s="33" t="n">
        <f aca="false">IF($B134&lt;='EO9904.2'!mthend,Inputs!N122,0)</f>
        <v>0</v>
      </c>
      <c r="O134" s="30" t="n">
        <v>0</v>
      </c>
      <c r="P134" s="30" t="n">
        <v>0</v>
      </c>
      <c r="Q134" s="30" t="n">
        <f aca="false">'EO9904.2'!M139-$Q$3</f>
        <v>0.0075</v>
      </c>
      <c r="S134" s="34" t="n">
        <f aca="false">IF($B134&lt;='EO9904.3'!mthend,Inputs!S122,0)</f>
        <v>0</v>
      </c>
      <c r="T134" s="0" t="n">
        <f aca="false">IF($B134&lt;='EO9904.3'!mthend,Inputs!T122,0)</f>
        <v>0</v>
      </c>
      <c r="U134" s="0" t="n">
        <f aca="false">IF($B134&lt;='EO9904.3'!mthend,Inputs!U122,0)</f>
        <v>0</v>
      </c>
      <c r="V134" s="33" t="n">
        <f aca="false">IF($B134&lt;='EO9904.3'!mthend,Inputs!V122,0)</f>
        <v>0</v>
      </c>
      <c r="W134" s="30" t="n">
        <f aca="false">'EO9904.3'!G139+$W$3</f>
        <v>5.193</v>
      </c>
      <c r="X134" s="30" t="n">
        <f aca="false">'EO9904.3'!J139+$X$3</f>
        <v>0.0385</v>
      </c>
      <c r="Y134" s="30" t="n">
        <v>0</v>
      </c>
      <c r="AA134" s="34" t="n">
        <f aca="false">IF($B134&lt;='EO9904.3'!mthend,Inputs!AA122,0)</f>
        <v>0</v>
      </c>
      <c r="AB134" s="0" t="n">
        <f aca="false">IF($B134&lt;='EO9904.3'!mthend,Inputs!AB122,0)</f>
        <v>0</v>
      </c>
      <c r="AC134" s="0" t="n">
        <f aca="false">IF($B134&lt;='EO9904.3'!mthend,Inputs!AC122,0)</f>
        <v>0</v>
      </c>
      <c r="AD134" s="33" t="n">
        <f aca="false">IF($B134&lt;='EO9904.3'!mthend,Inputs!AD122,0)</f>
        <v>0</v>
      </c>
      <c r="AE134" s="30" t="n">
        <f aca="false">'EO9904.M'!G139+$AE$3</f>
        <v>5.193</v>
      </c>
      <c r="AF134" s="30" t="n">
        <f aca="false">'EO9904.M'!J139+$AF$3</f>
        <v>0.0385</v>
      </c>
      <c r="AG134" s="30" t="n">
        <v>0</v>
      </c>
    </row>
    <row r="135" customFormat="false" ht="12.75" hidden="false" customHeight="false" outlineLevel="0" collapsed="false">
      <c r="B135" s="25" t="n">
        <f aca="false">'EO9904.1'!A140</f>
        <v>40909</v>
      </c>
      <c r="C135" s="34" t="n">
        <f aca="false">IF($B135&lt;=Summary!$D$10,Inputs!C123,0)</f>
        <v>0</v>
      </c>
      <c r="D135" s="35" t="n">
        <f aca="false">IF($B135&lt;=Summary!$D$10,Inputs!D123,0)</f>
        <v>0</v>
      </c>
      <c r="E135" s="32" t="n">
        <f aca="false">IF($B135&lt;=Summary!$D$10,Inputs!E123,0)</f>
        <v>0</v>
      </c>
      <c r="F135" s="32" t="n">
        <f aca="false">IF($B135&lt;=Summary!$D$10,Inputs!F123,0)</f>
        <v>0</v>
      </c>
      <c r="G135" s="29" t="n">
        <f aca="false">'EO9904.1'!G140</f>
        <v>5.188</v>
      </c>
      <c r="H135" s="29" t="n">
        <f aca="false">'EO9904.1'!J140</f>
        <v>0.0235</v>
      </c>
      <c r="I135" s="29" t="n">
        <f aca="false">'EO9904.1'!M140</f>
        <v>0.015</v>
      </c>
      <c r="K135" s="34" t="n">
        <f aca="false">IF($B135&lt;='EO9904.2'!mthend,Inputs!K123,0)</f>
        <v>0</v>
      </c>
      <c r="L135" s="33" t="n">
        <f aca="false">IF($B135&lt;='EO9904.2'!mthend,Inputs!L123,0)</f>
        <v>0</v>
      </c>
      <c r="M135" s="33" t="n">
        <f aca="false">IF($B135&lt;='EO9904.2'!mthend,Inputs!M123,0)</f>
        <v>0</v>
      </c>
      <c r="N135" s="33" t="n">
        <f aca="false">IF($B135&lt;='EO9904.2'!mthend,Inputs!N123,0)</f>
        <v>0</v>
      </c>
      <c r="O135" s="30" t="n">
        <v>0</v>
      </c>
      <c r="P135" s="30" t="n">
        <v>0</v>
      </c>
      <c r="Q135" s="30" t="n">
        <f aca="false">'EO9904.2'!M140-$Q$3</f>
        <v>0.0075</v>
      </c>
      <c r="S135" s="34" t="n">
        <f aca="false">IF($B135&lt;='EO9904.3'!mthend,Inputs!S123,0)</f>
        <v>0</v>
      </c>
      <c r="T135" s="0" t="n">
        <f aca="false">IF($B135&lt;='EO9904.3'!mthend,Inputs!T123,0)</f>
        <v>0</v>
      </c>
      <c r="U135" s="0" t="n">
        <f aca="false">IF($B135&lt;='EO9904.3'!mthend,Inputs!U123,0)</f>
        <v>0</v>
      </c>
      <c r="V135" s="33" t="n">
        <f aca="false">IF($B135&lt;='EO9904.3'!mthend,Inputs!V123,0)</f>
        <v>0</v>
      </c>
      <c r="W135" s="30" t="n">
        <f aca="false">'EO9904.3'!G140+$W$3</f>
        <v>5.268</v>
      </c>
      <c r="X135" s="30" t="n">
        <f aca="false">'EO9904.3'!J140+$X$3</f>
        <v>0.0385</v>
      </c>
      <c r="Y135" s="30" t="n">
        <v>0</v>
      </c>
      <c r="AA135" s="34" t="n">
        <f aca="false">IF($B135&lt;='EO9904.3'!mthend,Inputs!AA123,0)</f>
        <v>0</v>
      </c>
      <c r="AB135" s="0" t="n">
        <f aca="false">IF($B135&lt;='EO9904.3'!mthend,Inputs!AB123,0)</f>
        <v>0</v>
      </c>
      <c r="AC135" s="0" t="n">
        <f aca="false">IF($B135&lt;='EO9904.3'!mthend,Inputs!AC123,0)</f>
        <v>0</v>
      </c>
      <c r="AD135" s="33" t="n">
        <f aca="false">IF($B135&lt;='EO9904.3'!mthend,Inputs!AD123,0)</f>
        <v>0</v>
      </c>
      <c r="AE135" s="30" t="n">
        <f aca="false">'EO9904.M'!G140+$AE$3</f>
        <v>5.268</v>
      </c>
      <c r="AF135" s="30" t="n">
        <f aca="false">'EO9904.M'!J140+$AF$3</f>
        <v>0.0385</v>
      </c>
      <c r="AG135" s="30" t="n">
        <v>0</v>
      </c>
    </row>
    <row r="136" customFormat="false" ht="12.75" hidden="false" customHeight="false" outlineLevel="0" collapsed="false">
      <c r="B136" s="25" t="n">
        <f aca="false">'EO9904.1'!A141</f>
        <v>40940</v>
      </c>
      <c r="C136" s="34" t="n">
        <f aca="false">IF($B136&lt;=Summary!$D$10,Inputs!C124,0)</f>
        <v>0</v>
      </c>
      <c r="D136" s="35" t="n">
        <f aca="false">IF($B136&lt;=Summary!$D$10,Inputs!D124,0)</f>
        <v>0</v>
      </c>
      <c r="E136" s="32" t="n">
        <f aca="false">IF($B136&lt;=Summary!$D$10,Inputs!E124,0)</f>
        <v>0</v>
      </c>
      <c r="F136" s="32" t="n">
        <f aca="false">IF($B136&lt;=Summary!$D$10,Inputs!F124,0)</f>
        <v>0</v>
      </c>
      <c r="G136" s="29" t="n">
        <f aca="false">'EO9904.1'!G141</f>
        <v>5.068</v>
      </c>
      <c r="H136" s="29" t="n">
        <f aca="false">'EO9904.1'!J141</f>
        <v>0.0235</v>
      </c>
      <c r="I136" s="29" t="n">
        <f aca="false">'EO9904.1'!M141</f>
        <v>0.015</v>
      </c>
      <c r="K136" s="34" t="n">
        <f aca="false">IF($B136&lt;='EO9904.2'!mthend,Inputs!K124,0)</f>
        <v>0</v>
      </c>
      <c r="L136" s="33" t="n">
        <f aca="false">IF($B136&lt;='EO9904.2'!mthend,Inputs!L124,0)</f>
        <v>0</v>
      </c>
      <c r="M136" s="33" t="n">
        <f aca="false">IF($B136&lt;='EO9904.2'!mthend,Inputs!M124,0)</f>
        <v>0</v>
      </c>
      <c r="N136" s="33" t="n">
        <f aca="false">IF($B136&lt;='EO9904.2'!mthend,Inputs!N124,0)</f>
        <v>0</v>
      </c>
      <c r="O136" s="30" t="n">
        <v>0</v>
      </c>
      <c r="P136" s="30" t="n">
        <v>0</v>
      </c>
      <c r="Q136" s="30" t="n">
        <f aca="false">'EO9904.2'!M141-$Q$3</f>
        <v>0.0075</v>
      </c>
      <c r="S136" s="34" t="n">
        <f aca="false">IF($B136&lt;='EO9904.3'!mthend,Inputs!S124,0)</f>
        <v>0</v>
      </c>
      <c r="T136" s="0" t="n">
        <f aca="false">IF($B136&lt;='EO9904.3'!mthend,Inputs!T124,0)</f>
        <v>0</v>
      </c>
      <c r="U136" s="0" t="n">
        <f aca="false">IF($B136&lt;='EO9904.3'!mthend,Inputs!U124,0)</f>
        <v>0</v>
      </c>
      <c r="V136" s="33" t="n">
        <f aca="false">IF($B136&lt;='EO9904.3'!mthend,Inputs!V124,0)</f>
        <v>0</v>
      </c>
      <c r="W136" s="30" t="n">
        <f aca="false">'EO9904.3'!G141+$W$3</f>
        <v>5.148</v>
      </c>
      <c r="X136" s="30" t="n">
        <f aca="false">'EO9904.3'!J141+$X$3</f>
        <v>0.0385</v>
      </c>
      <c r="Y136" s="30" t="n">
        <v>0</v>
      </c>
      <c r="AA136" s="34" t="n">
        <f aca="false">IF($B136&lt;='EO9904.3'!mthend,Inputs!AA124,0)</f>
        <v>0</v>
      </c>
      <c r="AB136" s="0" t="n">
        <f aca="false">IF($B136&lt;='EO9904.3'!mthend,Inputs!AB124,0)</f>
        <v>0</v>
      </c>
      <c r="AC136" s="0" t="n">
        <f aca="false">IF($B136&lt;='EO9904.3'!mthend,Inputs!AC124,0)</f>
        <v>0</v>
      </c>
      <c r="AD136" s="33" t="n">
        <f aca="false">IF($B136&lt;='EO9904.3'!mthend,Inputs!AD124,0)</f>
        <v>0</v>
      </c>
      <c r="AE136" s="30" t="n">
        <f aca="false">'EO9904.M'!G141+$AE$3</f>
        <v>5.148</v>
      </c>
      <c r="AF136" s="30" t="n">
        <f aca="false">'EO9904.M'!J141+$AF$3</f>
        <v>0.0385</v>
      </c>
      <c r="AG136" s="30" t="n">
        <v>0</v>
      </c>
    </row>
    <row r="137" customFormat="false" ht="12.75" hidden="false" customHeight="false" outlineLevel="0" collapsed="false">
      <c r="B137" s="25" t="n">
        <f aca="false">'EO9904.1'!A142</f>
        <v>40969</v>
      </c>
      <c r="C137" s="34" t="n">
        <f aca="false">IF($B137&lt;=Summary!$D$10,Inputs!C125,0)</f>
        <v>0</v>
      </c>
      <c r="D137" s="35" t="n">
        <f aca="false">IF($B137&lt;=Summary!$D$10,Inputs!D125,0)</f>
        <v>0</v>
      </c>
      <c r="E137" s="32" t="n">
        <f aca="false">IF($B137&lt;=Summary!$D$10,Inputs!E125,0)</f>
        <v>0</v>
      </c>
      <c r="F137" s="32" t="n">
        <f aca="false">IF($B137&lt;=Summary!$D$10,Inputs!F125,0)</f>
        <v>0</v>
      </c>
      <c r="G137" s="29" t="n">
        <f aca="false">'EO9904.1'!G142</f>
        <v>4.943</v>
      </c>
      <c r="H137" s="29" t="n">
        <f aca="false">'EO9904.1'!J142</f>
        <v>0.0235</v>
      </c>
      <c r="I137" s="29" t="n">
        <f aca="false">'EO9904.1'!M142</f>
        <v>0.015</v>
      </c>
      <c r="K137" s="34" t="n">
        <f aca="false">IF($B137&lt;='EO9904.2'!mthend,Inputs!K125,0)</f>
        <v>0</v>
      </c>
      <c r="L137" s="33" t="n">
        <f aca="false">IF($B137&lt;='EO9904.2'!mthend,Inputs!L125,0)</f>
        <v>0</v>
      </c>
      <c r="M137" s="33" t="n">
        <f aca="false">IF($B137&lt;='EO9904.2'!mthend,Inputs!M125,0)</f>
        <v>0</v>
      </c>
      <c r="N137" s="33" t="n">
        <f aca="false">IF($B137&lt;='EO9904.2'!mthend,Inputs!N125,0)</f>
        <v>0</v>
      </c>
      <c r="O137" s="30" t="n">
        <v>0</v>
      </c>
      <c r="P137" s="30" t="n">
        <v>0</v>
      </c>
      <c r="Q137" s="30" t="n">
        <f aca="false">'EO9904.2'!M142-$Q$3</f>
        <v>0.0075</v>
      </c>
      <c r="S137" s="34" t="n">
        <f aca="false">IF($B137&lt;='EO9904.3'!mthend,Inputs!S125,0)</f>
        <v>0</v>
      </c>
      <c r="T137" s="0" t="n">
        <f aca="false">IF($B137&lt;='EO9904.3'!mthend,Inputs!T125,0)</f>
        <v>0</v>
      </c>
      <c r="U137" s="0" t="n">
        <f aca="false">IF($B137&lt;='EO9904.3'!mthend,Inputs!U125,0)</f>
        <v>0</v>
      </c>
      <c r="V137" s="33" t="n">
        <f aca="false">IF($B137&lt;='EO9904.3'!mthend,Inputs!V125,0)</f>
        <v>0</v>
      </c>
      <c r="W137" s="30" t="n">
        <f aca="false">'EO9904.3'!G142+$W$3</f>
        <v>5.023</v>
      </c>
      <c r="X137" s="30" t="n">
        <f aca="false">'EO9904.3'!J142+$X$3</f>
        <v>0.0385</v>
      </c>
      <c r="Y137" s="30" t="n">
        <v>0</v>
      </c>
      <c r="AA137" s="34" t="n">
        <f aca="false">IF($B137&lt;='EO9904.3'!mthend,Inputs!AA125,0)</f>
        <v>0</v>
      </c>
      <c r="AB137" s="0" t="n">
        <f aca="false">IF($B137&lt;='EO9904.3'!mthend,Inputs!AB125,0)</f>
        <v>0</v>
      </c>
      <c r="AC137" s="0" t="n">
        <f aca="false">IF($B137&lt;='EO9904.3'!mthend,Inputs!AC125,0)</f>
        <v>0</v>
      </c>
      <c r="AD137" s="33" t="n">
        <f aca="false">IF($B137&lt;='EO9904.3'!mthend,Inputs!AD125,0)</f>
        <v>0</v>
      </c>
      <c r="AE137" s="30" t="n">
        <f aca="false">'EO9904.M'!G142+$AE$3</f>
        <v>5.023</v>
      </c>
      <c r="AF137" s="30" t="n">
        <f aca="false">'EO9904.M'!J142+$AF$3</f>
        <v>0.0385</v>
      </c>
      <c r="AG137" s="30" t="n">
        <v>0</v>
      </c>
    </row>
    <row r="138" customFormat="false" ht="12.75" hidden="false" customHeight="false" outlineLevel="0" collapsed="false">
      <c r="B138" s="25" t="n">
        <f aca="false">'EO9904.1'!A143</f>
        <v>41000</v>
      </c>
      <c r="C138" s="34" t="n">
        <f aca="false">IF($B138&lt;=Summary!$D$10,Inputs!C126,0)</f>
        <v>0</v>
      </c>
      <c r="D138" s="35" t="n">
        <f aca="false">IF($B138&lt;=Summary!$D$10,Inputs!D126,0)</f>
        <v>0</v>
      </c>
      <c r="E138" s="32" t="n">
        <f aca="false">IF($B138&lt;=Summary!$D$10,Inputs!E126,0)</f>
        <v>0</v>
      </c>
      <c r="F138" s="32" t="n">
        <f aca="false">IF($B138&lt;=Summary!$D$10,Inputs!F126,0)</f>
        <v>0</v>
      </c>
      <c r="G138" s="29" t="n">
        <f aca="false">'EO9904.1'!G143</f>
        <v>4.813</v>
      </c>
      <c r="H138" s="29" t="n">
        <f aca="false">'EO9904.1'!J143</f>
        <v>0.013</v>
      </c>
      <c r="I138" s="29" t="n">
        <f aca="false">'EO9904.1'!M143</f>
        <v>0.01</v>
      </c>
      <c r="K138" s="34" t="n">
        <f aca="false">IF($B138&lt;='EO9904.2'!mthend,Inputs!K126,0)</f>
        <v>0</v>
      </c>
      <c r="L138" s="33" t="n">
        <f aca="false">IF($B138&lt;='EO9904.2'!mthend,Inputs!L126,0)</f>
        <v>0</v>
      </c>
      <c r="M138" s="33" t="n">
        <f aca="false">IF($B138&lt;='EO9904.2'!mthend,Inputs!M126,0)</f>
        <v>0</v>
      </c>
      <c r="N138" s="33" t="n">
        <f aca="false">IF($B138&lt;='EO9904.2'!mthend,Inputs!N126,0)</f>
        <v>0</v>
      </c>
      <c r="O138" s="30" t="n">
        <v>0</v>
      </c>
      <c r="P138" s="30" t="n">
        <v>0</v>
      </c>
      <c r="Q138" s="30" t="n">
        <f aca="false">'EO9904.2'!M143-$Q$3</f>
        <v>0.0025</v>
      </c>
      <c r="S138" s="34" t="n">
        <f aca="false">IF($B138&lt;='EO9904.3'!mthend,Inputs!S126,0)</f>
        <v>0</v>
      </c>
      <c r="T138" s="0" t="n">
        <f aca="false">IF($B138&lt;='EO9904.3'!mthend,Inputs!T126,0)</f>
        <v>0</v>
      </c>
      <c r="U138" s="0" t="n">
        <f aca="false">IF($B138&lt;='EO9904.3'!mthend,Inputs!U126,0)</f>
        <v>0</v>
      </c>
      <c r="V138" s="33" t="n">
        <f aca="false">IF($B138&lt;='EO9904.3'!mthend,Inputs!V126,0)</f>
        <v>0</v>
      </c>
      <c r="W138" s="30" t="n">
        <f aca="false">'EO9904.3'!G143+$W$3</f>
        <v>4.893</v>
      </c>
      <c r="X138" s="30" t="n">
        <f aca="false">'EO9904.3'!J143+$X$3</f>
        <v>0.028</v>
      </c>
      <c r="Y138" s="30" t="n">
        <v>0</v>
      </c>
      <c r="AA138" s="34" t="n">
        <f aca="false">IF($B138&lt;='EO9904.3'!mthend,Inputs!AA126,0)</f>
        <v>0</v>
      </c>
      <c r="AB138" s="0" t="n">
        <f aca="false">IF($B138&lt;='EO9904.3'!mthend,Inputs!AB126,0)</f>
        <v>0</v>
      </c>
      <c r="AC138" s="0" t="n">
        <f aca="false">IF($B138&lt;='EO9904.3'!mthend,Inputs!AC126,0)</f>
        <v>0</v>
      </c>
      <c r="AD138" s="33" t="n">
        <f aca="false">IF($B138&lt;='EO9904.3'!mthend,Inputs!AD126,0)</f>
        <v>0</v>
      </c>
      <c r="AE138" s="30" t="n">
        <f aca="false">'EO9904.M'!G143+$AE$3</f>
        <v>4.893</v>
      </c>
      <c r="AF138" s="30" t="n">
        <f aca="false">'EO9904.M'!J143+$AF$3</f>
        <v>0.028</v>
      </c>
      <c r="AG138" s="30" t="n">
        <v>0</v>
      </c>
    </row>
    <row r="139" customFormat="false" ht="12.75" hidden="false" customHeight="false" outlineLevel="0" collapsed="false">
      <c r="B139" s="25" t="n">
        <f aca="false">'EO9904.1'!A144</f>
        <v>41030</v>
      </c>
      <c r="C139" s="34" t="n">
        <f aca="false">IF($B139&lt;=Summary!$D$10,Inputs!C127,0)</f>
        <v>0</v>
      </c>
      <c r="D139" s="35" t="n">
        <f aca="false">IF($B139&lt;=Summary!$D$10,Inputs!D127,0)</f>
        <v>0</v>
      </c>
      <c r="E139" s="32" t="n">
        <f aca="false">IF($B139&lt;=Summary!$D$10,Inputs!E127,0)</f>
        <v>0</v>
      </c>
      <c r="F139" s="32" t="n">
        <f aca="false">IF($B139&lt;=Summary!$D$10,Inputs!F127,0)</f>
        <v>0</v>
      </c>
      <c r="G139" s="29" t="n">
        <f aca="false">'EO9904.1'!G144</f>
        <v>4.803</v>
      </c>
      <c r="H139" s="29" t="n">
        <f aca="false">'EO9904.1'!J144</f>
        <v>0.013</v>
      </c>
      <c r="I139" s="29" t="n">
        <f aca="false">'EO9904.1'!M144</f>
        <v>0.01</v>
      </c>
      <c r="K139" s="34" t="n">
        <f aca="false">IF($B139&lt;='EO9904.2'!mthend,Inputs!K127,0)</f>
        <v>0</v>
      </c>
      <c r="L139" s="33" t="n">
        <f aca="false">IF($B139&lt;='EO9904.2'!mthend,Inputs!L127,0)</f>
        <v>0</v>
      </c>
      <c r="M139" s="33" t="n">
        <f aca="false">IF($B139&lt;='EO9904.2'!mthend,Inputs!M127,0)</f>
        <v>0</v>
      </c>
      <c r="N139" s="33" t="n">
        <f aca="false">IF($B139&lt;='EO9904.2'!mthend,Inputs!N127,0)</f>
        <v>0</v>
      </c>
      <c r="O139" s="30" t="n">
        <v>0</v>
      </c>
      <c r="P139" s="30" t="n">
        <v>0</v>
      </c>
      <c r="Q139" s="30" t="n">
        <f aca="false">'EO9904.2'!M144-$Q$3</f>
        <v>0.0025</v>
      </c>
      <c r="S139" s="34" t="n">
        <f aca="false">IF($B139&lt;='EO9904.3'!mthend,Inputs!S127,0)</f>
        <v>0</v>
      </c>
      <c r="T139" s="0" t="n">
        <f aca="false">IF($B139&lt;='EO9904.3'!mthend,Inputs!T127,0)</f>
        <v>0</v>
      </c>
      <c r="U139" s="0" t="n">
        <f aca="false">IF($B139&lt;='EO9904.3'!mthend,Inputs!U127,0)</f>
        <v>0</v>
      </c>
      <c r="V139" s="33" t="n">
        <f aca="false">IF($B139&lt;='EO9904.3'!mthend,Inputs!V127,0)</f>
        <v>0</v>
      </c>
      <c r="W139" s="30" t="n">
        <f aca="false">'EO9904.3'!G144+$W$3</f>
        <v>4.883</v>
      </c>
      <c r="X139" s="30" t="n">
        <f aca="false">'EO9904.3'!J144+$X$3</f>
        <v>0.028</v>
      </c>
      <c r="Y139" s="30" t="n">
        <v>0</v>
      </c>
      <c r="AA139" s="34" t="n">
        <f aca="false">IF($B139&lt;='EO9904.3'!mthend,Inputs!AA127,0)</f>
        <v>0</v>
      </c>
      <c r="AB139" s="0" t="n">
        <f aca="false">IF($B139&lt;='EO9904.3'!mthend,Inputs!AB127,0)</f>
        <v>0</v>
      </c>
      <c r="AC139" s="0" t="n">
        <f aca="false">IF($B139&lt;='EO9904.3'!mthend,Inputs!AC127,0)</f>
        <v>0</v>
      </c>
      <c r="AD139" s="33" t="n">
        <f aca="false">IF($B139&lt;='EO9904.3'!mthend,Inputs!AD127,0)</f>
        <v>0</v>
      </c>
      <c r="AE139" s="30" t="n">
        <f aca="false">'EO9904.M'!G144+$AE$3</f>
        <v>4.883</v>
      </c>
      <c r="AF139" s="30" t="n">
        <f aca="false">'EO9904.M'!J144+$AF$3</f>
        <v>0.028</v>
      </c>
      <c r="AG139" s="30" t="n">
        <v>0</v>
      </c>
    </row>
    <row r="140" customFormat="false" ht="12.75" hidden="false" customHeight="false" outlineLevel="0" collapsed="false">
      <c r="B140" s="25" t="n">
        <f aca="false">'EO9904.1'!A145</f>
        <v>41061</v>
      </c>
      <c r="C140" s="34" t="n">
        <f aca="false">IF($B140&lt;=Summary!$D$10,Inputs!C128,0)</f>
        <v>0</v>
      </c>
      <c r="D140" s="35" t="n">
        <f aca="false">IF($B140&lt;=Summary!$D$10,Inputs!D128,0)</f>
        <v>0</v>
      </c>
      <c r="E140" s="32" t="n">
        <f aca="false">IF($B140&lt;=Summary!$D$10,Inputs!E128,0)</f>
        <v>0</v>
      </c>
      <c r="F140" s="32" t="n">
        <f aca="false">IF($B140&lt;=Summary!$D$10,Inputs!F128,0)</f>
        <v>0</v>
      </c>
      <c r="G140" s="29" t="n">
        <f aca="false">'EO9904.1'!G145</f>
        <v>4.823</v>
      </c>
      <c r="H140" s="29" t="n">
        <f aca="false">'EO9904.1'!J145</f>
        <v>0.013</v>
      </c>
      <c r="I140" s="29" t="n">
        <f aca="false">'EO9904.1'!M145</f>
        <v>0.01</v>
      </c>
      <c r="K140" s="34" t="n">
        <f aca="false">IF($B140&lt;='EO9904.2'!mthend,Inputs!K128,0)</f>
        <v>0</v>
      </c>
      <c r="L140" s="33" t="n">
        <f aca="false">IF($B140&lt;='EO9904.2'!mthend,Inputs!L128,0)</f>
        <v>0</v>
      </c>
      <c r="M140" s="33" t="n">
        <f aca="false">IF($B140&lt;='EO9904.2'!mthend,Inputs!M128,0)</f>
        <v>0</v>
      </c>
      <c r="N140" s="33" t="n">
        <f aca="false">IF($B140&lt;='EO9904.2'!mthend,Inputs!N128,0)</f>
        <v>0</v>
      </c>
      <c r="O140" s="30" t="n">
        <v>0</v>
      </c>
      <c r="P140" s="30" t="n">
        <v>0</v>
      </c>
      <c r="Q140" s="30" t="n">
        <f aca="false">'EO9904.2'!M145-$Q$3</f>
        <v>0.0025</v>
      </c>
      <c r="S140" s="34" t="n">
        <f aca="false">IF($B140&lt;='EO9904.3'!mthend,Inputs!S128,0)</f>
        <v>0</v>
      </c>
      <c r="T140" s="0" t="n">
        <f aca="false">IF($B140&lt;='EO9904.3'!mthend,Inputs!T128,0)</f>
        <v>0</v>
      </c>
      <c r="U140" s="0" t="n">
        <f aca="false">IF($B140&lt;='EO9904.3'!mthend,Inputs!U128,0)</f>
        <v>0</v>
      </c>
      <c r="V140" s="33" t="n">
        <f aca="false">IF($B140&lt;='EO9904.3'!mthend,Inputs!V128,0)</f>
        <v>0</v>
      </c>
      <c r="W140" s="30" t="n">
        <f aca="false">'EO9904.3'!G145+$W$3</f>
        <v>4.903</v>
      </c>
      <c r="X140" s="30" t="n">
        <f aca="false">'EO9904.3'!J145+$X$3</f>
        <v>0.028</v>
      </c>
      <c r="Y140" s="30" t="n">
        <v>0</v>
      </c>
      <c r="AA140" s="34" t="n">
        <f aca="false">IF($B140&lt;='EO9904.3'!mthend,Inputs!AA128,0)</f>
        <v>0</v>
      </c>
      <c r="AB140" s="0" t="n">
        <f aca="false">IF($B140&lt;='EO9904.3'!mthend,Inputs!AB128,0)</f>
        <v>0</v>
      </c>
      <c r="AC140" s="0" t="n">
        <f aca="false">IF($B140&lt;='EO9904.3'!mthend,Inputs!AC128,0)</f>
        <v>0</v>
      </c>
      <c r="AD140" s="33" t="n">
        <f aca="false">IF($B140&lt;='EO9904.3'!mthend,Inputs!AD128,0)</f>
        <v>0</v>
      </c>
      <c r="AE140" s="30" t="n">
        <f aca="false">'EO9904.M'!G145+$AE$3</f>
        <v>4.903</v>
      </c>
      <c r="AF140" s="30" t="n">
        <f aca="false">'EO9904.M'!J145+$AF$3</f>
        <v>0.028</v>
      </c>
      <c r="AG140" s="30" t="n">
        <v>0</v>
      </c>
    </row>
    <row r="141" customFormat="false" ht="12.75" hidden="false" customHeight="false" outlineLevel="0" collapsed="false">
      <c r="B141" s="25" t="n">
        <f aca="false">'EO9904.1'!A146</f>
        <v>41091</v>
      </c>
      <c r="C141" s="34" t="n">
        <f aca="false">IF($B141&lt;=Summary!$D$10,Inputs!C129,0)</f>
        <v>0</v>
      </c>
      <c r="D141" s="35" t="n">
        <f aca="false">IF($B141&lt;=Summary!$D$10,Inputs!D129,0)</f>
        <v>0</v>
      </c>
      <c r="E141" s="32" t="n">
        <f aca="false">IF($B141&lt;=Summary!$D$10,Inputs!E129,0)</f>
        <v>0</v>
      </c>
      <c r="F141" s="32" t="n">
        <f aca="false">IF($B141&lt;=Summary!$D$10,Inputs!F129,0)</f>
        <v>0</v>
      </c>
      <c r="G141" s="29" t="n">
        <f aca="false">'EO9904.1'!G146</f>
        <v>4.844</v>
      </c>
      <c r="H141" s="29" t="n">
        <f aca="false">'EO9904.1'!J146</f>
        <v>0.013</v>
      </c>
      <c r="I141" s="29" t="n">
        <f aca="false">'EO9904.1'!M146</f>
        <v>0.01</v>
      </c>
      <c r="K141" s="34" t="n">
        <f aca="false">IF($B141&lt;='EO9904.2'!mthend,Inputs!K129,0)</f>
        <v>0</v>
      </c>
      <c r="L141" s="33" t="n">
        <f aca="false">IF($B141&lt;='EO9904.2'!mthend,Inputs!L129,0)</f>
        <v>0</v>
      </c>
      <c r="M141" s="33" t="n">
        <f aca="false">IF($B141&lt;='EO9904.2'!mthend,Inputs!M129,0)</f>
        <v>0</v>
      </c>
      <c r="N141" s="33" t="n">
        <f aca="false">IF($B141&lt;='EO9904.2'!mthend,Inputs!N129,0)</f>
        <v>0</v>
      </c>
      <c r="O141" s="30" t="n">
        <v>0</v>
      </c>
      <c r="P141" s="30" t="n">
        <v>0</v>
      </c>
      <c r="Q141" s="30" t="n">
        <f aca="false">'EO9904.2'!M146-$Q$3</f>
        <v>0.0025</v>
      </c>
      <c r="S141" s="34" t="n">
        <f aca="false">IF($B141&lt;='EO9904.3'!mthend,Inputs!S129,0)</f>
        <v>0</v>
      </c>
      <c r="T141" s="0" t="n">
        <f aca="false">IF($B141&lt;='EO9904.3'!mthend,Inputs!T129,0)</f>
        <v>0</v>
      </c>
      <c r="U141" s="0" t="n">
        <f aca="false">IF($B141&lt;='EO9904.3'!mthend,Inputs!U129,0)</f>
        <v>0</v>
      </c>
      <c r="V141" s="33" t="n">
        <f aca="false">IF($B141&lt;='EO9904.3'!mthend,Inputs!V129,0)</f>
        <v>0</v>
      </c>
      <c r="W141" s="30" t="n">
        <f aca="false">'EO9904.3'!G146+$W$3</f>
        <v>4.924</v>
      </c>
      <c r="X141" s="30" t="n">
        <f aca="false">'EO9904.3'!J146+$X$3</f>
        <v>0.028</v>
      </c>
      <c r="Y141" s="30" t="n">
        <v>0</v>
      </c>
      <c r="AA141" s="34" t="n">
        <f aca="false">IF($B141&lt;='EO9904.3'!mthend,Inputs!AA129,0)</f>
        <v>0</v>
      </c>
      <c r="AB141" s="0" t="n">
        <f aca="false">IF($B141&lt;='EO9904.3'!mthend,Inputs!AB129,0)</f>
        <v>0</v>
      </c>
      <c r="AC141" s="0" t="n">
        <f aca="false">IF($B141&lt;='EO9904.3'!mthend,Inputs!AC129,0)</f>
        <v>0</v>
      </c>
      <c r="AD141" s="33" t="n">
        <f aca="false">IF($B141&lt;='EO9904.3'!mthend,Inputs!AD129,0)</f>
        <v>0</v>
      </c>
      <c r="AE141" s="30" t="n">
        <f aca="false">'EO9904.M'!G146+$AE$3</f>
        <v>4.924</v>
      </c>
      <c r="AF141" s="30" t="n">
        <f aca="false">'EO9904.M'!J146+$AF$3</f>
        <v>0.028</v>
      </c>
      <c r="AG141" s="30" t="n">
        <v>0</v>
      </c>
    </row>
    <row r="142" customFormat="false" ht="12.75" hidden="false" customHeight="false" outlineLevel="0" collapsed="false">
      <c r="B142" s="25" t="n">
        <f aca="false">'EO9904.1'!A147</f>
        <v>41122</v>
      </c>
      <c r="C142" s="34" t="n">
        <f aca="false">IF($B142&lt;=Summary!$D$10,Inputs!C130,0)</f>
        <v>0</v>
      </c>
      <c r="D142" s="35" t="n">
        <f aca="false">IF($B142&lt;=Summary!$D$10,Inputs!D130,0)</f>
        <v>0</v>
      </c>
      <c r="E142" s="32" t="n">
        <f aca="false">IF($B142&lt;=Summary!$D$10,Inputs!E130,0)</f>
        <v>0</v>
      </c>
      <c r="F142" s="32" t="n">
        <f aca="false">IF($B142&lt;=Summary!$D$10,Inputs!F130,0)</f>
        <v>0</v>
      </c>
      <c r="G142" s="29" t="n">
        <f aca="false">'EO9904.1'!G147</f>
        <v>4.868</v>
      </c>
      <c r="H142" s="29" t="n">
        <f aca="false">'EO9904.1'!J147</f>
        <v>0.013</v>
      </c>
      <c r="I142" s="29" t="n">
        <f aca="false">'EO9904.1'!M147</f>
        <v>0.01</v>
      </c>
      <c r="K142" s="34" t="n">
        <f aca="false">IF($B142&lt;='EO9904.2'!mthend,Inputs!K130,0)</f>
        <v>0</v>
      </c>
      <c r="L142" s="33" t="n">
        <f aca="false">IF($B142&lt;='EO9904.2'!mthend,Inputs!L130,0)</f>
        <v>0</v>
      </c>
      <c r="M142" s="33" t="n">
        <f aca="false">IF($B142&lt;='EO9904.2'!mthend,Inputs!M130,0)</f>
        <v>0</v>
      </c>
      <c r="N142" s="33" t="n">
        <f aca="false">IF($B142&lt;='EO9904.2'!mthend,Inputs!N130,0)</f>
        <v>0</v>
      </c>
      <c r="O142" s="30" t="n">
        <v>0</v>
      </c>
      <c r="P142" s="30" t="n">
        <v>0</v>
      </c>
      <c r="Q142" s="30" t="n">
        <f aca="false">'EO9904.2'!M147-$Q$3</f>
        <v>0.0025</v>
      </c>
      <c r="S142" s="34" t="n">
        <f aca="false">IF($B142&lt;='EO9904.3'!mthend,Inputs!S130,0)</f>
        <v>0</v>
      </c>
      <c r="T142" s="0" t="n">
        <f aca="false">IF($B142&lt;='EO9904.3'!mthend,Inputs!T130,0)</f>
        <v>0</v>
      </c>
      <c r="U142" s="0" t="n">
        <f aca="false">IF($B142&lt;='EO9904.3'!mthend,Inputs!U130,0)</f>
        <v>0</v>
      </c>
      <c r="V142" s="33" t="n">
        <f aca="false">IF($B142&lt;='EO9904.3'!mthend,Inputs!V130,0)</f>
        <v>0</v>
      </c>
      <c r="W142" s="30" t="n">
        <f aca="false">'EO9904.3'!G147+$W$3</f>
        <v>4.948</v>
      </c>
      <c r="X142" s="30" t="n">
        <f aca="false">'EO9904.3'!J147+$X$3</f>
        <v>0.028</v>
      </c>
      <c r="Y142" s="30" t="n">
        <v>0</v>
      </c>
      <c r="AA142" s="34" t="n">
        <f aca="false">IF($B142&lt;='EO9904.3'!mthend,Inputs!AA130,0)</f>
        <v>0</v>
      </c>
      <c r="AB142" s="0" t="n">
        <f aca="false">IF($B142&lt;='EO9904.3'!mthend,Inputs!AB130,0)</f>
        <v>0</v>
      </c>
      <c r="AC142" s="0" t="n">
        <f aca="false">IF($B142&lt;='EO9904.3'!mthend,Inputs!AC130,0)</f>
        <v>0</v>
      </c>
      <c r="AD142" s="33" t="n">
        <f aca="false">IF($B142&lt;='EO9904.3'!mthend,Inputs!AD130,0)</f>
        <v>0</v>
      </c>
      <c r="AE142" s="30" t="n">
        <f aca="false">'EO9904.M'!G147+$AE$3</f>
        <v>4.948</v>
      </c>
      <c r="AF142" s="30" t="n">
        <f aca="false">'EO9904.M'!J147+$AF$3</f>
        <v>0.028</v>
      </c>
      <c r="AG142" s="30" t="n">
        <v>0</v>
      </c>
    </row>
    <row r="143" customFormat="false" ht="12.75" hidden="false" customHeight="false" outlineLevel="0" collapsed="false">
      <c r="B143" s="25" t="n">
        <f aca="false">'EO9904.1'!A148</f>
        <v>41153</v>
      </c>
      <c r="C143" s="34" t="n">
        <f aca="false">IF($B143&lt;=Summary!$D$10,Inputs!C131,0)</f>
        <v>0</v>
      </c>
      <c r="D143" s="35" t="n">
        <f aca="false">IF($B143&lt;=Summary!$D$10,Inputs!D131,0)</f>
        <v>0</v>
      </c>
      <c r="E143" s="32" t="n">
        <f aca="false">IF($B143&lt;=Summary!$D$10,Inputs!E131,0)</f>
        <v>0</v>
      </c>
      <c r="F143" s="32" t="n">
        <f aca="false">IF($B143&lt;=Summary!$D$10,Inputs!F131,0)</f>
        <v>0</v>
      </c>
      <c r="G143" s="29" t="n">
        <f aca="false">'EO9904.1'!G148</f>
        <v>4.878</v>
      </c>
      <c r="H143" s="29" t="n">
        <f aca="false">'EO9904.1'!J148</f>
        <v>0.013</v>
      </c>
      <c r="I143" s="29" t="n">
        <f aca="false">'EO9904.1'!M148</f>
        <v>0.01</v>
      </c>
      <c r="K143" s="34" t="n">
        <f aca="false">IF($B143&lt;='EO9904.2'!mthend,Inputs!K131,0)</f>
        <v>0</v>
      </c>
      <c r="L143" s="33" t="n">
        <f aca="false">IF($B143&lt;='EO9904.2'!mthend,Inputs!L131,0)</f>
        <v>0</v>
      </c>
      <c r="M143" s="33" t="n">
        <f aca="false">IF($B143&lt;='EO9904.2'!mthend,Inputs!M131,0)</f>
        <v>0</v>
      </c>
      <c r="N143" s="33" t="n">
        <f aca="false">IF($B143&lt;='EO9904.2'!mthend,Inputs!N131,0)</f>
        <v>0</v>
      </c>
      <c r="O143" s="30" t="n">
        <v>0</v>
      </c>
      <c r="P143" s="30" t="n">
        <v>0</v>
      </c>
      <c r="Q143" s="30" t="n">
        <f aca="false">'EO9904.2'!M148-$Q$3</f>
        <v>0.0025</v>
      </c>
      <c r="S143" s="34" t="n">
        <f aca="false">IF($B143&lt;='EO9904.3'!mthend,Inputs!S131,0)</f>
        <v>0</v>
      </c>
      <c r="T143" s="0" t="n">
        <f aca="false">IF($B143&lt;='EO9904.3'!mthend,Inputs!T131,0)</f>
        <v>0</v>
      </c>
      <c r="U143" s="0" t="n">
        <f aca="false">IF($B143&lt;='EO9904.3'!mthend,Inputs!U131,0)</f>
        <v>0</v>
      </c>
      <c r="V143" s="33" t="n">
        <f aca="false">IF($B143&lt;='EO9904.3'!mthend,Inputs!V131,0)</f>
        <v>0</v>
      </c>
      <c r="W143" s="30" t="n">
        <f aca="false">'EO9904.3'!G148+$W$3</f>
        <v>4.958</v>
      </c>
      <c r="X143" s="30" t="n">
        <f aca="false">'EO9904.3'!J148+$X$3</f>
        <v>0.028</v>
      </c>
      <c r="Y143" s="30" t="n">
        <v>0</v>
      </c>
      <c r="AA143" s="34" t="n">
        <f aca="false">IF($B143&lt;='EO9904.3'!mthend,Inputs!AA131,0)</f>
        <v>0</v>
      </c>
      <c r="AB143" s="0" t="n">
        <f aca="false">IF($B143&lt;='EO9904.3'!mthend,Inputs!AB131,0)</f>
        <v>0</v>
      </c>
      <c r="AC143" s="0" t="n">
        <f aca="false">IF($B143&lt;='EO9904.3'!mthend,Inputs!AC131,0)</f>
        <v>0</v>
      </c>
      <c r="AD143" s="33" t="n">
        <f aca="false">IF($B143&lt;='EO9904.3'!mthend,Inputs!AD131,0)</f>
        <v>0</v>
      </c>
      <c r="AE143" s="30" t="n">
        <f aca="false">'EO9904.M'!G148+$AE$3</f>
        <v>4.958</v>
      </c>
      <c r="AF143" s="30" t="n">
        <f aca="false">'EO9904.M'!J148+$AF$3</f>
        <v>0.028</v>
      </c>
      <c r="AG143" s="30" t="n">
        <v>0</v>
      </c>
    </row>
    <row r="144" customFormat="false" ht="12.75" hidden="false" customHeight="false" outlineLevel="0" collapsed="false">
      <c r="B144" s="25" t="n">
        <f aca="false">'EO9904.1'!A149</f>
        <v>41183</v>
      </c>
      <c r="C144" s="34" t="n">
        <f aca="false">IF($B144&lt;=Summary!$D$10,Inputs!C132,0)</f>
        <v>0</v>
      </c>
      <c r="D144" s="35" t="n">
        <f aca="false">IF($B144&lt;=Summary!$D$10,Inputs!D132,0)</f>
        <v>0</v>
      </c>
      <c r="E144" s="32" t="n">
        <f aca="false">IF($B144&lt;=Summary!$D$10,Inputs!E132,0)</f>
        <v>0</v>
      </c>
      <c r="F144" s="32" t="n">
        <f aca="false">IF($B144&lt;=Summary!$D$10,Inputs!F132,0)</f>
        <v>0</v>
      </c>
      <c r="G144" s="29" t="n">
        <f aca="false">'EO9904.1'!G149</f>
        <v>4.908</v>
      </c>
      <c r="H144" s="29" t="n">
        <f aca="false">'EO9904.1'!J149</f>
        <v>0.013</v>
      </c>
      <c r="I144" s="29" t="n">
        <f aca="false">'EO9904.1'!M149</f>
        <v>0.01</v>
      </c>
      <c r="K144" s="34" t="n">
        <f aca="false">IF($B144&lt;='EO9904.2'!mthend,Inputs!K132,0)</f>
        <v>0</v>
      </c>
      <c r="L144" s="33" t="n">
        <f aca="false">IF($B144&lt;='EO9904.2'!mthend,Inputs!L132,0)</f>
        <v>0</v>
      </c>
      <c r="M144" s="33" t="n">
        <f aca="false">IF($B144&lt;='EO9904.2'!mthend,Inputs!M132,0)</f>
        <v>0</v>
      </c>
      <c r="N144" s="33" t="n">
        <f aca="false">IF($B144&lt;='EO9904.2'!mthend,Inputs!N132,0)</f>
        <v>0</v>
      </c>
      <c r="O144" s="30" t="n">
        <v>0</v>
      </c>
      <c r="P144" s="30" t="n">
        <v>0</v>
      </c>
      <c r="Q144" s="30" t="n">
        <f aca="false">'EO9904.2'!M149-$Q$3</f>
        <v>0.0025</v>
      </c>
      <c r="S144" s="34" t="n">
        <f aca="false">IF($B144&lt;='EO9904.3'!mthend,Inputs!S132,0)</f>
        <v>0</v>
      </c>
      <c r="T144" s="0" t="n">
        <f aca="false">IF($B144&lt;='EO9904.3'!mthend,Inputs!T132,0)</f>
        <v>0</v>
      </c>
      <c r="U144" s="0" t="n">
        <f aca="false">IF($B144&lt;='EO9904.3'!mthend,Inputs!U132,0)</f>
        <v>0</v>
      </c>
      <c r="V144" s="33" t="n">
        <f aca="false">IF($B144&lt;='EO9904.3'!mthend,Inputs!V132,0)</f>
        <v>0</v>
      </c>
      <c r="W144" s="30" t="n">
        <f aca="false">'EO9904.3'!G149+$W$3</f>
        <v>4.988</v>
      </c>
      <c r="X144" s="30" t="n">
        <f aca="false">'EO9904.3'!J149+$X$3</f>
        <v>0.028</v>
      </c>
      <c r="Y144" s="30" t="n">
        <v>0</v>
      </c>
      <c r="AA144" s="34" t="n">
        <f aca="false">IF($B144&lt;='EO9904.3'!mthend,Inputs!AA132,0)</f>
        <v>0</v>
      </c>
      <c r="AB144" s="0" t="n">
        <f aca="false">IF($B144&lt;='EO9904.3'!mthend,Inputs!AB132,0)</f>
        <v>0</v>
      </c>
      <c r="AC144" s="0" t="n">
        <f aca="false">IF($B144&lt;='EO9904.3'!mthend,Inputs!AC132,0)</f>
        <v>0</v>
      </c>
      <c r="AD144" s="33" t="n">
        <f aca="false">IF($B144&lt;='EO9904.3'!mthend,Inputs!AD132,0)</f>
        <v>0</v>
      </c>
      <c r="AE144" s="30" t="n">
        <f aca="false">'EO9904.M'!G149+$AE$3</f>
        <v>4.988</v>
      </c>
      <c r="AF144" s="30" t="n">
        <f aca="false">'EO9904.M'!J149+$AF$3</f>
        <v>0.028</v>
      </c>
      <c r="AG144" s="30" t="n">
        <v>0</v>
      </c>
    </row>
    <row r="145" customFormat="false" ht="12.75" hidden="false" customHeight="false" outlineLevel="0" collapsed="false">
      <c r="B145" s="25" t="n">
        <f aca="false">'EO9904.1'!A150</f>
        <v>41214</v>
      </c>
      <c r="C145" s="34" t="n">
        <f aca="false">IF($B145&lt;=Summary!$D$10,Inputs!C133,0)</f>
        <v>0</v>
      </c>
      <c r="D145" s="35" t="n">
        <f aca="false">IF($B145&lt;=Summary!$D$10,Inputs!D133,0)</f>
        <v>0</v>
      </c>
      <c r="E145" s="32" t="n">
        <f aca="false">IF($B145&lt;=Summary!$D$10,Inputs!E133,0)</f>
        <v>0</v>
      </c>
      <c r="F145" s="32" t="n">
        <f aca="false">IF($B145&lt;=Summary!$D$10,Inputs!F133,0)</f>
        <v>0</v>
      </c>
      <c r="G145" s="29" t="n">
        <f aca="false">'EO9904.1'!G150</f>
        <v>5.048</v>
      </c>
      <c r="H145" s="29" t="n">
        <f aca="false">'EO9904.1'!J150</f>
        <v>0.0235</v>
      </c>
      <c r="I145" s="29" t="n">
        <f aca="false">'EO9904.1'!M150</f>
        <v>0.015</v>
      </c>
      <c r="K145" s="34" t="n">
        <f aca="false">IF($B145&lt;='EO9904.2'!mthend,Inputs!K133,0)</f>
        <v>0</v>
      </c>
      <c r="L145" s="33" t="n">
        <f aca="false">IF($B145&lt;='EO9904.2'!mthend,Inputs!L133,0)</f>
        <v>0</v>
      </c>
      <c r="M145" s="33" t="n">
        <f aca="false">IF($B145&lt;='EO9904.2'!mthend,Inputs!M133,0)</f>
        <v>0</v>
      </c>
      <c r="N145" s="33" t="n">
        <f aca="false">IF($B145&lt;='EO9904.2'!mthend,Inputs!N133,0)</f>
        <v>0</v>
      </c>
      <c r="O145" s="30" t="n">
        <v>0</v>
      </c>
      <c r="P145" s="30" t="n">
        <v>0</v>
      </c>
      <c r="Q145" s="30" t="n">
        <f aca="false">'EO9904.2'!M150-$Q$3</f>
        <v>0.0075</v>
      </c>
      <c r="S145" s="34" t="n">
        <f aca="false">IF($B145&lt;='EO9904.3'!mthend,Inputs!S133,0)</f>
        <v>0</v>
      </c>
      <c r="T145" s="0" t="n">
        <f aca="false">IF($B145&lt;='EO9904.3'!mthend,Inputs!T133,0)</f>
        <v>0</v>
      </c>
      <c r="U145" s="0" t="n">
        <f aca="false">IF($B145&lt;='EO9904.3'!mthend,Inputs!U133,0)</f>
        <v>0</v>
      </c>
      <c r="V145" s="33" t="n">
        <f aca="false">IF($B145&lt;='EO9904.3'!mthend,Inputs!V133,0)</f>
        <v>0</v>
      </c>
      <c r="W145" s="30" t="n">
        <f aca="false">'EO9904.3'!G150+$W$3</f>
        <v>5.128</v>
      </c>
      <c r="X145" s="30" t="n">
        <f aca="false">'EO9904.3'!J150+$X$3</f>
        <v>0.0385</v>
      </c>
      <c r="Y145" s="30" t="n">
        <v>0</v>
      </c>
      <c r="AA145" s="34" t="n">
        <f aca="false">IF($B145&lt;='EO9904.3'!mthend,Inputs!AA133,0)</f>
        <v>0</v>
      </c>
      <c r="AB145" s="0" t="n">
        <f aca="false">IF($B145&lt;='EO9904.3'!mthend,Inputs!AB133,0)</f>
        <v>0</v>
      </c>
      <c r="AC145" s="0" t="n">
        <f aca="false">IF($B145&lt;='EO9904.3'!mthend,Inputs!AC133,0)</f>
        <v>0</v>
      </c>
      <c r="AD145" s="33" t="n">
        <f aca="false">IF($B145&lt;='EO9904.3'!mthend,Inputs!AD133,0)</f>
        <v>0</v>
      </c>
      <c r="AE145" s="30" t="n">
        <f aca="false">'EO9904.M'!G150+$AE$3</f>
        <v>5.128</v>
      </c>
      <c r="AF145" s="30" t="n">
        <f aca="false">'EO9904.M'!J150+$AF$3</f>
        <v>0.0385</v>
      </c>
      <c r="AG145" s="30" t="n">
        <v>0</v>
      </c>
    </row>
    <row r="146" customFormat="false" ht="12.75" hidden="false" customHeight="false" outlineLevel="0" collapsed="false">
      <c r="B146" s="25" t="n">
        <f aca="false">'EO9904.1'!A151</f>
        <v>41244</v>
      </c>
      <c r="C146" s="34" t="n">
        <f aca="false">IF($B146&lt;=Summary!$D$10,Inputs!C134,0)</f>
        <v>0</v>
      </c>
      <c r="D146" s="35" t="n">
        <f aca="false">IF($B146&lt;=Summary!$D$10,Inputs!D134,0)</f>
        <v>0</v>
      </c>
      <c r="E146" s="32" t="n">
        <f aca="false">IF($B146&lt;=Summary!$D$10,Inputs!E134,0)</f>
        <v>0</v>
      </c>
      <c r="F146" s="32" t="n">
        <f aca="false">IF($B146&lt;=Summary!$D$10,Inputs!F134,0)</f>
        <v>0</v>
      </c>
      <c r="G146" s="29" t="n">
        <f aca="false">'EO9904.1'!G151</f>
        <v>5.188</v>
      </c>
      <c r="H146" s="29" t="n">
        <f aca="false">'EO9904.1'!J151</f>
        <v>0.0235</v>
      </c>
      <c r="I146" s="29" t="n">
        <f aca="false">'EO9904.1'!M151</f>
        <v>0.015</v>
      </c>
      <c r="K146" s="34" t="n">
        <f aca="false">IF($B146&lt;='EO9904.2'!mthend,Inputs!K134,0)</f>
        <v>0</v>
      </c>
      <c r="L146" s="33" t="n">
        <f aca="false">IF($B146&lt;='EO9904.2'!mthend,Inputs!L134,0)</f>
        <v>0</v>
      </c>
      <c r="M146" s="33" t="n">
        <f aca="false">IF($B146&lt;='EO9904.2'!mthend,Inputs!M134,0)</f>
        <v>0</v>
      </c>
      <c r="N146" s="33" t="n">
        <f aca="false">IF($B146&lt;='EO9904.2'!mthend,Inputs!N134,0)</f>
        <v>0</v>
      </c>
      <c r="O146" s="30" t="n">
        <v>0</v>
      </c>
      <c r="P146" s="30" t="n">
        <v>0</v>
      </c>
      <c r="Q146" s="30" t="n">
        <f aca="false">'EO9904.2'!M151-$Q$3</f>
        <v>0.0075</v>
      </c>
      <c r="S146" s="34" t="n">
        <f aca="false">IF($B146&lt;='EO9904.3'!mthend,Inputs!S134,0)</f>
        <v>0</v>
      </c>
      <c r="T146" s="0" t="n">
        <f aca="false">IF($B146&lt;='EO9904.3'!mthend,Inputs!T134,0)</f>
        <v>0</v>
      </c>
      <c r="U146" s="0" t="n">
        <f aca="false">IF($B146&lt;='EO9904.3'!mthend,Inputs!U134,0)</f>
        <v>0</v>
      </c>
      <c r="V146" s="33" t="n">
        <f aca="false">IF($B146&lt;='EO9904.3'!mthend,Inputs!V134,0)</f>
        <v>0</v>
      </c>
      <c r="W146" s="30" t="n">
        <f aca="false">'EO9904.3'!G151+$W$3</f>
        <v>5.268</v>
      </c>
      <c r="X146" s="30" t="n">
        <f aca="false">'EO9904.3'!J151+$X$3</f>
        <v>0.0385</v>
      </c>
      <c r="Y146" s="30" t="n">
        <v>0</v>
      </c>
      <c r="AA146" s="34" t="n">
        <f aca="false">IF($B146&lt;='EO9904.3'!mthend,Inputs!AA134,0)</f>
        <v>0</v>
      </c>
      <c r="AB146" s="0" t="n">
        <f aca="false">IF($B146&lt;='EO9904.3'!mthend,Inputs!AB134,0)</f>
        <v>0</v>
      </c>
      <c r="AC146" s="0" t="n">
        <f aca="false">IF($B146&lt;='EO9904.3'!mthend,Inputs!AC134,0)</f>
        <v>0</v>
      </c>
      <c r="AD146" s="33" t="n">
        <f aca="false">IF($B146&lt;='EO9904.3'!mthend,Inputs!AD134,0)</f>
        <v>0</v>
      </c>
      <c r="AE146" s="30" t="n">
        <f aca="false">'EO9904.M'!G151+$AE$3</f>
        <v>5.268</v>
      </c>
      <c r="AF146" s="30" t="n">
        <f aca="false">'EO9904.M'!J151+$AF$3</f>
        <v>0.0385</v>
      </c>
      <c r="AG146" s="30" t="n">
        <v>0</v>
      </c>
    </row>
    <row r="147" customFormat="false" ht="12.75" hidden="false" customHeight="false" outlineLevel="0" collapsed="false">
      <c r="B147" s="25" t="n">
        <f aca="false">'EO9904.1'!A152</f>
        <v>41275</v>
      </c>
      <c r="C147" s="34" t="n">
        <f aca="false">IF($B147&lt;=Summary!$D$10,Inputs!C135,0)</f>
        <v>0</v>
      </c>
      <c r="D147" s="35" t="n">
        <f aca="false">IF($B147&lt;=Summary!$D$10,Inputs!D135,0)</f>
        <v>0</v>
      </c>
      <c r="E147" s="32" t="n">
        <f aca="false">IF($B147&lt;=Summary!$D$10,Inputs!E135,0)</f>
        <v>0</v>
      </c>
      <c r="F147" s="32" t="n">
        <f aca="false">IF($B147&lt;=Summary!$D$10,Inputs!F135,0)</f>
        <v>0</v>
      </c>
      <c r="G147" s="29" t="n">
        <f aca="false">'EO9904.1'!G152</f>
        <v>5.268</v>
      </c>
      <c r="H147" s="29" t="n">
        <f aca="false">'EO9904.1'!J152</f>
        <v>0.0235</v>
      </c>
      <c r="I147" s="29" t="n">
        <f aca="false">'EO9904.1'!M152</f>
        <v>0.015</v>
      </c>
      <c r="K147" s="34" t="n">
        <f aca="false">IF($B147&lt;='EO9904.2'!mthend,Inputs!K135,0)</f>
        <v>0</v>
      </c>
      <c r="L147" s="33" t="n">
        <f aca="false">IF($B147&lt;='EO9904.2'!mthend,Inputs!L135,0)</f>
        <v>0</v>
      </c>
      <c r="M147" s="33" t="n">
        <f aca="false">IF($B147&lt;='EO9904.2'!mthend,Inputs!M135,0)</f>
        <v>0</v>
      </c>
      <c r="N147" s="33" t="n">
        <f aca="false">IF($B147&lt;='EO9904.2'!mthend,Inputs!N135,0)</f>
        <v>0</v>
      </c>
      <c r="O147" s="30" t="n">
        <v>0</v>
      </c>
      <c r="P147" s="30" t="n">
        <v>0</v>
      </c>
      <c r="Q147" s="30" t="n">
        <f aca="false">'EO9904.2'!M152-$Q$3</f>
        <v>0.0075</v>
      </c>
      <c r="S147" s="34" t="n">
        <f aca="false">IF($B147&lt;='EO9904.3'!mthend,Inputs!S135,0)</f>
        <v>0</v>
      </c>
      <c r="T147" s="0" t="n">
        <f aca="false">IF($B147&lt;='EO9904.3'!mthend,Inputs!T135,0)</f>
        <v>0</v>
      </c>
      <c r="U147" s="0" t="n">
        <f aca="false">IF($B147&lt;='EO9904.3'!mthend,Inputs!U135,0)</f>
        <v>0</v>
      </c>
      <c r="V147" s="33" t="n">
        <f aca="false">IF($B147&lt;='EO9904.3'!mthend,Inputs!V135,0)</f>
        <v>0</v>
      </c>
      <c r="W147" s="30" t="n">
        <f aca="false">'EO9904.3'!G152+$W$3</f>
        <v>5.348</v>
      </c>
      <c r="X147" s="30" t="n">
        <f aca="false">'EO9904.3'!J152+$X$3</f>
        <v>0.0385</v>
      </c>
      <c r="Y147" s="30" t="n">
        <v>0</v>
      </c>
      <c r="AA147" s="34" t="n">
        <f aca="false">IF($B147&lt;='EO9904.3'!mthend,Inputs!AA135,0)</f>
        <v>0</v>
      </c>
      <c r="AB147" s="0" t="n">
        <f aca="false">IF($B147&lt;='EO9904.3'!mthend,Inputs!AB135,0)</f>
        <v>0</v>
      </c>
      <c r="AC147" s="0" t="n">
        <f aca="false">IF($B147&lt;='EO9904.3'!mthend,Inputs!AC135,0)</f>
        <v>0</v>
      </c>
      <c r="AD147" s="33" t="n">
        <f aca="false">IF($B147&lt;='EO9904.3'!mthend,Inputs!AD135,0)</f>
        <v>0</v>
      </c>
      <c r="AE147" s="30" t="n">
        <f aca="false">'EO9904.M'!G152+$AE$3</f>
        <v>5.348</v>
      </c>
      <c r="AF147" s="30" t="n">
        <f aca="false">'EO9904.M'!J152+$AF$3</f>
        <v>0.0385</v>
      </c>
      <c r="AG147" s="30" t="n">
        <v>0</v>
      </c>
    </row>
    <row r="148" customFormat="false" ht="12.75" hidden="false" customHeight="false" outlineLevel="0" collapsed="false">
      <c r="B148" s="25" t="n">
        <f aca="false">'EO9904.1'!A153</f>
        <v>41306</v>
      </c>
      <c r="C148" s="34" t="n">
        <f aca="false">IF($B148&lt;=Summary!$D$10,Inputs!C136,0)</f>
        <v>0</v>
      </c>
      <c r="D148" s="35" t="n">
        <f aca="false">IF($B148&lt;=Summary!$D$10,Inputs!D136,0)</f>
        <v>0</v>
      </c>
      <c r="E148" s="32" t="n">
        <f aca="false">IF($B148&lt;=Summary!$D$10,Inputs!E136,0)</f>
        <v>0</v>
      </c>
      <c r="F148" s="32" t="n">
        <f aca="false">IF($B148&lt;=Summary!$D$10,Inputs!F136,0)</f>
        <v>0</v>
      </c>
      <c r="G148" s="29" t="n">
        <f aca="false">'EO9904.1'!G153</f>
        <v>5.148</v>
      </c>
      <c r="H148" s="29" t="n">
        <f aca="false">'EO9904.1'!J153</f>
        <v>0.0235</v>
      </c>
      <c r="I148" s="29" t="n">
        <f aca="false">'EO9904.1'!M153</f>
        <v>0.015</v>
      </c>
      <c r="K148" s="34" t="n">
        <f aca="false">IF($B148&lt;='EO9904.2'!mthend,Inputs!K136,0)</f>
        <v>0</v>
      </c>
      <c r="L148" s="33" t="n">
        <f aca="false">IF($B148&lt;='EO9904.2'!mthend,Inputs!L136,0)</f>
        <v>0</v>
      </c>
      <c r="M148" s="33" t="n">
        <f aca="false">IF($B148&lt;='EO9904.2'!mthend,Inputs!M136,0)</f>
        <v>0</v>
      </c>
      <c r="N148" s="33" t="n">
        <f aca="false">IF($B148&lt;='EO9904.2'!mthend,Inputs!N136,0)</f>
        <v>0</v>
      </c>
      <c r="O148" s="30" t="n">
        <v>0</v>
      </c>
      <c r="P148" s="30" t="n">
        <v>0</v>
      </c>
      <c r="Q148" s="30" t="n">
        <f aca="false">'EO9904.2'!M153-$Q$3</f>
        <v>0.0075</v>
      </c>
      <c r="S148" s="34" t="n">
        <f aca="false">IF($B148&lt;='EO9904.3'!mthend,Inputs!S136,0)</f>
        <v>0</v>
      </c>
      <c r="T148" s="0" t="n">
        <f aca="false">IF($B148&lt;='EO9904.3'!mthend,Inputs!T136,0)</f>
        <v>0</v>
      </c>
      <c r="U148" s="0" t="n">
        <f aca="false">IF($B148&lt;='EO9904.3'!mthend,Inputs!U136,0)</f>
        <v>0</v>
      </c>
      <c r="V148" s="33" t="n">
        <f aca="false">IF($B148&lt;='EO9904.3'!mthend,Inputs!V136,0)</f>
        <v>0</v>
      </c>
      <c r="W148" s="30" t="n">
        <f aca="false">'EO9904.3'!G153+$W$3</f>
        <v>5.228</v>
      </c>
      <c r="X148" s="30" t="n">
        <f aca="false">'EO9904.3'!J153+$X$3</f>
        <v>0.0385</v>
      </c>
      <c r="Y148" s="30" t="n">
        <v>0</v>
      </c>
      <c r="AA148" s="34" t="n">
        <f aca="false">IF($B148&lt;='EO9904.3'!mthend,Inputs!AA136,0)</f>
        <v>0</v>
      </c>
      <c r="AB148" s="0" t="n">
        <f aca="false">IF($B148&lt;='EO9904.3'!mthend,Inputs!AB136,0)</f>
        <v>0</v>
      </c>
      <c r="AC148" s="0" t="n">
        <f aca="false">IF($B148&lt;='EO9904.3'!mthend,Inputs!AC136,0)</f>
        <v>0</v>
      </c>
      <c r="AD148" s="33" t="n">
        <f aca="false">IF($B148&lt;='EO9904.3'!mthend,Inputs!AD136,0)</f>
        <v>0</v>
      </c>
      <c r="AE148" s="30" t="n">
        <f aca="false">'EO9904.M'!G153+$AE$3</f>
        <v>5.228</v>
      </c>
      <c r="AF148" s="30" t="n">
        <f aca="false">'EO9904.M'!J153+$AF$3</f>
        <v>0.0385</v>
      </c>
      <c r="AG148" s="30" t="n">
        <v>0</v>
      </c>
    </row>
    <row r="149" customFormat="false" ht="12.75" hidden="false" customHeight="false" outlineLevel="0" collapsed="false">
      <c r="B149" s="25" t="n">
        <f aca="false">'EO9904.1'!A154</f>
        <v>41334</v>
      </c>
      <c r="C149" s="34" t="n">
        <f aca="false">IF($B149&lt;=Summary!$D$10,Inputs!C137,0)</f>
        <v>0</v>
      </c>
      <c r="D149" s="35" t="n">
        <f aca="false">IF($B149&lt;=Summary!$D$10,Inputs!D137,0)</f>
        <v>0</v>
      </c>
      <c r="E149" s="32" t="n">
        <f aca="false">IF($B149&lt;=Summary!$D$10,Inputs!E137,0)</f>
        <v>0</v>
      </c>
      <c r="F149" s="32" t="n">
        <f aca="false">IF($B149&lt;=Summary!$D$10,Inputs!F137,0)</f>
        <v>0</v>
      </c>
      <c r="G149" s="29" t="n">
        <f aca="false">'EO9904.1'!G154</f>
        <v>5.023</v>
      </c>
      <c r="H149" s="29" t="n">
        <f aca="false">'EO9904.1'!J154</f>
        <v>0.0235</v>
      </c>
      <c r="I149" s="29" t="n">
        <f aca="false">'EO9904.1'!M154</f>
        <v>0.015</v>
      </c>
      <c r="K149" s="34" t="n">
        <f aca="false">IF($B149&lt;='EO9904.2'!mthend,Inputs!K137,0)</f>
        <v>0</v>
      </c>
      <c r="L149" s="33" t="n">
        <f aca="false">IF($B149&lt;='EO9904.2'!mthend,Inputs!L137,0)</f>
        <v>0</v>
      </c>
      <c r="M149" s="33" t="n">
        <f aca="false">IF($B149&lt;='EO9904.2'!mthend,Inputs!M137,0)</f>
        <v>0</v>
      </c>
      <c r="N149" s="33" t="n">
        <f aca="false">IF($B149&lt;='EO9904.2'!mthend,Inputs!N137,0)</f>
        <v>0</v>
      </c>
      <c r="O149" s="30" t="n">
        <v>0</v>
      </c>
      <c r="P149" s="30" t="n">
        <v>0</v>
      </c>
      <c r="Q149" s="30" t="n">
        <f aca="false">'EO9904.2'!M154-$Q$3</f>
        <v>0.0075</v>
      </c>
      <c r="S149" s="34" t="n">
        <f aca="false">IF($B149&lt;='EO9904.3'!mthend,Inputs!S137,0)</f>
        <v>0</v>
      </c>
      <c r="T149" s="0" t="n">
        <f aca="false">IF($B149&lt;='EO9904.3'!mthend,Inputs!T137,0)</f>
        <v>0</v>
      </c>
      <c r="U149" s="0" t="n">
        <f aca="false">IF($B149&lt;='EO9904.3'!mthend,Inputs!U137,0)</f>
        <v>0</v>
      </c>
      <c r="V149" s="33" t="n">
        <f aca="false">IF($B149&lt;='EO9904.3'!mthend,Inputs!V137,0)</f>
        <v>0</v>
      </c>
      <c r="W149" s="30" t="n">
        <f aca="false">'EO9904.3'!G154+$W$3</f>
        <v>5.103</v>
      </c>
      <c r="X149" s="30" t="n">
        <f aca="false">'EO9904.3'!J154+$X$3</f>
        <v>0.0385</v>
      </c>
      <c r="Y149" s="30" t="n">
        <v>0</v>
      </c>
      <c r="AA149" s="34" t="n">
        <f aca="false">IF($B149&lt;='EO9904.3'!mthend,Inputs!AA137,0)</f>
        <v>0</v>
      </c>
      <c r="AB149" s="0" t="n">
        <f aca="false">IF($B149&lt;='EO9904.3'!mthend,Inputs!AB137,0)</f>
        <v>0</v>
      </c>
      <c r="AC149" s="0" t="n">
        <f aca="false">IF($B149&lt;='EO9904.3'!mthend,Inputs!AC137,0)</f>
        <v>0</v>
      </c>
      <c r="AD149" s="33" t="n">
        <f aca="false">IF($B149&lt;='EO9904.3'!mthend,Inputs!AD137,0)</f>
        <v>0</v>
      </c>
      <c r="AE149" s="30" t="n">
        <f aca="false">'EO9904.M'!G154+$AE$3</f>
        <v>5.103</v>
      </c>
      <c r="AF149" s="30" t="n">
        <f aca="false">'EO9904.M'!J154+$AF$3</f>
        <v>0.0385</v>
      </c>
      <c r="AG149" s="30" t="n">
        <v>0</v>
      </c>
    </row>
    <row r="150" customFormat="false" ht="12.75" hidden="false" customHeight="false" outlineLevel="0" collapsed="false">
      <c r="B150" s="25" t="n">
        <f aca="false">'EO9904.1'!A155</f>
        <v>41365</v>
      </c>
      <c r="C150" s="34" t="n">
        <f aca="false">IF($B150&lt;=Summary!$D$10,Inputs!C138,0)</f>
        <v>0</v>
      </c>
      <c r="D150" s="35" t="n">
        <f aca="false">IF($B150&lt;=Summary!$D$10,Inputs!D138,0)</f>
        <v>0</v>
      </c>
      <c r="E150" s="32" t="n">
        <f aca="false">IF($B150&lt;=Summary!$D$10,Inputs!E138,0)</f>
        <v>0</v>
      </c>
      <c r="F150" s="32" t="n">
        <f aca="false">IF($B150&lt;=Summary!$D$10,Inputs!F138,0)</f>
        <v>0</v>
      </c>
      <c r="G150" s="29" t="n">
        <f aca="false">'EO9904.1'!G155</f>
        <v>4.893</v>
      </c>
      <c r="H150" s="29" t="n">
        <f aca="false">'EO9904.1'!J155</f>
        <v>0.013</v>
      </c>
      <c r="I150" s="29" t="n">
        <f aca="false">'EO9904.1'!M155</f>
        <v>0.01</v>
      </c>
      <c r="K150" s="34" t="n">
        <f aca="false">IF($B150&lt;='EO9904.2'!mthend,Inputs!K138,0)</f>
        <v>0</v>
      </c>
      <c r="L150" s="33" t="n">
        <f aca="false">IF($B150&lt;='EO9904.2'!mthend,Inputs!L138,0)</f>
        <v>0</v>
      </c>
      <c r="M150" s="33" t="n">
        <f aca="false">IF($B150&lt;='EO9904.2'!mthend,Inputs!M138,0)</f>
        <v>0</v>
      </c>
      <c r="N150" s="33" t="n">
        <f aca="false">IF($B150&lt;='EO9904.2'!mthend,Inputs!N138,0)</f>
        <v>0</v>
      </c>
      <c r="O150" s="30" t="n">
        <v>0</v>
      </c>
      <c r="P150" s="30" t="n">
        <v>0</v>
      </c>
      <c r="Q150" s="30" t="n">
        <f aca="false">'EO9904.2'!M155-$Q$3</f>
        <v>0.0025</v>
      </c>
      <c r="S150" s="34" t="n">
        <f aca="false">IF($B150&lt;='EO9904.3'!mthend,Inputs!S138,0)</f>
        <v>0</v>
      </c>
      <c r="T150" s="0" t="n">
        <f aca="false">IF($B150&lt;='EO9904.3'!mthend,Inputs!T138,0)</f>
        <v>0</v>
      </c>
      <c r="U150" s="0" t="n">
        <f aca="false">IF($B150&lt;='EO9904.3'!mthend,Inputs!U138,0)</f>
        <v>0</v>
      </c>
      <c r="V150" s="33" t="n">
        <f aca="false">IF($B150&lt;='EO9904.3'!mthend,Inputs!V138,0)</f>
        <v>0</v>
      </c>
      <c r="W150" s="30" t="n">
        <f aca="false">'EO9904.3'!G155+$W$3</f>
        <v>4.973</v>
      </c>
      <c r="X150" s="30" t="n">
        <f aca="false">'EO9904.3'!J155+$X$3</f>
        <v>0.028</v>
      </c>
      <c r="Y150" s="30" t="n">
        <v>0</v>
      </c>
      <c r="AA150" s="34" t="n">
        <f aca="false">IF($B150&lt;='EO9904.3'!mthend,Inputs!AA138,0)</f>
        <v>0</v>
      </c>
      <c r="AB150" s="0" t="n">
        <f aca="false">IF($B150&lt;='EO9904.3'!mthend,Inputs!AB138,0)</f>
        <v>0</v>
      </c>
      <c r="AC150" s="0" t="n">
        <f aca="false">IF($B150&lt;='EO9904.3'!mthend,Inputs!AC138,0)</f>
        <v>0</v>
      </c>
      <c r="AD150" s="33" t="n">
        <f aca="false">IF($B150&lt;='EO9904.3'!mthend,Inputs!AD138,0)</f>
        <v>0</v>
      </c>
      <c r="AE150" s="30" t="n">
        <f aca="false">'EO9904.M'!G155+$AE$3</f>
        <v>4.973</v>
      </c>
      <c r="AF150" s="30" t="n">
        <f aca="false">'EO9904.M'!J155+$AF$3</f>
        <v>0.028</v>
      </c>
      <c r="AG150" s="30" t="n">
        <v>0</v>
      </c>
    </row>
    <row r="151" customFormat="false" ht="12.75" hidden="false" customHeight="false" outlineLevel="0" collapsed="false">
      <c r="B151" s="25" t="n">
        <f aca="false">'EO9904.1'!A156</f>
        <v>41395</v>
      </c>
      <c r="C151" s="34" t="n">
        <f aca="false">IF($B151&lt;=Summary!$D$10,Inputs!C139,0)</f>
        <v>0</v>
      </c>
      <c r="D151" s="35" t="n">
        <f aca="false">IF($B151&lt;=Summary!$D$10,Inputs!D139,0)</f>
        <v>0</v>
      </c>
      <c r="E151" s="32" t="n">
        <f aca="false">IF($B151&lt;=Summary!$D$10,Inputs!E139,0)</f>
        <v>0</v>
      </c>
      <c r="F151" s="32" t="n">
        <f aca="false">IF($B151&lt;=Summary!$D$10,Inputs!F139,0)</f>
        <v>0</v>
      </c>
      <c r="G151" s="29" t="n">
        <f aca="false">'EO9904.1'!G156</f>
        <v>4.883</v>
      </c>
      <c r="H151" s="29" t="n">
        <f aca="false">'EO9904.1'!J156</f>
        <v>0.013</v>
      </c>
      <c r="I151" s="29" t="n">
        <f aca="false">'EO9904.1'!M156</f>
        <v>0.01</v>
      </c>
      <c r="K151" s="34" t="n">
        <f aca="false">IF($B151&lt;='EO9904.2'!mthend,Inputs!K139,0)</f>
        <v>0</v>
      </c>
      <c r="L151" s="33" t="n">
        <f aca="false">IF($B151&lt;='EO9904.2'!mthend,Inputs!L139,0)</f>
        <v>0</v>
      </c>
      <c r="M151" s="33" t="n">
        <f aca="false">IF($B151&lt;='EO9904.2'!mthend,Inputs!M139,0)</f>
        <v>0</v>
      </c>
      <c r="N151" s="33" t="n">
        <f aca="false">IF($B151&lt;='EO9904.2'!mthend,Inputs!N139,0)</f>
        <v>0</v>
      </c>
      <c r="O151" s="30" t="n">
        <v>0</v>
      </c>
      <c r="P151" s="30" t="n">
        <v>0</v>
      </c>
      <c r="Q151" s="30" t="n">
        <f aca="false">'EO9904.2'!M156-$Q$3</f>
        <v>0.0025</v>
      </c>
      <c r="S151" s="34" t="n">
        <f aca="false">IF($B151&lt;='EO9904.3'!mthend,Inputs!S139,0)</f>
        <v>0</v>
      </c>
      <c r="T151" s="0" t="n">
        <f aca="false">IF($B151&lt;='EO9904.3'!mthend,Inputs!T139,0)</f>
        <v>0</v>
      </c>
      <c r="U151" s="0" t="n">
        <f aca="false">IF($B151&lt;='EO9904.3'!mthend,Inputs!U139,0)</f>
        <v>0</v>
      </c>
      <c r="V151" s="33" t="n">
        <f aca="false">IF($B151&lt;='EO9904.3'!mthend,Inputs!V139,0)</f>
        <v>0</v>
      </c>
      <c r="W151" s="30" t="n">
        <f aca="false">'EO9904.3'!G156+$W$3</f>
        <v>4.963</v>
      </c>
      <c r="X151" s="30" t="n">
        <f aca="false">'EO9904.3'!J156+$X$3</f>
        <v>0.028</v>
      </c>
      <c r="Y151" s="30" t="n">
        <v>0</v>
      </c>
      <c r="AA151" s="34" t="n">
        <f aca="false">IF($B151&lt;='EO9904.3'!mthend,Inputs!AA139,0)</f>
        <v>0</v>
      </c>
      <c r="AB151" s="0" t="n">
        <f aca="false">IF($B151&lt;='EO9904.3'!mthend,Inputs!AB139,0)</f>
        <v>0</v>
      </c>
      <c r="AC151" s="0" t="n">
        <f aca="false">IF($B151&lt;='EO9904.3'!mthend,Inputs!AC139,0)</f>
        <v>0</v>
      </c>
      <c r="AD151" s="33" t="n">
        <f aca="false">IF($B151&lt;='EO9904.3'!mthend,Inputs!AD139,0)</f>
        <v>0</v>
      </c>
      <c r="AE151" s="30" t="n">
        <f aca="false">'EO9904.M'!G156+$AE$3</f>
        <v>4.963</v>
      </c>
      <c r="AF151" s="30" t="n">
        <f aca="false">'EO9904.M'!J156+$AF$3</f>
        <v>0.028</v>
      </c>
      <c r="AG151" s="30" t="n">
        <v>0</v>
      </c>
    </row>
    <row r="152" customFormat="false" ht="12.75" hidden="false" customHeight="false" outlineLevel="0" collapsed="false">
      <c r="B152" s="25" t="n">
        <f aca="false">'EO9904.1'!A157</f>
        <v>41426</v>
      </c>
      <c r="C152" s="34" t="n">
        <f aca="false">IF($B152&lt;=Summary!$D$10,Inputs!C140,0)</f>
        <v>0</v>
      </c>
      <c r="D152" s="35" t="n">
        <f aca="false">IF($B152&lt;=Summary!$D$10,Inputs!D140,0)</f>
        <v>0</v>
      </c>
      <c r="E152" s="32" t="n">
        <f aca="false">IF($B152&lt;=Summary!$D$10,Inputs!E140,0)</f>
        <v>0</v>
      </c>
      <c r="F152" s="32" t="n">
        <f aca="false">IF($B152&lt;=Summary!$D$10,Inputs!F140,0)</f>
        <v>0</v>
      </c>
      <c r="G152" s="29" t="n">
        <f aca="false">'EO9904.1'!G157</f>
        <v>4.903</v>
      </c>
      <c r="H152" s="29" t="n">
        <f aca="false">'EO9904.1'!J157</f>
        <v>0.013</v>
      </c>
      <c r="I152" s="29" t="n">
        <f aca="false">'EO9904.1'!M157</f>
        <v>0.01</v>
      </c>
      <c r="K152" s="34" t="n">
        <f aca="false">IF($B152&lt;='EO9904.2'!mthend,Inputs!K140,0)</f>
        <v>0</v>
      </c>
      <c r="L152" s="33" t="n">
        <f aca="false">IF($B152&lt;='EO9904.2'!mthend,Inputs!L140,0)</f>
        <v>0</v>
      </c>
      <c r="M152" s="33" t="n">
        <f aca="false">IF($B152&lt;='EO9904.2'!mthend,Inputs!M140,0)</f>
        <v>0</v>
      </c>
      <c r="N152" s="33" t="n">
        <f aca="false">IF($B152&lt;='EO9904.2'!mthend,Inputs!N140,0)</f>
        <v>0</v>
      </c>
      <c r="O152" s="30" t="n">
        <v>0</v>
      </c>
      <c r="P152" s="30" t="n">
        <v>0</v>
      </c>
      <c r="Q152" s="30" t="n">
        <f aca="false">'EO9904.2'!M157-$Q$3</f>
        <v>0.0025</v>
      </c>
      <c r="S152" s="34" t="n">
        <f aca="false">IF($B152&lt;='EO9904.3'!mthend,Inputs!S140,0)</f>
        <v>0</v>
      </c>
      <c r="T152" s="0" t="n">
        <f aca="false">IF($B152&lt;='EO9904.3'!mthend,Inputs!T140,0)</f>
        <v>0</v>
      </c>
      <c r="U152" s="0" t="n">
        <f aca="false">IF($B152&lt;='EO9904.3'!mthend,Inputs!U140,0)</f>
        <v>0</v>
      </c>
      <c r="V152" s="33" t="n">
        <f aca="false">IF($B152&lt;='EO9904.3'!mthend,Inputs!V140,0)</f>
        <v>0</v>
      </c>
      <c r="W152" s="30" t="n">
        <f aca="false">'EO9904.3'!G157+$W$3</f>
        <v>4.983</v>
      </c>
      <c r="X152" s="30" t="n">
        <f aca="false">'EO9904.3'!J157+$X$3</f>
        <v>0.028</v>
      </c>
      <c r="Y152" s="30" t="n">
        <v>0</v>
      </c>
      <c r="AA152" s="34" t="n">
        <f aca="false">IF($B152&lt;='EO9904.3'!mthend,Inputs!AA140,0)</f>
        <v>0</v>
      </c>
      <c r="AB152" s="0" t="n">
        <f aca="false">IF($B152&lt;='EO9904.3'!mthend,Inputs!AB140,0)</f>
        <v>0</v>
      </c>
      <c r="AC152" s="0" t="n">
        <f aca="false">IF($B152&lt;='EO9904.3'!mthend,Inputs!AC140,0)</f>
        <v>0</v>
      </c>
      <c r="AD152" s="33" t="n">
        <f aca="false">IF($B152&lt;='EO9904.3'!mthend,Inputs!AD140,0)</f>
        <v>0</v>
      </c>
      <c r="AE152" s="30" t="n">
        <f aca="false">'EO9904.M'!G157+$AE$3</f>
        <v>4.983</v>
      </c>
      <c r="AF152" s="30" t="n">
        <f aca="false">'EO9904.M'!J157+$AF$3</f>
        <v>0.028</v>
      </c>
      <c r="AG152" s="30" t="n">
        <v>0</v>
      </c>
    </row>
    <row r="153" customFormat="false" ht="12.75" hidden="false" customHeight="false" outlineLevel="0" collapsed="false">
      <c r="B153" s="25" t="n">
        <f aca="false">'EO9904.1'!A158</f>
        <v>41456</v>
      </c>
      <c r="C153" s="34" t="n">
        <f aca="false">IF($B153&lt;=Summary!$D$10,Inputs!C141,0)</f>
        <v>0</v>
      </c>
      <c r="D153" s="35" t="n">
        <f aca="false">IF($B153&lt;=Summary!$D$10,Inputs!D141,0)</f>
        <v>0</v>
      </c>
      <c r="E153" s="32" t="n">
        <f aca="false">IF($B153&lt;=Summary!$D$10,Inputs!E141,0)</f>
        <v>0</v>
      </c>
      <c r="F153" s="32" t="n">
        <f aca="false">IF($B153&lt;=Summary!$D$10,Inputs!F141,0)</f>
        <v>0</v>
      </c>
      <c r="G153" s="29" t="n">
        <f aca="false">'EO9904.1'!G158</f>
        <v>4.924</v>
      </c>
      <c r="H153" s="29" t="n">
        <f aca="false">'EO9904.1'!J158</f>
        <v>0.013</v>
      </c>
      <c r="I153" s="29" t="n">
        <f aca="false">'EO9904.1'!M158</f>
        <v>0.01</v>
      </c>
      <c r="K153" s="34" t="n">
        <f aca="false">IF($B153&lt;='EO9904.2'!mthend,Inputs!K141,0)</f>
        <v>0</v>
      </c>
      <c r="L153" s="33" t="n">
        <f aca="false">IF($B153&lt;='EO9904.2'!mthend,Inputs!L141,0)</f>
        <v>0</v>
      </c>
      <c r="M153" s="33" t="n">
        <f aca="false">IF($B153&lt;='EO9904.2'!mthend,Inputs!M141,0)</f>
        <v>0</v>
      </c>
      <c r="N153" s="33" t="n">
        <f aca="false">IF($B153&lt;='EO9904.2'!mthend,Inputs!N141,0)</f>
        <v>0</v>
      </c>
      <c r="O153" s="30" t="n">
        <v>0</v>
      </c>
      <c r="P153" s="30" t="n">
        <v>0</v>
      </c>
      <c r="Q153" s="30" t="n">
        <f aca="false">'EO9904.2'!M158-$Q$3</f>
        <v>0.0025</v>
      </c>
      <c r="S153" s="34" t="n">
        <f aca="false">IF($B153&lt;='EO9904.3'!mthend,Inputs!S141,0)</f>
        <v>0</v>
      </c>
      <c r="T153" s="0" t="n">
        <f aca="false">IF($B153&lt;='EO9904.3'!mthend,Inputs!T141,0)</f>
        <v>0</v>
      </c>
      <c r="U153" s="0" t="n">
        <f aca="false">IF($B153&lt;='EO9904.3'!mthend,Inputs!U141,0)</f>
        <v>0</v>
      </c>
      <c r="V153" s="33" t="n">
        <f aca="false">IF($B153&lt;='EO9904.3'!mthend,Inputs!V141,0)</f>
        <v>0</v>
      </c>
      <c r="W153" s="30" t="n">
        <f aca="false">'EO9904.3'!G158+$W$3</f>
        <v>5.004</v>
      </c>
      <c r="X153" s="30" t="n">
        <f aca="false">'EO9904.3'!J158+$X$3</f>
        <v>0.028</v>
      </c>
      <c r="Y153" s="30" t="n">
        <v>0</v>
      </c>
      <c r="AA153" s="34" t="n">
        <f aca="false">IF($B153&lt;='EO9904.3'!mthend,Inputs!AA141,0)</f>
        <v>0</v>
      </c>
      <c r="AB153" s="0" t="n">
        <f aca="false">IF($B153&lt;='EO9904.3'!mthend,Inputs!AB141,0)</f>
        <v>0</v>
      </c>
      <c r="AC153" s="0" t="n">
        <f aca="false">IF($B153&lt;='EO9904.3'!mthend,Inputs!AC141,0)</f>
        <v>0</v>
      </c>
      <c r="AD153" s="33" t="n">
        <f aca="false">IF($B153&lt;='EO9904.3'!mthend,Inputs!AD141,0)</f>
        <v>0</v>
      </c>
      <c r="AE153" s="30" t="n">
        <f aca="false">'EO9904.M'!G158+$AE$3</f>
        <v>5.004</v>
      </c>
      <c r="AF153" s="30" t="n">
        <f aca="false">'EO9904.M'!J158+$AF$3</f>
        <v>0.028</v>
      </c>
      <c r="AG153" s="30" t="n">
        <v>0</v>
      </c>
    </row>
    <row r="154" customFormat="false" ht="12.75" hidden="false" customHeight="false" outlineLevel="0" collapsed="false">
      <c r="B154" s="25" t="n">
        <f aca="false">'EO9904.1'!A159</f>
        <v>41487</v>
      </c>
      <c r="C154" s="34" t="n">
        <f aca="false">IF($B154&lt;=Summary!$D$10,Inputs!C142,0)</f>
        <v>0</v>
      </c>
      <c r="D154" s="35" t="n">
        <f aca="false">IF($B154&lt;=Summary!$D$10,Inputs!D142,0)</f>
        <v>0</v>
      </c>
      <c r="E154" s="32" t="n">
        <f aca="false">IF($B154&lt;=Summary!$D$10,Inputs!E142,0)</f>
        <v>0</v>
      </c>
      <c r="F154" s="32" t="n">
        <f aca="false">IF($B154&lt;=Summary!$D$10,Inputs!F142,0)</f>
        <v>0</v>
      </c>
      <c r="G154" s="29" t="n">
        <f aca="false">'EO9904.1'!G159</f>
        <v>4.948</v>
      </c>
      <c r="H154" s="29" t="n">
        <f aca="false">'EO9904.1'!J159</f>
        <v>0.013</v>
      </c>
      <c r="I154" s="29" t="n">
        <f aca="false">'EO9904.1'!M159</f>
        <v>0.01</v>
      </c>
      <c r="K154" s="34" t="n">
        <f aca="false">IF($B154&lt;='EO9904.2'!mthend,Inputs!K142,0)</f>
        <v>0</v>
      </c>
      <c r="L154" s="33" t="n">
        <f aca="false">IF($B154&lt;='EO9904.2'!mthend,Inputs!L142,0)</f>
        <v>0</v>
      </c>
      <c r="M154" s="33" t="n">
        <f aca="false">IF($B154&lt;='EO9904.2'!mthend,Inputs!M142,0)</f>
        <v>0</v>
      </c>
      <c r="N154" s="33" t="n">
        <f aca="false">IF($B154&lt;='EO9904.2'!mthend,Inputs!N142,0)</f>
        <v>0</v>
      </c>
      <c r="O154" s="30" t="n">
        <v>0</v>
      </c>
      <c r="P154" s="30" t="n">
        <v>0</v>
      </c>
      <c r="Q154" s="30" t="n">
        <f aca="false">'EO9904.2'!M159-$Q$3</f>
        <v>0.0025</v>
      </c>
      <c r="S154" s="34" t="n">
        <f aca="false">IF($B154&lt;='EO9904.3'!mthend,Inputs!S142,0)</f>
        <v>0</v>
      </c>
      <c r="T154" s="0" t="n">
        <f aca="false">IF($B154&lt;='EO9904.3'!mthend,Inputs!T142,0)</f>
        <v>0</v>
      </c>
      <c r="U154" s="0" t="n">
        <f aca="false">IF($B154&lt;='EO9904.3'!mthend,Inputs!U142,0)</f>
        <v>0</v>
      </c>
      <c r="V154" s="33" t="n">
        <f aca="false">IF($B154&lt;='EO9904.3'!mthend,Inputs!V142,0)</f>
        <v>0</v>
      </c>
      <c r="W154" s="30" t="n">
        <f aca="false">'EO9904.3'!G159+$W$3</f>
        <v>5.028</v>
      </c>
      <c r="X154" s="30" t="n">
        <f aca="false">'EO9904.3'!J159+$X$3</f>
        <v>0.028</v>
      </c>
      <c r="Y154" s="30" t="n">
        <v>0</v>
      </c>
      <c r="AA154" s="34" t="n">
        <f aca="false">IF($B154&lt;='EO9904.3'!mthend,Inputs!AA142,0)</f>
        <v>0</v>
      </c>
      <c r="AB154" s="0" t="n">
        <f aca="false">IF($B154&lt;='EO9904.3'!mthend,Inputs!AB142,0)</f>
        <v>0</v>
      </c>
      <c r="AC154" s="0" t="n">
        <f aca="false">IF($B154&lt;='EO9904.3'!mthend,Inputs!AC142,0)</f>
        <v>0</v>
      </c>
      <c r="AD154" s="33" t="n">
        <f aca="false">IF($B154&lt;='EO9904.3'!mthend,Inputs!AD142,0)</f>
        <v>0</v>
      </c>
      <c r="AE154" s="30" t="n">
        <f aca="false">'EO9904.M'!G159+$AE$3</f>
        <v>5.028</v>
      </c>
      <c r="AF154" s="30" t="n">
        <f aca="false">'EO9904.M'!J159+$AF$3</f>
        <v>0.028</v>
      </c>
      <c r="AG154" s="30" t="n">
        <v>0</v>
      </c>
    </row>
    <row r="155" customFormat="false" ht="12.75" hidden="false" customHeight="false" outlineLevel="0" collapsed="false">
      <c r="B155" s="25" t="n">
        <f aca="false">'EO9904.1'!A160</f>
        <v>41518</v>
      </c>
      <c r="C155" s="34" t="n">
        <f aca="false">IF($B155&lt;=Summary!$D$10,Inputs!C143,0)</f>
        <v>0</v>
      </c>
      <c r="D155" s="35" t="n">
        <f aca="false">IF($B155&lt;=Summary!$D$10,Inputs!D143,0)</f>
        <v>0</v>
      </c>
      <c r="E155" s="32" t="n">
        <f aca="false">IF($B155&lt;=Summary!$D$10,Inputs!E143,0)</f>
        <v>0</v>
      </c>
      <c r="F155" s="32" t="n">
        <f aca="false">IF($B155&lt;=Summary!$D$10,Inputs!F143,0)</f>
        <v>0</v>
      </c>
      <c r="G155" s="29" t="n">
        <f aca="false">'EO9904.1'!G160</f>
        <v>4.958</v>
      </c>
      <c r="H155" s="29" t="n">
        <f aca="false">'EO9904.1'!J160</f>
        <v>0.013</v>
      </c>
      <c r="I155" s="29" t="n">
        <f aca="false">'EO9904.1'!M160</f>
        <v>0.01</v>
      </c>
      <c r="K155" s="34" t="n">
        <f aca="false">IF($B155&lt;='EO9904.2'!mthend,Inputs!K143,0)</f>
        <v>0</v>
      </c>
      <c r="L155" s="33" t="n">
        <f aca="false">IF($B155&lt;='EO9904.2'!mthend,Inputs!L143,0)</f>
        <v>0</v>
      </c>
      <c r="M155" s="33" t="n">
        <f aca="false">IF($B155&lt;='EO9904.2'!mthend,Inputs!M143,0)</f>
        <v>0</v>
      </c>
      <c r="N155" s="33" t="n">
        <f aca="false">IF($B155&lt;='EO9904.2'!mthend,Inputs!N143,0)</f>
        <v>0</v>
      </c>
      <c r="O155" s="30" t="n">
        <v>0</v>
      </c>
      <c r="P155" s="30" t="n">
        <v>0</v>
      </c>
      <c r="Q155" s="30" t="n">
        <f aca="false">'EO9904.2'!M160-$Q$3</f>
        <v>0.0025</v>
      </c>
      <c r="S155" s="34" t="n">
        <f aca="false">IF($B155&lt;='EO9904.3'!mthend,Inputs!S143,0)</f>
        <v>0</v>
      </c>
      <c r="T155" s="0" t="n">
        <f aca="false">IF($B155&lt;='EO9904.3'!mthend,Inputs!T143,0)</f>
        <v>0</v>
      </c>
      <c r="U155" s="0" t="n">
        <f aca="false">IF($B155&lt;='EO9904.3'!mthend,Inputs!U143,0)</f>
        <v>0</v>
      </c>
      <c r="V155" s="33" t="n">
        <f aca="false">IF($B155&lt;='EO9904.3'!mthend,Inputs!V143,0)</f>
        <v>0</v>
      </c>
      <c r="W155" s="30" t="n">
        <f aca="false">'EO9904.3'!G160+$W$3</f>
        <v>5.038</v>
      </c>
      <c r="X155" s="30" t="n">
        <f aca="false">'EO9904.3'!J160+$X$3</f>
        <v>0.028</v>
      </c>
      <c r="Y155" s="30" t="n">
        <v>0</v>
      </c>
      <c r="AA155" s="34" t="n">
        <f aca="false">IF($B155&lt;='EO9904.3'!mthend,Inputs!AA143,0)</f>
        <v>0</v>
      </c>
      <c r="AB155" s="0" t="n">
        <f aca="false">IF($B155&lt;='EO9904.3'!mthend,Inputs!AB143,0)</f>
        <v>0</v>
      </c>
      <c r="AC155" s="0" t="n">
        <f aca="false">IF($B155&lt;='EO9904.3'!mthend,Inputs!AC143,0)</f>
        <v>0</v>
      </c>
      <c r="AD155" s="33" t="n">
        <f aca="false">IF($B155&lt;='EO9904.3'!mthend,Inputs!AD143,0)</f>
        <v>0</v>
      </c>
      <c r="AE155" s="30" t="n">
        <f aca="false">'EO9904.M'!G160+$AE$3</f>
        <v>5.038</v>
      </c>
      <c r="AF155" s="30" t="n">
        <f aca="false">'EO9904.M'!J160+$AF$3</f>
        <v>0.028</v>
      </c>
      <c r="AG155" s="30" t="n">
        <v>0</v>
      </c>
    </row>
    <row r="156" customFormat="false" ht="12.75" hidden="false" customHeight="false" outlineLevel="0" collapsed="false">
      <c r="B156" s="25" t="n">
        <f aca="false">'EO9904.1'!A161</f>
        <v>41548</v>
      </c>
      <c r="C156" s="34" t="n">
        <f aca="false">IF($B156&lt;=Summary!$D$10,Inputs!C144,0)</f>
        <v>0</v>
      </c>
      <c r="D156" s="35" t="n">
        <f aca="false">IF($B156&lt;=Summary!$D$10,Inputs!D144,0)</f>
        <v>0</v>
      </c>
      <c r="E156" s="32" t="n">
        <f aca="false">IF($B156&lt;=Summary!$D$10,Inputs!E144,0)</f>
        <v>0</v>
      </c>
      <c r="F156" s="32" t="n">
        <f aca="false">IF($B156&lt;=Summary!$D$10,Inputs!F144,0)</f>
        <v>0</v>
      </c>
      <c r="G156" s="29" t="n">
        <f aca="false">'EO9904.1'!G161</f>
        <v>4.988</v>
      </c>
      <c r="H156" s="29" t="n">
        <f aca="false">'EO9904.1'!J161</f>
        <v>0.013</v>
      </c>
      <c r="I156" s="29" t="n">
        <f aca="false">'EO9904.1'!M161</f>
        <v>0.01</v>
      </c>
      <c r="K156" s="34" t="n">
        <f aca="false">IF($B156&lt;='EO9904.2'!mthend,Inputs!K144,0)</f>
        <v>0</v>
      </c>
      <c r="L156" s="33" t="n">
        <f aca="false">IF($B156&lt;='EO9904.2'!mthend,Inputs!L144,0)</f>
        <v>0</v>
      </c>
      <c r="M156" s="33" t="n">
        <f aca="false">IF($B156&lt;='EO9904.2'!mthend,Inputs!M144,0)</f>
        <v>0</v>
      </c>
      <c r="N156" s="33" t="n">
        <f aca="false">IF($B156&lt;='EO9904.2'!mthend,Inputs!N144,0)</f>
        <v>0</v>
      </c>
      <c r="O156" s="30" t="n">
        <v>0</v>
      </c>
      <c r="P156" s="30" t="n">
        <v>0</v>
      </c>
      <c r="Q156" s="30" t="n">
        <f aca="false">'EO9904.2'!M161-$Q$3</f>
        <v>0.0025</v>
      </c>
      <c r="S156" s="34" t="n">
        <f aca="false">IF($B156&lt;='EO9904.3'!mthend,Inputs!S144,0)</f>
        <v>0</v>
      </c>
      <c r="T156" s="0" t="n">
        <f aca="false">IF($B156&lt;='EO9904.3'!mthend,Inputs!T144,0)</f>
        <v>0</v>
      </c>
      <c r="U156" s="0" t="n">
        <f aca="false">IF($B156&lt;='EO9904.3'!mthend,Inputs!U144,0)</f>
        <v>0</v>
      </c>
      <c r="V156" s="33" t="n">
        <f aca="false">IF($B156&lt;='EO9904.3'!mthend,Inputs!V144,0)</f>
        <v>0</v>
      </c>
      <c r="W156" s="30" t="n">
        <f aca="false">'EO9904.3'!G161+$W$3</f>
        <v>5.068</v>
      </c>
      <c r="X156" s="30" t="n">
        <f aca="false">'EO9904.3'!J161+$X$3</f>
        <v>0.028</v>
      </c>
      <c r="Y156" s="30" t="n">
        <v>0</v>
      </c>
      <c r="AA156" s="34" t="n">
        <f aca="false">IF($B156&lt;='EO9904.3'!mthend,Inputs!AA144,0)</f>
        <v>0</v>
      </c>
      <c r="AB156" s="0" t="n">
        <f aca="false">IF($B156&lt;='EO9904.3'!mthend,Inputs!AB144,0)</f>
        <v>0</v>
      </c>
      <c r="AC156" s="0" t="n">
        <f aca="false">IF($B156&lt;='EO9904.3'!mthend,Inputs!AC144,0)</f>
        <v>0</v>
      </c>
      <c r="AD156" s="33" t="n">
        <f aca="false">IF($B156&lt;='EO9904.3'!mthend,Inputs!AD144,0)</f>
        <v>0</v>
      </c>
      <c r="AE156" s="30" t="n">
        <f aca="false">'EO9904.M'!G161+$AE$3</f>
        <v>5.068</v>
      </c>
      <c r="AF156" s="30" t="n">
        <f aca="false">'EO9904.M'!J161+$AF$3</f>
        <v>0.028</v>
      </c>
      <c r="AG156" s="30" t="n">
        <v>0</v>
      </c>
    </row>
    <row r="157" customFormat="false" ht="12.75" hidden="false" customHeight="false" outlineLevel="0" collapsed="false">
      <c r="B157" s="25" t="n">
        <f aca="false">'EO9904.1'!A162</f>
        <v>41579</v>
      </c>
      <c r="C157" s="34" t="n">
        <f aca="false">IF($B157&lt;=Summary!$D$10,Inputs!C145,0)</f>
        <v>0</v>
      </c>
      <c r="D157" s="35" t="n">
        <f aca="false">IF($B157&lt;=Summary!$D$10,Inputs!D145,0)</f>
        <v>0</v>
      </c>
      <c r="E157" s="32" t="n">
        <f aca="false">IF($B157&lt;=Summary!$D$10,Inputs!E145,0)</f>
        <v>0</v>
      </c>
      <c r="F157" s="32" t="n">
        <f aca="false">IF($B157&lt;=Summary!$D$10,Inputs!F145,0)</f>
        <v>0</v>
      </c>
      <c r="G157" s="29" t="n">
        <f aca="false">'EO9904.1'!G162</f>
        <v>5.128</v>
      </c>
      <c r="H157" s="29" t="n">
        <f aca="false">'EO9904.1'!J162</f>
        <v>0.0235</v>
      </c>
      <c r="I157" s="29" t="n">
        <f aca="false">'EO9904.1'!M162</f>
        <v>0.015</v>
      </c>
      <c r="K157" s="34" t="n">
        <f aca="false">IF($B157&lt;='EO9904.2'!mthend,Inputs!K145,0)</f>
        <v>0</v>
      </c>
      <c r="L157" s="33" t="n">
        <f aca="false">IF($B157&lt;='EO9904.2'!mthend,Inputs!L145,0)</f>
        <v>0</v>
      </c>
      <c r="M157" s="33" t="n">
        <f aca="false">IF($B157&lt;='EO9904.2'!mthend,Inputs!M145,0)</f>
        <v>0</v>
      </c>
      <c r="N157" s="33" t="n">
        <f aca="false">IF($B157&lt;='EO9904.2'!mthend,Inputs!N145,0)</f>
        <v>0</v>
      </c>
      <c r="O157" s="30" t="n">
        <v>0</v>
      </c>
      <c r="P157" s="30" t="n">
        <v>0</v>
      </c>
      <c r="Q157" s="30" t="n">
        <f aca="false">'EO9904.2'!M162-$Q$3</f>
        <v>0.0075</v>
      </c>
      <c r="S157" s="34" t="n">
        <f aca="false">IF($B157&lt;='EO9904.3'!mthend,Inputs!S145,0)</f>
        <v>0</v>
      </c>
      <c r="T157" s="0" t="n">
        <f aca="false">IF($B157&lt;='EO9904.3'!mthend,Inputs!T145,0)</f>
        <v>0</v>
      </c>
      <c r="U157" s="0" t="n">
        <f aca="false">IF($B157&lt;='EO9904.3'!mthend,Inputs!U145,0)</f>
        <v>0</v>
      </c>
      <c r="V157" s="33" t="n">
        <f aca="false">IF($B157&lt;='EO9904.3'!mthend,Inputs!V145,0)</f>
        <v>0</v>
      </c>
      <c r="W157" s="30" t="n">
        <f aca="false">'EO9904.3'!G162+$W$3</f>
        <v>5.208</v>
      </c>
      <c r="X157" s="30" t="n">
        <f aca="false">'EO9904.3'!J162+$X$3</f>
        <v>0.0385</v>
      </c>
      <c r="Y157" s="30" t="n">
        <v>0</v>
      </c>
      <c r="AA157" s="34" t="n">
        <f aca="false">IF($B157&lt;='EO9904.3'!mthend,Inputs!AA145,0)</f>
        <v>0</v>
      </c>
      <c r="AB157" s="0" t="n">
        <f aca="false">IF($B157&lt;='EO9904.3'!mthend,Inputs!AB145,0)</f>
        <v>0</v>
      </c>
      <c r="AC157" s="0" t="n">
        <f aca="false">IF($B157&lt;='EO9904.3'!mthend,Inputs!AC145,0)</f>
        <v>0</v>
      </c>
      <c r="AD157" s="33" t="n">
        <f aca="false">IF($B157&lt;='EO9904.3'!mthend,Inputs!AD145,0)</f>
        <v>0</v>
      </c>
      <c r="AE157" s="30" t="n">
        <f aca="false">'EO9904.M'!G162+$AE$3</f>
        <v>5.208</v>
      </c>
      <c r="AF157" s="30" t="n">
        <f aca="false">'EO9904.M'!J162+$AF$3</f>
        <v>0.0385</v>
      </c>
      <c r="AG157" s="30" t="n">
        <v>0</v>
      </c>
    </row>
    <row r="158" customFormat="false" ht="12.75" hidden="false" customHeight="false" outlineLevel="0" collapsed="false">
      <c r="B158" s="25" t="n">
        <f aca="false">'EO9904.1'!A163</f>
        <v>41609</v>
      </c>
      <c r="C158" s="34" t="n">
        <f aca="false">IF($B158&lt;=Summary!$D$10,Inputs!C146,0)</f>
        <v>0</v>
      </c>
      <c r="D158" s="35" t="n">
        <f aca="false">IF($B158&lt;=Summary!$D$10,Inputs!D146,0)</f>
        <v>0</v>
      </c>
      <c r="E158" s="32" t="n">
        <f aca="false">IF($B158&lt;=Summary!$D$10,Inputs!E146,0)</f>
        <v>0</v>
      </c>
      <c r="F158" s="32" t="n">
        <f aca="false">IF($B158&lt;=Summary!$D$10,Inputs!F146,0)</f>
        <v>0</v>
      </c>
      <c r="G158" s="29" t="n">
        <f aca="false">'EO9904.1'!G163</f>
        <v>5.268</v>
      </c>
      <c r="H158" s="29" t="n">
        <f aca="false">'EO9904.1'!J163</f>
        <v>0.0235</v>
      </c>
      <c r="I158" s="29" t="n">
        <f aca="false">'EO9904.1'!M163</f>
        <v>0.015</v>
      </c>
      <c r="K158" s="34" t="n">
        <f aca="false">IF($B158&lt;='EO9904.2'!mthend,Inputs!K146,0)</f>
        <v>0</v>
      </c>
      <c r="L158" s="33" t="n">
        <f aca="false">IF($B158&lt;='EO9904.2'!mthend,Inputs!L146,0)</f>
        <v>0</v>
      </c>
      <c r="M158" s="33" t="n">
        <f aca="false">IF($B158&lt;='EO9904.2'!mthend,Inputs!M146,0)</f>
        <v>0</v>
      </c>
      <c r="N158" s="33" t="n">
        <f aca="false">IF($B158&lt;='EO9904.2'!mthend,Inputs!N146,0)</f>
        <v>0</v>
      </c>
      <c r="O158" s="30" t="n">
        <v>0</v>
      </c>
      <c r="P158" s="30" t="n">
        <v>0</v>
      </c>
      <c r="Q158" s="30" t="n">
        <f aca="false">'EO9904.2'!M163-$Q$3</f>
        <v>0.0075</v>
      </c>
      <c r="S158" s="34" t="n">
        <f aca="false">IF($B158&lt;='EO9904.3'!mthend,Inputs!S146,0)</f>
        <v>0</v>
      </c>
      <c r="T158" s="0" t="n">
        <f aca="false">IF($B158&lt;='EO9904.3'!mthend,Inputs!T146,0)</f>
        <v>0</v>
      </c>
      <c r="U158" s="0" t="n">
        <f aca="false">IF($B158&lt;='EO9904.3'!mthend,Inputs!U146,0)</f>
        <v>0</v>
      </c>
      <c r="V158" s="33" t="n">
        <f aca="false">IF($B158&lt;='EO9904.3'!mthend,Inputs!V146,0)</f>
        <v>0</v>
      </c>
      <c r="W158" s="30" t="n">
        <f aca="false">'EO9904.3'!G163+$W$3</f>
        <v>5.348</v>
      </c>
      <c r="X158" s="30" t="n">
        <f aca="false">'EO9904.3'!J163+$X$3</f>
        <v>0.0385</v>
      </c>
      <c r="Y158" s="30" t="n">
        <v>0</v>
      </c>
      <c r="AA158" s="34" t="n">
        <f aca="false">IF($B158&lt;='EO9904.3'!mthend,Inputs!AA146,0)</f>
        <v>0</v>
      </c>
      <c r="AB158" s="0" t="n">
        <f aca="false">IF($B158&lt;='EO9904.3'!mthend,Inputs!AB146,0)</f>
        <v>0</v>
      </c>
      <c r="AC158" s="0" t="n">
        <f aca="false">IF($B158&lt;='EO9904.3'!mthend,Inputs!AC146,0)</f>
        <v>0</v>
      </c>
      <c r="AD158" s="33" t="n">
        <f aca="false">IF($B158&lt;='EO9904.3'!mthend,Inputs!AD146,0)</f>
        <v>0</v>
      </c>
      <c r="AE158" s="30" t="n">
        <f aca="false">'EO9904.M'!G163+$AE$3</f>
        <v>5.348</v>
      </c>
      <c r="AF158" s="30" t="n">
        <f aca="false">'EO9904.M'!J163+$AF$3</f>
        <v>0.0385</v>
      </c>
      <c r="AG158" s="30" t="n">
        <v>0</v>
      </c>
    </row>
    <row r="159" customFormat="false" ht="12.75" hidden="false" customHeight="false" outlineLevel="0" collapsed="false">
      <c r="B159" s="25" t="n">
        <f aca="false">'EO9904.1'!A164</f>
        <v>41640</v>
      </c>
      <c r="C159" s="34" t="n">
        <f aca="false">IF($B159&lt;=Summary!$D$10,Inputs!C147,0)</f>
        <v>0</v>
      </c>
      <c r="D159" s="35" t="n">
        <f aca="false">IF($B159&lt;=Summary!$D$10,Inputs!D147,0)</f>
        <v>0</v>
      </c>
      <c r="E159" s="32" t="n">
        <f aca="false">IF($B159&lt;=Summary!$D$10,Inputs!E147,0)</f>
        <v>0</v>
      </c>
      <c r="F159" s="32" t="n">
        <f aca="false">IF($B159&lt;=Summary!$D$10,Inputs!F147,0)</f>
        <v>0</v>
      </c>
      <c r="G159" s="29" t="n">
        <f aca="false">'EO9904.1'!G164</f>
        <v>5.353</v>
      </c>
      <c r="H159" s="29" t="n">
        <f aca="false">'EO9904.1'!J164</f>
        <v>0.0235</v>
      </c>
      <c r="I159" s="29" t="n">
        <f aca="false">'EO9904.1'!M164</f>
        <v>0.015</v>
      </c>
      <c r="K159" s="34" t="n">
        <f aca="false">IF($B159&lt;='EO9904.2'!mthend,Inputs!K147,0)</f>
        <v>0</v>
      </c>
      <c r="L159" s="33" t="n">
        <f aca="false">IF($B159&lt;='EO9904.2'!mthend,Inputs!L147,0)</f>
        <v>0</v>
      </c>
      <c r="M159" s="33" t="n">
        <f aca="false">IF($B159&lt;='EO9904.2'!mthend,Inputs!M147,0)</f>
        <v>0</v>
      </c>
      <c r="N159" s="33" t="n">
        <f aca="false">IF($B159&lt;='EO9904.2'!mthend,Inputs!N147,0)</f>
        <v>0</v>
      </c>
      <c r="O159" s="30" t="n">
        <v>0</v>
      </c>
      <c r="P159" s="30" t="n">
        <v>0</v>
      </c>
      <c r="Q159" s="30" t="n">
        <f aca="false">'EO9904.2'!M164-$Q$3</f>
        <v>0.0075</v>
      </c>
      <c r="S159" s="34" t="n">
        <f aca="false">IF($B159&lt;='EO9904.3'!mthend,Inputs!S147,0)</f>
        <v>0</v>
      </c>
      <c r="T159" s="0" t="n">
        <f aca="false">IF($B159&lt;='EO9904.3'!mthend,Inputs!T147,0)</f>
        <v>0</v>
      </c>
      <c r="U159" s="0" t="n">
        <f aca="false">IF($B159&lt;='EO9904.3'!mthend,Inputs!U147,0)</f>
        <v>0</v>
      </c>
      <c r="V159" s="33" t="n">
        <f aca="false">IF($B159&lt;='EO9904.3'!mthend,Inputs!V147,0)</f>
        <v>0</v>
      </c>
      <c r="W159" s="30" t="n">
        <f aca="false">'EO9904.3'!G164+$W$3</f>
        <v>5.433</v>
      </c>
      <c r="X159" s="30" t="n">
        <f aca="false">'EO9904.3'!J164+$X$3</f>
        <v>0.0385</v>
      </c>
      <c r="Y159" s="30" t="n">
        <v>0</v>
      </c>
      <c r="AA159" s="34" t="n">
        <f aca="false">IF($B159&lt;='EO9904.3'!mthend,Inputs!AA147,0)</f>
        <v>0</v>
      </c>
      <c r="AB159" s="0" t="n">
        <f aca="false">IF($B159&lt;='EO9904.3'!mthend,Inputs!AB147,0)</f>
        <v>0</v>
      </c>
      <c r="AC159" s="0" t="n">
        <f aca="false">IF($B159&lt;='EO9904.3'!mthend,Inputs!AC147,0)</f>
        <v>0</v>
      </c>
      <c r="AD159" s="33" t="n">
        <f aca="false">IF($B159&lt;='EO9904.3'!mthend,Inputs!AD147,0)</f>
        <v>0</v>
      </c>
      <c r="AE159" s="30" t="n">
        <f aca="false">'EO9904.M'!G164+$AE$3</f>
        <v>5.433</v>
      </c>
      <c r="AF159" s="30" t="n">
        <f aca="false">'EO9904.M'!J164+$AF$3</f>
        <v>0.0385</v>
      </c>
      <c r="AG159" s="30" t="n">
        <v>0</v>
      </c>
    </row>
    <row r="160" customFormat="false" ht="12.75" hidden="false" customHeight="false" outlineLevel="0" collapsed="false">
      <c r="B160" s="25" t="n">
        <f aca="false">'EO9904.1'!A165</f>
        <v>41671</v>
      </c>
      <c r="C160" s="34" t="n">
        <f aca="false">IF($B160&lt;=Summary!$D$10,Inputs!C148,0)</f>
        <v>0</v>
      </c>
      <c r="D160" s="35" t="n">
        <f aca="false">IF($B160&lt;=Summary!$D$10,Inputs!D148,0)</f>
        <v>0</v>
      </c>
      <c r="E160" s="32" t="n">
        <f aca="false">IF($B160&lt;=Summary!$D$10,Inputs!E148,0)</f>
        <v>0</v>
      </c>
      <c r="F160" s="32" t="n">
        <f aca="false">IF($B160&lt;=Summary!$D$10,Inputs!F148,0)</f>
        <v>0</v>
      </c>
      <c r="G160" s="29" t="n">
        <f aca="false">'EO9904.1'!G165</f>
        <v>5.233</v>
      </c>
      <c r="H160" s="29" t="n">
        <f aca="false">'EO9904.1'!J165</f>
        <v>0.0235</v>
      </c>
      <c r="I160" s="29" t="n">
        <f aca="false">'EO9904.1'!M165</f>
        <v>0.015</v>
      </c>
      <c r="K160" s="34" t="n">
        <f aca="false">IF($B160&lt;='EO9904.2'!mthend,Inputs!K148,0)</f>
        <v>0</v>
      </c>
      <c r="L160" s="33" t="n">
        <f aca="false">IF($B160&lt;='EO9904.2'!mthend,Inputs!L148,0)</f>
        <v>0</v>
      </c>
      <c r="M160" s="33" t="n">
        <f aca="false">IF($B160&lt;='EO9904.2'!mthend,Inputs!M148,0)</f>
        <v>0</v>
      </c>
      <c r="N160" s="33" t="n">
        <f aca="false">IF($B160&lt;='EO9904.2'!mthend,Inputs!N148,0)</f>
        <v>0</v>
      </c>
      <c r="O160" s="30" t="n">
        <v>0</v>
      </c>
      <c r="P160" s="30" t="n">
        <v>0</v>
      </c>
      <c r="Q160" s="30" t="n">
        <f aca="false">'EO9904.2'!M165-$Q$3</f>
        <v>0.0075</v>
      </c>
      <c r="S160" s="34" t="n">
        <f aca="false">IF($B160&lt;='EO9904.3'!mthend,Inputs!S148,0)</f>
        <v>0</v>
      </c>
      <c r="T160" s="0" t="n">
        <f aca="false">IF($B160&lt;='EO9904.3'!mthend,Inputs!T148,0)</f>
        <v>0</v>
      </c>
      <c r="U160" s="0" t="n">
        <f aca="false">IF($B160&lt;='EO9904.3'!mthend,Inputs!U148,0)</f>
        <v>0</v>
      </c>
      <c r="V160" s="33" t="n">
        <f aca="false">IF($B160&lt;='EO9904.3'!mthend,Inputs!V148,0)</f>
        <v>0</v>
      </c>
      <c r="W160" s="30" t="n">
        <f aca="false">'EO9904.3'!G165+$W$3</f>
        <v>5.313</v>
      </c>
      <c r="X160" s="30" t="n">
        <f aca="false">'EO9904.3'!J165+$X$3</f>
        <v>0.0385</v>
      </c>
      <c r="Y160" s="30" t="n">
        <v>0</v>
      </c>
      <c r="AA160" s="34" t="n">
        <f aca="false">IF($B160&lt;='EO9904.3'!mthend,Inputs!AA148,0)</f>
        <v>0</v>
      </c>
      <c r="AB160" s="0" t="n">
        <f aca="false">IF($B160&lt;='EO9904.3'!mthend,Inputs!AB148,0)</f>
        <v>0</v>
      </c>
      <c r="AC160" s="0" t="n">
        <f aca="false">IF($B160&lt;='EO9904.3'!mthend,Inputs!AC148,0)</f>
        <v>0</v>
      </c>
      <c r="AD160" s="33" t="n">
        <f aca="false">IF($B160&lt;='EO9904.3'!mthend,Inputs!AD148,0)</f>
        <v>0</v>
      </c>
      <c r="AE160" s="30" t="n">
        <f aca="false">'EO9904.M'!G165+$AE$3</f>
        <v>5.313</v>
      </c>
      <c r="AF160" s="30" t="n">
        <f aca="false">'EO9904.M'!J165+$AF$3</f>
        <v>0.0385</v>
      </c>
      <c r="AG160" s="30" t="n">
        <v>0</v>
      </c>
    </row>
    <row r="161" customFormat="false" ht="12.75" hidden="false" customHeight="false" outlineLevel="0" collapsed="false">
      <c r="B161" s="25" t="n">
        <f aca="false">'EO9904.1'!A166</f>
        <v>41699</v>
      </c>
      <c r="C161" s="34" t="n">
        <f aca="false">IF($B161&lt;=Summary!$D$10,Inputs!C149,0)</f>
        <v>0</v>
      </c>
      <c r="D161" s="35" t="n">
        <f aca="false">IF($B161&lt;=Summary!$D$10,Inputs!D149,0)</f>
        <v>0</v>
      </c>
      <c r="E161" s="32" t="n">
        <f aca="false">IF($B161&lt;=Summary!$D$10,Inputs!E149,0)</f>
        <v>0</v>
      </c>
      <c r="F161" s="32" t="n">
        <f aca="false">IF($B161&lt;=Summary!$D$10,Inputs!F149,0)</f>
        <v>0</v>
      </c>
      <c r="G161" s="29" t="n">
        <f aca="false">'EO9904.1'!G166</f>
        <v>5.108</v>
      </c>
      <c r="H161" s="29" t="n">
        <f aca="false">'EO9904.1'!J166</f>
        <v>0.0235</v>
      </c>
      <c r="I161" s="29" t="n">
        <f aca="false">'EO9904.1'!M166</f>
        <v>0.015</v>
      </c>
      <c r="K161" s="34" t="n">
        <f aca="false">IF($B161&lt;='EO9904.2'!mthend,Inputs!K149,0)</f>
        <v>0</v>
      </c>
      <c r="L161" s="33" t="n">
        <f aca="false">IF($B161&lt;='EO9904.2'!mthend,Inputs!L149,0)</f>
        <v>0</v>
      </c>
      <c r="M161" s="33" t="n">
        <f aca="false">IF($B161&lt;='EO9904.2'!mthend,Inputs!M149,0)</f>
        <v>0</v>
      </c>
      <c r="N161" s="33" t="n">
        <f aca="false">IF($B161&lt;='EO9904.2'!mthend,Inputs!N149,0)</f>
        <v>0</v>
      </c>
      <c r="O161" s="30" t="n">
        <v>0</v>
      </c>
      <c r="P161" s="30" t="n">
        <v>0</v>
      </c>
      <c r="Q161" s="30" t="n">
        <f aca="false">'EO9904.2'!M166-$Q$3</f>
        <v>0.0075</v>
      </c>
      <c r="S161" s="34" t="n">
        <f aca="false">IF($B161&lt;='EO9904.3'!mthend,Inputs!S149,0)</f>
        <v>0</v>
      </c>
      <c r="T161" s="0" t="n">
        <f aca="false">IF($B161&lt;='EO9904.3'!mthend,Inputs!T149,0)</f>
        <v>0</v>
      </c>
      <c r="U161" s="0" t="n">
        <f aca="false">IF($B161&lt;='EO9904.3'!mthend,Inputs!U149,0)</f>
        <v>0</v>
      </c>
      <c r="V161" s="33" t="n">
        <f aca="false">IF($B161&lt;='EO9904.3'!mthend,Inputs!V149,0)</f>
        <v>0</v>
      </c>
      <c r="W161" s="30" t="n">
        <f aca="false">'EO9904.3'!G166+$W$3</f>
        <v>5.188</v>
      </c>
      <c r="X161" s="30" t="n">
        <f aca="false">'EO9904.3'!J166+$X$3</f>
        <v>0.0385</v>
      </c>
      <c r="Y161" s="30" t="n">
        <v>0</v>
      </c>
      <c r="AA161" s="34" t="n">
        <f aca="false">IF($B161&lt;='EO9904.3'!mthend,Inputs!AA149,0)</f>
        <v>0</v>
      </c>
      <c r="AB161" s="0" t="n">
        <f aca="false">IF($B161&lt;='EO9904.3'!mthend,Inputs!AB149,0)</f>
        <v>0</v>
      </c>
      <c r="AC161" s="0" t="n">
        <f aca="false">IF($B161&lt;='EO9904.3'!mthend,Inputs!AC149,0)</f>
        <v>0</v>
      </c>
      <c r="AD161" s="33" t="n">
        <f aca="false">IF($B161&lt;='EO9904.3'!mthend,Inputs!AD149,0)</f>
        <v>0</v>
      </c>
      <c r="AE161" s="30" t="n">
        <f aca="false">'EO9904.M'!G166+$AE$3</f>
        <v>5.188</v>
      </c>
      <c r="AF161" s="30" t="n">
        <f aca="false">'EO9904.M'!J166+$AF$3</f>
        <v>0.0385</v>
      </c>
      <c r="AG161" s="30" t="n">
        <v>0</v>
      </c>
    </row>
    <row r="162" customFormat="false" ht="12.75" hidden="false" customHeight="false" outlineLevel="0" collapsed="false">
      <c r="B162" s="25" t="n">
        <f aca="false">'EO9904.1'!A167</f>
        <v>41730</v>
      </c>
      <c r="C162" s="34" t="n">
        <f aca="false">IF($B162&lt;=Summary!$D$10,Inputs!C150,0)</f>
        <v>0</v>
      </c>
      <c r="D162" s="35" t="n">
        <f aca="false">IF($B162&lt;=Summary!$D$10,Inputs!D150,0)</f>
        <v>0</v>
      </c>
      <c r="E162" s="32" t="n">
        <f aca="false">IF($B162&lt;=Summary!$D$10,Inputs!E150,0)</f>
        <v>0</v>
      </c>
      <c r="F162" s="32" t="n">
        <f aca="false">IF($B162&lt;=Summary!$D$10,Inputs!F150,0)</f>
        <v>0</v>
      </c>
      <c r="G162" s="29" t="n">
        <f aca="false">'EO9904.1'!G167</f>
        <v>4.978</v>
      </c>
      <c r="H162" s="29" t="n">
        <f aca="false">'EO9904.1'!J167</f>
        <v>0.013</v>
      </c>
      <c r="I162" s="29" t="n">
        <f aca="false">'EO9904.1'!M167</f>
        <v>0.01</v>
      </c>
      <c r="K162" s="34" t="n">
        <f aca="false">IF($B162&lt;='EO9904.2'!mthend,Inputs!K150,0)</f>
        <v>0</v>
      </c>
      <c r="L162" s="33" t="n">
        <f aca="false">IF($B162&lt;='EO9904.2'!mthend,Inputs!L150,0)</f>
        <v>0</v>
      </c>
      <c r="M162" s="33" t="n">
        <f aca="false">IF($B162&lt;='EO9904.2'!mthend,Inputs!M150,0)</f>
        <v>0</v>
      </c>
      <c r="N162" s="33" t="n">
        <f aca="false">IF($B162&lt;='EO9904.2'!mthend,Inputs!N150,0)</f>
        <v>0</v>
      </c>
      <c r="O162" s="30" t="n">
        <v>0</v>
      </c>
      <c r="P162" s="30" t="n">
        <v>0</v>
      </c>
      <c r="Q162" s="30" t="n">
        <f aca="false">'EO9904.2'!M167-$Q$3</f>
        <v>0.0025</v>
      </c>
      <c r="S162" s="34" t="n">
        <f aca="false">IF($B162&lt;='EO9904.3'!mthend,Inputs!S150,0)</f>
        <v>0</v>
      </c>
      <c r="T162" s="0" t="n">
        <f aca="false">IF($B162&lt;='EO9904.3'!mthend,Inputs!T150,0)</f>
        <v>0</v>
      </c>
      <c r="U162" s="0" t="n">
        <f aca="false">IF($B162&lt;='EO9904.3'!mthend,Inputs!U150,0)</f>
        <v>0</v>
      </c>
      <c r="V162" s="33" t="n">
        <f aca="false">IF($B162&lt;='EO9904.3'!mthend,Inputs!V150,0)</f>
        <v>0</v>
      </c>
      <c r="W162" s="30" t="n">
        <f aca="false">'EO9904.3'!G167+$W$3</f>
        <v>5.058</v>
      </c>
      <c r="X162" s="30" t="n">
        <f aca="false">'EO9904.3'!J167+$X$3</f>
        <v>0.028</v>
      </c>
      <c r="Y162" s="30" t="n">
        <v>0</v>
      </c>
      <c r="AA162" s="34" t="n">
        <f aca="false">IF($B162&lt;='EO9904.3'!mthend,Inputs!AA150,0)</f>
        <v>0</v>
      </c>
      <c r="AB162" s="0" t="n">
        <f aca="false">IF($B162&lt;='EO9904.3'!mthend,Inputs!AB150,0)</f>
        <v>0</v>
      </c>
      <c r="AC162" s="0" t="n">
        <f aca="false">IF($B162&lt;='EO9904.3'!mthend,Inputs!AC150,0)</f>
        <v>0</v>
      </c>
      <c r="AD162" s="33" t="n">
        <f aca="false">IF($B162&lt;='EO9904.3'!mthend,Inputs!AD150,0)</f>
        <v>0</v>
      </c>
      <c r="AE162" s="30" t="n">
        <f aca="false">'EO9904.M'!G167+$AE$3</f>
        <v>5.058</v>
      </c>
      <c r="AF162" s="30" t="n">
        <f aca="false">'EO9904.M'!J167+$AF$3</f>
        <v>0.028</v>
      </c>
      <c r="AG162" s="30" t="n">
        <v>0</v>
      </c>
    </row>
    <row r="163" customFormat="false" ht="12.75" hidden="false" customHeight="false" outlineLevel="0" collapsed="false">
      <c r="B163" s="25" t="n">
        <f aca="false">'EO9904.1'!A168</f>
        <v>41760</v>
      </c>
      <c r="C163" s="34" t="n">
        <f aca="false">IF($B163&lt;=Summary!$D$10,Inputs!C151,0)</f>
        <v>0</v>
      </c>
      <c r="D163" s="35" t="n">
        <f aca="false">IF($B163&lt;=Summary!$D$10,Inputs!D151,0)</f>
        <v>0</v>
      </c>
      <c r="E163" s="32" t="n">
        <f aca="false">IF($B163&lt;=Summary!$D$10,Inputs!E151,0)</f>
        <v>0</v>
      </c>
      <c r="F163" s="32" t="n">
        <f aca="false">IF($B163&lt;=Summary!$D$10,Inputs!F151,0)</f>
        <v>0</v>
      </c>
      <c r="G163" s="29" t="n">
        <f aca="false">'EO9904.1'!G168</f>
        <v>4.968</v>
      </c>
      <c r="H163" s="29" t="n">
        <f aca="false">'EO9904.1'!J168</f>
        <v>0.013</v>
      </c>
      <c r="I163" s="29" t="n">
        <f aca="false">'EO9904.1'!M168</f>
        <v>0.01</v>
      </c>
      <c r="K163" s="34" t="n">
        <f aca="false">IF($B163&lt;='EO9904.2'!mthend,Inputs!K151,0)</f>
        <v>0</v>
      </c>
      <c r="L163" s="33" t="n">
        <f aca="false">IF($B163&lt;='EO9904.2'!mthend,Inputs!L151,0)</f>
        <v>0</v>
      </c>
      <c r="M163" s="33" t="n">
        <f aca="false">IF($B163&lt;='EO9904.2'!mthend,Inputs!M151,0)</f>
        <v>0</v>
      </c>
      <c r="N163" s="33" t="n">
        <f aca="false">IF($B163&lt;='EO9904.2'!mthend,Inputs!N151,0)</f>
        <v>0</v>
      </c>
      <c r="O163" s="30" t="n">
        <v>0</v>
      </c>
      <c r="P163" s="30" t="n">
        <v>0</v>
      </c>
      <c r="Q163" s="30" t="n">
        <f aca="false">'EO9904.2'!M168-$Q$3</f>
        <v>0.0025</v>
      </c>
      <c r="S163" s="34" t="n">
        <f aca="false">IF($B163&lt;='EO9904.3'!mthend,Inputs!S151,0)</f>
        <v>0</v>
      </c>
      <c r="T163" s="0" t="n">
        <f aca="false">IF($B163&lt;='EO9904.3'!mthend,Inputs!T151,0)</f>
        <v>0</v>
      </c>
      <c r="U163" s="0" t="n">
        <f aca="false">IF($B163&lt;='EO9904.3'!mthend,Inputs!U151,0)</f>
        <v>0</v>
      </c>
      <c r="V163" s="33" t="n">
        <f aca="false">IF($B163&lt;='EO9904.3'!mthend,Inputs!V151,0)</f>
        <v>0</v>
      </c>
      <c r="W163" s="30" t="n">
        <f aca="false">'EO9904.3'!G168+$W$3</f>
        <v>5.048</v>
      </c>
      <c r="X163" s="30" t="n">
        <f aca="false">'EO9904.3'!J168+$X$3</f>
        <v>0.028</v>
      </c>
      <c r="Y163" s="30" t="n">
        <v>0</v>
      </c>
      <c r="AA163" s="34" t="n">
        <f aca="false">IF($B163&lt;='EO9904.3'!mthend,Inputs!AA151,0)</f>
        <v>0</v>
      </c>
      <c r="AB163" s="0" t="n">
        <f aca="false">IF($B163&lt;='EO9904.3'!mthend,Inputs!AB151,0)</f>
        <v>0</v>
      </c>
      <c r="AC163" s="0" t="n">
        <f aca="false">IF($B163&lt;='EO9904.3'!mthend,Inputs!AC151,0)</f>
        <v>0</v>
      </c>
      <c r="AD163" s="33" t="n">
        <f aca="false">IF($B163&lt;='EO9904.3'!mthend,Inputs!AD151,0)</f>
        <v>0</v>
      </c>
      <c r="AE163" s="30" t="n">
        <f aca="false">'EO9904.M'!G168+$AE$3</f>
        <v>5.048</v>
      </c>
      <c r="AF163" s="30" t="n">
        <f aca="false">'EO9904.M'!J168+$AF$3</f>
        <v>0.028</v>
      </c>
      <c r="AG163" s="30" t="n">
        <v>0</v>
      </c>
    </row>
    <row r="164" customFormat="false" ht="12.75" hidden="false" customHeight="false" outlineLevel="0" collapsed="false">
      <c r="B164" s="25" t="n">
        <f aca="false">'EO9904.1'!A169</f>
        <v>41791</v>
      </c>
      <c r="C164" s="34" t="n">
        <f aca="false">IF($B164&lt;=Summary!$D$10,Inputs!C152,0)</f>
        <v>0</v>
      </c>
      <c r="D164" s="35" t="n">
        <f aca="false">IF($B164&lt;=Summary!$D$10,Inputs!D152,0)</f>
        <v>0</v>
      </c>
      <c r="E164" s="32" t="n">
        <f aca="false">IF($B164&lt;=Summary!$D$10,Inputs!E152,0)</f>
        <v>0</v>
      </c>
      <c r="F164" s="32" t="n">
        <f aca="false">IF($B164&lt;=Summary!$D$10,Inputs!F152,0)</f>
        <v>0</v>
      </c>
      <c r="G164" s="29" t="n">
        <f aca="false">'EO9904.1'!G169</f>
        <v>4.988</v>
      </c>
      <c r="H164" s="29" t="n">
        <f aca="false">'EO9904.1'!J169</f>
        <v>0.013</v>
      </c>
      <c r="I164" s="29" t="n">
        <f aca="false">'EO9904.1'!M169</f>
        <v>0.01</v>
      </c>
      <c r="K164" s="34" t="n">
        <f aca="false">IF($B164&lt;='EO9904.2'!mthend,Inputs!K152,0)</f>
        <v>0</v>
      </c>
      <c r="L164" s="33" t="n">
        <f aca="false">IF($B164&lt;='EO9904.2'!mthend,Inputs!L152,0)</f>
        <v>0</v>
      </c>
      <c r="M164" s="33" t="n">
        <f aca="false">IF($B164&lt;='EO9904.2'!mthend,Inputs!M152,0)</f>
        <v>0</v>
      </c>
      <c r="N164" s="33" t="n">
        <f aca="false">IF($B164&lt;='EO9904.2'!mthend,Inputs!N152,0)</f>
        <v>0</v>
      </c>
      <c r="O164" s="30" t="n">
        <v>0</v>
      </c>
      <c r="P164" s="30" t="n">
        <v>0</v>
      </c>
      <c r="Q164" s="30" t="n">
        <f aca="false">'EO9904.2'!M169-$Q$3</f>
        <v>0.0025</v>
      </c>
      <c r="S164" s="34" t="n">
        <f aca="false">IF($B164&lt;='EO9904.3'!mthend,Inputs!S152,0)</f>
        <v>0</v>
      </c>
      <c r="T164" s="0" t="n">
        <f aca="false">IF($B164&lt;='EO9904.3'!mthend,Inputs!T152,0)</f>
        <v>0</v>
      </c>
      <c r="U164" s="0" t="n">
        <f aca="false">IF($B164&lt;='EO9904.3'!mthend,Inputs!U152,0)</f>
        <v>0</v>
      </c>
      <c r="V164" s="33" t="n">
        <f aca="false">IF($B164&lt;='EO9904.3'!mthend,Inputs!V152,0)</f>
        <v>0</v>
      </c>
      <c r="W164" s="30" t="n">
        <f aca="false">'EO9904.3'!G169+$W$3</f>
        <v>5.068</v>
      </c>
      <c r="X164" s="30" t="n">
        <f aca="false">'EO9904.3'!J169+$X$3</f>
        <v>0.028</v>
      </c>
      <c r="Y164" s="30" t="n">
        <v>0</v>
      </c>
      <c r="AA164" s="34" t="n">
        <f aca="false">IF($B164&lt;='EO9904.3'!mthend,Inputs!AA152,0)</f>
        <v>0</v>
      </c>
      <c r="AB164" s="0" t="n">
        <f aca="false">IF($B164&lt;='EO9904.3'!mthend,Inputs!AB152,0)</f>
        <v>0</v>
      </c>
      <c r="AC164" s="0" t="n">
        <f aca="false">IF($B164&lt;='EO9904.3'!mthend,Inputs!AC152,0)</f>
        <v>0</v>
      </c>
      <c r="AD164" s="33" t="n">
        <f aca="false">IF($B164&lt;='EO9904.3'!mthend,Inputs!AD152,0)</f>
        <v>0</v>
      </c>
      <c r="AE164" s="30" t="n">
        <f aca="false">'EO9904.M'!G169+$AE$3</f>
        <v>5.068</v>
      </c>
      <c r="AF164" s="30" t="n">
        <f aca="false">'EO9904.M'!J169+$AF$3</f>
        <v>0.028</v>
      </c>
      <c r="AG164" s="30" t="n">
        <v>0</v>
      </c>
    </row>
    <row r="165" customFormat="false" ht="12.75" hidden="false" customHeight="false" outlineLevel="0" collapsed="false">
      <c r="B165" s="25" t="n">
        <f aca="false">'EO9904.1'!A170</f>
        <v>41821</v>
      </c>
      <c r="C165" s="34" t="n">
        <f aca="false">IF($B165&lt;=Summary!$D$10,Inputs!C153,0)</f>
        <v>0</v>
      </c>
      <c r="D165" s="35" t="n">
        <f aca="false">IF($B165&lt;=Summary!$D$10,Inputs!D153,0)</f>
        <v>0</v>
      </c>
      <c r="E165" s="32" t="n">
        <f aca="false">IF($B165&lt;=Summary!$D$10,Inputs!E153,0)</f>
        <v>0</v>
      </c>
      <c r="F165" s="32" t="n">
        <f aca="false">IF($B165&lt;=Summary!$D$10,Inputs!F153,0)</f>
        <v>0</v>
      </c>
      <c r="G165" s="29" t="n">
        <f aca="false">'EO9904.1'!G170</f>
        <v>5.009</v>
      </c>
      <c r="H165" s="29" t="n">
        <f aca="false">'EO9904.1'!J170</f>
        <v>0.013</v>
      </c>
      <c r="I165" s="29" t="n">
        <f aca="false">'EO9904.1'!M170</f>
        <v>0.01</v>
      </c>
      <c r="K165" s="34" t="n">
        <f aca="false">IF($B165&lt;='EO9904.2'!mthend,Inputs!K153,0)</f>
        <v>0</v>
      </c>
      <c r="L165" s="33" t="n">
        <f aca="false">IF($B165&lt;='EO9904.2'!mthend,Inputs!L153,0)</f>
        <v>0</v>
      </c>
      <c r="M165" s="33" t="n">
        <f aca="false">IF($B165&lt;='EO9904.2'!mthend,Inputs!M153,0)</f>
        <v>0</v>
      </c>
      <c r="N165" s="33" t="n">
        <f aca="false">IF($B165&lt;='EO9904.2'!mthend,Inputs!N153,0)</f>
        <v>0</v>
      </c>
      <c r="O165" s="30" t="n">
        <v>0</v>
      </c>
      <c r="P165" s="30" t="n">
        <v>0</v>
      </c>
      <c r="Q165" s="30" t="n">
        <f aca="false">'EO9904.2'!M170-$Q$3</f>
        <v>0.0025</v>
      </c>
      <c r="S165" s="34" t="n">
        <f aca="false">IF($B165&lt;='EO9904.3'!mthend,Inputs!S153,0)</f>
        <v>0</v>
      </c>
      <c r="T165" s="0" t="n">
        <f aca="false">IF($B165&lt;='EO9904.3'!mthend,Inputs!T153,0)</f>
        <v>0</v>
      </c>
      <c r="U165" s="0" t="n">
        <f aca="false">IF($B165&lt;='EO9904.3'!mthend,Inputs!U153,0)</f>
        <v>0</v>
      </c>
      <c r="V165" s="33" t="n">
        <f aca="false">IF($B165&lt;='EO9904.3'!mthend,Inputs!V153,0)</f>
        <v>0</v>
      </c>
      <c r="W165" s="30" t="n">
        <f aca="false">'EO9904.3'!G170+$W$3</f>
        <v>5.089</v>
      </c>
      <c r="X165" s="30" t="n">
        <f aca="false">'EO9904.3'!J170+$X$3</f>
        <v>0.028</v>
      </c>
      <c r="Y165" s="30" t="n">
        <v>0</v>
      </c>
      <c r="AA165" s="34" t="n">
        <f aca="false">IF($B165&lt;='EO9904.3'!mthend,Inputs!AA153,0)</f>
        <v>0</v>
      </c>
      <c r="AB165" s="0" t="n">
        <f aca="false">IF($B165&lt;='EO9904.3'!mthend,Inputs!AB153,0)</f>
        <v>0</v>
      </c>
      <c r="AC165" s="0" t="n">
        <f aca="false">IF($B165&lt;='EO9904.3'!mthend,Inputs!AC153,0)</f>
        <v>0</v>
      </c>
      <c r="AD165" s="33" t="n">
        <f aca="false">IF($B165&lt;='EO9904.3'!mthend,Inputs!AD153,0)</f>
        <v>0</v>
      </c>
      <c r="AE165" s="30" t="n">
        <f aca="false">'EO9904.M'!G170+$AE$3</f>
        <v>5.089</v>
      </c>
      <c r="AF165" s="30" t="n">
        <f aca="false">'EO9904.M'!J170+$AF$3</f>
        <v>0.028</v>
      </c>
      <c r="AG165" s="30" t="n">
        <v>0</v>
      </c>
    </row>
    <row r="166" customFormat="false" ht="12.75" hidden="false" customHeight="false" outlineLevel="0" collapsed="false">
      <c r="B166" s="25" t="n">
        <f aca="false">'EO9904.1'!A171</f>
        <v>41852</v>
      </c>
      <c r="C166" s="34" t="n">
        <f aca="false">IF($B166&lt;=Summary!$D$10,Inputs!C154,0)</f>
        <v>0</v>
      </c>
      <c r="D166" s="35" t="n">
        <f aca="false">IF($B166&lt;=Summary!$D$10,Inputs!D154,0)</f>
        <v>0</v>
      </c>
      <c r="E166" s="32" t="n">
        <f aca="false">IF($B166&lt;=Summary!$D$10,Inputs!E154,0)</f>
        <v>0</v>
      </c>
      <c r="F166" s="32" t="n">
        <f aca="false">IF($B166&lt;=Summary!$D$10,Inputs!F154,0)</f>
        <v>0</v>
      </c>
      <c r="G166" s="29" t="n">
        <f aca="false">'EO9904.1'!G171</f>
        <v>5.033</v>
      </c>
      <c r="H166" s="29" t="n">
        <f aca="false">'EO9904.1'!J171</f>
        <v>0.013</v>
      </c>
      <c r="I166" s="29" t="n">
        <f aca="false">'EO9904.1'!M171</f>
        <v>0.01</v>
      </c>
      <c r="K166" s="34" t="n">
        <f aca="false">IF($B166&lt;='EO9904.2'!mthend,Inputs!K154,0)</f>
        <v>0</v>
      </c>
      <c r="L166" s="33" t="n">
        <f aca="false">IF($B166&lt;='EO9904.2'!mthend,Inputs!L154,0)</f>
        <v>0</v>
      </c>
      <c r="M166" s="33" t="n">
        <f aca="false">IF($B166&lt;='EO9904.2'!mthend,Inputs!M154,0)</f>
        <v>0</v>
      </c>
      <c r="N166" s="33" t="n">
        <f aca="false">IF($B166&lt;='EO9904.2'!mthend,Inputs!N154,0)</f>
        <v>0</v>
      </c>
      <c r="O166" s="30" t="n">
        <v>0</v>
      </c>
      <c r="P166" s="30" t="n">
        <v>0</v>
      </c>
      <c r="Q166" s="30" t="n">
        <f aca="false">'EO9904.2'!M171-$Q$3</f>
        <v>0.0025</v>
      </c>
      <c r="S166" s="34" t="n">
        <f aca="false">IF($B166&lt;='EO9904.3'!mthend,Inputs!S154,0)</f>
        <v>0</v>
      </c>
      <c r="T166" s="0" t="n">
        <f aca="false">IF($B166&lt;='EO9904.3'!mthend,Inputs!T154,0)</f>
        <v>0</v>
      </c>
      <c r="U166" s="0" t="n">
        <f aca="false">IF($B166&lt;='EO9904.3'!mthend,Inputs!U154,0)</f>
        <v>0</v>
      </c>
      <c r="V166" s="33" t="n">
        <f aca="false">IF($B166&lt;='EO9904.3'!mthend,Inputs!V154,0)</f>
        <v>0</v>
      </c>
      <c r="W166" s="30" t="n">
        <f aca="false">'EO9904.3'!G171+$W$3</f>
        <v>5.113</v>
      </c>
      <c r="X166" s="30" t="n">
        <f aca="false">'EO9904.3'!J171+$X$3</f>
        <v>0.028</v>
      </c>
      <c r="Y166" s="30" t="n">
        <v>0</v>
      </c>
      <c r="AA166" s="34" t="n">
        <f aca="false">IF($B166&lt;='EO9904.3'!mthend,Inputs!AA154,0)</f>
        <v>0</v>
      </c>
      <c r="AB166" s="0" t="n">
        <f aca="false">IF($B166&lt;='EO9904.3'!mthend,Inputs!AB154,0)</f>
        <v>0</v>
      </c>
      <c r="AC166" s="0" t="n">
        <f aca="false">IF($B166&lt;='EO9904.3'!mthend,Inputs!AC154,0)</f>
        <v>0</v>
      </c>
      <c r="AD166" s="33" t="n">
        <f aca="false">IF($B166&lt;='EO9904.3'!mthend,Inputs!AD154,0)</f>
        <v>0</v>
      </c>
      <c r="AE166" s="30" t="n">
        <f aca="false">'EO9904.M'!G171+$AE$3</f>
        <v>5.113</v>
      </c>
      <c r="AF166" s="30" t="n">
        <f aca="false">'EO9904.M'!J171+$AF$3</f>
        <v>0.028</v>
      </c>
      <c r="AG166" s="30" t="n">
        <v>0</v>
      </c>
    </row>
    <row r="167" customFormat="false" ht="12.75" hidden="false" customHeight="false" outlineLevel="0" collapsed="false">
      <c r="B167" s="25" t="n">
        <f aca="false">'EO9904.1'!A172</f>
        <v>41883</v>
      </c>
      <c r="C167" s="34" t="n">
        <f aca="false">IF($B167&lt;=Summary!$D$10,Inputs!C155,0)</f>
        <v>0</v>
      </c>
      <c r="D167" s="35" t="n">
        <f aca="false">IF($B167&lt;=Summary!$D$10,Inputs!D155,0)</f>
        <v>0</v>
      </c>
      <c r="E167" s="32" t="n">
        <f aca="false">IF($B167&lt;=Summary!$D$10,Inputs!E155,0)</f>
        <v>0</v>
      </c>
      <c r="F167" s="32" t="n">
        <f aca="false">IF($B167&lt;=Summary!$D$10,Inputs!F155,0)</f>
        <v>0</v>
      </c>
      <c r="G167" s="29" t="n">
        <f aca="false">'EO9904.1'!G172</f>
        <v>5.043</v>
      </c>
      <c r="H167" s="29" t="n">
        <f aca="false">'EO9904.1'!J172</f>
        <v>0.013</v>
      </c>
      <c r="I167" s="29" t="n">
        <f aca="false">'EO9904.1'!M172</f>
        <v>0.01</v>
      </c>
      <c r="K167" s="34" t="n">
        <f aca="false">IF($B167&lt;='EO9904.2'!mthend,Inputs!K155,0)</f>
        <v>0</v>
      </c>
      <c r="L167" s="33" t="n">
        <f aca="false">IF($B167&lt;='EO9904.2'!mthend,Inputs!L155,0)</f>
        <v>0</v>
      </c>
      <c r="M167" s="33" t="n">
        <f aca="false">IF($B167&lt;='EO9904.2'!mthend,Inputs!M155,0)</f>
        <v>0</v>
      </c>
      <c r="N167" s="33" t="n">
        <f aca="false">IF($B167&lt;='EO9904.2'!mthend,Inputs!N155,0)</f>
        <v>0</v>
      </c>
      <c r="O167" s="30" t="n">
        <v>0</v>
      </c>
      <c r="P167" s="30" t="n">
        <v>0</v>
      </c>
      <c r="Q167" s="30" t="n">
        <f aca="false">'EO9904.2'!M172-$Q$3</f>
        <v>0.0025</v>
      </c>
      <c r="S167" s="34" t="n">
        <f aca="false">IF($B167&lt;='EO9904.3'!mthend,Inputs!S155,0)</f>
        <v>0</v>
      </c>
      <c r="T167" s="0" t="n">
        <f aca="false">IF($B167&lt;='EO9904.3'!mthend,Inputs!T155,0)</f>
        <v>0</v>
      </c>
      <c r="U167" s="0" t="n">
        <f aca="false">IF($B167&lt;='EO9904.3'!mthend,Inputs!U155,0)</f>
        <v>0</v>
      </c>
      <c r="V167" s="33" t="n">
        <f aca="false">IF($B167&lt;='EO9904.3'!mthend,Inputs!V155,0)</f>
        <v>0</v>
      </c>
      <c r="W167" s="30" t="n">
        <f aca="false">'EO9904.3'!G172+$W$3</f>
        <v>5.123</v>
      </c>
      <c r="X167" s="30" t="n">
        <f aca="false">'EO9904.3'!J172+$X$3</f>
        <v>0.028</v>
      </c>
      <c r="Y167" s="30" t="n">
        <v>0</v>
      </c>
      <c r="AA167" s="34" t="n">
        <f aca="false">IF($B167&lt;='EO9904.3'!mthend,Inputs!AA155,0)</f>
        <v>0</v>
      </c>
      <c r="AB167" s="0" t="n">
        <f aca="false">IF($B167&lt;='EO9904.3'!mthend,Inputs!AB155,0)</f>
        <v>0</v>
      </c>
      <c r="AC167" s="0" t="n">
        <f aca="false">IF($B167&lt;='EO9904.3'!mthend,Inputs!AC155,0)</f>
        <v>0</v>
      </c>
      <c r="AD167" s="33" t="n">
        <f aca="false">IF($B167&lt;='EO9904.3'!mthend,Inputs!AD155,0)</f>
        <v>0</v>
      </c>
      <c r="AE167" s="30" t="n">
        <f aca="false">'EO9904.M'!G172+$AE$3</f>
        <v>5.123</v>
      </c>
      <c r="AF167" s="30" t="n">
        <f aca="false">'EO9904.M'!J172+$AF$3</f>
        <v>0.028</v>
      </c>
      <c r="AG167" s="30" t="n">
        <v>0</v>
      </c>
    </row>
    <row r="168" customFormat="false" ht="12.75" hidden="false" customHeight="false" outlineLevel="0" collapsed="false">
      <c r="B168" s="25" t="n">
        <f aca="false">'EO9904.1'!A173</f>
        <v>41913</v>
      </c>
      <c r="C168" s="34" t="n">
        <f aca="false">IF($B168&lt;=Summary!$D$10,Inputs!C156,0)</f>
        <v>0</v>
      </c>
      <c r="D168" s="35" t="n">
        <f aca="false">IF($B168&lt;=Summary!$D$10,Inputs!D156,0)</f>
        <v>0</v>
      </c>
      <c r="E168" s="32" t="n">
        <f aca="false">IF($B168&lt;=Summary!$D$10,Inputs!E156,0)</f>
        <v>0</v>
      </c>
      <c r="F168" s="32" t="n">
        <f aca="false">IF($B168&lt;=Summary!$D$10,Inputs!F156,0)</f>
        <v>0</v>
      </c>
      <c r="G168" s="29" t="n">
        <f aca="false">'EO9904.1'!G173</f>
        <v>5.073</v>
      </c>
      <c r="H168" s="29" t="n">
        <f aca="false">'EO9904.1'!J173</f>
        <v>0.013</v>
      </c>
      <c r="I168" s="29" t="n">
        <f aca="false">'EO9904.1'!M173</f>
        <v>0.01</v>
      </c>
      <c r="K168" s="34" t="n">
        <f aca="false">IF($B168&lt;='EO9904.2'!mthend,Inputs!K156,0)</f>
        <v>0</v>
      </c>
      <c r="L168" s="33" t="n">
        <f aca="false">IF($B168&lt;='EO9904.2'!mthend,Inputs!L156,0)</f>
        <v>0</v>
      </c>
      <c r="M168" s="33" t="n">
        <f aca="false">IF($B168&lt;='EO9904.2'!mthend,Inputs!M156,0)</f>
        <v>0</v>
      </c>
      <c r="N168" s="33" t="n">
        <f aca="false">IF($B168&lt;='EO9904.2'!mthend,Inputs!N156,0)</f>
        <v>0</v>
      </c>
      <c r="O168" s="30" t="n">
        <v>0</v>
      </c>
      <c r="P168" s="30" t="n">
        <v>0</v>
      </c>
      <c r="Q168" s="30" t="n">
        <f aca="false">'EO9904.2'!M173-$Q$3</f>
        <v>0.0025</v>
      </c>
      <c r="S168" s="34" t="n">
        <f aca="false">IF($B168&lt;='EO9904.3'!mthend,Inputs!S156,0)</f>
        <v>0</v>
      </c>
      <c r="T168" s="0" t="n">
        <f aca="false">IF($B168&lt;='EO9904.3'!mthend,Inputs!T156,0)</f>
        <v>0</v>
      </c>
      <c r="U168" s="0" t="n">
        <f aca="false">IF($B168&lt;='EO9904.3'!mthend,Inputs!U156,0)</f>
        <v>0</v>
      </c>
      <c r="V168" s="33" t="n">
        <f aca="false">IF($B168&lt;='EO9904.3'!mthend,Inputs!V156,0)</f>
        <v>0</v>
      </c>
      <c r="W168" s="30" t="n">
        <f aca="false">'EO9904.3'!G173+$W$3</f>
        <v>5.153</v>
      </c>
      <c r="X168" s="30" t="n">
        <f aca="false">'EO9904.3'!J173+$X$3</f>
        <v>0.028</v>
      </c>
      <c r="Y168" s="30" t="n">
        <v>0</v>
      </c>
      <c r="AA168" s="34" t="n">
        <f aca="false">IF($B168&lt;='EO9904.3'!mthend,Inputs!AA156,0)</f>
        <v>0</v>
      </c>
      <c r="AB168" s="0" t="n">
        <f aca="false">IF($B168&lt;='EO9904.3'!mthend,Inputs!AB156,0)</f>
        <v>0</v>
      </c>
      <c r="AC168" s="0" t="n">
        <f aca="false">IF($B168&lt;='EO9904.3'!mthend,Inputs!AC156,0)</f>
        <v>0</v>
      </c>
      <c r="AD168" s="33" t="n">
        <f aca="false">IF($B168&lt;='EO9904.3'!mthend,Inputs!AD156,0)</f>
        <v>0</v>
      </c>
      <c r="AE168" s="30" t="n">
        <f aca="false">'EO9904.M'!G173+$AE$3</f>
        <v>5.153</v>
      </c>
      <c r="AF168" s="30" t="n">
        <f aca="false">'EO9904.M'!J173+$AF$3</f>
        <v>0.028</v>
      </c>
      <c r="AG168" s="30" t="n">
        <v>0</v>
      </c>
    </row>
    <row r="169" customFormat="false" ht="12.75" hidden="false" customHeight="false" outlineLevel="0" collapsed="false">
      <c r="B169" s="25" t="n">
        <f aca="false">'EO9904.1'!A174</f>
        <v>41944</v>
      </c>
      <c r="C169" s="34" t="n">
        <f aca="false">IF($B169&lt;=Summary!$D$10,Inputs!C157,0)</f>
        <v>0</v>
      </c>
      <c r="D169" s="35" t="n">
        <f aca="false">IF($B169&lt;=Summary!$D$10,Inputs!D157,0)</f>
        <v>0</v>
      </c>
      <c r="E169" s="32" t="n">
        <f aca="false">IF($B169&lt;=Summary!$D$10,Inputs!E157,0)</f>
        <v>0</v>
      </c>
      <c r="F169" s="32" t="n">
        <f aca="false">IF($B169&lt;=Summary!$D$10,Inputs!F157,0)</f>
        <v>0</v>
      </c>
      <c r="G169" s="29" t="n">
        <f aca="false">'EO9904.1'!G174</f>
        <v>5.213</v>
      </c>
      <c r="H169" s="29" t="n">
        <f aca="false">'EO9904.1'!J174</f>
        <v>0.0235</v>
      </c>
      <c r="I169" s="29" t="n">
        <f aca="false">'EO9904.1'!M174</f>
        <v>0.015</v>
      </c>
      <c r="K169" s="34" t="n">
        <f aca="false">IF($B169&lt;='EO9904.2'!mthend,Inputs!K157,0)</f>
        <v>0</v>
      </c>
      <c r="L169" s="33" t="n">
        <f aca="false">IF($B169&lt;='EO9904.2'!mthend,Inputs!L157,0)</f>
        <v>0</v>
      </c>
      <c r="M169" s="33" t="n">
        <f aca="false">IF($B169&lt;='EO9904.2'!mthend,Inputs!M157,0)</f>
        <v>0</v>
      </c>
      <c r="N169" s="33" t="n">
        <f aca="false">IF($B169&lt;='EO9904.2'!mthend,Inputs!N157,0)</f>
        <v>0</v>
      </c>
      <c r="O169" s="30" t="n">
        <v>0</v>
      </c>
      <c r="P169" s="30" t="n">
        <v>0</v>
      </c>
      <c r="Q169" s="30" t="n">
        <f aca="false">'EO9904.2'!M174-$Q$3</f>
        <v>0.0075</v>
      </c>
      <c r="S169" s="34" t="n">
        <f aca="false">IF($B169&lt;='EO9904.3'!mthend,Inputs!S157,0)</f>
        <v>0</v>
      </c>
      <c r="T169" s="0" t="n">
        <f aca="false">IF($B169&lt;='EO9904.3'!mthend,Inputs!T157,0)</f>
        <v>0</v>
      </c>
      <c r="U169" s="0" t="n">
        <f aca="false">IF($B169&lt;='EO9904.3'!mthend,Inputs!U157,0)</f>
        <v>0</v>
      </c>
      <c r="V169" s="33" t="n">
        <f aca="false">IF($B169&lt;='EO9904.3'!mthend,Inputs!V157,0)</f>
        <v>0</v>
      </c>
      <c r="W169" s="30" t="n">
        <f aca="false">'EO9904.3'!G174+$W$3</f>
        <v>5.293</v>
      </c>
      <c r="X169" s="30" t="n">
        <f aca="false">'EO9904.3'!J174+$X$3</f>
        <v>0.0385</v>
      </c>
      <c r="Y169" s="30" t="n">
        <v>0</v>
      </c>
      <c r="AA169" s="34" t="n">
        <f aca="false">IF($B169&lt;='EO9904.3'!mthend,Inputs!AA157,0)</f>
        <v>0</v>
      </c>
      <c r="AB169" s="0" t="n">
        <f aca="false">IF($B169&lt;='EO9904.3'!mthend,Inputs!AB157,0)</f>
        <v>0</v>
      </c>
      <c r="AC169" s="0" t="n">
        <f aca="false">IF($B169&lt;='EO9904.3'!mthend,Inputs!AC157,0)</f>
        <v>0</v>
      </c>
      <c r="AD169" s="33" t="n">
        <f aca="false">IF($B169&lt;='EO9904.3'!mthend,Inputs!AD157,0)</f>
        <v>0</v>
      </c>
      <c r="AE169" s="30" t="n">
        <f aca="false">'EO9904.M'!G174+$AE$3</f>
        <v>5.293</v>
      </c>
      <c r="AF169" s="30" t="n">
        <f aca="false">'EO9904.M'!J174+$AF$3</f>
        <v>0.0385</v>
      </c>
      <c r="AG169" s="30" t="n">
        <v>0</v>
      </c>
    </row>
    <row r="170" customFormat="false" ht="12.75" hidden="false" customHeight="false" outlineLevel="0" collapsed="false">
      <c r="B170" s="25" t="n">
        <f aca="false">'EO9904.1'!A175</f>
        <v>41974</v>
      </c>
      <c r="C170" s="34" t="n">
        <f aca="false">IF($B170&lt;=Summary!$D$10,Inputs!C158,0)</f>
        <v>0</v>
      </c>
      <c r="D170" s="35" t="n">
        <f aca="false">IF($B170&lt;=Summary!$D$10,Inputs!D158,0)</f>
        <v>0</v>
      </c>
      <c r="E170" s="32" t="n">
        <f aca="false">IF($B170&lt;=Summary!$D$10,Inputs!E158,0)</f>
        <v>0</v>
      </c>
      <c r="F170" s="32" t="n">
        <f aca="false">IF($B170&lt;=Summary!$D$10,Inputs!F158,0)</f>
        <v>0</v>
      </c>
      <c r="G170" s="29" t="n">
        <f aca="false">'EO9904.1'!G175</f>
        <v>5.353</v>
      </c>
      <c r="H170" s="29" t="n">
        <f aca="false">'EO9904.1'!J175</f>
        <v>0.0235</v>
      </c>
      <c r="I170" s="29" t="n">
        <f aca="false">'EO9904.1'!M175</f>
        <v>0.015</v>
      </c>
      <c r="K170" s="34" t="n">
        <f aca="false">IF($B170&lt;='EO9904.2'!mthend,Inputs!K158,0)</f>
        <v>0</v>
      </c>
      <c r="L170" s="33" t="n">
        <f aca="false">IF($B170&lt;='EO9904.2'!mthend,Inputs!L158,0)</f>
        <v>0</v>
      </c>
      <c r="M170" s="33" t="n">
        <f aca="false">IF($B170&lt;='EO9904.2'!mthend,Inputs!M158,0)</f>
        <v>0</v>
      </c>
      <c r="N170" s="33" t="n">
        <f aca="false">IF($B170&lt;='EO9904.2'!mthend,Inputs!N158,0)</f>
        <v>0</v>
      </c>
      <c r="O170" s="30" t="n">
        <v>0</v>
      </c>
      <c r="P170" s="30" t="n">
        <v>0</v>
      </c>
      <c r="Q170" s="30" t="n">
        <f aca="false">'EO9904.2'!M175-$Q$3</f>
        <v>0.0075</v>
      </c>
      <c r="S170" s="34" t="n">
        <f aca="false">IF($B170&lt;='EO9904.3'!mthend,Inputs!S158,0)</f>
        <v>0</v>
      </c>
      <c r="T170" s="0" t="n">
        <f aca="false">IF($B170&lt;='EO9904.3'!mthend,Inputs!T158,0)</f>
        <v>0</v>
      </c>
      <c r="U170" s="0" t="n">
        <f aca="false">IF($B170&lt;='EO9904.3'!mthend,Inputs!U158,0)</f>
        <v>0</v>
      </c>
      <c r="V170" s="33" t="n">
        <f aca="false">IF($B170&lt;='EO9904.3'!mthend,Inputs!V158,0)</f>
        <v>0</v>
      </c>
      <c r="W170" s="30" t="n">
        <f aca="false">'EO9904.3'!G175+$W$3</f>
        <v>5.433</v>
      </c>
      <c r="X170" s="30" t="n">
        <f aca="false">'EO9904.3'!J175+$X$3</f>
        <v>0.0385</v>
      </c>
      <c r="Y170" s="30" t="n">
        <v>0</v>
      </c>
      <c r="AA170" s="34" t="n">
        <f aca="false">IF($B170&lt;='EO9904.3'!mthend,Inputs!AA158,0)</f>
        <v>0</v>
      </c>
      <c r="AB170" s="0" t="n">
        <f aca="false">IF($B170&lt;='EO9904.3'!mthend,Inputs!AB158,0)</f>
        <v>0</v>
      </c>
      <c r="AC170" s="0" t="n">
        <f aca="false">IF($B170&lt;='EO9904.3'!mthend,Inputs!AC158,0)</f>
        <v>0</v>
      </c>
      <c r="AD170" s="33" t="n">
        <f aca="false">IF($B170&lt;='EO9904.3'!mthend,Inputs!AD158,0)</f>
        <v>0</v>
      </c>
      <c r="AE170" s="30" t="n">
        <f aca="false">'EO9904.M'!G175+$AE$3</f>
        <v>5.433</v>
      </c>
      <c r="AF170" s="30" t="n">
        <f aca="false">'EO9904.M'!J175+$AF$3</f>
        <v>0.0385</v>
      </c>
      <c r="AG170" s="30" t="n">
        <v>0</v>
      </c>
    </row>
    <row r="171" customFormat="false" ht="12.75" hidden="false" customHeight="false" outlineLevel="0" collapsed="false">
      <c r="B171" s="25" t="n">
        <f aca="false">'EO9904.1'!A176</f>
        <v>42005</v>
      </c>
      <c r="C171" s="34" t="n">
        <f aca="false">IF($B171&lt;=Summary!$D$10,Inputs!C159,0)</f>
        <v>0</v>
      </c>
      <c r="D171" s="35" t="n">
        <f aca="false">IF($B171&lt;=Summary!$D$10,Inputs!D159,0)</f>
        <v>0</v>
      </c>
      <c r="E171" s="32" t="n">
        <f aca="false">IF($B171&lt;=Summary!$D$10,Inputs!E159,0)</f>
        <v>0</v>
      </c>
      <c r="F171" s="32" t="n">
        <f aca="false">IF($B171&lt;=Summary!$D$10,Inputs!F159,0)</f>
        <v>0</v>
      </c>
      <c r="G171" s="29" t="n">
        <f aca="false">'EO9904.1'!G176</f>
        <v>5.443</v>
      </c>
      <c r="H171" s="29" t="n">
        <f aca="false">'EO9904.1'!J176</f>
        <v>0.0235</v>
      </c>
      <c r="I171" s="29" t="n">
        <f aca="false">'EO9904.1'!M176</f>
        <v>0.015</v>
      </c>
      <c r="K171" s="34" t="n">
        <f aca="false">IF($B171&lt;='EO9904.2'!mthend,Inputs!K159,0)</f>
        <v>0</v>
      </c>
      <c r="L171" s="33" t="n">
        <f aca="false">IF($B171&lt;='EO9904.2'!mthend,Inputs!L159,0)</f>
        <v>0</v>
      </c>
      <c r="M171" s="33" t="n">
        <f aca="false">IF($B171&lt;='EO9904.2'!mthend,Inputs!M159,0)</f>
        <v>0</v>
      </c>
      <c r="N171" s="33" t="n">
        <f aca="false">IF($B171&lt;='EO9904.2'!mthend,Inputs!N159,0)</f>
        <v>0</v>
      </c>
      <c r="O171" s="30" t="n">
        <v>0</v>
      </c>
      <c r="P171" s="30" t="n">
        <v>0</v>
      </c>
      <c r="Q171" s="30" t="n">
        <f aca="false">'EO9904.2'!M176-$Q$3</f>
        <v>0.0075</v>
      </c>
      <c r="S171" s="34" t="n">
        <f aca="false">IF($B171&lt;='EO9904.3'!mthend,Inputs!S159,0)</f>
        <v>0</v>
      </c>
      <c r="T171" s="0" t="n">
        <f aca="false">IF($B171&lt;='EO9904.3'!mthend,Inputs!T159,0)</f>
        <v>0</v>
      </c>
      <c r="U171" s="0" t="n">
        <f aca="false">IF($B171&lt;='EO9904.3'!mthend,Inputs!U159,0)</f>
        <v>0</v>
      </c>
      <c r="V171" s="33" t="n">
        <f aca="false">IF($B171&lt;='EO9904.3'!mthend,Inputs!V159,0)</f>
        <v>0</v>
      </c>
      <c r="W171" s="30" t="n">
        <f aca="false">'EO9904.3'!G176+$W$3</f>
        <v>5.523</v>
      </c>
      <c r="X171" s="30" t="n">
        <f aca="false">'EO9904.3'!J176+$X$3</f>
        <v>0.0385</v>
      </c>
      <c r="Y171" s="30" t="n">
        <v>0</v>
      </c>
      <c r="AA171" s="34" t="n">
        <f aca="false">IF($B171&lt;='EO9904.3'!mthend,Inputs!AA159,0)</f>
        <v>0</v>
      </c>
      <c r="AB171" s="0" t="n">
        <f aca="false">IF($B171&lt;='EO9904.3'!mthend,Inputs!AB159,0)</f>
        <v>0</v>
      </c>
      <c r="AC171" s="0" t="n">
        <f aca="false">IF($B171&lt;='EO9904.3'!mthend,Inputs!AC159,0)</f>
        <v>0</v>
      </c>
      <c r="AD171" s="33" t="n">
        <f aca="false">IF($B171&lt;='EO9904.3'!mthend,Inputs!AD159,0)</f>
        <v>0</v>
      </c>
      <c r="AE171" s="30" t="n">
        <f aca="false">'EO9904.M'!G176+$AE$3</f>
        <v>5.523</v>
      </c>
      <c r="AF171" s="30" t="n">
        <f aca="false">'EO9904.M'!J176+$AF$3</f>
        <v>0.0385</v>
      </c>
      <c r="AG171" s="30" t="n">
        <v>0</v>
      </c>
    </row>
    <row r="172" customFormat="false" ht="12.75" hidden="false" customHeight="false" outlineLevel="0" collapsed="false">
      <c r="B172" s="25" t="n">
        <f aca="false">'EO9904.1'!A177</f>
        <v>42036</v>
      </c>
      <c r="C172" s="34" t="n">
        <f aca="false">IF($B172&lt;=Summary!$D$10,Inputs!C160,0)</f>
        <v>0</v>
      </c>
      <c r="D172" s="35" t="n">
        <f aca="false">IF($B172&lt;=Summary!$D$10,Inputs!D160,0)</f>
        <v>0</v>
      </c>
      <c r="E172" s="32" t="n">
        <f aca="false">IF($B172&lt;=Summary!$D$10,Inputs!E160,0)</f>
        <v>0</v>
      </c>
      <c r="F172" s="32" t="n">
        <f aca="false">IF($B172&lt;=Summary!$D$10,Inputs!F160,0)</f>
        <v>0</v>
      </c>
      <c r="G172" s="29" t="n">
        <f aca="false">'EO9904.1'!G177</f>
        <v>5.323</v>
      </c>
      <c r="H172" s="29" t="n">
        <f aca="false">'EO9904.1'!J177</f>
        <v>0.0235</v>
      </c>
      <c r="I172" s="29" t="n">
        <f aca="false">'EO9904.1'!M177</f>
        <v>0.015</v>
      </c>
      <c r="K172" s="34" t="n">
        <f aca="false">IF($B172&lt;='EO9904.2'!mthend,Inputs!K160,0)</f>
        <v>0</v>
      </c>
      <c r="L172" s="33" t="n">
        <f aca="false">IF($B172&lt;='EO9904.2'!mthend,Inputs!L160,0)</f>
        <v>0</v>
      </c>
      <c r="M172" s="33" t="n">
        <f aca="false">IF($B172&lt;='EO9904.2'!mthend,Inputs!M160,0)</f>
        <v>0</v>
      </c>
      <c r="N172" s="33" t="n">
        <f aca="false">IF($B172&lt;='EO9904.2'!mthend,Inputs!N160,0)</f>
        <v>0</v>
      </c>
      <c r="O172" s="30" t="n">
        <v>0</v>
      </c>
      <c r="P172" s="30" t="n">
        <v>0</v>
      </c>
      <c r="Q172" s="30" t="n">
        <f aca="false">'EO9904.2'!M177-$Q$3</f>
        <v>0.0075</v>
      </c>
      <c r="S172" s="34" t="n">
        <f aca="false">IF($B172&lt;='EO9904.3'!mthend,Inputs!S160,0)</f>
        <v>0</v>
      </c>
      <c r="T172" s="0" t="n">
        <f aca="false">IF($B172&lt;='EO9904.3'!mthend,Inputs!T160,0)</f>
        <v>0</v>
      </c>
      <c r="U172" s="0" t="n">
        <f aca="false">IF($B172&lt;='EO9904.3'!mthend,Inputs!U160,0)</f>
        <v>0</v>
      </c>
      <c r="V172" s="33" t="n">
        <f aca="false">IF($B172&lt;='EO9904.3'!mthend,Inputs!V160,0)</f>
        <v>0</v>
      </c>
      <c r="W172" s="30" t="n">
        <f aca="false">'EO9904.3'!G177+$W$3</f>
        <v>5.403</v>
      </c>
      <c r="X172" s="30" t="n">
        <f aca="false">'EO9904.3'!J177+$X$3</f>
        <v>0.0385</v>
      </c>
      <c r="Y172" s="30" t="n">
        <v>0</v>
      </c>
      <c r="AA172" s="34" t="n">
        <f aca="false">IF($B172&lt;='EO9904.3'!mthend,Inputs!AA160,0)</f>
        <v>0</v>
      </c>
      <c r="AB172" s="0" t="n">
        <f aca="false">IF($B172&lt;='EO9904.3'!mthend,Inputs!AB160,0)</f>
        <v>0</v>
      </c>
      <c r="AC172" s="0" t="n">
        <f aca="false">IF($B172&lt;='EO9904.3'!mthend,Inputs!AC160,0)</f>
        <v>0</v>
      </c>
      <c r="AD172" s="33" t="n">
        <f aca="false">IF($B172&lt;='EO9904.3'!mthend,Inputs!AD160,0)</f>
        <v>0</v>
      </c>
      <c r="AE172" s="30" t="n">
        <f aca="false">'EO9904.M'!G177+$AE$3</f>
        <v>5.403</v>
      </c>
      <c r="AF172" s="30" t="n">
        <f aca="false">'EO9904.M'!J177+$AF$3</f>
        <v>0.0385</v>
      </c>
      <c r="AG172" s="30" t="n">
        <v>0</v>
      </c>
    </row>
    <row r="173" customFormat="false" ht="12.75" hidden="false" customHeight="false" outlineLevel="0" collapsed="false">
      <c r="B173" s="25" t="n">
        <f aca="false">'EO9904.1'!A178</f>
        <v>42064</v>
      </c>
      <c r="C173" s="34" t="n">
        <f aca="false">IF($B173&lt;=Summary!$D$10,Inputs!C161,0)</f>
        <v>0</v>
      </c>
      <c r="D173" s="35" t="n">
        <f aca="false">IF($B173&lt;=Summary!$D$10,Inputs!D161,0)</f>
        <v>0</v>
      </c>
      <c r="E173" s="32" t="n">
        <f aca="false">IF($B173&lt;=Summary!$D$10,Inputs!E161,0)</f>
        <v>0</v>
      </c>
      <c r="F173" s="32" t="n">
        <f aca="false">IF($B173&lt;=Summary!$D$10,Inputs!F161,0)</f>
        <v>0</v>
      </c>
      <c r="G173" s="29" t="n">
        <f aca="false">'EO9904.1'!G178</f>
        <v>5.198</v>
      </c>
      <c r="H173" s="29" t="n">
        <f aca="false">'EO9904.1'!J178</f>
        <v>0.0235</v>
      </c>
      <c r="I173" s="29" t="n">
        <f aca="false">'EO9904.1'!M178</f>
        <v>0.015</v>
      </c>
      <c r="K173" s="34" t="n">
        <f aca="false">IF($B173&lt;='EO9904.2'!mthend,Inputs!K161,0)</f>
        <v>0</v>
      </c>
      <c r="L173" s="33" t="n">
        <f aca="false">IF($B173&lt;='EO9904.2'!mthend,Inputs!L161,0)</f>
        <v>0</v>
      </c>
      <c r="M173" s="33" t="n">
        <f aca="false">IF($B173&lt;='EO9904.2'!mthend,Inputs!M161,0)</f>
        <v>0</v>
      </c>
      <c r="N173" s="33" t="n">
        <f aca="false">IF($B173&lt;='EO9904.2'!mthend,Inputs!N161,0)</f>
        <v>0</v>
      </c>
      <c r="O173" s="30" t="n">
        <v>0</v>
      </c>
      <c r="P173" s="30" t="n">
        <v>0</v>
      </c>
      <c r="Q173" s="30" t="n">
        <f aca="false">'EO9904.2'!M178-$Q$3</f>
        <v>0.0075</v>
      </c>
      <c r="S173" s="34" t="n">
        <f aca="false">IF($B173&lt;='EO9904.3'!mthend,Inputs!S161,0)</f>
        <v>0</v>
      </c>
      <c r="T173" s="0" t="n">
        <f aca="false">IF($B173&lt;='EO9904.3'!mthend,Inputs!T161,0)</f>
        <v>0</v>
      </c>
      <c r="U173" s="0" t="n">
        <f aca="false">IF($B173&lt;='EO9904.3'!mthend,Inputs!U161,0)</f>
        <v>0</v>
      </c>
      <c r="V173" s="33" t="n">
        <f aca="false">IF($B173&lt;='EO9904.3'!mthend,Inputs!V161,0)</f>
        <v>0</v>
      </c>
      <c r="W173" s="30" t="n">
        <f aca="false">'EO9904.3'!G178+$W$3</f>
        <v>5.278</v>
      </c>
      <c r="X173" s="30" t="n">
        <f aca="false">'EO9904.3'!J178+$X$3</f>
        <v>0.0385</v>
      </c>
      <c r="Y173" s="30" t="n">
        <v>0</v>
      </c>
      <c r="AA173" s="34" t="n">
        <f aca="false">IF($B173&lt;='EO9904.3'!mthend,Inputs!AA161,0)</f>
        <v>0</v>
      </c>
      <c r="AB173" s="0" t="n">
        <f aca="false">IF($B173&lt;='EO9904.3'!mthend,Inputs!AB161,0)</f>
        <v>0</v>
      </c>
      <c r="AC173" s="0" t="n">
        <f aca="false">IF($B173&lt;='EO9904.3'!mthend,Inputs!AC161,0)</f>
        <v>0</v>
      </c>
      <c r="AD173" s="33" t="n">
        <f aca="false">IF($B173&lt;='EO9904.3'!mthend,Inputs!AD161,0)</f>
        <v>0</v>
      </c>
      <c r="AE173" s="30" t="n">
        <f aca="false">'EO9904.M'!G178+$AE$3</f>
        <v>5.278</v>
      </c>
      <c r="AF173" s="30" t="n">
        <f aca="false">'EO9904.M'!J178+$AF$3</f>
        <v>0.0385</v>
      </c>
      <c r="AG173" s="30" t="n">
        <v>0</v>
      </c>
    </row>
    <row r="174" customFormat="false" ht="12.75" hidden="false" customHeight="false" outlineLevel="0" collapsed="false">
      <c r="B174" s="25" t="n">
        <f aca="false">'EO9904.1'!A179</f>
        <v>42095</v>
      </c>
      <c r="C174" s="34" t="n">
        <f aca="false">IF($B174&lt;=Summary!$D$10,Inputs!C162,0)</f>
        <v>0</v>
      </c>
      <c r="D174" s="35" t="n">
        <f aca="false">IF($B174&lt;=Summary!$D$10,Inputs!D162,0)</f>
        <v>0</v>
      </c>
      <c r="E174" s="32" t="n">
        <f aca="false">IF($B174&lt;=Summary!$D$10,Inputs!E162,0)</f>
        <v>0</v>
      </c>
      <c r="F174" s="32" t="n">
        <f aca="false">IF($B174&lt;=Summary!$D$10,Inputs!F162,0)</f>
        <v>0</v>
      </c>
      <c r="G174" s="29" t="n">
        <f aca="false">'EO9904.1'!G179</f>
        <v>5.068</v>
      </c>
      <c r="H174" s="29" t="n">
        <f aca="false">'EO9904.1'!J179</f>
        <v>0.013</v>
      </c>
      <c r="I174" s="29" t="n">
        <f aca="false">'EO9904.1'!M179</f>
        <v>0.01</v>
      </c>
      <c r="K174" s="34" t="n">
        <f aca="false">IF($B174&lt;='EO9904.2'!mthend,Inputs!K162,0)</f>
        <v>0</v>
      </c>
      <c r="L174" s="33" t="n">
        <f aca="false">IF($B174&lt;='EO9904.2'!mthend,Inputs!L162,0)</f>
        <v>0</v>
      </c>
      <c r="M174" s="33" t="n">
        <f aca="false">IF($B174&lt;='EO9904.2'!mthend,Inputs!M162,0)</f>
        <v>0</v>
      </c>
      <c r="N174" s="33" t="n">
        <f aca="false">IF($B174&lt;='EO9904.2'!mthend,Inputs!N162,0)</f>
        <v>0</v>
      </c>
      <c r="O174" s="30" t="n">
        <v>0</v>
      </c>
      <c r="P174" s="30" t="n">
        <v>0</v>
      </c>
      <c r="Q174" s="30" t="n">
        <f aca="false">'EO9904.2'!M179-$Q$3</f>
        <v>0.0025</v>
      </c>
      <c r="S174" s="34" t="n">
        <f aca="false">IF($B174&lt;='EO9904.3'!mthend,Inputs!S162,0)</f>
        <v>0</v>
      </c>
      <c r="T174" s="0" t="n">
        <f aca="false">IF($B174&lt;='EO9904.3'!mthend,Inputs!T162,0)</f>
        <v>0</v>
      </c>
      <c r="U174" s="0" t="n">
        <f aca="false">IF($B174&lt;='EO9904.3'!mthend,Inputs!U162,0)</f>
        <v>0</v>
      </c>
      <c r="V174" s="33" t="n">
        <f aca="false">IF($B174&lt;='EO9904.3'!mthend,Inputs!V162,0)</f>
        <v>0</v>
      </c>
      <c r="W174" s="30" t="n">
        <f aca="false">'EO9904.3'!G179+$W$3</f>
        <v>5.148</v>
      </c>
      <c r="X174" s="30" t="n">
        <f aca="false">'EO9904.3'!J179+$X$3</f>
        <v>0.028</v>
      </c>
      <c r="Y174" s="30" t="n">
        <v>0</v>
      </c>
      <c r="AA174" s="34" t="n">
        <f aca="false">IF($B174&lt;='EO9904.3'!mthend,Inputs!AA162,0)</f>
        <v>0</v>
      </c>
      <c r="AB174" s="0" t="n">
        <f aca="false">IF($B174&lt;='EO9904.3'!mthend,Inputs!AB162,0)</f>
        <v>0</v>
      </c>
      <c r="AC174" s="0" t="n">
        <f aca="false">IF($B174&lt;='EO9904.3'!mthend,Inputs!AC162,0)</f>
        <v>0</v>
      </c>
      <c r="AD174" s="33" t="n">
        <f aca="false">IF($B174&lt;='EO9904.3'!mthend,Inputs!AD162,0)</f>
        <v>0</v>
      </c>
      <c r="AE174" s="30" t="n">
        <f aca="false">'EO9904.M'!G179+$AE$3</f>
        <v>5.148</v>
      </c>
      <c r="AF174" s="30" t="n">
        <f aca="false">'EO9904.M'!J179+$AF$3</f>
        <v>0.028</v>
      </c>
      <c r="AG174" s="30" t="n">
        <v>0</v>
      </c>
    </row>
    <row r="175" customFormat="false" ht="12.75" hidden="false" customHeight="false" outlineLevel="0" collapsed="false">
      <c r="B175" s="25" t="n">
        <f aca="false">'EO9904.1'!A180</f>
        <v>42125</v>
      </c>
      <c r="C175" s="34" t="n">
        <f aca="false">IF($B175&lt;=Summary!$D$10,Inputs!C163,0)</f>
        <v>0</v>
      </c>
      <c r="D175" s="35" t="n">
        <f aca="false">IF($B175&lt;=Summary!$D$10,Inputs!D163,0)</f>
        <v>0</v>
      </c>
      <c r="E175" s="32" t="n">
        <f aca="false">IF($B175&lt;=Summary!$D$10,Inputs!E163,0)</f>
        <v>0</v>
      </c>
      <c r="F175" s="32" t="n">
        <f aca="false">IF($B175&lt;=Summary!$D$10,Inputs!F163,0)</f>
        <v>0</v>
      </c>
      <c r="G175" s="29" t="n">
        <f aca="false">'EO9904.1'!G180</f>
        <v>5.058</v>
      </c>
      <c r="H175" s="29" t="n">
        <f aca="false">'EO9904.1'!J180</f>
        <v>0.013</v>
      </c>
      <c r="I175" s="29" t="n">
        <f aca="false">'EO9904.1'!M180</f>
        <v>0.01</v>
      </c>
      <c r="K175" s="34" t="n">
        <f aca="false">IF($B175&lt;='EO9904.2'!mthend,Inputs!K163,0)</f>
        <v>0</v>
      </c>
      <c r="L175" s="33" t="n">
        <f aca="false">IF($B175&lt;='EO9904.2'!mthend,Inputs!L163,0)</f>
        <v>0</v>
      </c>
      <c r="M175" s="33" t="n">
        <f aca="false">IF($B175&lt;='EO9904.2'!mthend,Inputs!M163,0)</f>
        <v>0</v>
      </c>
      <c r="N175" s="33" t="n">
        <f aca="false">IF($B175&lt;='EO9904.2'!mthend,Inputs!N163,0)</f>
        <v>0</v>
      </c>
      <c r="O175" s="30" t="n">
        <v>0</v>
      </c>
      <c r="P175" s="30" t="n">
        <v>0</v>
      </c>
      <c r="Q175" s="30" t="n">
        <f aca="false">'EO9904.2'!M180-$Q$3</f>
        <v>0.0025</v>
      </c>
      <c r="S175" s="34" t="n">
        <f aca="false">IF($B175&lt;='EO9904.3'!mthend,Inputs!S163,0)</f>
        <v>0</v>
      </c>
      <c r="T175" s="0" t="n">
        <f aca="false">IF($B175&lt;='EO9904.3'!mthend,Inputs!T163,0)</f>
        <v>0</v>
      </c>
      <c r="U175" s="0" t="n">
        <f aca="false">IF($B175&lt;='EO9904.3'!mthend,Inputs!U163,0)</f>
        <v>0</v>
      </c>
      <c r="V175" s="33" t="n">
        <f aca="false">IF($B175&lt;='EO9904.3'!mthend,Inputs!V163,0)</f>
        <v>0</v>
      </c>
      <c r="W175" s="30" t="n">
        <f aca="false">'EO9904.3'!G180+$W$3</f>
        <v>5.138</v>
      </c>
      <c r="X175" s="30" t="n">
        <f aca="false">'EO9904.3'!J180+$X$3</f>
        <v>0.028</v>
      </c>
      <c r="Y175" s="30" t="n">
        <v>0</v>
      </c>
      <c r="AA175" s="34" t="n">
        <f aca="false">IF($B175&lt;='EO9904.3'!mthend,Inputs!AA163,0)</f>
        <v>0</v>
      </c>
      <c r="AB175" s="0" t="n">
        <f aca="false">IF($B175&lt;='EO9904.3'!mthend,Inputs!AB163,0)</f>
        <v>0</v>
      </c>
      <c r="AC175" s="0" t="n">
        <f aca="false">IF($B175&lt;='EO9904.3'!mthend,Inputs!AC163,0)</f>
        <v>0</v>
      </c>
      <c r="AD175" s="33" t="n">
        <f aca="false">IF($B175&lt;='EO9904.3'!mthend,Inputs!AD163,0)</f>
        <v>0</v>
      </c>
      <c r="AE175" s="30" t="n">
        <f aca="false">'EO9904.M'!G180+$AE$3</f>
        <v>5.138</v>
      </c>
      <c r="AF175" s="30" t="n">
        <f aca="false">'EO9904.M'!J180+$AF$3</f>
        <v>0.028</v>
      </c>
      <c r="AG175" s="30" t="n">
        <v>0</v>
      </c>
    </row>
    <row r="176" customFormat="false" ht="12.75" hidden="false" customHeight="false" outlineLevel="0" collapsed="false">
      <c r="B176" s="25" t="n">
        <f aca="false">'EO9904.1'!A181</f>
        <v>42156</v>
      </c>
      <c r="C176" s="34" t="n">
        <f aca="false">IF($B176&lt;=Summary!$D$10,Inputs!C164,0)</f>
        <v>0</v>
      </c>
      <c r="D176" s="35" t="n">
        <f aca="false">IF($B176&lt;=Summary!$D$10,Inputs!D164,0)</f>
        <v>0</v>
      </c>
      <c r="E176" s="32" t="n">
        <f aca="false">IF($B176&lt;=Summary!$D$10,Inputs!E164,0)</f>
        <v>0</v>
      </c>
      <c r="F176" s="32" t="n">
        <f aca="false">IF($B176&lt;=Summary!$D$10,Inputs!F164,0)</f>
        <v>0</v>
      </c>
      <c r="G176" s="29" t="n">
        <f aca="false">'EO9904.1'!G181</f>
        <v>5.078</v>
      </c>
      <c r="H176" s="29" t="n">
        <f aca="false">'EO9904.1'!J181</f>
        <v>0.013</v>
      </c>
      <c r="I176" s="29" t="n">
        <f aca="false">'EO9904.1'!M181</f>
        <v>0.01</v>
      </c>
      <c r="K176" s="34" t="n">
        <f aca="false">IF($B176&lt;='EO9904.2'!mthend,Inputs!K164,0)</f>
        <v>0</v>
      </c>
      <c r="L176" s="33" t="n">
        <f aca="false">IF($B176&lt;='EO9904.2'!mthend,Inputs!L164,0)</f>
        <v>0</v>
      </c>
      <c r="M176" s="33" t="n">
        <f aca="false">IF($B176&lt;='EO9904.2'!mthend,Inputs!M164,0)</f>
        <v>0</v>
      </c>
      <c r="N176" s="33" t="n">
        <f aca="false">IF($B176&lt;='EO9904.2'!mthend,Inputs!N164,0)</f>
        <v>0</v>
      </c>
      <c r="O176" s="30" t="n">
        <v>0</v>
      </c>
      <c r="P176" s="30" t="n">
        <v>0</v>
      </c>
      <c r="Q176" s="30" t="n">
        <f aca="false">'EO9904.2'!M181-$Q$3</f>
        <v>0.0025</v>
      </c>
      <c r="S176" s="34" t="n">
        <f aca="false">IF($B176&lt;='EO9904.3'!mthend,Inputs!S164,0)</f>
        <v>0</v>
      </c>
      <c r="T176" s="0" t="n">
        <f aca="false">IF($B176&lt;='EO9904.3'!mthend,Inputs!T164,0)</f>
        <v>0</v>
      </c>
      <c r="U176" s="0" t="n">
        <f aca="false">IF($B176&lt;='EO9904.3'!mthend,Inputs!U164,0)</f>
        <v>0</v>
      </c>
      <c r="V176" s="33" t="n">
        <f aca="false">IF($B176&lt;='EO9904.3'!mthend,Inputs!V164,0)</f>
        <v>0</v>
      </c>
      <c r="W176" s="30" t="n">
        <f aca="false">'EO9904.3'!G181+$W$3</f>
        <v>5.158</v>
      </c>
      <c r="X176" s="30" t="n">
        <f aca="false">'EO9904.3'!J181+$X$3</f>
        <v>0.028</v>
      </c>
      <c r="Y176" s="30" t="n">
        <v>0</v>
      </c>
      <c r="AA176" s="34" t="n">
        <f aca="false">IF($B176&lt;='EO9904.3'!mthend,Inputs!AA164,0)</f>
        <v>0</v>
      </c>
      <c r="AB176" s="0" t="n">
        <f aca="false">IF($B176&lt;='EO9904.3'!mthend,Inputs!AB164,0)</f>
        <v>0</v>
      </c>
      <c r="AC176" s="0" t="n">
        <f aca="false">IF($B176&lt;='EO9904.3'!mthend,Inputs!AC164,0)</f>
        <v>0</v>
      </c>
      <c r="AD176" s="33" t="n">
        <f aca="false">IF($B176&lt;='EO9904.3'!mthend,Inputs!AD164,0)</f>
        <v>0</v>
      </c>
      <c r="AE176" s="30" t="n">
        <f aca="false">'EO9904.M'!G181+$AE$3</f>
        <v>5.158</v>
      </c>
      <c r="AF176" s="30" t="n">
        <f aca="false">'EO9904.M'!J181+$AF$3</f>
        <v>0.028</v>
      </c>
      <c r="AG176" s="30" t="n">
        <v>0</v>
      </c>
    </row>
    <row r="177" customFormat="false" ht="12.75" hidden="false" customHeight="false" outlineLevel="0" collapsed="false">
      <c r="B177" s="25" t="n">
        <f aca="false">'EO9904.1'!A182</f>
        <v>42186</v>
      </c>
      <c r="C177" s="34" t="n">
        <f aca="false">IF($B177&lt;=Summary!$D$10,Inputs!C165,0)</f>
        <v>0</v>
      </c>
      <c r="D177" s="35" t="n">
        <f aca="false">IF($B177&lt;=Summary!$D$10,Inputs!D165,0)</f>
        <v>0</v>
      </c>
      <c r="E177" s="32" t="n">
        <f aca="false">IF($B177&lt;=Summary!$D$10,Inputs!E165,0)</f>
        <v>0</v>
      </c>
      <c r="F177" s="32" t="n">
        <f aca="false">IF($B177&lt;=Summary!$D$10,Inputs!F165,0)</f>
        <v>0</v>
      </c>
      <c r="G177" s="29" t="n">
        <f aca="false">'EO9904.1'!G182</f>
        <v>5.099</v>
      </c>
      <c r="H177" s="29" t="n">
        <f aca="false">'EO9904.1'!J182</f>
        <v>0.013</v>
      </c>
      <c r="I177" s="29" t="n">
        <f aca="false">'EO9904.1'!M182</f>
        <v>0.01</v>
      </c>
      <c r="K177" s="34" t="n">
        <f aca="false">IF($B177&lt;='EO9904.2'!mthend,Inputs!K165,0)</f>
        <v>0</v>
      </c>
      <c r="L177" s="33" t="n">
        <f aca="false">IF($B177&lt;='EO9904.2'!mthend,Inputs!L165,0)</f>
        <v>0</v>
      </c>
      <c r="M177" s="33" t="n">
        <f aca="false">IF($B177&lt;='EO9904.2'!mthend,Inputs!M165,0)</f>
        <v>0</v>
      </c>
      <c r="N177" s="33" t="n">
        <f aca="false">IF($B177&lt;='EO9904.2'!mthend,Inputs!N165,0)</f>
        <v>0</v>
      </c>
      <c r="O177" s="30" t="n">
        <v>0</v>
      </c>
      <c r="P177" s="30" t="n">
        <v>0</v>
      </c>
      <c r="Q177" s="30" t="n">
        <f aca="false">'EO9904.2'!M182-$Q$3</f>
        <v>0.0025</v>
      </c>
      <c r="S177" s="34" t="n">
        <f aca="false">IF($B177&lt;='EO9904.3'!mthend,Inputs!S165,0)</f>
        <v>0</v>
      </c>
      <c r="T177" s="0" t="n">
        <f aca="false">IF($B177&lt;='EO9904.3'!mthend,Inputs!T165,0)</f>
        <v>0</v>
      </c>
      <c r="U177" s="0" t="n">
        <f aca="false">IF($B177&lt;='EO9904.3'!mthend,Inputs!U165,0)</f>
        <v>0</v>
      </c>
      <c r="V177" s="33" t="n">
        <f aca="false">IF($B177&lt;='EO9904.3'!mthend,Inputs!V165,0)</f>
        <v>0</v>
      </c>
      <c r="W177" s="30" t="n">
        <f aca="false">'EO9904.3'!G182+$W$3</f>
        <v>5.179</v>
      </c>
      <c r="X177" s="30" t="n">
        <f aca="false">'EO9904.3'!J182+$X$3</f>
        <v>0.028</v>
      </c>
      <c r="Y177" s="30" t="n">
        <v>0</v>
      </c>
      <c r="AA177" s="34" t="n">
        <f aca="false">IF($B177&lt;='EO9904.3'!mthend,Inputs!AA165,0)</f>
        <v>0</v>
      </c>
      <c r="AB177" s="0" t="n">
        <f aca="false">IF($B177&lt;='EO9904.3'!mthend,Inputs!AB165,0)</f>
        <v>0</v>
      </c>
      <c r="AC177" s="0" t="n">
        <f aca="false">IF($B177&lt;='EO9904.3'!mthend,Inputs!AC165,0)</f>
        <v>0</v>
      </c>
      <c r="AD177" s="33" t="n">
        <f aca="false">IF($B177&lt;='EO9904.3'!mthend,Inputs!AD165,0)</f>
        <v>0</v>
      </c>
      <c r="AE177" s="30" t="n">
        <f aca="false">'EO9904.M'!G182+$AE$3</f>
        <v>5.179</v>
      </c>
      <c r="AF177" s="30" t="n">
        <f aca="false">'EO9904.M'!J182+$AF$3</f>
        <v>0.028</v>
      </c>
      <c r="AG177" s="30" t="n">
        <v>0</v>
      </c>
    </row>
    <row r="178" customFormat="false" ht="12.75" hidden="false" customHeight="false" outlineLevel="0" collapsed="false">
      <c r="B178" s="25" t="n">
        <f aca="false">'EO9904.1'!A183</f>
        <v>42217</v>
      </c>
      <c r="C178" s="34" t="n">
        <f aca="false">IF($B178&lt;=Summary!$D$10,Inputs!C166,0)</f>
        <v>0</v>
      </c>
      <c r="D178" s="35" t="n">
        <f aca="false">IF($B178&lt;=Summary!$D$10,Inputs!D166,0)</f>
        <v>0</v>
      </c>
      <c r="E178" s="32" t="n">
        <f aca="false">IF($B178&lt;=Summary!$D$10,Inputs!E166,0)</f>
        <v>0</v>
      </c>
      <c r="F178" s="32" t="n">
        <f aca="false">IF($B178&lt;=Summary!$D$10,Inputs!F166,0)</f>
        <v>0</v>
      </c>
      <c r="G178" s="29" t="n">
        <f aca="false">'EO9904.1'!G183</f>
        <v>5.123</v>
      </c>
      <c r="H178" s="29" t="n">
        <f aca="false">'EO9904.1'!J183</f>
        <v>0.013</v>
      </c>
      <c r="I178" s="29" t="n">
        <f aca="false">'EO9904.1'!M183</f>
        <v>0.01</v>
      </c>
      <c r="K178" s="34" t="n">
        <f aca="false">IF($B178&lt;='EO9904.2'!mthend,Inputs!K166,0)</f>
        <v>0</v>
      </c>
      <c r="L178" s="33" t="n">
        <f aca="false">IF($B178&lt;='EO9904.2'!mthend,Inputs!L166,0)</f>
        <v>0</v>
      </c>
      <c r="M178" s="33" t="n">
        <f aca="false">IF($B178&lt;='EO9904.2'!mthend,Inputs!M166,0)</f>
        <v>0</v>
      </c>
      <c r="N178" s="33" t="n">
        <f aca="false">IF($B178&lt;='EO9904.2'!mthend,Inputs!N166,0)</f>
        <v>0</v>
      </c>
      <c r="O178" s="30" t="n">
        <v>0</v>
      </c>
      <c r="P178" s="30" t="n">
        <v>0</v>
      </c>
      <c r="Q178" s="30" t="n">
        <f aca="false">'EO9904.2'!M183-$Q$3</f>
        <v>0.0025</v>
      </c>
      <c r="S178" s="34" t="n">
        <f aca="false">IF($B178&lt;='EO9904.3'!mthend,Inputs!S166,0)</f>
        <v>0</v>
      </c>
      <c r="T178" s="0" t="n">
        <f aca="false">IF($B178&lt;='EO9904.3'!mthend,Inputs!T166,0)</f>
        <v>0</v>
      </c>
      <c r="U178" s="0" t="n">
        <f aca="false">IF($B178&lt;='EO9904.3'!mthend,Inputs!U166,0)</f>
        <v>0</v>
      </c>
      <c r="V178" s="33" t="n">
        <f aca="false">IF($B178&lt;='EO9904.3'!mthend,Inputs!V166,0)</f>
        <v>0</v>
      </c>
      <c r="W178" s="30" t="n">
        <f aca="false">'EO9904.3'!G183+$W$3</f>
        <v>5.203</v>
      </c>
      <c r="X178" s="30" t="n">
        <f aca="false">'EO9904.3'!J183+$X$3</f>
        <v>0.028</v>
      </c>
      <c r="Y178" s="30" t="n">
        <v>0</v>
      </c>
      <c r="AA178" s="34" t="n">
        <f aca="false">IF($B178&lt;='EO9904.3'!mthend,Inputs!AA166,0)</f>
        <v>0</v>
      </c>
      <c r="AB178" s="0" t="n">
        <f aca="false">IF($B178&lt;='EO9904.3'!mthend,Inputs!AB166,0)</f>
        <v>0</v>
      </c>
      <c r="AC178" s="0" t="n">
        <f aca="false">IF($B178&lt;='EO9904.3'!mthend,Inputs!AC166,0)</f>
        <v>0</v>
      </c>
      <c r="AD178" s="33" t="n">
        <f aca="false">IF($B178&lt;='EO9904.3'!mthend,Inputs!AD166,0)</f>
        <v>0</v>
      </c>
      <c r="AE178" s="30" t="n">
        <f aca="false">'EO9904.M'!G183+$AE$3</f>
        <v>5.203</v>
      </c>
      <c r="AF178" s="30" t="n">
        <f aca="false">'EO9904.M'!J183+$AF$3</f>
        <v>0.028</v>
      </c>
      <c r="AG178" s="30" t="n">
        <v>0</v>
      </c>
    </row>
    <row r="179" customFormat="false" ht="12.75" hidden="false" customHeight="false" outlineLevel="0" collapsed="false">
      <c r="B179" s="25" t="n">
        <f aca="false">'EO9904.1'!A184</f>
        <v>42248</v>
      </c>
      <c r="C179" s="34" t="n">
        <f aca="false">IF($B179&lt;=Summary!$D$10,Inputs!C167,0)</f>
        <v>0</v>
      </c>
      <c r="D179" s="35" t="n">
        <f aca="false">IF($B179&lt;=Summary!$D$10,Inputs!D167,0)</f>
        <v>0</v>
      </c>
      <c r="E179" s="32" t="n">
        <f aca="false">IF($B179&lt;=Summary!$D$10,Inputs!E167,0)</f>
        <v>0</v>
      </c>
      <c r="F179" s="32" t="n">
        <f aca="false">IF($B179&lt;=Summary!$D$10,Inputs!F167,0)</f>
        <v>0</v>
      </c>
      <c r="G179" s="29" t="n">
        <f aca="false">'EO9904.1'!G184</f>
        <v>5.133</v>
      </c>
      <c r="H179" s="29" t="n">
        <f aca="false">'EO9904.1'!J184</f>
        <v>0.013</v>
      </c>
      <c r="I179" s="29" t="n">
        <f aca="false">'EO9904.1'!M184</f>
        <v>0.01</v>
      </c>
      <c r="K179" s="34" t="n">
        <f aca="false">IF($B179&lt;='EO9904.2'!mthend,Inputs!K167,0)</f>
        <v>0</v>
      </c>
      <c r="L179" s="33" t="n">
        <f aca="false">IF($B179&lt;='EO9904.2'!mthend,Inputs!L167,0)</f>
        <v>0</v>
      </c>
      <c r="M179" s="33" t="n">
        <f aca="false">IF($B179&lt;='EO9904.2'!mthend,Inputs!M167,0)</f>
        <v>0</v>
      </c>
      <c r="N179" s="33" t="n">
        <f aca="false">IF($B179&lt;='EO9904.2'!mthend,Inputs!N167,0)</f>
        <v>0</v>
      </c>
      <c r="O179" s="30" t="n">
        <v>0</v>
      </c>
      <c r="P179" s="30" t="n">
        <v>0</v>
      </c>
      <c r="Q179" s="30" t="n">
        <f aca="false">'EO9904.2'!M184-$Q$3</f>
        <v>0.0025</v>
      </c>
      <c r="S179" s="34" t="n">
        <f aca="false">IF($B179&lt;='EO9904.3'!mthend,Inputs!S167,0)</f>
        <v>0</v>
      </c>
      <c r="T179" s="0" t="n">
        <f aca="false">IF($B179&lt;='EO9904.3'!mthend,Inputs!T167,0)</f>
        <v>0</v>
      </c>
      <c r="U179" s="0" t="n">
        <f aca="false">IF($B179&lt;='EO9904.3'!mthend,Inputs!U167,0)</f>
        <v>0</v>
      </c>
      <c r="V179" s="33" t="n">
        <f aca="false">IF($B179&lt;='EO9904.3'!mthend,Inputs!V167,0)</f>
        <v>0</v>
      </c>
      <c r="W179" s="30" t="n">
        <f aca="false">'EO9904.3'!G184+$W$3</f>
        <v>5.213</v>
      </c>
      <c r="X179" s="30" t="n">
        <f aca="false">'EO9904.3'!J184+$X$3</f>
        <v>0.028</v>
      </c>
      <c r="Y179" s="30" t="n">
        <v>0</v>
      </c>
      <c r="AA179" s="34" t="n">
        <f aca="false">IF($B179&lt;='EO9904.3'!mthend,Inputs!AA167,0)</f>
        <v>0</v>
      </c>
      <c r="AB179" s="0" t="n">
        <f aca="false">IF($B179&lt;='EO9904.3'!mthend,Inputs!AB167,0)</f>
        <v>0</v>
      </c>
      <c r="AC179" s="0" t="n">
        <f aca="false">IF($B179&lt;='EO9904.3'!mthend,Inputs!AC167,0)</f>
        <v>0</v>
      </c>
      <c r="AD179" s="33" t="n">
        <f aca="false">IF($B179&lt;='EO9904.3'!mthend,Inputs!AD167,0)</f>
        <v>0</v>
      </c>
      <c r="AE179" s="30" t="n">
        <f aca="false">'EO9904.M'!G184+$AE$3</f>
        <v>5.213</v>
      </c>
      <c r="AF179" s="30" t="n">
        <f aca="false">'EO9904.M'!J184+$AF$3</f>
        <v>0.028</v>
      </c>
      <c r="AG179" s="30" t="n">
        <v>0</v>
      </c>
    </row>
    <row r="180" customFormat="false" ht="12.75" hidden="false" customHeight="false" outlineLevel="0" collapsed="false">
      <c r="B180" s="25" t="n">
        <f aca="false">'EO9904.1'!A185</f>
        <v>42278</v>
      </c>
      <c r="C180" s="34" t="n">
        <f aca="false">IF($B180&lt;=Summary!$D$10,Inputs!C168,0)</f>
        <v>0</v>
      </c>
      <c r="D180" s="35" t="n">
        <f aca="false">IF($B180&lt;=Summary!$D$10,Inputs!D168,0)</f>
        <v>0</v>
      </c>
      <c r="E180" s="32" t="n">
        <f aca="false">IF($B180&lt;=Summary!$D$10,Inputs!E168,0)</f>
        <v>0</v>
      </c>
      <c r="F180" s="32" t="n">
        <f aca="false">IF($B180&lt;=Summary!$D$10,Inputs!F168,0)</f>
        <v>0</v>
      </c>
      <c r="G180" s="29" t="n">
        <f aca="false">'EO9904.1'!G185</f>
        <v>5.163</v>
      </c>
      <c r="H180" s="29" t="n">
        <f aca="false">'EO9904.1'!J185</f>
        <v>0.013</v>
      </c>
      <c r="I180" s="29" t="n">
        <f aca="false">'EO9904.1'!M185</f>
        <v>0.01</v>
      </c>
      <c r="K180" s="34" t="n">
        <f aca="false">IF($B180&lt;='EO9904.2'!mthend,Inputs!K168,0)</f>
        <v>0</v>
      </c>
      <c r="L180" s="33" t="n">
        <f aca="false">IF($B180&lt;='EO9904.2'!mthend,Inputs!L168,0)</f>
        <v>0</v>
      </c>
      <c r="M180" s="33" t="n">
        <f aca="false">IF($B180&lt;='EO9904.2'!mthend,Inputs!M168,0)</f>
        <v>0</v>
      </c>
      <c r="N180" s="33" t="n">
        <f aca="false">IF($B180&lt;='EO9904.2'!mthend,Inputs!N168,0)</f>
        <v>0</v>
      </c>
      <c r="O180" s="30" t="n">
        <v>0</v>
      </c>
      <c r="P180" s="30" t="n">
        <v>0</v>
      </c>
      <c r="Q180" s="30" t="n">
        <f aca="false">'EO9904.2'!M185-$Q$3</f>
        <v>0.0025</v>
      </c>
      <c r="S180" s="34" t="n">
        <f aca="false">IF($B180&lt;='EO9904.3'!mthend,Inputs!S168,0)</f>
        <v>0</v>
      </c>
      <c r="T180" s="0" t="n">
        <f aca="false">IF($B180&lt;='EO9904.3'!mthend,Inputs!T168,0)</f>
        <v>0</v>
      </c>
      <c r="U180" s="0" t="n">
        <f aca="false">IF($B180&lt;='EO9904.3'!mthend,Inputs!U168,0)</f>
        <v>0</v>
      </c>
      <c r="V180" s="33" t="n">
        <f aca="false">IF($B180&lt;='EO9904.3'!mthend,Inputs!V168,0)</f>
        <v>0</v>
      </c>
      <c r="W180" s="30" t="n">
        <f aca="false">'EO9904.3'!G185+$W$3</f>
        <v>5.243</v>
      </c>
      <c r="X180" s="30" t="n">
        <f aca="false">'EO9904.3'!J185+$X$3</f>
        <v>0.028</v>
      </c>
      <c r="Y180" s="30" t="n">
        <v>0</v>
      </c>
      <c r="AA180" s="34" t="n">
        <f aca="false">IF($B180&lt;='EO9904.3'!mthend,Inputs!AA168,0)</f>
        <v>0</v>
      </c>
      <c r="AB180" s="0" t="n">
        <f aca="false">IF($B180&lt;='EO9904.3'!mthend,Inputs!AB168,0)</f>
        <v>0</v>
      </c>
      <c r="AC180" s="0" t="n">
        <f aca="false">IF($B180&lt;='EO9904.3'!mthend,Inputs!AC168,0)</f>
        <v>0</v>
      </c>
      <c r="AD180" s="33" t="n">
        <f aca="false">IF($B180&lt;='EO9904.3'!mthend,Inputs!AD168,0)</f>
        <v>0</v>
      </c>
      <c r="AE180" s="30" t="n">
        <f aca="false">'EO9904.M'!G185+$AE$3</f>
        <v>5.243</v>
      </c>
      <c r="AF180" s="30" t="n">
        <f aca="false">'EO9904.M'!J185+$AF$3</f>
        <v>0.028</v>
      </c>
      <c r="AG180" s="30" t="n">
        <v>0</v>
      </c>
    </row>
    <row r="181" customFormat="false" ht="12.75" hidden="false" customHeight="false" outlineLevel="0" collapsed="false">
      <c r="B181" s="25" t="n">
        <f aca="false">'EO9904.1'!A186</f>
        <v>42309</v>
      </c>
      <c r="C181" s="34" t="n">
        <f aca="false">IF($B181&lt;=Summary!$D$10,Inputs!C169,0)</f>
        <v>0</v>
      </c>
      <c r="D181" s="35" t="n">
        <f aca="false">IF($B181&lt;=Summary!$D$10,Inputs!D169,0)</f>
        <v>0</v>
      </c>
      <c r="E181" s="32" t="n">
        <f aca="false">IF($B181&lt;=Summary!$D$10,Inputs!E169,0)</f>
        <v>0</v>
      </c>
      <c r="F181" s="32" t="n">
        <f aca="false">IF($B181&lt;=Summary!$D$10,Inputs!F169,0)</f>
        <v>0</v>
      </c>
      <c r="G181" s="29" t="n">
        <f aca="false">'EO9904.1'!G186</f>
        <v>5.303</v>
      </c>
      <c r="H181" s="29" t="n">
        <f aca="false">'EO9904.1'!J186</f>
        <v>0.0235</v>
      </c>
      <c r="I181" s="29" t="n">
        <f aca="false">'EO9904.1'!M186</f>
        <v>0.015</v>
      </c>
      <c r="K181" s="34" t="n">
        <f aca="false">IF($B181&lt;='EO9904.2'!mthend,Inputs!K169,0)</f>
        <v>0</v>
      </c>
      <c r="L181" s="33" t="n">
        <f aca="false">IF($B181&lt;='EO9904.2'!mthend,Inputs!L169,0)</f>
        <v>0</v>
      </c>
      <c r="M181" s="33" t="n">
        <f aca="false">IF($B181&lt;='EO9904.2'!mthend,Inputs!M169,0)</f>
        <v>0</v>
      </c>
      <c r="N181" s="33" t="n">
        <f aca="false">IF($B181&lt;='EO9904.2'!mthend,Inputs!N169,0)</f>
        <v>0</v>
      </c>
      <c r="O181" s="30" t="n">
        <v>0</v>
      </c>
      <c r="P181" s="30" t="n">
        <v>0</v>
      </c>
      <c r="Q181" s="30" t="n">
        <f aca="false">'EO9904.2'!M186-$Q$3</f>
        <v>0.0075</v>
      </c>
      <c r="S181" s="34" t="n">
        <f aca="false">IF($B181&lt;='EO9904.3'!mthend,Inputs!S169,0)</f>
        <v>0</v>
      </c>
      <c r="T181" s="0" t="n">
        <f aca="false">IF($B181&lt;='EO9904.3'!mthend,Inputs!T169,0)</f>
        <v>0</v>
      </c>
      <c r="U181" s="0" t="n">
        <f aca="false">IF($B181&lt;='EO9904.3'!mthend,Inputs!U169,0)</f>
        <v>0</v>
      </c>
      <c r="V181" s="33" t="n">
        <f aca="false">IF($B181&lt;='EO9904.3'!mthend,Inputs!V169,0)</f>
        <v>0</v>
      </c>
      <c r="W181" s="30" t="n">
        <f aca="false">'EO9904.3'!G186+$W$3</f>
        <v>5.383</v>
      </c>
      <c r="X181" s="30" t="n">
        <f aca="false">'EO9904.3'!J186+$X$3</f>
        <v>0.0385</v>
      </c>
      <c r="Y181" s="30" t="n">
        <v>0</v>
      </c>
      <c r="AA181" s="34" t="n">
        <f aca="false">IF($B181&lt;='EO9904.3'!mthend,Inputs!AA169,0)</f>
        <v>0</v>
      </c>
      <c r="AB181" s="0" t="n">
        <f aca="false">IF($B181&lt;='EO9904.3'!mthend,Inputs!AB169,0)</f>
        <v>0</v>
      </c>
      <c r="AC181" s="0" t="n">
        <f aca="false">IF($B181&lt;='EO9904.3'!mthend,Inputs!AC169,0)</f>
        <v>0</v>
      </c>
      <c r="AD181" s="33" t="n">
        <f aca="false">IF($B181&lt;='EO9904.3'!mthend,Inputs!AD169,0)</f>
        <v>0</v>
      </c>
      <c r="AE181" s="30" t="n">
        <f aca="false">'EO9904.M'!G186+$AE$3</f>
        <v>5.383</v>
      </c>
      <c r="AF181" s="30" t="n">
        <f aca="false">'EO9904.M'!J186+$AF$3</f>
        <v>0.0385</v>
      </c>
      <c r="AG181" s="30" t="n">
        <v>0</v>
      </c>
    </row>
    <row r="182" customFormat="false" ht="12.75" hidden="false" customHeight="false" outlineLevel="0" collapsed="false">
      <c r="B182" s="25" t="n">
        <f aca="false">'EO9904.1'!A187</f>
        <v>42339</v>
      </c>
      <c r="C182" s="34" t="n">
        <f aca="false">IF($B182&lt;=Summary!$D$10,Inputs!C170,0)</f>
        <v>0</v>
      </c>
      <c r="D182" s="35" t="n">
        <f aca="false">IF($B182&lt;=Summary!$D$10,Inputs!D170,0)</f>
        <v>0</v>
      </c>
      <c r="E182" s="32" t="n">
        <f aca="false">IF($B182&lt;=Summary!$D$10,Inputs!E170,0)</f>
        <v>0</v>
      </c>
      <c r="F182" s="32" t="n">
        <f aca="false">IF($B182&lt;=Summary!$D$10,Inputs!F170,0)</f>
        <v>0</v>
      </c>
      <c r="G182" s="29" t="n">
        <f aca="false">'EO9904.1'!G187</f>
        <v>5.443</v>
      </c>
      <c r="H182" s="29" t="n">
        <f aca="false">'EO9904.1'!J187</f>
        <v>0.0235</v>
      </c>
      <c r="I182" s="29" t="n">
        <f aca="false">'EO9904.1'!M187</f>
        <v>0.015</v>
      </c>
      <c r="K182" s="34" t="n">
        <f aca="false">IF($B182&lt;='EO9904.2'!mthend,Inputs!K170,0)</f>
        <v>0</v>
      </c>
      <c r="L182" s="33" t="n">
        <f aca="false">IF($B182&lt;='EO9904.2'!mthend,Inputs!L170,0)</f>
        <v>0</v>
      </c>
      <c r="M182" s="33" t="n">
        <f aca="false">IF($B182&lt;='EO9904.2'!mthend,Inputs!M170,0)</f>
        <v>0</v>
      </c>
      <c r="N182" s="33" t="n">
        <f aca="false">IF($B182&lt;='EO9904.2'!mthend,Inputs!N170,0)</f>
        <v>0</v>
      </c>
      <c r="O182" s="30" t="n">
        <v>0</v>
      </c>
      <c r="P182" s="30" t="n">
        <v>0</v>
      </c>
      <c r="Q182" s="30" t="n">
        <f aca="false">'EO9904.2'!M187-$Q$3</f>
        <v>0.0075</v>
      </c>
      <c r="S182" s="34" t="n">
        <f aca="false">IF($B182&lt;='EO9904.3'!mthend,Inputs!S170,0)</f>
        <v>0</v>
      </c>
      <c r="T182" s="0" t="n">
        <f aca="false">IF($B182&lt;='EO9904.3'!mthend,Inputs!T170,0)</f>
        <v>0</v>
      </c>
      <c r="U182" s="0" t="n">
        <f aca="false">IF($B182&lt;='EO9904.3'!mthend,Inputs!U170,0)</f>
        <v>0</v>
      </c>
      <c r="V182" s="33" t="n">
        <f aca="false">IF($B182&lt;='EO9904.3'!mthend,Inputs!V170,0)</f>
        <v>0</v>
      </c>
      <c r="W182" s="30" t="n">
        <f aca="false">'EO9904.3'!G187+$W$3</f>
        <v>5.523</v>
      </c>
      <c r="X182" s="30" t="n">
        <f aca="false">'EO9904.3'!J187+$X$3</f>
        <v>0.0385</v>
      </c>
      <c r="Y182" s="30" t="n">
        <v>0</v>
      </c>
      <c r="AA182" s="34" t="n">
        <f aca="false">IF($B182&lt;='EO9904.3'!mthend,Inputs!AA170,0)</f>
        <v>0</v>
      </c>
      <c r="AB182" s="0" t="n">
        <f aca="false">IF($B182&lt;='EO9904.3'!mthend,Inputs!AB170,0)</f>
        <v>0</v>
      </c>
      <c r="AC182" s="0" t="n">
        <f aca="false">IF($B182&lt;='EO9904.3'!mthend,Inputs!AC170,0)</f>
        <v>0</v>
      </c>
      <c r="AD182" s="33" t="n">
        <f aca="false">IF($B182&lt;='EO9904.3'!mthend,Inputs!AD170,0)</f>
        <v>0</v>
      </c>
      <c r="AE182" s="30" t="n">
        <f aca="false">'EO9904.M'!G187+$AE$3</f>
        <v>5.523</v>
      </c>
      <c r="AF182" s="30" t="n">
        <f aca="false">'EO9904.M'!J187+$AF$3</f>
        <v>0.0385</v>
      </c>
      <c r="AG182" s="30" t="n">
        <v>0</v>
      </c>
    </row>
    <row r="183" customFormat="false" ht="12.75" hidden="false" customHeight="false" outlineLevel="0" collapsed="false">
      <c r="B183" s="25" t="n">
        <f aca="false">'EO9904.1'!A188</f>
        <v>42370</v>
      </c>
      <c r="C183" s="34" t="n">
        <f aca="false">IF($B183&lt;=Summary!$D$10,Inputs!C171,0)</f>
        <v>0</v>
      </c>
      <c r="D183" s="35" t="n">
        <f aca="false">IF($B183&lt;=Summary!$D$10,Inputs!D171,0)</f>
        <v>0</v>
      </c>
      <c r="E183" s="32" t="n">
        <f aca="false">IF($B183&lt;=Summary!$D$10,Inputs!E171,0)</f>
        <v>0</v>
      </c>
      <c r="F183" s="32" t="n">
        <f aca="false">IF($B183&lt;=Summary!$D$10,Inputs!F171,0)</f>
        <v>0</v>
      </c>
      <c r="G183" s="29" t="n">
        <f aca="false">'EO9904.1'!G188</f>
        <v>5.538</v>
      </c>
      <c r="H183" s="29" t="n">
        <f aca="false">'EO9904.1'!J188</f>
        <v>0.0235</v>
      </c>
      <c r="I183" s="29" t="n">
        <f aca="false">'EO9904.1'!M188</f>
        <v>0.015</v>
      </c>
      <c r="K183" s="34" t="n">
        <f aca="false">IF($B183&lt;='EO9904.2'!mthend,Inputs!K171,0)</f>
        <v>0</v>
      </c>
      <c r="L183" s="33" t="n">
        <f aca="false">IF($B183&lt;='EO9904.2'!mthend,Inputs!L171,0)</f>
        <v>0</v>
      </c>
      <c r="M183" s="33" t="n">
        <f aca="false">IF($B183&lt;='EO9904.2'!mthend,Inputs!M171,0)</f>
        <v>0</v>
      </c>
      <c r="N183" s="33" t="n">
        <f aca="false">IF($B183&lt;='EO9904.2'!mthend,Inputs!N171,0)</f>
        <v>0</v>
      </c>
      <c r="O183" s="30" t="n">
        <v>0</v>
      </c>
      <c r="P183" s="30" t="n">
        <v>0</v>
      </c>
      <c r="Q183" s="30" t="n">
        <f aca="false">'EO9904.2'!M188-$Q$3</f>
        <v>0.0075</v>
      </c>
      <c r="S183" s="34" t="n">
        <f aca="false">IF($B183&lt;='EO9904.3'!mthend,Inputs!S171,0)</f>
        <v>0</v>
      </c>
      <c r="T183" s="0" t="n">
        <f aca="false">IF($B183&lt;='EO9904.3'!mthend,Inputs!T171,0)</f>
        <v>0</v>
      </c>
      <c r="U183" s="0" t="n">
        <f aca="false">IF($B183&lt;='EO9904.3'!mthend,Inputs!U171,0)</f>
        <v>0</v>
      </c>
      <c r="V183" s="33" t="n">
        <f aca="false">IF($B183&lt;='EO9904.3'!mthend,Inputs!V171,0)</f>
        <v>0</v>
      </c>
      <c r="W183" s="30" t="n">
        <f aca="false">'EO9904.3'!G188+$W$3</f>
        <v>5.618</v>
      </c>
      <c r="X183" s="30" t="n">
        <f aca="false">'EO9904.3'!J188+$X$3</f>
        <v>0.0385</v>
      </c>
      <c r="Y183" s="30" t="n">
        <v>0</v>
      </c>
      <c r="AA183" s="34" t="n">
        <f aca="false">IF($B183&lt;='EO9904.3'!mthend,Inputs!AA171,0)</f>
        <v>0</v>
      </c>
      <c r="AB183" s="0" t="n">
        <f aca="false">IF($B183&lt;='EO9904.3'!mthend,Inputs!AB171,0)</f>
        <v>0</v>
      </c>
      <c r="AC183" s="0" t="n">
        <f aca="false">IF($B183&lt;='EO9904.3'!mthend,Inputs!AC171,0)</f>
        <v>0</v>
      </c>
      <c r="AD183" s="33" t="n">
        <f aca="false">IF($B183&lt;='EO9904.3'!mthend,Inputs!AD171,0)</f>
        <v>0</v>
      </c>
      <c r="AE183" s="30" t="n">
        <f aca="false">'EO9904.M'!G188+$AE$3</f>
        <v>5.618</v>
      </c>
      <c r="AF183" s="30" t="n">
        <f aca="false">'EO9904.M'!J188+$AF$3</f>
        <v>0.0385</v>
      </c>
      <c r="AG183" s="30" t="n">
        <v>0</v>
      </c>
    </row>
    <row r="184" customFormat="false" ht="12.75" hidden="false" customHeight="false" outlineLevel="0" collapsed="false">
      <c r="B184" s="25" t="n">
        <f aca="false">'EO9904.1'!A189</f>
        <v>42401</v>
      </c>
      <c r="C184" s="34" t="n">
        <f aca="false">IF($B184&lt;=Summary!$D$10,Inputs!C172,0)</f>
        <v>0</v>
      </c>
      <c r="D184" s="35" t="n">
        <f aca="false">IF($B184&lt;=Summary!$D$10,Inputs!D172,0)</f>
        <v>0</v>
      </c>
      <c r="E184" s="32" t="n">
        <f aca="false">IF($B184&lt;=Summary!$D$10,Inputs!E172,0)</f>
        <v>0</v>
      </c>
      <c r="F184" s="32" t="n">
        <f aca="false">IF($B184&lt;=Summary!$D$10,Inputs!F172,0)</f>
        <v>0</v>
      </c>
      <c r="G184" s="29" t="n">
        <f aca="false">'EO9904.1'!G189</f>
        <v>5.418</v>
      </c>
      <c r="H184" s="29" t="n">
        <f aca="false">'EO9904.1'!J189</f>
        <v>0.0235</v>
      </c>
      <c r="I184" s="29" t="n">
        <f aca="false">'EO9904.1'!M189</f>
        <v>0.015</v>
      </c>
      <c r="K184" s="34" t="n">
        <f aca="false">IF($B184&lt;='EO9904.2'!mthend,Inputs!K172,0)</f>
        <v>0</v>
      </c>
      <c r="L184" s="33" t="n">
        <f aca="false">IF($B184&lt;='EO9904.2'!mthend,Inputs!L172,0)</f>
        <v>0</v>
      </c>
      <c r="M184" s="33" t="n">
        <f aca="false">IF($B184&lt;='EO9904.2'!mthend,Inputs!M172,0)</f>
        <v>0</v>
      </c>
      <c r="N184" s="33" t="n">
        <f aca="false">IF($B184&lt;='EO9904.2'!mthend,Inputs!N172,0)</f>
        <v>0</v>
      </c>
      <c r="O184" s="30" t="n">
        <v>0</v>
      </c>
      <c r="P184" s="30" t="n">
        <v>0</v>
      </c>
      <c r="Q184" s="30" t="n">
        <f aca="false">'EO9904.2'!M189-$Q$3</f>
        <v>0.0075</v>
      </c>
      <c r="S184" s="34" t="n">
        <f aca="false">IF($B184&lt;='EO9904.3'!mthend,Inputs!S172,0)</f>
        <v>0</v>
      </c>
      <c r="T184" s="0" t="n">
        <f aca="false">IF($B184&lt;='EO9904.3'!mthend,Inputs!T172,0)</f>
        <v>0</v>
      </c>
      <c r="U184" s="0" t="n">
        <f aca="false">IF($B184&lt;='EO9904.3'!mthend,Inputs!U172,0)</f>
        <v>0</v>
      </c>
      <c r="V184" s="33" t="n">
        <f aca="false">IF($B184&lt;='EO9904.3'!mthend,Inputs!V172,0)</f>
        <v>0</v>
      </c>
      <c r="W184" s="30" t="n">
        <f aca="false">'EO9904.3'!G189+$W$3</f>
        <v>5.498</v>
      </c>
      <c r="X184" s="30" t="n">
        <f aca="false">'EO9904.3'!J189+$X$3</f>
        <v>0.0385</v>
      </c>
      <c r="Y184" s="30" t="n">
        <v>0</v>
      </c>
      <c r="AA184" s="34" t="n">
        <f aca="false">IF($B184&lt;='EO9904.3'!mthend,Inputs!AA172,0)</f>
        <v>0</v>
      </c>
      <c r="AB184" s="0" t="n">
        <f aca="false">IF($B184&lt;='EO9904.3'!mthend,Inputs!AB172,0)</f>
        <v>0</v>
      </c>
      <c r="AC184" s="0" t="n">
        <f aca="false">IF($B184&lt;='EO9904.3'!mthend,Inputs!AC172,0)</f>
        <v>0</v>
      </c>
      <c r="AD184" s="33" t="n">
        <f aca="false">IF($B184&lt;='EO9904.3'!mthend,Inputs!AD172,0)</f>
        <v>0</v>
      </c>
      <c r="AE184" s="30" t="n">
        <f aca="false">'EO9904.M'!G189+$AE$3</f>
        <v>5.498</v>
      </c>
      <c r="AF184" s="30" t="n">
        <f aca="false">'EO9904.M'!J189+$AF$3</f>
        <v>0.0385</v>
      </c>
      <c r="AG184" s="30" t="n">
        <v>0</v>
      </c>
    </row>
    <row r="185" customFormat="false" ht="12.75" hidden="false" customHeight="false" outlineLevel="0" collapsed="false">
      <c r="B185" s="25" t="n">
        <f aca="false">'EO9904.1'!A190</f>
        <v>42430</v>
      </c>
      <c r="C185" s="34" t="n">
        <f aca="false">IF($B185&lt;=Summary!$D$10,Inputs!C173,0)</f>
        <v>0</v>
      </c>
      <c r="D185" s="35" t="n">
        <f aca="false">IF($B185&lt;=Summary!$D$10,Inputs!D173,0)</f>
        <v>0</v>
      </c>
      <c r="E185" s="32" t="n">
        <f aca="false">IF($B185&lt;=Summary!$D$10,Inputs!E173,0)</f>
        <v>0</v>
      </c>
      <c r="F185" s="32" t="n">
        <f aca="false">IF($B185&lt;=Summary!$D$10,Inputs!F173,0)</f>
        <v>0</v>
      </c>
      <c r="G185" s="29" t="n">
        <f aca="false">'EO9904.1'!G190</f>
        <v>5.293</v>
      </c>
      <c r="H185" s="29" t="n">
        <f aca="false">'EO9904.1'!J190</f>
        <v>0.0235</v>
      </c>
      <c r="I185" s="29" t="n">
        <f aca="false">'EO9904.1'!M190</f>
        <v>0.015</v>
      </c>
      <c r="K185" s="34" t="n">
        <f aca="false">IF($B185&lt;='EO9904.2'!mthend,Inputs!K173,0)</f>
        <v>0</v>
      </c>
      <c r="L185" s="33" t="n">
        <f aca="false">IF($B185&lt;='EO9904.2'!mthend,Inputs!L173,0)</f>
        <v>0</v>
      </c>
      <c r="M185" s="33" t="n">
        <f aca="false">IF($B185&lt;='EO9904.2'!mthend,Inputs!M173,0)</f>
        <v>0</v>
      </c>
      <c r="N185" s="33" t="n">
        <f aca="false">IF($B185&lt;='EO9904.2'!mthend,Inputs!N173,0)</f>
        <v>0</v>
      </c>
      <c r="O185" s="30" t="n">
        <v>0</v>
      </c>
      <c r="P185" s="30" t="n">
        <v>0</v>
      </c>
      <c r="Q185" s="30" t="n">
        <f aca="false">'EO9904.2'!M190-$Q$3</f>
        <v>0.0075</v>
      </c>
      <c r="S185" s="34" t="n">
        <f aca="false">IF($B185&lt;='EO9904.3'!mthend,Inputs!S173,0)</f>
        <v>0</v>
      </c>
      <c r="T185" s="0" t="n">
        <f aca="false">IF($B185&lt;='EO9904.3'!mthend,Inputs!T173,0)</f>
        <v>0</v>
      </c>
      <c r="U185" s="0" t="n">
        <f aca="false">IF($B185&lt;='EO9904.3'!mthend,Inputs!U173,0)</f>
        <v>0</v>
      </c>
      <c r="V185" s="33" t="n">
        <f aca="false">IF($B185&lt;='EO9904.3'!mthend,Inputs!V173,0)</f>
        <v>0</v>
      </c>
      <c r="W185" s="30" t="n">
        <f aca="false">'EO9904.3'!G190+$W$3</f>
        <v>5.373</v>
      </c>
      <c r="X185" s="30" t="n">
        <f aca="false">'EO9904.3'!J190+$X$3</f>
        <v>0.0385</v>
      </c>
      <c r="Y185" s="30" t="n">
        <v>0</v>
      </c>
      <c r="AA185" s="34" t="n">
        <f aca="false">IF($B185&lt;='EO9904.3'!mthend,Inputs!AA173,0)</f>
        <v>0</v>
      </c>
      <c r="AB185" s="0" t="n">
        <f aca="false">IF($B185&lt;='EO9904.3'!mthend,Inputs!AB173,0)</f>
        <v>0</v>
      </c>
      <c r="AC185" s="0" t="n">
        <f aca="false">IF($B185&lt;='EO9904.3'!mthend,Inputs!AC173,0)</f>
        <v>0</v>
      </c>
      <c r="AD185" s="33" t="n">
        <f aca="false">IF($B185&lt;='EO9904.3'!mthend,Inputs!AD173,0)</f>
        <v>0</v>
      </c>
      <c r="AE185" s="30" t="n">
        <f aca="false">'EO9904.M'!G190+$AE$3</f>
        <v>5.373</v>
      </c>
      <c r="AF185" s="30" t="n">
        <f aca="false">'EO9904.M'!J190+$AF$3</f>
        <v>0.0385</v>
      </c>
      <c r="AG185" s="30" t="n">
        <v>0</v>
      </c>
    </row>
    <row r="186" customFormat="false" ht="12.75" hidden="false" customHeight="false" outlineLevel="0" collapsed="false">
      <c r="B186" s="25" t="n">
        <f aca="false">'EO9904.1'!A191</f>
        <v>42461</v>
      </c>
      <c r="C186" s="34" t="n">
        <f aca="false">IF($B186&lt;=Summary!$D$10,Inputs!C174,0)</f>
        <v>0</v>
      </c>
      <c r="D186" s="35" t="n">
        <f aca="false">IF($B186&lt;=Summary!$D$10,Inputs!D174,0)</f>
        <v>0</v>
      </c>
      <c r="E186" s="32" t="n">
        <f aca="false">IF($B186&lt;=Summary!$D$10,Inputs!E174,0)</f>
        <v>0</v>
      </c>
      <c r="F186" s="32" t="n">
        <f aca="false">IF($B186&lt;=Summary!$D$10,Inputs!F174,0)</f>
        <v>0</v>
      </c>
      <c r="G186" s="29" t="n">
        <f aca="false">'EO9904.1'!G191</f>
        <v>5.163</v>
      </c>
      <c r="H186" s="29" t="n">
        <f aca="false">'EO9904.1'!J191</f>
        <v>0.013</v>
      </c>
      <c r="I186" s="29" t="n">
        <f aca="false">'EO9904.1'!M191</f>
        <v>0.01</v>
      </c>
      <c r="K186" s="34" t="n">
        <f aca="false">IF($B186&lt;='EO9904.2'!mthend,Inputs!K174,0)</f>
        <v>0</v>
      </c>
      <c r="L186" s="33" t="n">
        <f aca="false">IF($B186&lt;='EO9904.2'!mthend,Inputs!L174,0)</f>
        <v>0</v>
      </c>
      <c r="M186" s="33" t="n">
        <f aca="false">IF($B186&lt;='EO9904.2'!mthend,Inputs!M174,0)</f>
        <v>0</v>
      </c>
      <c r="N186" s="33" t="n">
        <f aca="false">IF($B186&lt;='EO9904.2'!mthend,Inputs!N174,0)</f>
        <v>0</v>
      </c>
      <c r="O186" s="30" t="n">
        <v>0</v>
      </c>
      <c r="P186" s="30" t="n">
        <v>0</v>
      </c>
      <c r="Q186" s="30" t="n">
        <f aca="false">'EO9904.2'!M191-$Q$3</f>
        <v>0.0025</v>
      </c>
      <c r="S186" s="34" t="n">
        <f aca="false">IF($B186&lt;='EO9904.3'!mthend,Inputs!S174,0)</f>
        <v>0</v>
      </c>
      <c r="T186" s="0" t="n">
        <f aca="false">IF($B186&lt;='EO9904.3'!mthend,Inputs!T174,0)</f>
        <v>0</v>
      </c>
      <c r="U186" s="0" t="n">
        <f aca="false">IF($B186&lt;='EO9904.3'!mthend,Inputs!U174,0)</f>
        <v>0</v>
      </c>
      <c r="V186" s="33" t="n">
        <f aca="false">IF($B186&lt;='EO9904.3'!mthend,Inputs!V174,0)</f>
        <v>0</v>
      </c>
      <c r="W186" s="30" t="n">
        <f aca="false">'EO9904.3'!G191+$W$3</f>
        <v>5.243</v>
      </c>
      <c r="X186" s="30" t="n">
        <f aca="false">'EO9904.3'!J191+$X$3</f>
        <v>0.028</v>
      </c>
      <c r="Y186" s="30" t="n">
        <v>0</v>
      </c>
      <c r="AA186" s="34" t="n">
        <f aca="false">IF($B186&lt;='EO9904.3'!mthend,Inputs!AA174,0)</f>
        <v>0</v>
      </c>
      <c r="AB186" s="0" t="n">
        <f aca="false">IF($B186&lt;='EO9904.3'!mthend,Inputs!AB174,0)</f>
        <v>0</v>
      </c>
      <c r="AC186" s="0" t="n">
        <f aca="false">IF($B186&lt;='EO9904.3'!mthend,Inputs!AC174,0)</f>
        <v>0</v>
      </c>
      <c r="AD186" s="33" t="n">
        <f aca="false">IF($B186&lt;='EO9904.3'!mthend,Inputs!AD174,0)</f>
        <v>0</v>
      </c>
      <c r="AE186" s="30" t="n">
        <f aca="false">'EO9904.M'!G191+$AE$3</f>
        <v>5.243</v>
      </c>
      <c r="AF186" s="30" t="n">
        <f aca="false">'EO9904.M'!J191+$AF$3</f>
        <v>0.028</v>
      </c>
      <c r="AG186" s="30" t="n">
        <v>0</v>
      </c>
    </row>
    <row r="187" customFormat="false" ht="12.75" hidden="false" customHeight="false" outlineLevel="0" collapsed="false">
      <c r="B187" s="25" t="n">
        <f aca="false">'EO9904.1'!A192</f>
        <v>42491</v>
      </c>
      <c r="C187" s="34" t="n">
        <f aca="false">IF($B187&lt;=Summary!$D$10,Inputs!C175,0)</f>
        <v>0</v>
      </c>
      <c r="D187" s="35" t="n">
        <f aca="false">IF($B187&lt;=Summary!$D$10,Inputs!D175,0)</f>
        <v>0</v>
      </c>
      <c r="E187" s="32" t="n">
        <f aca="false">IF($B187&lt;=Summary!$D$10,Inputs!E175,0)</f>
        <v>0</v>
      </c>
      <c r="F187" s="32" t="n">
        <f aca="false">IF($B187&lt;=Summary!$D$10,Inputs!F175,0)</f>
        <v>0</v>
      </c>
      <c r="G187" s="29" t="n">
        <f aca="false">'EO9904.1'!G192</f>
        <v>5.153</v>
      </c>
      <c r="H187" s="29" t="n">
        <f aca="false">'EO9904.1'!J192</f>
        <v>0.013</v>
      </c>
      <c r="I187" s="29" t="n">
        <f aca="false">'EO9904.1'!M192</f>
        <v>0.01</v>
      </c>
      <c r="K187" s="34" t="n">
        <f aca="false">IF($B187&lt;='EO9904.2'!mthend,Inputs!K175,0)</f>
        <v>0</v>
      </c>
      <c r="L187" s="33" t="n">
        <f aca="false">IF($B187&lt;='EO9904.2'!mthend,Inputs!L175,0)</f>
        <v>0</v>
      </c>
      <c r="M187" s="33" t="n">
        <f aca="false">IF($B187&lt;='EO9904.2'!mthend,Inputs!M175,0)</f>
        <v>0</v>
      </c>
      <c r="N187" s="33" t="n">
        <f aca="false">IF($B187&lt;='EO9904.2'!mthend,Inputs!N175,0)</f>
        <v>0</v>
      </c>
      <c r="O187" s="30" t="n">
        <v>0</v>
      </c>
      <c r="P187" s="30" t="n">
        <v>0</v>
      </c>
      <c r="Q187" s="30" t="n">
        <f aca="false">'EO9904.2'!M192-$Q$3</f>
        <v>0.0025</v>
      </c>
      <c r="S187" s="34" t="n">
        <f aca="false">IF($B187&lt;='EO9904.3'!mthend,Inputs!S175,0)</f>
        <v>0</v>
      </c>
      <c r="T187" s="0" t="n">
        <f aca="false">IF($B187&lt;='EO9904.3'!mthend,Inputs!T175,0)</f>
        <v>0</v>
      </c>
      <c r="U187" s="0" t="n">
        <f aca="false">IF($B187&lt;='EO9904.3'!mthend,Inputs!U175,0)</f>
        <v>0</v>
      </c>
      <c r="V187" s="33" t="n">
        <f aca="false">IF($B187&lt;='EO9904.3'!mthend,Inputs!V175,0)</f>
        <v>0</v>
      </c>
      <c r="W187" s="30" t="n">
        <f aca="false">'EO9904.3'!G192+$W$3</f>
        <v>5.233</v>
      </c>
      <c r="X187" s="30" t="n">
        <f aca="false">'EO9904.3'!J192+$X$3</f>
        <v>0.028</v>
      </c>
      <c r="Y187" s="30" t="n">
        <v>0</v>
      </c>
      <c r="AA187" s="34" t="n">
        <f aca="false">IF($B187&lt;='EO9904.3'!mthend,Inputs!AA175,0)</f>
        <v>0</v>
      </c>
      <c r="AB187" s="0" t="n">
        <f aca="false">IF($B187&lt;='EO9904.3'!mthend,Inputs!AB175,0)</f>
        <v>0</v>
      </c>
      <c r="AC187" s="0" t="n">
        <f aca="false">IF($B187&lt;='EO9904.3'!mthend,Inputs!AC175,0)</f>
        <v>0</v>
      </c>
      <c r="AD187" s="33" t="n">
        <f aca="false">IF($B187&lt;='EO9904.3'!mthend,Inputs!AD175,0)</f>
        <v>0</v>
      </c>
      <c r="AE187" s="30" t="n">
        <f aca="false">'EO9904.M'!G192+$AE$3</f>
        <v>5.233</v>
      </c>
      <c r="AF187" s="30" t="n">
        <f aca="false">'EO9904.M'!J192+$AF$3</f>
        <v>0.028</v>
      </c>
      <c r="AG187" s="30" t="n">
        <v>0</v>
      </c>
    </row>
    <row r="188" customFormat="false" ht="12.75" hidden="false" customHeight="false" outlineLevel="0" collapsed="false">
      <c r="B188" s="25" t="n">
        <f aca="false">'EO9904.1'!A193</f>
        <v>42522</v>
      </c>
      <c r="C188" s="34" t="n">
        <f aca="false">IF($B188&lt;=Summary!$D$10,Inputs!C176,0)</f>
        <v>0</v>
      </c>
      <c r="D188" s="35" t="n">
        <f aca="false">IF($B188&lt;=Summary!$D$10,Inputs!D176,0)</f>
        <v>0</v>
      </c>
      <c r="E188" s="32" t="n">
        <f aca="false">IF($B188&lt;=Summary!$D$10,Inputs!E176,0)</f>
        <v>0</v>
      </c>
      <c r="F188" s="32" t="n">
        <f aca="false">IF($B188&lt;=Summary!$D$10,Inputs!F176,0)</f>
        <v>0</v>
      </c>
      <c r="G188" s="29" t="n">
        <f aca="false">'EO9904.1'!G193</f>
        <v>5.173</v>
      </c>
      <c r="H188" s="29" t="n">
        <f aca="false">'EO9904.1'!J193</f>
        <v>0.013</v>
      </c>
      <c r="I188" s="29" t="n">
        <f aca="false">'EO9904.1'!M193</f>
        <v>0.01</v>
      </c>
      <c r="K188" s="34" t="n">
        <f aca="false">IF($B188&lt;='EO9904.2'!mthend,Inputs!K176,0)</f>
        <v>0</v>
      </c>
      <c r="L188" s="33" t="n">
        <f aca="false">IF($B188&lt;='EO9904.2'!mthend,Inputs!L176,0)</f>
        <v>0</v>
      </c>
      <c r="M188" s="33" t="n">
        <f aca="false">IF($B188&lt;='EO9904.2'!mthend,Inputs!M176,0)</f>
        <v>0</v>
      </c>
      <c r="N188" s="33" t="n">
        <f aca="false">IF($B188&lt;='EO9904.2'!mthend,Inputs!N176,0)</f>
        <v>0</v>
      </c>
      <c r="O188" s="30" t="n">
        <v>0</v>
      </c>
      <c r="P188" s="30" t="n">
        <v>0</v>
      </c>
      <c r="Q188" s="30" t="n">
        <f aca="false">'EO9904.2'!M193-$Q$3</f>
        <v>0.0025</v>
      </c>
      <c r="S188" s="34" t="n">
        <f aca="false">IF($B188&lt;='EO9904.3'!mthend,Inputs!S176,0)</f>
        <v>0</v>
      </c>
      <c r="T188" s="0" t="n">
        <f aca="false">IF($B188&lt;='EO9904.3'!mthend,Inputs!T176,0)</f>
        <v>0</v>
      </c>
      <c r="U188" s="0" t="n">
        <f aca="false">IF($B188&lt;='EO9904.3'!mthend,Inputs!U176,0)</f>
        <v>0</v>
      </c>
      <c r="V188" s="33" t="n">
        <f aca="false">IF($B188&lt;='EO9904.3'!mthend,Inputs!V176,0)</f>
        <v>0</v>
      </c>
      <c r="W188" s="30" t="n">
        <f aca="false">'EO9904.3'!G193+$W$3</f>
        <v>5.253</v>
      </c>
      <c r="X188" s="30" t="n">
        <f aca="false">'EO9904.3'!J193+$X$3</f>
        <v>0.028</v>
      </c>
      <c r="Y188" s="30" t="n">
        <v>0</v>
      </c>
      <c r="AA188" s="34" t="n">
        <f aca="false">IF($B188&lt;='EO9904.3'!mthend,Inputs!AA176,0)</f>
        <v>0</v>
      </c>
      <c r="AB188" s="0" t="n">
        <f aca="false">IF($B188&lt;='EO9904.3'!mthend,Inputs!AB176,0)</f>
        <v>0</v>
      </c>
      <c r="AC188" s="0" t="n">
        <f aca="false">IF($B188&lt;='EO9904.3'!mthend,Inputs!AC176,0)</f>
        <v>0</v>
      </c>
      <c r="AD188" s="33" t="n">
        <f aca="false">IF($B188&lt;='EO9904.3'!mthend,Inputs!AD176,0)</f>
        <v>0</v>
      </c>
      <c r="AE188" s="30" t="n">
        <f aca="false">'EO9904.M'!G193+$AE$3</f>
        <v>5.253</v>
      </c>
      <c r="AF188" s="30" t="n">
        <f aca="false">'EO9904.M'!J193+$AF$3</f>
        <v>0.028</v>
      </c>
      <c r="AG188" s="30" t="n">
        <v>0</v>
      </c>
    </row>
    <row r="189" customFormat="false" ht="12.75" hidden="false" customHeight="false" outlineLevel="0" collapsed="false">
      <c r="B189" s="25" t="n">
        <f aca="false">'EO9904.1'!A194</f>
        <v>42552</v>
      </c>
      <c r="C189" s="34" t="n">
        <f aca="false">IF($B189&lt;=Summary!$D$10,Inputs!C177,0)</f>
        <v>0</v>
      </c>
      <c r="D189" s="35" t="n">
        <f aca="false">IF($B189&lt;=Summary!$D$10,Inputs!D177,0)</f>
        <v>0</v>
      </c>
      <c r="E189" s="32" t="n">
        <f aca="false">IF($B189&lt;=Summary!$D$10,Inputs!E177,0)</f>
        <v>0</v>
      </c>
      <c r="F189" s="32" t="n">
        <f aca="false">IF($B189&lt;=Summary!$D$10,Inputs!F177,0)</f>
        <v>0</v>
      </c>
      <c r="G189" s="29" t="n">
        <f aca="false">'EO9904.1'!G194</f>
        <v>5.194</v>
      </c>
      <c r="H189" s="29" t="n">
        <f aca="false">'EO9904.1'!J194</f>
        <v>0.013</v>
      </c>
      <c r="I189" s="29" t="n">
        <f aca="false">'EO9904.1'!M194</f>
        <v>0.01</v>
      </c>
      <c r="K189" s="34" t="n">
        <f aca="false">IF($B189&lt;='EO9904.2'!mthend,Inputs!K177,0)</f>
        <v>0</v>
      </c>
      <c r="L189" s="33" t="n">
        <f aca="false">IF($B189&lt;='EO9904.2'!mthend,Inputs!L177,0)</f>
        <v>0</v>
      </c>
      <c r="M189" s="33" t="n">
        <f aca="false">IF($B189&lt;='EO9904.2'!mthend,Inputs!M177,0)</f>
        <v>0</v>
      </c>
      <c r="N189" s="33" t="n">
        <f aca="false">IF($B189&lt;='EO9904.2'!mthend,Inputs!N177,0)</f>
        <v>0</v>
      </c>
      <c r="O189" s="30" t="n">
        <v>0</v>
      </c>
      <c r="P189" s="30" t="n">
        <v>0</v>
      </c>
      <c r="Q189" s="30" t="n">
        <f aca="false">'EO9904.2'!M194-$Q$3</f>
        <v>0.0025</v>
      </c>
      <c r="S189" s="34" t="n">
        <f aca="false">IF($B189&lt;='EO9904.3'!mthend,Inputs!S177,0)</f>
        <v>0</v>
      </c>
      <c r="T189" s="0" t="n">
        <f aca="false">IF($B189&lt;='EO9904.3'!mthend,Inputs!T177,0)</f>
        <v>0</v>
      </c>
      <c r="U189" s="0" t="n">
        <f aca="false">IF($B189&lt;='EO9904.3'!mthend,Inputs!U177,0)</f>
        <v>0</v>
      </c>
      <c r="V189" s="33" t="n">
        <f aca="false">IF($B189&lt;='EO9904.3'!mthend,Inputs!V177,0)</f>
        <v>0</v>
      </c>
      <c r="W189" s="30" t="n">
        <f aca="false">'EO9904.3'!G194+$W$3</f>
        <v>5.274</v>
      </c>
      <c r="X189" s="30" t="n">
        <f aca="false">'EO9904.3'!J194+$X$3</f>
        <v>0.028</v>
      </c>
      <c r="Y189" s="30" t="n">
        <v>0</v>
      </c>
      <c r="AA189" s="34" t="n">
        <f aca="false">IF($B189&lt;='EO9904.3'!mthend,Inputs!AA177,0)</f>
        <v>0</v>
      </c>
      <c r="AB189" s="0" t="n">
        <f aca="false">IF($B189&lt;='EO9904.3'!mthend,Inputs!AB177,0)</f>
        <v>0</v>
      </c>
      <c r="AC189" s="0" t="n">
        <f aca="false">IF($B189&lt;='EO9904.3'!mthend,Inputs!AC177,0)</f>
        <v>0</v>
      </c>
      <c r="AD189" s="33" t="n">
        <f aca="false">IF($B189&lt;='EO9904.3'!mthend,Inputs!AD177,0)</f>
        <v>0</v>
      </c>
      <c r="AE189" s="30" t="n">
        <f aca="false">'EO9904.M'!G194+$AE$3</f>
        <v>5.274</v>
      </c>
      <c r="AF189" s="30" t="n">
        <f aca="false">'EO9904.M'!J194+$AF$3</f>
        <v>0.028</v>
      </c>
      <c r="AG189" s="30" t="n">
        <v>0</v>
      </c>
    </row>
    <row r="190" customFormat="false" ht="12.75" hidden="false" customHeight="false" outlineLevel="0" collapsed="false">
      <c r="B190" s="25" t="n">
        <f aca="false">'EO9904.1'!A195</f>
        <v>42583</v>
      </c>
      <c r="C190" s="34" t="n">
        <f aca="false">IF($B190&lt;=Summary!$D$10,Inputs!C178,0)</f>
        <v>0</v>
      </c>
      <c r="D190" s="35" t="n">
        <f aca="false">IF($B190&lt;=Summary!$D$10,Inputs!D178,0)</f>
        <v>0</v>
      </c>
      <c r="E190" s="32" t="n">
        <f aca="false">IF($B190&lt;=Summary!$D$10,Inputs!E178,0)</f>
        <v>0</v>
      </c>
      <c r="F190" s="32" t="n">
        <f aca="false">IF($B190&lt;=Summary!$D$10,Inputs!F178,0)</f>
        <v>0</v>
      </c>
      <c r="G190" s="29" t="n">
        <f aca="false">'EO9904.1'!G195</f>
        <v>5.218</v>
      </c>
      <c r="H190" s="29" t="n">
        <f aca="false">'EO9904.1'!J195</f>
        <v>0.013</v>
      </c>
      <c r="I190" s="29" t="n">
        <f aca="false">'EO9904.1'!M195</f>
        <v>0.01</v>
      </c>
      <c r="K190" s="34" t="n">
        <f aca="false">IF($B190&lt;='EO9904.2'!mthend,Inputs!K178,0)</f>
        <v>0</v>
      </c>
      <c r="L190" s="33" t="n">
        <f aca="false">IF($B190&lt;='EO9904.2'!mthend,Inputs!L178,0)</f>
        <v>0</v>
      </c>
      <c r="M190" s="33" t="n">
        <f aca="false">IF($B190&lt;='EO9904.2'!mthend,Inputs!M178,0)</f>
        <v>0</v>
      </c>
      <c r="N190" s="33" t="n">
        <f aca="false">IF($B190&lt;='EO9904.2'!mthend,Inputs!N178,0)</f>
        <v>0</v>
      </c>
      <c r="O190" s="30" t="n">
        <v>0</v>
      </c>
      <c r="P190" s="30" t="n">
        <v>0</v>
      </c>
      <c r="Q190" s="30" t="n">
        <f aca="false">'EO9904.2'!M195-$Q$3</f>
        <v>0.0025</v>
      </c>
      <c r="S190" s="34" t="n">
        <f aca="false">IF($B190&lt;='EO9904.3'!mthend,Inputs!S178,0)</f>
        <v>0</v>
      </c>
      <c r="T190" s="0" t="n">
        <f aca="false">IF($B190&lt;='EO9904.3'!mthend,Inputs!T178,0)</f>
        <v>0</v>
      </c>
      <c r="U190" s="0" t="n">
        <f aca="false">IF($B190&lt;='EO9904.3'!mthend,Inputs!U178,0)</f>
        <v>0</v>
      </c>
      <c r="V190" s="33" t="n">
        <f aca="false">IF($B190&lt;='EO9904.3'!mthend,Inputs!V178,0)</f>
        <v>0</v>
      </c>
      <c r="W190" s="30" t="n">
        <f aca="false">'EO9904.3'!G195+$W$3</f>
        <v>5.298</v>
      </c>
      <c r="X190" s="30" t="n">
        <f aca="false">'EO9904.3'!J195+$X$3</f>
        <v>0.028</v>
      </c>
      <c r="Y190" s="30" t="n">
        <v>0</v>
      </c>
      <c r="AA190" s="34" t="n">
        <f aca="false">IF($B190&lt;='EO9904.3'!mthend,Inputs!AA178,0)</f>
        <v>0</v>
      </c>
      <c r="AB190" s="0" t="n">
        <f aca="false">IF($B190&lt;='EO9904.3'!mthend,Inputs!AB178,0)</f>
        <v>0</v>
      </c>
      <c r="AC190" s="0" t="n">
        <f aca="false">IF($B190&lt;='EO9904.3'!mthend,Inputs!AC178,0)</f>
        <v>0</v>
      </c>
      <c r="AD190" s="33" t="n">
        <f aca="false">IF($B190&lt;='EO9904.3'!mthend,Inputs!AD178,0)</f>
        <v>0</v>
      </c>
      <c r="AE190" s="30" t="n">
        <f aca="false">'EO9904.M'!G195+$AE$3</f>
        <v>5.298</v>
      </c>
      <c r="AF190" s="30" t="n">
        <f aca="false">'EO9904.M'!J195+$AF$3</f>
        <v>0.028</v>
      </c>
      <c r="AG190" s="30" t="n">
        <v>0</v>
      </c>
    </row>
    <row r="191" customFormat="false" ht="12.75" hidden="false" customHeight="false" outlineLevel="0" collapsed="false">
      <c r="B191" s="25" t="n">
        <f aca="false">'EO9904.1'!A196</f>
        <v>42614</v>
      </c>
      <c r="C191" s="34" t="n">
        <f aca="false">IF($B191&lt;=Summary!$D$10,Inputs!C179,0)</f>
        <v>0</v>
      </c>
      <c r="D191" s="35" t="n">
        <f aca="false">IF($B191&lt;=Summary!$D$10,Inputs!D179,0)</f>
        <v>0</v>
      </c>
      <c r="E191" s="32" t="n">
        <f aca="false">IF($B191&lt;=Summary!$D$10,Inputs!E179,0)</f>
        <v>0</v>
      </c>
      <c r="F191" s="32" t="n">
        <f aca="false">IF($B191&lt;=Summary!$D$10,Inputs!F179,0)</f>
        <v>0</v>
      </c>
      <c r="G191" s="29" t="n">
        <f aca="false">'EO9904.1'!G196</f>
        <v>5.228</v>
      </c>
      <c r="H191" s="29" t="n">
        <f aca="false">'EO9904.1'!J196</f>
        <v>0.013</v>
      </c>
      <c r="I191" s="29" t="n">
        <f aca="false">'EO9904.1'!M196</f>
        <v>0.01</v>
      </c>
      <c r="K191" s="34" t="n">
        <f aca="false">IF($B191&lt;='EO9904.2'!mthend,Inputs!K179,0)</f>
        <v>0</v>
      </c>
      <c r="L191" s="33" t="n">
        <f aca="false">IF($B191&lt;='EO9904.2'!mthend,Inputs!L179,0)</f>
        <v>0</v>
      </c>
      <c r="M191" s="33" t="n">
        <f aca="false">IF($B191&lt;='EO9904.2'!mthend,Inputs!M179,0)</f>
        <v>0</v>
      </c>
      <c r="N191" s="33" t="n">
        <f aca="false">IF($B191&lt;='EO9904.2'!mthend,Inputs!N179,0)</f>
        <v>0</v>
      </c>
      <c r="O191" s="30" t="n">
        <v>0</v>
      </c>
      <c r="P191" s="30" t="n">
        <v>0</v>
      </c>
      <c r="Q191" s="30" t="n">
        <f aca="false">'EO9904.2'!M196-$Q$3</f>
        <v>0.0025</v>
      </c>
      <c r="S191" s="34" t="n">
        <f aca="false">IF($B191&lt;='EO9904.3'!mthend,Inputs!S179,0)</f>
        <v>0</v>
      </c>
      <c r="T191" s="0" t="n">
        <f aca="false">IF($B191&lt;='EO9904.3'!mthend,Inputs!T179,0)</f>
        <v>0</v>
      </c>
      <c r="U191" s="0" t="n">
        <f aca="false">IF($B191&lt;='EO9904.3'!mthend,Inputs!U179,0)</f>
        <v>0</v>
      </c>
      <c r="V191" s="33" t="n">
        <f aca="false">IF($B191&lt;='EO9904.3'!mthend,Inputs!V179,0)</f>
        <v>0</v>
      </c>
      <c r="W191" s="30" t="n">
        <f aca="false">'EO9904.3'!G196+$W$3</f>
        <v>5.308</v>
      </c>
      <c r="X191" s="30" t="n">
        <f aca="false">'EO9904.3'!J196+$X$3</f>
        <v>0.028</v>
      </c>
      <c r="Y191" s="30" t="n">
        <v>0</v>
      </c>
      <c r="AA191" s="34" t="n">
        <f aca="false">IF($B191&lt;='EO9904.3'!mthend,Inputs!AA179,0)</f>
        <v>0</v>
      </c>
      <c r="AB191" s="0" t="n">
        <f aca="false">IF($B191&lt;='EO9904.3'!mthend,Inputs!AB179,0)</f>
        <v>0</v>
      </c>
      <c r="AC191" s="0" t="n">
        <f aca="false">IF($B191&lt;='EO9904.3'!mthend,Inputs!AC179,0)</f>
        <v>0</v>
      </c>
      <c r="AD191" s="33" t="n">
        <f aca="false">IF($B191&lt;='EO9904.3'!mthend,Inputs!AD179,0)</f>
        <v>0</v>
      </c>
      <c r="AE191" s="30" t="n">
        <f aca="false">'EO9904.M'!G196+$AE$3</f>
        <v>5.308</v>
      </c>
      <c r="AF191" s="30" t="n">
        <f aca="false">'EO9904.M'!J196+$AF$3</f>
        <v>0.028</v>
      </c>
      <c r="AG191" s="30" t="n">
        <v>0</v>
      </c>
    </row>
    <row r="192" customFormat="false" ht="12.75" hidden="false" customHeight="false" outlineLevel="0" collapsed="false">
      <c r="B192" s="25" t="n">
        <f aca="false">'EO9904.1'!A197</f>
        <v>42644</v>
      </c>
      <c r="C192" s="34" t="n">
        <f aca="false">IF($B192&lt;=Summary!$D$10,Inputs!C180,0)</f>
        <v>0</v>
      </c>
      <c r="D192" s="35" t="n">
        <f aca="false">IF($B192&lt;=Summary!$D$10,Inputs!D180,0)</f>
        <v>0</v>
      </c>
      <c r="E192" s="32" t="n">
        <f aca="false">IF($B192&lt;=Summary!$D$10,Inputs!E180,0)</f>
        <v>0</v>
      </c>
      <c r="F192" s="32" t="n">
        <f aca="false">IF($B192&lt;=Summary!$D$10,Inputs!F180,0)</f>
        <v>0</v>
      </c>
      <c r="G192" s="29" t="n">
        <f aca="false">'EO9904.1'!G197</f>
        <v>5.258</v>
      </c>
      <c r="H192" s="29" t="n">
        <f aca="false">'EO9904.1'!J197</f>
        <v>0.013</v>
      </c>
      <c r="I192" s="29" t="n">
        <f aca="false">'EO9904.1'!M197</f>
        <v>0.01</v>
      </c>
      <c r="K192" s="34" t="n">
        <f aca="false">IF($B192&lt;='EO9904.2'!mthend,Inputs!K180,0)</f>
        <v>0</v>
      </c>
      <c r="L192" s="33" t="n">
        <f aca="false">IF($B192&lt;='EO9904.2'!mthend,Inputs!L180,0)</f>
        <v>0</v>
      </c>
      <c r="M192" s="33" t="n">
        <f aca="false">IF($B192&lt;='EO9904.2'!mthend,Inputs!M180,0)</f>
        <v>0</v>
      </c>
      <c r="N192" s="33" t="n">
        <f aca="false">IF($B192&lt;='EO9904.2'!mthend,Inputs!N180,0)</f>
        <v>0</v>
      </c>
      <c r="O192" s="30" t="n">
        <v>0</v>
      </c>
      <c r="P192" s="30" t="n">
        <v>0</v>
      </c>
      <c r="Q192" s="30" t="n">
        <f aca="false">'EO9904.2'!M197-$Q$3</f>
        <v>0.0025</v>
      </c>
      <c r="S192" s="34" t="n">
        <f aca="false">IF($B192&lt;='EO9904.3'!mthend,Inputs!S180,0)</f>
        <v>0</v>
      </c>
      <c r="T192" s="0" t="n">
        <f aca="false">IF($B192&lt;='EO9904.3'!mthend,Inputs!T180,0)</f>
        <v>0</v>
      </c>
      <c r="U192" s="0" t="n">
        <f aca="false">IF($B192&lt;='EO9904.3'!mthend,Inputs!U180,0)</f>
        <v>0</v>
      </c>
      <c r="V192" s="33" t="n">
        <f aca="false">IF($B192&lt;='EO9904.3'!mthend,Inputs!V180,0)</f>
        <v>0</v>
      </c>
      <c r="W192" s="30" t="n">
        <f aca="false">'EO9904.3'!G197+$W$3</f>
        <v>5.338</v>
      </c>
      <c r="X192" s="30" t="n">
        <f aca="false">'EO9904.3'!J197+$X$3</f>
        <v>0.028</v>
      </c>
      <c r="Y192" s="30" t="n">
        <v>0</v>
      </c>
      <c r="AA192" s="34" t="n">
        <f aca="false">IF($B192&lt;='EO9904.3'!mthend,Inputs!AA180,0)</f>
        <v>0</v>
      </c>
      <c r="AB192" s="0" t="n">
        <f aca="false">IF($B192&lt;='EO9904.3'!mthend,Inputs!AB180,0)</f>
        <v>0</v>
      </c>
      <c r="AC192" s="0" t="n">
        <f aca="false">IF($B192&lt;='EO9904.3'!mthend,Inputs!AC180,0)</f>
        <v>0</v>
      </c>
      <c r="AD192" s="33" t="n">
        <f aca="false">IF($B192&lt;='EO9904.3'!mthend,Inputs!AD180,0)</f>
        <v>0</v>
      </c>
      <c r="AE192" s="30" t="n">
        <f aca="false">'EO9904.M'!G197+$AE$3</f>
        <v>5.338</v>
      </c>
      <c r="AF192" s="30" t="n">
        <f aca="false">'EO9904.M'!J197+$AF$3</f>
        <v>0.028</v>
      </c>
      <c r="AG192" s="30" t="n">
        <v>0</v>
      </c>
    </row>
    <row r="193" customFormat="false" ht="12.75" hidden="false" customHeight="false" outlineLevel="0" collapsed="false">
      <c r="B193" s="25" t="n">
        <f aca="false">'EO9904.1'!A198</f>
        <v>42675</v>
      </c>
      <c r="C193" s="34" t="n">
        <f aca="false">IF($B193&lt;=Summary!$D$10,Inputs!C181,0)</f>
        <v>0</v>
      </c>
      <c r="D193" s="35" t="n">
        <f aca="false">IF($B193&lt;=Summary!$D$10,Inputs!D181,0)</f>
        <v>0</v>
      </c>
      <c r="E193" s="32" t="n">
        <f aca="false">IF($B193&lt;=Summary!$D$10,Inputs!E181,0)</f>
        <v>0</v>
      </c>
      <c r="F193" s="32" t="n">
        <f aca="false">IF($B193&lt;=Summary!$D$10,Inputs!F181,0)</f>
        <v>0</v>
      </c>
      <c r="G193" s="29" t="n">
        <f aca="false">'EO9904.1'!G198</f>
        <v>5.398</v>
      </c>
      <c r="H193" s="29" t="n">
        <f aca="false">'EO9904.1'!J198</f>
        <v>0.0235</v>
      </c>
      <c r="I193" s="29" t="n">
        <f aca="false">'EO9904.1'!M198</f>
        <v>0.015</v>
      </c>
      <c r="K193" s="34" t="n">
        <f aca="false">IF($B193&lt;='EO9904.2'!mthend,Inputs!K181,0)</f>
        <v>0</v>
      </c>
      <c r="L193" s="33" t="n">
        <f aca="false">IF($B193&lt;='EO9904.2'!mthend,Inputs!L181,0)</f>
        <v>0</v>
      </c>
      <c r="M193" s="33" t="n">
        <f aca="false">IF($B193&lt;='EO9904.2'!mthend,Inputs!M181,0)</f>
        <v>0</v>
      </c>
      <c r="N193" s="33" t="n">
        <f aca="false">IF($B193&lt;='EO9904.2'!mthend,Inputs!N181,0)</f>
        <v>0</v>
      </c>
      <c r="O193" s="30" t="n">
        <v>0</v>
      </c>
      <c r="P193" s="30" t="n">
        <v>0</v>
      </c>
      <c r="Q193" s="30" t="n">
        <f aca="false">'EO9904.2'!M198-$Q$3</f>
        <v>0.0075</v>
      </c>
      <c r="S193" s="34" t="n">
        <f aca="false">IF($B193&lt;='EO9904.3'!mthend,Inputs!S181,0)</f>
        <v>0</v>
      </c>
      <c r="T193" s="0" t="n">
        <f aca="false">IF($B193&lt;='EO9904.3'!mthend,Inputs!T181,0)</f>
        <v>0</v>
      </c>
      <c r="U193" s="0" t="n">
        <f aca="false">IF($B193&lt;='EO9904.3'!mthend,Inputs!U181,0)</f>
        <v>0</v>
      </c>
      <c r="V193" s="33" t="n">
        <f aca="false">IF($B193&lt;='EO9904.3'!mthend,Inputs!V181,0)</f>
        <v>0</v>
      </c>
      <c r="W193" s="30" t="n">
        <f aca="false">'EO9904.3'!G198+$W$3</f>
        <v>5.478</v>
      </c>
      <c r="X193" s="30" t="n">
        <f aca="false">'EO9904.3'!J198+$X$3</f>
        <v>0.0385</v>
      </c>
      <c r="Y193" s="30" t="n">
        <v>0</v>
      </c>
      <c r="AA193" s="34" t="n">
        <f aca="false">IF($B193&lt;='EO9904.3'!mthend,Inputs!AA181,0)</f>
        <v>0</v>
      </c>
      <c r="AB193" s="0" t="n">
        <f aca="false">IF($B193&lt;='EO9904.3'!mthend,Inputs!AB181,0)</f>
        <v>0</v>
      </c>
      <c r="AC193" s="0" t="n">
        <f aca="false">IF($B193&lt;='EO9904.3'!mthend,Inputs!AC181,0)</f>
        <v>0</v>
      </c>
      <c r="AD193" s="33" t="n">
        <f aca="false">IF($B193&lt;='EO9904.3'!mthend,Inputs!AD181,0)</f>
        <v>0</v>
      </c>
      <c r="AE193" s="30" t="n">
        <f aca="false">'EO9904.M'!G198+$AE$3</f>
        <v>5.478</v>
      </c>
      <c r="AF193" s="30" t="n">
        <f aca="false">'EO9904.M'!J198+$AF$3</f>
        <v>0.0385</v>
      </c>
      <c r="AG193" s="30" t="n">
        <v>0</v>
      </c>
    </row>
    <row r="194" customFormat="false" ht="12.75" hidden="false" customHeight="false" outlineLevel="0" collapsed="false">
      <c r="B194" s="25" t="n">
        <f aca="false">'EO9904.1'!A199</f>
        <v>42705</v>
      </c>
      <c r="C194" s="34" t="n">
        <f aca="false">IF($B194&lt;=Summary!$D$10,Inputs!C182,0)</f>
        <v>0</v>
      </c>
      <c r="D194" s="35" t="n">
        <f aca="false">IF($B194&lt;=Summary!$D$10,Inputs!D182,0)</f>
        <v>0</v>
      </c>
      <c r="E194" s="32" t="n">
        <f aca="false">IF($B194&lt;=Summary!$D$10,Inputs!E182,0)</f>
        <v>0</v>
      </c>
      <c r="F194" s="32" t="n">
        <f aca="false">IF($B194&lt;=Summary!$D$10,Inputs!F182,0)</f>
        <v>0</v>
      </c>
      <c r="G194" s="29" t="n">
        <f aca="false">'EO9904.1'!G199</f>
        <v>5.538</v>
      </c>
      <c r="H194" s="29" t="n">
        <f aca="false">'EO9904.1'!J199</f>
        <v>0.0235</v>
      </c>
      <c r="I194" s="29" t="n">
        <f aca="false">'EO9904.1'!M199</f>
        <v>0.015</v>
      </c>
      <c r="K194" s="34" t="n">
        <f aca="false">IF($B194&lt;='EO9904.2'!mthend,Inputs!K182,0)</f>
        <v>0</v>
      </c>
      <c r="L194" s="33" t="n">
        <f aca="false">IF($B194&lt;='EO9904.2'!mthend,Inputs!L182,0)</f>
        <v>0</v>
      </c>
      <c r="M194" s="33" t="n">
        <f aca="false">IF($B194&lt;='EO9904.2'!mthend,Inputs!M182,0)</f>
        <v>0</v>
      </c>
      <c r="N194" s="33" t="n">
        <f aca="false">IF($B194&lt;='EO9904.2'!mthend,Inputs!N182,0)</f>
        <v>0</v>
      </c>
      <c r="O194" s="30" t="n">
        <v>0</v>
      </c>
      <c r="P194" s="30" t="n">
        <v>0</v>
      </c>
      <c r="Q194" s="30" t="n">
        <f aca="false">'EO9904.2'!M199-$Q$3</f>
        <v>0.0075</v>
      </c>
      <c r="S194" s="34" t="n">
        <f aca="false">IF($B194&lt;='EO9904.3'!mthend,Inputs!S182,0)</f>
        <v>0</v>
      </c>
      <c r="T194" s="0" t="n">
        <f aca="false">IF($B194&lt;='EO9904.3'!mthend,Inputs!T182,0)</f>
        <v>0</v>
      </c>
      <c r="U194" s="0" t="n">
        <f aca="false">IF($B194&lt;='EO9904.3'!mthend,Inputs!U182,0)</f>
        <v>0</v>
      </c>
      <c r="V194" s="33" t="n">
        <f aca="false">IF($B194&lt;='EO9904.3'!mthend,Inputs!V182,0)</f>
        <v>0</v>
      </c>
      <c r="W194" s="30" t="n">
        <f aca="false">'EO9904.3'!G199+$W$3</f>
        <v>5.618</v>
      </c>
      <c r="X194" s="30" t="n">
        <f aca="false">'EO9904.3'!J199+$X$3</f>
        <v>0.0385</v>
      </c>
      <c r="Y194" s="30" t="n">
        <v>0</v>
      </c>
      <c r="AA194" s="34" t="n">
        <f aca="false">IF($B194&lt;='EO9904.3'!mthend,Inputs!AA182,0)</f>
        <v>0</v>
      </c>
      <c r="AB194" s="0" t="n">
        <f aca="false">IF($B194&lt;='EO9904.3'!mthend,Inputs!AB182,0)</f>
        <v>0</v>
      </c>
      <c r="AC194" s="0" t="n">
        <f aca="false">IF($B194&lt;='EO9904.3'!mthend,Inputs!AC182,0)</f>
        <v>0</v>
      </c>
      <c r="AD194" s="33" t="n">
        <f aca="false">IF($B194&lt;='EO9904.3'!mthend,Inputs!AD182,0)</f>
        <v>0</v>
      </c>
      <c r="AE194" s="30" t="n">
        <f aca="false">'EO9904.M'!G199+$AE$3</f>
        <v>5.618</v>
      </c>
      <c r="AF194" s="30" t="n">
        <f aca="false">'EO9904.M'!J199+$AF$3</f>
        <v>0.0385</v>
      </c>
      <c r="AG194" s="30" t="n">
        <v>0</v>
      </c>
    </row>
    <row r="195" customFormat="false" ht="12.75" hidden="false" customHeight="false" outlineLevel="0" collapsed="false">
      <c r="B195" s="25" t="n">
        <f aca="false">'EO9904.1'!A200</f>
        <v>42736</v>
      </c>
      <c r="C195" s="34" t="n">
        <f aca="false">IF($B195&lt;=Summary!$D$10,Inputs!C183,0)</f>
        <v>0</v>
      </c>
      <c r="D195" s="35" t="n">
        <f aca="false">IF($B195&lt;=Summary!$D$10,Inputs!D183,0)</f>
        <v>0</v>
      </c>
      <c r="E195" s="32" t="n">
        <f aca="false">IF($B195&lt;=Summary!$D$10,Inputs!E183,0)</f>
        <v>0</v>
      </c>
      <c r="F195" s="32" t="n">
        <f aca="false">IF($B195&lt;=Summary!$D$10,Inputs!F183,0)</f>
        <v>0</v>
      </c>
      <c r="G195" s="29" t="n">
        <f aca="false">'EO9904.1'!G200</f>
        <v>5.638</v>
      </c>
      <c r="H195" s="29" t="n">
        <f aca="false">'EO9904.1'!J200</f>
        <v>0.0235</v>
      </c>
      <c r="I195" s="29" t="n">
        <f aca="false">'EO9904.1'!M200</f>
        <v>0.015</v>
      </c>
      <c r="K195" s="34" t="n">
        <f aca="false">IF($B195&lt;='EO9904.2'!mthend,Inputs!K183,0)</f>
        <v>0</v>
      </c>
      <c r="L195" s="33" t="n">
        <f aca="false">IF($B195&lt;='EO9904.2'!mthend,Inputs!L183,0)</f>
        <v>0</v>
      </c>
      <c r="M195" s="33" t="n">
        <f aca="false">IF($B195&lt;='EO9904.2'!mthend,Inputs!M183,0)</f>
        <v>0</v>
      </c>
      <c r="N195" s="33" t="n">
        <f aca="false">IF($B195&lt;='EO9904.2'!mthend,Inputs!N183,0)</f>
        <v>0</v>
      </c>
      <c r="O195" s="30" t="n">
        <v>0</v>
      </c>
      <c r="P195" s="30" t="n">
        <v>0</v>
      </c>
      <c r="Q195" s="30" t="n">
        <f aca="false">'EO9904.2'!M200-$Q$3</f>
        <v>0.0075</v>
      </c>
      <c r="S195" s="34" t="n">
        <f aca="false">IF($B195&lt;='EO9904.3'!mthend,Inputs!S183,0)</f>
        <v>0</v>
      </c>
      <c r="T195" s="0" t="n">
        <f aca="false">IF($B195&lt;='EO9904.3'!mthend,Inputs!T183,0)</f>
        <v>0</v>
      </c>
      <c r="U195" s="0" t="n">
        <f aca="false">IF($B195&lt;='EO9904.3'!mthend,Inputs!U183,0)</f>
        <v>0</v>
      </c>
      <c r="V195" s="33" t="n">
        <f aca="false">IF($B195&lt;='EO9904.3'!mthend,Inputs!V183,0)</f>
        <v>0</v>
      </c>
      <c r="W195" s="30" t="n">
        <f aca="false">'EO9904.3'!G200+$W$3</f>
        <v>5.718</v>
      </c>
      <c r="X195" s="30" t="n">
        <f aca="false">'EO9904.3'!J200+$X$3</f>
        <v>0.0385</v>
      </c>
      <c r="Y195" s="30" t="n">
        <v>0</v>
      </c>
      <c r="AA195" s="34" t="n">
        <f aca="false">IF($B195&lt;='EO9904.3'!mthend,Inputs!AA183,0)</f>
        <v>0</v>
      </c>
      <c r="AB195" s="0" t="n">
        <f aca="false">IF($B195&lt;='EO9904.3'!mthend,Inputs!AB183,0)</f>
        <v>0</v>
      </c>
      <c r="AC195" s="0" t="n">
        <f aca="false">IF($B195&lt;='EO9904.3'!mthend,Inputs!AC183,0)</f>
        <v>0</v>
      </c>
      <c r="AD195" s="33" t="n">
        <f aca="false">IF($B195&lt;='EO9904.3'!mthend,Inputs!AD183,0)</f>
        <v>0</v>
      </c>
      <c r="AE195" s="30" t="n">
        <f aca="false">'EO9904.M'!G200+$AE$3</f>
        <v>5.718</v>
      </c>
      <c r="AF195" s="30" t="n">
        <f aca="false">'EO9904.M'!J200+$AF$3</f>
        <v>0.0385</v>
      </c>
      <c r="AG195" s="30" t="n">
        <v>0</v>
      </c>
    </row>
    <row r="196" customFormat="false" ht="12.75" hidden="false" customHeight="false" outlineLevel="0" collapsed="false">
      <c r="B196" s="25" t="n">
        <f aca="false">'EO9904.1'!A201</f>
        <v>42767</v>
      </c>
      <c r="C196" s="34" t="n">
        <f aca="false">IF($B196&lt;=Summary!$D$10,Inputs!C184,0)</f>
        <v>0</v>
      </c>
      <c r="D196" s="35" t="n">
        <f aca="false">IF($B196&lt;=Summary!$D$10,Inputs!D184,0)</f>
        <v>0</v>
      </c>
      <c r="E196" s="32" t="n">
        <f aca="false">IF($B196&lt;=Summary!$D$10,Inputs!E184,0)</f>
        <v>0</v>
      </c>
      <c r="F196" s="32" t="n">
        <f aca="false">IF($B196&lt;=Summary!$D$10,Inputs!F184,0)</f>
        <v>0</v>
      </c>
      <c r="G196" s="29" t="n">
        <f aca="false">'EO9904.1'!G201</f>
        <v>5.518</v>
      </c>
      <c r="H196" s="29" t="n">
        <f aca="false">'EO9904.1'!J201</f>
        <v>0.0235</v>
      </c>
      <c r="I196" s="29" t="n">
        <f aca="false">'EO9904.1'!M201</f>
        <v>0.015</v>
      </c>
      <c r="K196" s="34" t="n">
        <f aca="false">IF($B196&lt;='EO9904.2'!mthend,Inputs!K184,0)</f>
        <v>0</v>
      </c>
      <c r="L196" s="33" t="n">
        <f aca="false">IF($B196&lt;='EO9904.2'!mthend,Inputs!L184,0)</f>
        <v>0</v>
      </c>
      <c r="M196" s="33" t="n">
        <f aca="false">IF($B196&lt;='EO9904.2'!mthend,Inputs!M184,0)</f>
        <v>0</v>
      </c>
      <c r="N196" s="33" t="n">
        <f aca="false">IF($B196&lt;='EO9904.2'!mthend,Inputs!N184,0)</f>
        <v>0</v>
      </c>
      <c r="O196" s="30" t="n">
        <v>0</v>
      </c>
      <c r="P196" s="30" t="n">
        <v>0</v>
      </c>
      <c r="Q196" s="30" t="n">
        <f aca="false">'EO9904.2'!M201-$Q$3</f>
        <v>0.0075</v>
      </c>
      <c r="S196" s="34" t="n">
        <f aca="false">IF($B196&lt;='EO9904.3'!mthend,Inputs!S184,0)</f>
        <v>0</v>
      </c>
      <c r="T196" s="0" t="n">
        <f aca="false">IF($B196&lt;='EO9904.3'!mthend,Inputs!T184,0)</f>
        <v>0</v>
      </c>
      <c r="U196" s="0" t="n">
        <f aca="false">IF($B196&lt;='EO9904.3'!mthend,Inputs!U184,0)</f>
        <v>0</v>
      </c>
      <c r="V196" s="33" t="n">
        <f aca="false">IF($B196&lt;='EO9904.3'!mthend,Inputs!V184,0)</f>
        <v>0</v>
      </c>
      <c r="W196" s="30" t="n">
        <f aca="false">'EO9904.3'!G201+$W$3</f>
        <v>5.598</v>
      </c>
      <c r="X196" s="30" t="n">
        <f aca="false">'EO9904.3'!J201+$X$3</f>
        <v>0.0385</v>
      </c>
      <c r="Y196" s="30" t="n">
        <v>0</v>
      </c>
      <c r="AA196" s="34" t="n">
        <f aca="false">IF($B196&lt;='EO9904.3'!mthend,Inputs!AA184,0)</f>
        <v>0</v>
      </c>
      <c r="AB196" s="0" t="n">
        <f aca="false">IF($B196&lt;='EO9904.3'!mthend,Inputs!AB184,0)</f>
        <v>0</v>
      </c>
      <c r="AC196" s="0" t="n">
        <f aca="false">IF($B196&lt;='EO9904.3'!mthend,Inputs!AC184,0)</f>
        <v>0</v>
      </c>
      <c r="AD196" s="33" t="n">
        <f aca="false">IF($B196&lt;='EO9904.3'!mthend,Inputs!AD184,0)</f>
        <v>0</v>
      </c>
      <c r="AE196" s="30" t="n">
        <f aca="false">'EO9904.M'!G201+$AE$3</f>
        <v>5.598</v>
      </c>
      <c r="AF196" s="30" t="n">
        <f aca="false">'EO9904.M'!J201+$AF$3</f>
        <v>0.0385</v>
      </c>
      <c r="AG196" s="30" t="n">
        <v>0</v>
      </c>
    </row>
    <row r="197" customFormat="false" ht="12.75" hidden="false" customHeight="false" outlineLevel="0" collapsed="false">
      <c r="B197" s="25" t="n">
        <f aca="false">'EO9904.1'!A202</f>
        <v>42795</v>
      </c>
      <c r="C197" s="34" t="n">
        <f aca="false">IF($B197&lt;=Summary!$D$10,Inputs!C185,0)</f>
        <v>0</v>
      </c>
      <c r="D197" s="35" t="n">
        <f aca="false">IF($B197&lt;=Summary!$D$10,Inputs!D185,0)</f>
        <v>0</v>
      </c>
      <c r="E197" s="32" t="n">
        <f aca="false">IF($B197&lt;=Summary!$D$10,Inputs!E185,0)</f>
        <v>0</v>
      </c>
      <c r="F197" s="32" t="n">
        <f aca="false">IF($B197&lt;=Summary!$D$10,Inputs!F185,0)</f>
        <v>0</v>
      </c>
      <c r="G197" s="29" t="n">
        <f aca="false">'EO9904.1'!G202</f>
        <v>5.393</v>
      </c>
      <c r="H197" s="29" t="n">
        <f aca="false">'EO9904.1'!J202</f>
        <v>0</v>
      </c>
      <c r="I197" s="29" t="n">
        <f aca="false">'EO9904.1'!M202</f>
        <v>0</v>
      </c>
      <c r="K197" s="34" t="n">
        <f aca="false">IF($B197&lt;='EO9904.2'!mthend,Inputs!K185,0)</f>
        <v>0</v>
      </c>
      <c r="L197" s="33" t="n">
        <f aca="false">IF($B197&lt;='EO9904.2'!mthend,Inputs!L185,0)</f>
        <v>0</v>
      </c>
      <c r="M197" s="33" t="n">
        <f aca="false">IF($B197&lt;='EO9904.2'!mthend,Inputs!M185,0)</f>
        <v>0</v>
      </c>
      <c r="N197" s="33" t="n">
        <f aca="false">IF($B197&lt;='EO9904.2'!mthend,Inputs!N185,0)</f>
        <v>0</v>
      </c>
      <c r="O197" s="30" t="n">
        <v>0</v>
      </c>
      <c r="P197" s="30" t="n">
        <v>0</v>
      </c>
      <c r="Q197" s="30" t="n">
        <f aca="false">'EO9904.2'!M202-$Q$3</f>
        <v>-0.0075</v>
      </c>
      <c r="S197" s="34" t="n">
        <f aca="false">IF($B197&lt;='EO9904.3'!mthend,Inputs!S185,0)</f>
        <v>0</v>
      </c>
      <c r="T197" s="0" t="n">
        <f aca="false">IF($B197&lt;='EO9904.3'!mthend,Inputs!T185,0)</f>
        <v>0</v>
      </c>
      <c r="U197" s="0" t="n">
        <f aca="false">IF($B197&lt;='EO9904.3'!mthend,Inputs!U185,0)</f>
        <v>0</v>
      </c>
      <c r="V197" s="33" t="n">
        <f aca="false">IF($B197&lt;='EO9904.3'!mthend,Inputs!V185,0)</f>
        <v>0</v>
      </c>
      <c r="W197" s="30" t="n">
        <f aca="false">'EO9904.3'!G202+$W$3</f>
        <v>5.473</v>
      </c>
      <c r="X197" s="30" t="n">
        <f aca="false">'EO9904.3'!J202+$X$3</f>
        <v>0.015</v>
      </c>
      <c r="Y197" s="30" t="n">
        <v>0</v>
      </c>
      <c r="AA197" s="34" t="n">
        <f aca="false">IF($B197&lt;='EO9904.3'!mthend,Inputs!AA185,0)</f>
        <v>0</v>
      </c>
      <c r="AB197" s="0" t="n">
        <f aca="false">IF($B197&lt;='EO9904.3'!mthend,Inputs!AB185,0)</f>
        <v>0</v>
      </c>
      <c r="AC197" s="0" t="n">
        <f aca="false">IF($B197&lt;='EO9904.3'!mthend,Inputs!AC185,0)</f>
        <v>0</v>
      </c>
      <c r="AD197" s="33" t="n">
        <f aca="false">IF($B197&lt;='EO9904.3'!mthend,Inputs!AD185,0)</f>
        <v>0</v>
      </c>
      <c r="AE197" s="30" t="n">
        <f aca="false">'EO9904.M'!G202+$AE$3</f>
        <v>5.473</v>
      </c>
      <c r="AF197" s="30" t="n">
        <f aca="false">'EO9904.M'!J202+$AF$3</f>
        <v>0.015</v>
      </c>
      <c r="AG197" s="30" t="n">
        <v>0</v>
      </c>
    </row>
    <row r="198" customFormat="false" ht="12.75" hidden="false" customHeight="false" outlineLevel="0" collapsed="false">
      <c r="B198" s="25" t="n">
        <f aca="false">'EO9904.1'!A203</f>
        <v>42826</v>
      </c>
      <c r="C198" s="34" t="n">
        <f aca="false">IF($B198&lt;=Summary!$D$10,Inputs!C186,0)</f>
        <v>0</v>
      </c>
      <c r="D198" s="35" t="n">
        <f aca="false">IF($B198&lt;=Summary!$D$10,Inputs!D186,0)</f>
        <v>0</v>
      </c>
      <c r="E198" s="32" t="n">
        <f aca="false">IF($B198&lt;=Summary!$D$10,Inputs!E186,0)</f>
        <v>0</v>
      </c>
      <c r="F198" s="32" t="n">
        <f aca="false">IF($B198&lt;=Summary!$D$10,Inputs!F186,0)</f>
        <v>0</v>
      </c>
      <c r="G198" s="29" t="n">
        <f aca="false">'EO9904.1'!G203</f>
        <v>5.263</v>
      </c>
      <c r="H198" s="29" t="n">
        <f aca="false">'EO9904.1'!J203</f>
        <v>0</v>
      </c>
      <c r="I198" s="29" t="n">
        <f aca="false">'EO9904.1'!M203</f>
        <v>0</v>
      </c>
      <c r="K198" s="34" t="n">
        <f aca="false">IF($B198&lt;='EO9904.2'!mthend,Inputs!K186,0)</f>
        <v>0</v>
      </c>
      <c r="L198" s="33" t="n">
        <f aca="false">IF($B198&lt;='EO9904.2'!mthend,Inputs!L186,0)</f>
        <v>0</v>
      </c>
      <c r="M198" s="33" t="n">
        <f aca="false">IF($B198&lt;='EO9904.2'!mthend,Inputs!M186,0)</f>
        <v>0</v>
      </c>
      <c r="N198" s="33" t="n">
        <f aca="false">IF($B198&lt;='EO9904.2'!mthend,Inputs!N186,0)</f>
        <v>0</v>
      </c>
      <c r="O198" s="30" t="n">
        <v>0</v>
      </c>
      <c r="P198" s="30" t="n">
        <v>0</v>
      </c>
      <c r="Q198" s="30" t="n">
        <f aca="false">'EO9904.2'!M203-$Q$3</f>
        <v>-0.0075</v>
      </c>
      <c r="S198" s="34" t="n">
        <f aca="false">IF($B198&lt;='EO9904.3'!mthend,Inputs!S186,0)</f>
        <v>0</v>
      </c>
      <c r="T198" s="0" t="n">
        <f aca="false">IF($B198&lt;='EO9904.3'!mthend,Inputs!T186,0)</f>
        <v>0</v>
      </c>
      <c r="U198" s="0" t="n">
        <f aca="false">IF($B198&lt;='EO9904.3'!mthend,Inputs!U186,0)</f>
        <v>0</v>
      </c>
      <c r="V198" s="33" t="n">
        <f aca="false">IF($B198&lt;='EO9904.3'!mthend,Inputs!V186,0)</f>
        <v>0</v>
      </c>
      <c r="W198" s="30" t="n">
        <f aca="false">'EO9904.3'!G203+$W$3</f>
        <v>5.343</v>
      </c>
      <c r="X198" s="30" t="n">
        <f aca="false">'EO9904.3'!J203+$X$3</f>
        <v>0.015</v>
      </c>
      <c r="Y198" s="30" t="n">
        <v>0</v>
      </c>
      <c r="AA198" s="34" t="n">
        <f aca="false">IF($B198&lt;='EO9904.3'!mthend,Inputs!AA186,0)</f>
        <v>0</v>
      </c>
      <c r="AB198" s="0" t="n">
        <f aca="false">IF($B198&lt;='EO9904.3'!mthend,Inputs!AB186,0)</f>
        <v>0</v>
      </c>
      <c r="AC198" s="0" t="n">
        <f aca="false">IF($B198&lt;='EO9904.3'!mthend,Inputs!AC186,0)</f>
        <v>0</v>
      </c>
      <c r="AD198" s="33" t="n">
        <f aca="false">IF($B198&lt;='EO9904.3'!mthend,Inputs!AD186,0)</f>
        <v>0</v>
      </c>
      <c r="AE198" s="30" t="n">
        <f aca="false">'EO9904.M'!G203+$AE$3</f>
        <v>5.343</v>
      </c>
      <c r="AF198" s="30" t="n">
        <f aca="false">'EO9904.M'!J203+$AF$3</f>
        <v>0.015</v>
      </c>
      <c r="AG198" s="30" t="n">
        <v>0</v>
      </c>
    </row>
    <row r="199" customFormat="false" ht="12.75" hidden="false" customHeight="false" outlineLevel="0" collapsed="false">
      <c r="B199" s="25" t="n">
        <f aca="false">'EO9904.1'!A204</f>
        <v>42856</v>
      </c>
      <c r="C199" s="34" t="n">
        <f aca="false">IF($B199&lt;=Summary!$D$10,Inputs!C187,0)</f>
        <v>0</v>
      </c>
      <c r="D199" s="35" t="n">
        <f aca="false">IF($B199&lt;=Summary!$D$10,Inputs!D187,0)</f>
        <v>0</v>
      </c>
      <c r="E199" s="32" t="n">
        <f aca="false">IF($B199&lt;=Summary!$D$10,Inputs!E187,0)</f>
        <v>0</v>
      </c>
      <c r="F199" s="32" t="n">
        <f aca="false">IF($B199&lt;=Summary!$D$10,Inputs!F187,0)</f>
        <v>0</v>
      </c>
      <c r="G199" s="29" t="n">
        <f aca="false">'EO9904.1'!G204</f>
        <v>5.253</v>
      </c>
      <c r="H199" s="29" t="n">
        <f aca="false">'EO9904.1'!J204</f>
        <v>0</v>
      </c>
      <c r="I199" s="29" t="n">
        <f aca="false">'EO9904.1'!M204</f>
        <v>0</v>
      </c>
      <c r="K199" s="34" t="n">
        <f aca="false">IF($B199&lt;='EO9904.2'!mthend,Inputs!K187,0)</f>
        <v>0</v>
      </c>
      <c r="L199" s="33" t="n">
        <f aca="false">IF($B199&lt;='EO9904.2'!mthend,Inputs!L187,0)</f>
        <v>0</v>
      </c>
      <c r="M199" s="33" t="n">
        <f aca="false">IF($B199&lt;='EO9904.2'!mthend,Inputs!M187,0)</f>
        <v>0</v>
      </c>
      <c r="N199" s="33" t="n">
        <f aca="false">IF($B199&lt;='EO9904.2'!mthend,Inputs!N187,0)</f>
        <v>0</v>
      </c>
      <c r="O199" s="30" t="n">
        <v>0</v>
      </c>
      <c r="P199" s="30" t="n">
        <v>0</v>
      </c>
      <c r="Q199" s="30" t="n">
        <f aca="false">'EO9904.2'!M204-$Q$3</f>
        <v>-0.0075</v>
      </c>
      <c r="S199" s="34" t="n">
        <f aca="false">IF($B199&lt;='EO9904.3'!mthend,Inputs!S187,0)</f>
        <v>0</v>
      </c>
      <c r="T199" s="0" t="n">
        <f aca="false">IF($B199&lt;='EO9904.3'!mthend,Inputs!T187,0)</f>
        <v>0</v>
      </c>
      <c r="U199" s="0" t="n">
        <f aca="false">IF($B199&lt;='EO9904.3'!mthend,Inputs!U187,0)</f>
        <v>0</v>
      </c>
      <c r="V199" s="33" t="n">
        <f aca="false">IF($B199&lt;='EO9904.3'!mthend,Inputs!V187,0)</f>
        <v>0</v>
      </c>
      <c r="W199" s="30" t="n">
        <f aca="false">'EO9904.3'!G204+$W$3</f>
        <v>5.333</v>
      </c>
      <c r="X199" s="30" t="n">
        <f aca="false">'EO9904.3'!J204+$X$3</f>
        <v>0.015</v>
      </c>
      <c r="Y199" s="30" t="n">
        <v>0</v>
      </c>
      <c r="AA199" s="34" t="n">
        <f aca="false">IF($B199&lt;='EO9904.3'!mthend,Inputs!AA187,0)</f>
        <v>0</v>
      </c>
      <c r="AB199" s="0" t="n">
        <f aca="false">IF($B199&lt;='EO9904.3'!mthend,Inputs!AB187,0)</f>
        <v>0</v>
      </c>
      <c r="AC199" s="0" t="n">
        <f aca="false">IF($B199&lt;='EO9904.3'!mthend,Inputs!AC187,0)</f>
        <v>0</v>
      </c>
      <c r="AD199" s="33" t="n">
        <f aca="false">IF($B199&lt;='EO9904.3'!mthend,Inputs!AD187,0)</f>
        <v>0</v>
      </c>
      <c r="AE199" s="30" t="n">
        <f aca="false">'EO9904.M'!G204+$AE$3</f>
        <v>5.333</v>
      </c>
      <c r="AF199" s="30" t="n">
        <f aca="false">'EO9904.M'!J204+$AF$3</f>
        <v>0.015</v>
      </c>
      <c r="AG199" s="30" t="n">
        <v>0</v>
      </c>
    </row>
    <row r="200" customFormat="false" ht="12.75" hidden="false" customHeight="false" outlineLevel="0" collapsed="false">
      <c r="B200" s="25" t="n">
        <f aca="false">'EO9904.1'!A205</f>
        <v>42887</v>
      </c>
      <c r="C200" s="34" t="n">
        <f aca="false">IF($B200&lt;=Summary!$D$10,Inputs!C188,0)</f>
        <v>0</v>
      </c>
      <c r="D200" s="35" t="n">
        <f aca="false">IF($B200&lt;=Summary!$D$10,Inputs!D188,0)</f>
        <v>0</v>
      </c>
      <c r="E200" s="32" t="n">
        <f aca="false">IF($B200&lt;=Summary!$D$10,Inputs!E188,0)</f>
        <v>0</v>
      </c>
      <c r="F200" s="32" t="n">
        <f aca="false">IF($B200&lt;=Summary!$D$10,Inputs!F188,0)</f>
        <v>0</v>
      </c>
      <c r="G200" s="29" t="n">
        <f aca="false">'EO9904.1'!G205</f>
        <v>5.273</v>
      </c>
      <c r="H200" s="29" t="n">
        <f aca="false">'EO9904.1'!J205</f>
        <v>0</v>
      </c>
      <c r="I200" s="29" t="n">
        <f aca="false">'EO9904.1'!M205</f>
        <v>0</v>
      </c>
      <c r="K200" s="34" t="n">
        <f aca="false">IF($B200&lt;='EO9904.2'!mthend,Inputs!K188,0)</f>
        <v>0</v>
      </c>
      <c r="L200" s="33" t="n">
        <f aca="false">IF($B200&lt;='EO9904.2'!mthend,Inputs!L188,0)</f>
        <v>0</v>
      </c>
      <c r="M200" s="33" t="n">
        <f aca="false">IF($B200&lt;='EO9904.2'!mthend,Inputs!M188,0)</f>
        <v>0</v>
      </c>
      <c r="N200" s="33" t="n">
        <f aca="false">IF($B200&lt;='EO9904.2'!mthend,Inputs!N188,0)</f>
        <v>0</v>
      </c>
      <c r="O200" s="30" t="n">
        <v>0</v>
      </c>
      <c r="P200" s="30" t="n">
        <v>0</v>
      </c>
      <c r="Q200" s="30" t="n">
        <f aca="false">'EO9904.2'!M205-$Q$3</f>
        <v>-0.0075</v>
      </c>
      <c r="S200" s="34" t="n">
        <f aca="false">IF($B200&lt;='EO9904.3'!mthend,Inputs!S188,0)</f>
        <v>0</v>
      </c>
      <c r="T200" s="0" t="n">
        <f aca="false">IF($B200&lt;='EO9904.3'!mthend,Inputs!T188,0)</f>
        <v>0</v>
      </c>
      <c r="U200" s="0" t="n">
        <f aca="false">IF($B200&lt;='EO9904.3'!mthend,Inputs!U188,0)</f>
        <v>0</v>
      </c>
      <c r="V200" s="33" t="n">
        <f aca="false">IF($B200&lt;='EO9904.3'!mthend,Inputs!V188,0)</f>
        <v>0</v>
      </c>
      <c r="W200" s="30" t="n">
        <f aca="false">'EO9904.3'!G205+$W$3</f>
        <v>5.353</v>
      </c>
      <c r="X200" s="30" t="n">
        <f aca="false">'EO9904.3'!J205+$X$3</f>
        <v>0.015</v>
      </c>
      <c r="Y200" s="30" t="n">
        <v>0</v>
      </c>
      <c r="AA200" s="34" t="n">
        <f aca="false">IF($B200&lt;='EO9904.3'!mthend,Inputs!AA188,0)</f>
        <v>0</v>
      </c>
      <c r="AB200" s="0" t="n">
        <f aca="false">IF($B200&lt;='EO9904.3'!mthend,Inputs!AB188,0)</f>
        <v>0</v>
      </c>
      <c r="AC200" s="0" t="n">
        <f aca="false">IF($B200&lt;='EO9904.3'!mthend,Inputs!AC188,0)</f>
        <v>0</v>
      </c>
      <c r="AD200" s="33" t="n">
        <f aca="false">IF($B200&lt;='EO9904.3'!mthend,Inputs!AD188,0)</f>
        <v>0</v>
      </c>
      <c r="AE200" s="30" t="n">
        <f aca="false">'EO9904.M'!G205+$AE$3</f>
        <v>5.353</v>
      </c>
      <c r="AF200" s="30" t="n">
        <f aca="false">'EO9904.M'!J205+$AF$3</f>
        <v>0.015</v>
      </c>
      <c r="AG200" s="30" t="n">
        <v>0</v>
      </c>
    </row>
    <row r="201" customFormat="false" ht="12.75" hidden="false" customHeight="false" outlineLevel="0" collapsed="false">
      <c r="B201" s="25" t="n">
        <f aca="false">'EO9904.1'!A206</f>
        <v>42917</v>
      </c>
      <c r="C201" s="34" t="n">
        <f aca="false">IF($B201&lt;=Summary!$D$10,Inputs!C189,0)</f>
        <v>0</v>
      </c>
      <c r="D201" s="35" t="n">
        <f aca="false">IF($B201&lt;=Summary!$D$10,Inputs!D189,0)</f>
        <v>0</v>
      </c>
      <c r="E201" s="32" t="n">
        <f aca="false">IF($B201&lt;=Summary!$D$10,Inputs!E189,0)</f>
        <v>0</v>
      </c>
      <c r="F201" s="32" t="n">
        <f aca="false">IF($B201&lt;=Summary!$D$10,Inputs!F189,0)</f>
        <v>0</v>
      </c>
      <c r="G201" s="29" t="n">
        <f aca="false">'EO9904.1'!G206</f>
        <v>5.294</v>
      </c>
      <c r="H201" s="29" t="n">
        <f aca="false">'EO9904.1'!J206</f>
        <v>0</v>
      </c>
      <c r="I201" s="29" t="n">
        <f aca="false">'EO9904.1'!M206</f>
        <v>0</v>
      </c>
      <c r="K201" s="34" t="n">
        <f aca="false">IF($B201&lt;='EO9904.2'!mthend,Inputs!K189,0)</f>
        <v>0</v>
      </c>
      <c r="L201" s="33" t="n">
        <f aca="false">IF($B201&lt;='EO9904.2'!mthend,Inputs!L189,0)</f>
        <v>0</v>
      </c>
      <c r="M201" s="33" t="n">
        <f aca="false">IF($B201&lt;='EO9904.2'!mthend,Inputs!M189,0)</f>
        <v>0</v>
      </c>
      <c r="N201" s="33" t="n">
        <f aca="false">IF($B201&lt;='EO9904.2'!mthend,Inputs!N189,0)</f>
        <v>0</v>
      </c>
      <c r="O201" s="30" t="n">
        <v>0</v>
      </c>
      <c r="P201" s="30" t="n">
        <v>0</v>
      </c>
      <c r="Q201" s="30" t="n">
        <f aca="false">'EO9904.2'!M206-$Q$3</f>
        <v>-0.0075</v>
      </c>
      <c r="S201" s="34" t="n">
        <f aca="false">IF($B201&lt;='EO9904.3'!mthend,Inputs!S189,0)</f>
        <v>0</v>
      </c>
      <c r="T201" s="0" t="n">
        <f aca="false">IF($B201&lt;='EO9904.3'!mthend,Inputs!T189,0)</f>
        <v>0</v>
      </c>
      <c r="U201" s="0" t="n">
        <f aca="false">IF($B201&lt;='EO9904.3'!mthend,Inputs!U189,0)</f>
        <v>0</v>
      </c>
      <c r="V201" s="33" t="n">
        <f aca="false">IF($B201&lt;='EO9904.3'!mthend,Inputs!V189,0)</f>
        <v>0</v>
      </c>
      <c r="W201" s="30" t="n">
        <f aca="false">'EO9904.3'!G206+$W$3</f>
        <v>5.374</v>
      </c>
      <c r="X201" s="30" t="n">
        <f aca="false">'EO9904.3'!J206+$X$3</f>
        <v>0.015</v>
      </c>
      <c r="Y201" s="30" t="n">
        <v>0</v>
      </c>
      <c r="AA201" s="34" t="n">
        <f aca="false">IF($B201&lt;='EO9904.3'!mthend,Inputs!AA189,0)</f>
        <v>0</v>
      </c>
      <c r="AB201" s="0" t="n">
        <f aca="false">IF($B201&lt;='EO9904.3'!mthend,Inputs!AB189,0)</f>
        <v>0</v>
      </c>
      <c r="AC201" s="0" t="n">
        <f aca="false">IF($B201&lt;='EO9904.3'!mthend,Inputs!AC189,0)</f>
        <v>0</v>
      </c>
      <c r="AD201" s="33" t="n">
        <f aca="false">IF($B201&lt;='EO9904.3'!mthend,Inputs!AD189,0)</f>
        <v>0</v>
      </c>
      <c r="AE201" s="30" t="n">
        <f aca="false">'EO9904.M'!G206+$AE$3</f>
        <v>5.374</v>
      </c>
      <c r="AF201" s="30" t="n">
        <f aca="false">'EO9904.M'!J206+$AF$3</f>
        <v>0.015</v>
      </c>
      <c r="AG201" s="30" t="n">
        <v>0</v>
      </c>
    </row>
    <row r="202" customFormat="false" ht="12.75" hidden="false" customHeight="false" outlineLevel="0" collapsed="false">
      <c r="B202" s="25" t="n">
        <f aca="false">'EO9904.1'!A207</f>
        <v>42948</v>
      </c>
      <c r="C202" s="34" t="n">
        <f aca="false">IF($B202&lt;=Summary!$D$10,Inputs!C190,0)</f>
        <v>0</v>
      </c>
      <c r="D202" s="35" t="n">
        <f aca="false">IF($B202&lt;=Summary!$D$10,Inputs!D190,0)</f>
        <v>0</v>
      </c>
      <c r="E202" s="32" t="n">
        <f aca="false">IF($B202&lt;=Summary!$D$10,Inputs!E190,0)</f>
        <v>0</v>
      </c>
      <c r="F202" s="32" t="n">
        <f aca="false">IF($B202&lt;=Summary!$D$10,Inputs!F190,0)</f>
        <v>0</v>
      </c>
      <c r="G202" s="29" t="n">
        <f aca="false">'EO9904.1'!G207</f>
        <v>5.318</v>
      </c>
      <c r="H202" s="29" t="n">
        <f aca="false">'EO9904.1'!J207</f>
        <v>0</v>
      </c>
      <c r="I202" s="29" t="n">
        <f aca="false">'EO9904.1'!M207</f>
        <v>0</v>
      </c>
      <c r="K202" s="34" t="n">
        <f aca="false">IF($B202&lt;='EO9904.2'!mthend,Inputs!K190,0)</f>
        <v>0</v>
      </c>
      <c r="L202" s="33" t="n">
        <f aca="false">IF($B202&lt;='EO9904.2'!mthend,Inputs!L190,0)</f>
        <v>0</v>
      </c>
      <c r="M202" s="33" t="n">
        <f aca="false">IF($B202&lt;='EO9904.2'!mthend,Inputs!M190,0)</f>
        <v>0</v>
      </c>
      <c r="N202" s="33" t="n">
        <f aca="false">IF($B202&lt;='EO9904.2'!mthend,Inputs!N190,0)</f>
        <v>0</v>
      </c>
      <c r="O202" s="30" t="n">
        <v>0</v>
      </c>
      <c r="P202" s="30" t="n">
        <v>0</v>
      </c>
      <c r="Q202" s="30" t="n">
        <f aca="false">'EO9904.2'!M207-$Q$3</f>
        <v>-0.0075</v>
      </c>
      <c r="S202" s="34" t="n">
        <f aca="false">IF($B202&lt;='EO9904.3'!mthend,Inputs!S190,0)</f>
        <v>0</v>
      </c>
      <c r="T202" s="0" t="n">
        <f aca="false">IF($B202&lt;='EO9904.3'!mthend,Inputs!T190,0)</f>
        <v>0</v>
      </c>
      <c r="U202" s="0" t="n">
        <f aca="false">IF($B202&lt;='EO9904.3'!mthend,Inputs!U190,0)</f>
        <v>0</v>
      </c>
      <c r="V202" s="33" t="n">
        <f aca="false">IF($B202&lt;='EO9904.3'!mthend,Inputs!V190,0)</f>
        <v>0</v>
      </c>
      <c r="W202" s="30" t="n">
        <f aca="false">'EO9904.3'!G207+$W$3</f>
        <v>5.398</v>
      </c>
      <c r="X202" s="30" t="n">
        <f aca="false">'EO9904.3'!J207+$X$3</f>
        <v>0.015</v>
      </c>
      <c r="Y202" s="30" t="n">
        <v>0</v>
      </c>
      <c r="AA202" s="34" t="n">
        <f aca="false">IF($B202&lt;='EO9904.3'!mthend,Inputs!AA190,0)</f>
        <v>0</v>
      </c>
      <c r="AB202" s="0" t="n">
        <f aca="false">IF($B202&lt;='EO9904.3'!mthend,Inputs!AB190,0)</f>
        <v>0</v>
      </c>
      <c r="AC202" s="0" t="n">
        <f aca="false">IF($B202&lt;='EO9904.3'!mthend,Inputs!AC190,0)</f>
        <v>0</v>
      </c>
      <c r="AD202" s="33" t="n">
        <f aca="false">IF($B202&lt;='EO9904.3'!mthend,Inputs!AD190,0)</f>
        <v>0</v>
      </c>
      <c r="AE202" s="30" t="n">
        <f aca="false">'EO9904.M'!G207+$AE$3</f>
        <v>5.398</v>
      </c>
      <c r="AF202" s="30" t="n">
        <f aca="false">'EO9904.M'!J207+$AF$3</f>
        <v>0.015</v>
      </c>
      <c r="AG202" s="30" t="n">
        <v>0</v>
      </c>
    </row>
    <row r="203" customFormat="false" ht="12.75" hidden="false" customHeight="false" outlineLevel="0" collapsed="false">
      <c r="B203" s="25" t="n">
        <f aca="false">'EO9904.1'!A208</f>
        <v>42979</v>
      </c>
      <c r="C203" s="34" t="n">
        <f aca="false">IF($B203&lt;=Summary!$D$10,Inputs!C191,0)</f>
        <v>0</v>
      </c>
      <c r="D203" s="35" t="n">
        <f aca="false">IF($B203&lt;=Summary!$D$10,Inputs!D191,0)</f>
        <v>0</v>
      </c>
      <c r="E203" s="32" t="n">
        <f aca="false">IF($B203&lt;=Summary!$D$10,Inputs!E191,0)</f>
        <v>0</v>
      </c>
      <c r="F203" s="32" t="n">
        <f aca="false">IF($B203&lt;=Summary!$D$10,Inputs!F191,0)</f>
        <v>0</v>
      </c>
      <c r="G203" s="29" t="n">
        <f aca="false">'EO9904.1'!G208</f>
        <v>5.328</v>
      </c>
      <c r="H203" s="29" t="n">
        <f aca="false">'EO9904.1'!J208</f>
        <v>0</v>
      </c>
      <c r="I203" s="29" t="n">
        <f aca="false">'EO9904.1'!M208</f>
        <v>0</v>
      </c>
      <c r="K203" s="34" t="n">
        <f aca="false">IF($B203&lt;='EO9904.2'!mthend,Inputs!K191,0)</f>
        <v>0</v>
      </c>
      <c r="L203" s="33" t="n">
        <f aca="false">IF($B203&lt;='EO9904.2'!mthend,Inputs!L191,0)</f>
        <v>0</v>
      </c>
      <c r="M203" s="33" t="n">
        <f aca="false">IF($B203&lt;='EO9904.2'!mthend,Inputs!M191,0)</f>
        <v>0</v>
      </c>
      <c r="N203" s="33" t="n">
        <f aca="false">IF($B203&lt;='EO9904.2'!mthend,Inputs!N191,0)</f>
        <v>0</v>
      </c>
      <c r="O203" s="30" t="n">
        <v>0</v>
      </c>
      <c r="P203" s="30" t="n">
        <v>0</v>
      </c>
      <c r="Q203" s="30" t="n">
        <f aca="false">'EO9904.2'!M208-$Q$3</f>
        <v>-0.0075</v>
      </c>
      <c r="S203" s="34" t="n">
        <f aca="false">IF($B203&lt;='EO9904.3'!mthend,Inputs!S191,0)</f>
        <v>0</v>
      </c>
      <c r="T203" s="0" t="n">
        <f aca="false">IF($B203&lt;='EO9904.3'!mthend,Inputs!T191,0)</f>
        <v>0</v>
      </c>
      <c r="U203" s="0" t="n">
        <f aca="false">IF($B203&lt;='EO9904.3'!mthend,Inputs!U191,0)</f>
        <v>0</v>
      </c>
      <c r="V203" s="33" t="n">
        <f aca="false">IF($B203&lt;='EO9904.3'!mthend,Inputs!V191,0)</f>
        <v>0</v>
      </c>
      <c r="W203" s="30" t="n">
        <f aca="false">'EO9904.3'!G208+$W$3</f>
        <v>5.408</v>
      </c>
      <c r="X203" s="30" t="n">
        <f aca="false">'EO9904.3'!J208+$X$3</f>
        <v>0.015</v>
      </c>
      <c r="Y203" s="30" t="n">
        <v>0</v>
      </c>
      <c r="AA203" s="34" t="n">
        <f aca="false">IF($B203&lt;='EO9904.3'!mthend,Inputs!AA191,0)</f>
        <v>0</v>
      </c>
      <c r="AB203" s="0" t="n">
        <f aca="false">IF($B203&lt;='EO9904.3'!mthend,Inputs!AB191,0)</f>
        <v>0</v>
      </c>
      <c r="AC203" s="0" t="n">
        <f aca="false">IF($B203&lt;='EO9904.3'!mthend,Inputs!AC191,0)</f>
        <v>0</v>
      </c>
      <c r="AD203" s="33" t="n">
        <f aca="false">IF($B203&lt;='EO9904.3'!mthend,Inputs!AD191,0)</f>
        <v>0</v>
      </c>
      <c r="AE203" s="30" t="n">
        <f aca="false">'EO9904.M'!G208+$AE$3</f>
        <v>5.408</v>
      </c>
      <c r="AF203" s="30" t="n">
        <f aca="false">'EO9904.M'!J208+$AF$3</f>
        <v>0.015</v>
      </c>
      <c r="AG203" s="30" t="n">
        <v>0</v>
      </c>
    </row>
    <row r="204" customFormat="false" ht="12.75" hidden="false" customHeight="false" outlineLevel="0" collapsed="false">
      <c r="B204" s="25" t="n">
        <f aca="false">'EO9904.1'!A209</f>
        <v>43009</v>
      </c>
      <c r="C204" s="34" t="n">
        <f aca="false">IF($B204&lt;=Summary!$D$10,Inputs!C192,0)</f>
        <v>0</v>
      </c>
      <c r="D204" s="35" t="n">
        <f aca="false">IF($B204&lt;=Summary!$D$10,Inputs!D192,0)</f>
        <v>0</v>
      </c>
      <c r="E204" s="32" t="n">
        <f aca="false">IF($B204&lt;=Summary!$D$10,Inputs!E192,0)</f>
        <v>0</v>
      </c>
      <c r="F204" s="32" t="n">
        <f aca="false">IF($B204&lt;=Summary!$D$10,Inputs!F192,0)</f>
        <v>0</v>
      </c>
      <c r="G204" s="29" t="n">
        <f aca="false">'EO9904.1'!G209</f>
        <v>5.358</v>
      </c>
      <c r="H204" s="29" t="n">
        <f aca="false">'EO9904.1'!J209</f>
        <v>0</v>
      </c>
      <c r="I204" s="29" t="n">
        <f aca="false">'EO9904.1'!M209</f>
        <v>0</v>
      </c>
      <c r="K204" s="34" t="n">
        <f aca="false">IF($B204&lt;='EO9904.2'!mthend,Inputs!K192,0)</f>
        <v>0</v>
      </c>
      <c r="L204" s="33" t="n">
        <f aca="false">IF($B204&lt;='EO9904.2'!mthend,Inputs!L192,0)</f>
        <v>0</v>
      </c>
      <c r="M204" s="33" t="n">
        <f aca="false">IF($B204&lt;='EO9904.2'!mthend,Inputs!M192,0)</f>
        <v>0</v>
      </c>
      <c r="N204" s="33" t="n">
        <f aca="false">IF($B204&lt;='EO9904.2'!mthend,Inputs!N192,0)</f>
        <v>0</v>
      </c>
      <c r="O204" s="30" t="n">
        <v>0</v>
      </c>
      <c r="P204" s="30" t="n">
        <v>0</v>
      </c>
      <c r="Q204" s="30" t="n">
        <f aca="false">'EO9904.2'!M209-$Q$3</f>
        <v>-0.0075</v>
      </c>
      <c r="S204" s="34" t="n">
        <f aca="false">IF($B204&lt;='EO9904.3'!mthend,Inputs!S192,0)</f>
        <v>0</v>
      </c>
      <c r="T204" s="0" t="n">
        <f aca="false">IF($B204&lt;='EO9904.3'!mthend,Inputs!T192,0)</f>
        <v>0</v>
      </c>
      <c r="U204" s="0" t="n">
        <f aca="false">IF($B204&lt;='EO9904.3'!mthend,Inputs!U192,0)</f>
        <v>0</v>
      </c>
      <c r="V204" s="33" t="n">
        <f aca="false">IF($B204&lt;='EO9904.3'!mthend,Inputs!V192,0)</f>
        <v>0</v>
      </c>
      <c r="W204" s="30" t="n">
        <f aca="false">'EO9904.3'!G209+$W$3</f>
        <v>5.438</v>
      </c>
      <c r="X204" s="30" t="n">
        <f aca="false">'EO9904.3'!J209+$X$3</f>
        <v>0.015</v>
      </c>
      <c r="Y204" s="30" t="n">
        <v>0</v>
      </c>
      <c r="AA204" s="34" t="n">
        <f aca="false">IF($B204&lt;='EO9904.3'!mthend,Inputs!AA192,0)</f>
        <v>0</v>
      </c>
      <c r="AB204" s="0" t="n">
        <f aca="false">IF($B204&lt;='EO9904.3'!mthend,Inputs!AB192,0)</f>
        <v>0</v>
      </c>
      <c r="AC204" s="0" t="n">
        <f aca="false">IF($B204&lt;='EO9904.3'!mthend,Inputs!AC192,0)</f>
        <v>0</v>
      </c>
      <c r="AD204" s="33" t="n">
        <f aca="false">IF($B204&lt;='EO9904.3'!mthend,Inputs!AD192,0)</f>
        <v>0</v>
      </c>
      <c r="AE204" s="30" t="n">
        <f aca="false">'EO9904.M'!G209+$AE$3</f>
        <v>5.438</v>
      </c>
      <c r="AF204" s="30" t="n">
        <f aca="false">'EO9904.M'!J209+$AF$3</f>
        <v>0.015</v>
      </c>
      <c r="AG204" s="30" t="n">
        <v>0</v>
      </c>
    </row>
    <row r="205" customFormat="false" ht="12.75" hidden="false" customHeight="false" outlineLevel="0" collapsed="false">
      <c r="B205" s="25" t="n">
        <f aca="false">'EO9904.1'!A210</f>
        <v>43040</v>
      </c>
      <c r="C205" s="34" t="n">
        <f aca="false">IF($B205&lt;=Summary!$D$10,Inputs!C193,0)</f>
        <v>0</v>
      </c>
      <c r="D205" s="35" t="n">
        <f aca="false">IF($B205&lt;=Summary!$D$10,Inputs!D193,0)</f>
        <v>0</v>
      </c>
      <c r="E205" s="32" t="n">
        <f aca="false">IF($B205&lt;=Summary!$D$10,Inputs!E193,0)</f>
        <v>0</v>
      </c>
      <c r="F205" s="32" t="n">
        <f aca="false">IF($B205&lt;=Summary!$D$10,Inputs!F193,0)</f>
        <v>0</v>
      </c>
      <c r="G205" s="29" t="n">
        <f aca="false">'EO9904.1'!G210</f>
        <v>5.498</v>
      </c>
      <c r="H205" s="29" t="n">
        <f aca="false">'EO9904.1'!J210</f>
        <v>0</v>
      </c>
      <c r="I205" s="29" t="n">
        <f aca="false">'EO9904.1'!M210</f>
        <v>0</v>
      </c>
      <c r="K205" s="34" t="n">
        <f aca="false">IF($B205&lt;='EO9904.2'!mthend,Inputs!K193,0)</f>
        <v>0</v>
      </c>
      <c r="L205" s="33" t="n">
        <f aca="false">IF($B205&lt;='EO9904.2'!mthend,Inputs!L193,0)</f>
        <v>0</v>
      </c>
      <c r="M205" s="33" t="n">
        <f aca="false">IF($B205&lt;='EO9904.2'!mthend,Inputs!M193,0)</f>
        <v>0</v>
      </c>
      <c r="N205" s="33" t="n">
        <f aca="false">IF($B205&lt;='EO9904.2'!mthend,Inputs!N193,0)</f>
        <v>0</v>
      </c>
      <c r="O205" s="30" t="n">
        <v>0</v>
      </c>
      <c r="P205" s="30" t="n">
        <v>0</v>
      </c>
      <c r="Q205" s="30" t="n">
        <f aca="false">'EO9904.2'!M210-$Q$3</f>
        <v>-0.0075</v>
      </c>
      <c r="S205" s="34" t="n">
        <f aca="false">IF($B205&lt;='EO9904.3'!mthend,Inputs!S193,0)</f>
        <v>0</v>
      </c>
      <c r="T205" s="0" t="n">
        <f aca="false">IF($B205&lt;='EO9904.3'!mthend,Inputs!T193,0)</f>
        <v>0</v>
      </c>
      <c r="U205" s="0" t="n">
        <f aca="false">IF($B205&lt;='EO9904.3'!mthend,Inputs!U193,0)</f>
        <v>0</v>
      </c>
      <c r="V205" s="33" t="n">
        <f aca="false">IF($B205&lt;='EO9904.3'!mthend,Inputs!V193,0)</f>
        <v>0</v>
      </c>
      <c r="W205" s="30" t="n">
        <f aca="false">'EO9904.3'!G210+$W$3</f>
        <v>5.578</v>
      </c>
      <c r="X205" s="30" t="n">
        <f aca="false">'EO9904.3'!J210+$X$3</f>
        <v>0.015</v>
      </c>
      <c r="Y205" s="30" t="n">
        <v>0</v>
      </c>
      <c r="AA205" s="34" t="n">
        <f aca="false">IF($B205&lt;='EO9904.3'!mthend,Inputs!AA193,0)</f>
        <v>0</v>
      </c>
      <c r="AB205" s="0" t="n">
        <f aca="false">IF($B205&lt;='EO9904.3'!mthend,Inputs!AB193,0)</f>
        <v>0</v>
      </c>
      <c r="AC205" s="0" t="n">
        <f aca="false">IF($B205&lt;='EO9904.3'!mthend,Inputs!AC193,0)</f>
        <v>0</v>
      </c>
      <c r="AD205" s="33" t="n">
        <f aca="false">IF($B205&lt;='EO9904.3'!mthend,Inputs!AD193,0)</f>
        <v>0</v>
      </c>
      <c r="AE205" s="30" t="n">
        <f aca="false">'EO9904.M'!G210+$AE$3</f>
        <v>5.578</v>
      </c>
      <c r="AF205" s="30" t="n">
        <f aca="false">'EO9904.M'!J210+$AF$3</f>
        <v>0.015</v>
      </c>
      <c r="AG205" s="30" t="n">
        <v>0</v>
      </c>
    </row>
    <row r="206" customFormat="false" ht="12.75" hidden="false" customHeight="false" outlineLevel="0" collapsed="false">
      <c r="B206" s="25" t="n">
        <f aca="false">'EO9904.1'!A211</f>
        <v>43070</v>
      </c>
      <c r="C206" s="34" t="n">
        <f aca="false">IF($B206&lt;=Summary!$D$10,Inputs!C194,0)</f>
        <v>0</v>
      </c>
      <c r="D206" s="35" t="n">
        <f aca="false">IF($B206&lt;=Summary!$D$10,Inputs!D194,0)</f>
        <v>0</v>
      </c>
      <c r="E206" s="32" t="n">
        <f aca="false">IF($B206&lt;=Summary!$D$10,Inputs!E194,0)</f>
        <v>0</v>
      </c>
      <c r="F206" s="32" t="n">
        <f aca="false">IF($B206&lt;=Summary!$D$10,Inputs!F194,0)</f>
        <v>0</v>
      </c>
      <c r="G206" s="29" t="n">
        <f aca="false">'EO9904.1'!G211</f>
        <v>5.638</v>
      </c>
      <c r="H206" s="29" t="n">
        <f aca="false">'EO9904.1'!J211</f>
        <v>0</v>
      </c>
      <c r="I206" s="29" t="n">
        <f aca="false">'EO9904.1'!M211</f>
        <v>0</v>
      </c>
      <c r="K206" s="34" t="n">
        <f aca="false">IF($B206&lt;='EO9904.2'!mthend,Inputs!K194,0)</f>
        <v>0</v>
      </c>
      <c r="L206" s="33" t="n">
        <f aca="false">IF($B206&lt;='EO9904.2'!mthend,Inputs!L194,0)</f>
        <v>0</v>
      </c>
      <c r="M206" s="33" t="n">
        <f aca="false">IF($B206&lt;='EO9904.2'!mthend,Inputs!M194,0)</f>
        <v>0</v>
      </c>
      <c r="N206" s="33" t="n">
        <f aca="false">IF($B206&lt;='EO9904.2'!mthend,Inputs!N194,0)</f>
        <v>0</v>
      </c>
      <c r="O206" s="30" t="n">
        <v>0</v>
      </c>
      <c r="P206" s="30" t="n">
        <v>0</v>
      </c>
      <c r="Q206" s="30" t="n">
        <f aca="false">'EO9904.2'!M211-$Q$3</f>
        <v>-0.0075</v>
      </c>
      <c r="S206" s="34" t="n">
        <f aca="false">IF($B206&lt;='EO9904.3'!mthend,Inputs!S194,0)</f>
        <v>0</v>
      </c>
      <c r="T206" s="0" t="n">
        <f aca="false">IF($B206&lt;='EO9904.3'!mthend,Inputs!T194,0)</f>
        <v>0</v>
      </c>
      <c r="U206" s="0" t="n">
        <f aca="false">IF($B206&lt;='EO9904.3'!mthend,Inputs!U194,0)</f>
        <v>0</v>
      </c>
      <c r="V206" s="33" t="n">
        <f aca="false">IF($B206&lt;='EO9904.3'!mthend,Inputs!V194,0)</f>
        <v>0</v>
      </c>
      <c r="W206" s="30" t="n">
        <f aca="false">'EO9904.3'!G211+$W$3</f>
        <v>5.718</v>
      </c>
      <c r="X206" s="30" t="n">
        <f aca="false">'EO9904.3'!J211+$X$3</f>
        <v>0.015</v>
      </c>
      <c r="Y206" s="30" t="n">
        <v>0</v>
      </c>
      <c r="AA206" s="34" t="n">
        <f aca="false">IF($B206&lt;='EO9904.3'!mthend,Inputs!AA194,0)</f>
        <v>0</v>
      </c>
      <c r="AB206" s="0" t="n">
        <f aca="false">IF($B206&lt;='EO9904.3'!mthend,Inputs!AB194,0)</f>
        <v>0</v>
      </c>
      <c r="AC206" s="0" t="n">
        <f aca="false">IF($B206&lt;='EO9904.3'!mthend,Inputs!AC194,0)</f>
        <v>0</v>
      </c>
      <c r="AD206" s="33" t="n">
        <f aca="false">IF($B206&lt;='EO9904.3'!mthend,Inputs!AD194,0)</f>
        <v>0</v>
      </c>
      <c r="AE206" s="30" t="n">
        <f aca="false">'EO9904.M'!G211+$AE$3</f>
        <v>5.718</v>
      </c>
      <c r="AF206" s="30" t="n">
        <f aca="false">'EO9904.M'!J211+$AF$3</f>
        <v>0.015</v>
      </c>
      <c r="AG206" s="30" t="n">
        <v>0</v>
      </c>
    </row>
    <row r="207" customFormat="false" ht="12.75" hidden="false" customHeight="false" outlineLevel="0" collapsed="false">
      <c r="B207" s="25" t="n">
        <f aca="false">'EO9904.1'!A212</f>
        <v>43101</v>
      </c>
      <c r="C207" s="34" t="n">
        <f aca="false">IF($B207&lt;=Summary!$D$10,Inputs!C195,0)</f>
        <v>0</v>
      </c>
      <c r="D207" s="35" t="n">
        <f aca="false">IF($B207&lt;=Summary!$D$10,Inputs!D195,0)</f>
        <v>0</v>
      </c>
      <c r="E207" s="32" t="n">
        <f aca="false">IF($B207&lt;=Summary!$D$10,Inputs!E195,0)</f>
        <v>0</v>
      </c>
      <c r="F207" s="32" t="n">
        <f aca="false">IF($B207&lt;=Summary!$D$10,Inputs!F195,0)</f>
        <v>0</v>
      </c>
      <c r="G207" s="29" t="n">
        <f aca="false">'EO9904.1'!G212</f>
        <v>5.743</v>
      </c>
      <c r="H207" s="29" t="n">
        <f aca="false">'EO9904.1'!J212</f>
        <v>0</v>
      </c>
      <c r="I207" s="29" t="n">
        <f aca="false">'EO9904.1'!M212</f>
        <v>0</v>
      </c>
      <c r="K207" s="34" t="n">
        <f aca="false">IF($B207&lt;='EO9904.2'!mthend,Inputs!K195,0)</f>
        <v>0</v>
      </c>
      <c r="L207" s="33" t="n">
        <f aca="false">IF($B207&lt;='EO9904.2'!mthend,Inputs!L195,0)</f>
        <v>0</v>
      </c>
      <c r="M207" s="33" t="n">
        <f aca="false">IF($B207&lt;='EO9904.2'!mthend,Inputs!M195,0)</f>
        <v>0</v>
      </c>
      <c r="N207" s="33" t="n">
        <f aca="false">IF($B207&lt;='EO9904.2'!mthend,Inputs!N195,0)</f>
        <v>0</v>
      </c>
      <c r="O207" s="30" t="n">
        <v>0</v>
      </c>
      <c r="P207" s="30" t="n">
        <v>0</v>
      </c>
      <c r="Q207" s="30" t="n">
        <f aca="false">'EO9904.2'!M212-$Q$3</f>
        <v>-0.0075</v>
      </c>
      <c r="S207" s="34" t="n">
        <f aca="false">IF($B207&lt;='EO9904.3'!mthend,Inputs!S195,0)</f>
        <v>0</v>
      </c>
      <c r="T207" s="0" t="n">
        <f aca="false">IF($B207&lt;='EO9904.3'!mthend,Inputs!T195,0)</f>
        <v>0</v>
      </c>
      <c r="U207" s="0" t="n">
        <f aca="false">IF($B207&lt;='EO9904.3'!mthend,Inputs!U195,0)</f>
        <v>0</v>
      </c>
      <c r="V207" s="33" t="n">
        <f aca="false">IF($B207&lt;='EO9904.3'!mthend,Inputs!V195,0)</f>
        <v>0</v>
      </c>
      <c r="W207" s="30" t="n">
        <f aca="false">'EO9904.3'!G212+$W$3</f>
        <v>5.823</v>
      </c>
      <c r="X207" s="30" t="n">
        <f aca="false">'EO9904.3'!J212+$X$3</f>
        <v>0.015</v>
      </c>
      <c r="Y207" s="30" t="n">
        <v>0</v>
      </c>
      <c r="AA207" s="34" t="n">
        <f aca="false">IF($B207&lt;='EO9904.3'!mthend,Inputs!AA195,0)</f>
        <v>0</v>
      </c>
      <c r="AB207" s="0" t="n">
        <f aca="false">IF($B207&lt;='EO9904.3'!mthend,Inputs!AB195,0)</f>
        <v>0</v>
      </c>
      <c r="AC207" s="0" t="n">
        <f aca="false">IF($B207&lt;='EO9904.3'!mthend,Inputs!AC195,0)</f>
        <v>0</v>
      </c>
      <c r="AD207" s="33" t="n">
        <f aca="false">IF($B207&lt;='EO9904.3'!mthend,Inputs!AD195,0)</f>
        <v>0</v>
      </c>
      <c r="AE207" s="30" t="n">
        <f aca="false">'EO9904.M'!G212+$AE$3</f>
        <v>5.823</v>
      </c>
      <c r="AF207" s="30" t="n">
        <f aca="false">'EO9904.M'!J212+$AF$3</f>
        <v>0.015</v>
      </c>
      <c r="AG207" s="30" t="n">
        <v>0</v>
      </c>
    </row>
    <row r="208" customFormat="false" ht="12.75" hidden="false" customHeight="false" outlineLevel="0" collapsed="false">
      <c r="B208" s="25" t="n">
        <f aca="false">'EO9904.1'!A213</f>
        <v>43132</v>
      </c>
      <c r="C208" s="34" t="n">
        <f aca="false">IF($B208&lt;=Summary!$D$10,Inputs!C196,0)</f>
        <v>0</v>
      </c>
      <c r="D208" s="35" t="n">
        <f aca="false">IF($B208&lt;=Summary!$D$10,Inputs!D196,0)</f>
        <v>0</v>
      </c>
      <c r="E208" s="32" t="n">
        <f aca="false">IF($B208&lt;=Summary!$D$10,Inputs!E196,0)</f>
        <v>0</v>
      </c>
      <c r="F208" s="32" t="n">
        <f aca="false">IF($B208&lt;=Summary!$D$10,Inputs!F196,0)</f>
        <v>0</v>
      </c>
      <c r="G208" s="29" t="n">
        <f aca="false">'EO9904.1'!G213</f>
        <v>5.623</v>
      </c>
      <c r="H208" s="29" t="n">
        <f aca="false">'EO9904.1'!J213</f>
        <v>0</v>
      </c>
      <c r="I208" s="29" t="n">
        <f aca="false">'EO9904.1'!M213</f>
        <v>0</v>
      </c>
      <c r="K208" s="34" t="n">
        <f aca="false">IF($B208&lt;='EO9904.2'!mthend,Inputs!K196,0)</f>
        <v>0</v>
      </c>
      <c r="L208" s="33" t="n">
        <f aca="false">IF($B208&lt;='EO9904.2'!mthend,Inputs!L196,0)</f>
        <v>0</v>
      </c>
      <c r="M208" s="33" t="n">
        <f aca="false">IF($B208&lt;='EO9904.2'!mthend,Inputs!M196,0)</f>
        <v>0</v>
      </c>
      <c r="N208" s="33" t="n">
        <f aca="false">IF($B208&lt;='EO9904.2'!mthend,Inputs!N196,0)</f>
        <v>0</v>
      </c>
      <c r="O208" s="30" t="n">
        <v>0</v>
      </c>
      <c r="P208" s="30" t="n">
        <v>0</v>
      </c>
      <c r="Q208" s="30" t="n">
        <f aca="false">'EO9904.2'!M213-$Q$3</f>
        <v>-0.0075</v>
      </c>
      <c r="S208" s="34" t="n">
        <f aca="false">IF($B208&lt;='EO9904.3'!mthend,Inputs!S196,0)</f>
        <v>0</v>
      </c>
      <c r="T208" s="0" t="n">
        <f aca="false">IF($B208&lt;='EO9904.3'!mthend,Inputs!T196,0)</f>
        <v>0</v>
      </c>
      <c r="U208" s="0" t="n">
        <f aca="false">IF($B208&lt;='EO9904.3'!mthend,Inputs!U196,0)</f>
        <v>0</v>
      </c>
      <c r="V208" s="33" t="n">
        <f aca="false">IF($B208&lt;='EO9904.3'!mthend,Inputs!V196,0)</f>
        <v>0</v>
      </c>
      <c r="W208" s="30" t="n">
        <f aca="false">'EO9904.3'!G213+$W$3</f>
        <v>5.703</v>
      </c>
      <c r="X208" s="30" t="n">
        <f aca="false">'EO9904.3'!J213+$X$3</f>
        <v>0.015</v>
      </c>
      <c r="Y208" s="30" t="n">
        <v>0</v>
      </c>
      <c r="AA208" s="34" t="n">
        <f aca="false">IF($B208&lt;='EO9904.3'!mthend,Inputs!AA196,0)</f>
        <v>0</v>
      </c>
      <c r="AB208" s="0" t="n">
        <f aca="false">IF($B208&lt;='EO9904.3'!mthend,Inputs!AB196,0)</f>
        <v>0</v>
      </c>
      <c r="AC208" s="0" t="n">
        <f aca="false">IF($B208&lt;='EO9904.3'!mthend,Inputs!AC196,0)</f>
        <v>0</v>
      </c>
      <c r="AD208" s="33" t="n">
        <f aca="false">IF($B208&lt;='EO9904.3'!mthend,Inputs!AD196,0)</f>
        <v>0</v>
      </c>
      <c r="AE208" s="30" t="n">
        <f aca="false">'EO9904.M'!G213+$AE$3</f>
        <v>5.703</v>
      </c>
      <c r="AF208" s="30" t="n">
        <f aca="false">'EO9904.M'!J213+$AF$3</f>
        <v>0.015</v>
      </c>
      <c r="AG208" s="30" t="n">
        <v>0</v>
      </c>
    </row>
    <row r="209" customFormat="false" ht="12.75" hidden="false" customHeight="false" outlineLevel="0" collapsed="false">
      <c r="B209" s="25" t="n">
        <f aca="false">'EO9904.1'!A214</f>
        <v>43160</v>
      </c>
      <c r="C209" s="34" t="n">
        <f aca="false">IF($B209&lt;=Summary!$D$10,Inputs!C197,0)</f>
        <v>0</v>
      </c>
      <c r="D209" s="35" t="n">
        <f aca="false">IF($B209&lt;=Summary!$D$10,Inputs!D197,0)</f>
        <v>0</v>
      </c>
      <c r="E209" s="32" t="n">
        <f aca="false">IF($B209&lt;=Summary!$D$10,Inputs!E197,0)</f>
        <v>0</v>
      </c>
      <c r="F209" s="32" t="n">
        <f aca="false">IF($B209&lt;=Summary!$D$10,Inputs!F197,0)</f>
        <v>0</v>
      </c>
      <c r="G209" s="29" t="n">
        <f aca="false">'EO9904.1'!G214</f>
        <v>5.498</v>
      </c>
      <c r="H209" s="29" t="n">
        <f aca="false">'EO9904.1'!J214</f>
        <v>0</v>
      </c>
      <c r="I209" s="29" t="n">
        <f aca="false">'EO9904.1'!M214</f>
        <v>0</v>
      </c>
      <c r="K209" s="34" t="n">
        <f aca="false">IF($B209&lt;='EO9904.2'!mthend,Inputs!K197,0)</f>
        <v>0</v>
      </c>
      <c r="L209" s="33" t="n">
        <f aca="false">IF($B209&lt;='EO9904.2'!mthend,Inputs!L197,0)</f>
        <v>0</v>
      </c>
      <c r="M209" s="33" t="n">
        <f aca="false">IF($B209&lt;='EO9904.2'!mthend,Inputs!M197,0)</f>
        <v>0</v>
      </c>
      <c r="N209" s="33" t="n">
        <f aca="false">IF($B209&lt;='EO9904.2'!mthend,Inputs!N197,0)</f>
        <v>0</v>
      </c>
      <c r="O209" s="30" t="n">
        <v>0</v>
      </c>
      <c r="P209" s="30" t="n">
        <v>0</v>
      </c>
      <c r="Q209" s="30" t="n">
        <f aca="false">'EO9904.2'!M214-$Q$3</f>
        <v>-0.0075</v>
      </c>
      <c r="S209" s="34" t="n">
        <f aca="false">IF($B209&lt;='EO9904.3'!mthend,Inputs!S197,0)</f>
        <v>0</v>
      </c>
      <c r="T209" s="0" t="n">
        <f aca="false">IF($B209&lt;='EO9904.3'!mthend,Inputs!T197,0)</f>
        <v>0</v>
      </c>
      <c r="U209" s="0" t="n">
        <f aca="false">IF($B209&lt;='EO9904.3'!mthend,Inputs!U197,0)</f>
        <v>0</v>
      </c>
      <c r="V209" s="33" t="n">
        <f aca="false">IF($B209&lt;='EO9904.3'!mthend,Inputs!V197,0)</f>
        <v>0</v>
      </c>
      <c r="W209" s="30" t="n">
        <f aca="false">'EO9904.3'!G214+$W$3</f>
        <v>5.578</v>
      </c>
      <c r="X209" s="30" t="n">
        <f aca="false">'EO9904.3'!J214+$X$3</f>
        <v>0.015</v>
      </c>
      <c r="Y209" s="30" t="n">
        <v>0</v>
      </c>
      <c r="AA209" s="34" t="n">
        <f aca="false">IF($B209&lt;='EO9904.3'!mthend,Inputs!AA197,0)</f>
        <v>0</v>
      </c>
      <c r="AB209" s="0" t="n">
        <f aca="false">IF($B209&lt;='EO9904.3'!mthend,Inputs!AB197,0)</f>
        <v>0</v>
      </c>
      <c r="AC209" s="0" t="n">
        <f aca="false">IF($B209&lt;='EO9904.3'!mthend,Inputs!AC197,0)</f>
        <v>0</v>
      </c>
      <c r="AD209" s="33" t="n">
        <f aca="false">IF($B209&lt;='EO9904.3'!mthend,Inputs!AD197,0)</f>
        <v>0</v>
      </c>
      <c r="AE209" s="30" t="n">
        <f aca="false">'EO9904.M'!G214+$AE$3</f>
        <v>5.578</v>
      </c>
      <c r="AF209" s="30" t="n">
        <f aca="false">'EO9904.M'!J214+$AF$3</f>
        <v>0.015</v>
      </c>
      <c r="AG209" s="30" t="n">
        <v>0</v>
      </c>
    </row>
    <row r="210" customFormat="false" ht="12.75" hidden="false" customHeight="false" outlineLevel="0" collapsed="false">
      <c r="B210" s="25" t="n">
        <f aca="false">'EO9904.1'!A215</f>
        <v>43191</v>
      </c>
      <c r="C210" s="34" t="n">
        <f aca="false">IF($B210&lt;=Summary!$D$10,Inputs!C198,0)</f>
        <v>0</v>
      </c>
      <c r="D210" s="35" t="n">
        <f aca="false">IF($B210&lt;=Summary!$D$10,Inputs!D198,0)</f>
        <v>0</v>
      </c>
      <c r="E210" s="32" t="n">
        <f aca="false">IF($B210&lt;=Summary!$D$10,Inputs!E198,0)</f>
        <v>0</v>
      </c>
      <c r="F210" s="32" t="n">
        <f aca="false">IF($B210&lt;=Summary!$D$10,Inputs!F198,0)</f>
        <v>0</v>
      </c>
      <c r="G210" s="29" t="n">
        <f aca="false">'EO9904.1'!G215</f>
        <v>5.368</v>
      </c>
      <c r="H210" s="29" t="n">
        <f aca="false">'EO9904.1'!J215</f>
        <v>0</v>
      </c>
      <c r="I210" s="29" t="n">
        <f aca="false">'EO9904.1'!M215</f>
        <v>0</v>
      </c>
      <c r="K210" s="34" t="n">
        <f aca="false">IF($B210&lt;='EO9904.2'!mthend,Inputs!K198,0)</f>
        <v>0</v>
      </c>
      <c r="L210" s="33" t="n">
        <f aca="false">IF($B210&lt;='EO9904.2'!mthend,Inputs!L198,0)</f>
        <v>0</v>
      </c>
      <c r="M210" s="33" t="n">
        <f aca="false">IF($B210&lt;='EO9904.2'!mthend,Inputs!M198,0)</f>
        <v>0</v>
      </c>
      <c r="N210" s="33" t="n">
        <f aca="false">IF($B210&lt;='EO9904.2'!mthend,Inputs!N198,0)</f>
        <v>0</v>
      </c>
      <c r="O210" s="30" t="n">
        <v>0</v>
      </c>
      <c r="P210" s="30" t="n">
        <v>0</v>
      </c>
      <c r="Q210" s="30" t="n">
        <f aca="false">'EO9904.2'!M215-$Q$3</f>
        <v>-0.0075</v>
      </c>
      <c r="S210" s="34" t="n">
        <f aca="false">IF($B210&lt;='EO9904.3'!mthend,Inputs!S198,0)</f>
        <v>0</v>
      </c>
      <c r="T210" s="0" t="n">
        <f aca="false">IF($B210&lt;='EO9904.3'!mthend,Inputs!T198,0)</f>
        <v>0</v>
      </c>
      <c r="U210" s="0" t="n">
        <f aca="false">IF($B210&lt;='EO9904.3'!mthend,Inputs!U198,0)</f>
        <v>0</v>
      </c>
      <c r="V210" s="33" t="n">
        <f aca="false">IF($B210&lt;='EO9904.3'!mthend,Inputs!V198,0)</f>
        <v>0</v>
      </c>
      <c r="W210" s="30" t="n">
        <f aca="false">'EO9904.3'!G215+$W$3</f>
        <v>5.448</v>
      </c>
      <c r="X210" s="30" t="n">
        <f aca="false">'EO9904.3'!J215+$X$3</f>
        <v>0.015</v>
      </c>
      <c r="Y210" s="30" t="n">
        <v>0</v>
      </c>
      <c r="AA210" s="34" t="n">
        <f aca="false">IF($B210&lt;='EO9904.3'!mthend,Inputs!AA198,0)</f>
        <v>0</v>
      </c>
      <c r="AB210" s="0" t="n">
        <f aca="false">IF($B210&lt;='EO9904.3'!mthend,Inputs!AB198,0)</f>
        <v>0</v>
      </c>
      <c r="AC210" s="0" t="n">
        <f aca="false">IF($B210&lt;='EO9904.3'!mthend,Inputs!AC198,0)</f>
        <v>0</v>
      </c>
      <c r="AD210" s="33" t="n">
        <f aca="false">IF($B210&lt;='EO9904.3'!mthend,Inputs!AD198,0)</f>
        <v>0</v>
      </c>
      <c r="AE210" s="30" t="n">
        <f aca="false">'EO9904.M'!G215+$AE$3</f>
        <v>5.448</v>
      </c>
      <c r="AF210" s="30" t="n">
        <f aca="false">'EO9904.M'!J215+$AF$3</f>
        <v>0.015</v>
      </c>
      <c r="AG210" s="30" t="n">
        <v>0</v>
      </c>
    </row>
    <row r="211" customFormat="false" ht="12.75" hidden="false" customHeight="false" outlineLevel="0" collapsed="false">
      <c r="B211" s="25" t="n">
        <f aca="false">'EO9904.1'!A216</f>
        <v>43221</v>
      </c>
      <c r="C211" s="34" t="n">
        <f aca="false">IF($B211&lt;=Summary!$D$10,Inputs!C199,0)</f>
        <v>0</v>
      </c>
      <c r="D211" s="35" t="n">
        <f aca="false">IF($B211&lt;=Summary!$D$10,Inputs!D199,0)</f>
        <v>0</v>
      </c>
      <c r="E211" s="32" t="n">
        <f aca="false">IF($B211&lt;=Summary!$D$10,Inputs!E199,0)</f>
        <v>0</v>
      </c>
      <c r="F211" s="32" t="n">
        <f aca="false">IF($B211&lt;=Summary!$D$10,Inputs!F199,0)</f>
        <v>0</v>
      </c>
      <c r="G211" s="29" t="n">
        <f aca="false">'EO9904.1'!G216</f>
        <v>5.358</v>
      </c>
      <c r="H211" s="29" t="n">
        <f aca="false">'EO9904.1'!J216</f>
        <v>0</v>
      </c>
      <c r="I211" s="29" t="n">
        <f aca="false">'EO9904.1'!M216</f>
        <v>0</v>
      </c>
      <c r="K211" s="34" t="n">
        <f aca="false">IF($B211&lt;='EO9904.2'!mthend,Inputs!K199,0)</f>
        <v>0</v>
      </c>
      <c r="L211" s="33" t="n">
        <f aca="false">IF($B211&lt;='EO9904.2'!mthend,Inputs!L199,0)</f>
        <v>0</v>
      </c>
      <c r="M211" s="33" t="n">
        <f aca="false">IF($B211&lt;='EO9904.2'!mthend,Inputs!M199,0)</f>
        <v>0</v>
      </c>
      <c r="N211" s="33" t="n">
        <f aca="false">IF($B211&lt;='EO9904.2'!mthend,Inputs!N199,0)</f>
        <v>0</v>
      </c>
      <c r="O211" s="30" t="n">
        <v>0</v>
      </c>
      <c r="P211" s="30" t="n">
        <v>0</v>
      </c>
      <c r="Q211" s="30" t="n">
        <f aca="false">'EO9904.2'!M216-$Q$3</f>
        <v>-0.0075</v>
      </c>
      <c r="S211" s="34" t="n">
        <f aca="false">IF($B211&lt;='EO9904.3'!mthend,Inputs!S199,0)</f>
        <v>0</v>
      </c>
      <c r="T211" s="0" t="n">
        <f aca="false">IF($B211&lt;='EO9904.3'!mthend,Inputs!T199,0)</f>
        <v>0</v>
      </c>
      <c r="U211" s="0" t="n">
        <f aca="false">IF($B211&lt;='EO9904.3'!mthend,Inputs!U199,0)</f>
        <v>0</v>
      </c>
      <c r="V211" s="33" t="n">
        <f aca="false">IF($B211&lt;='EO9904.3'!mthend,Inputs!V199,0)</f>
        <v>0</v>
      </c>
      <c r="W211" s="30" t="n">
        <f aca="false">'EO9904.3'!G216+$W$3</f>
        <v>5.438</v>
      </c>
      <c r="X211" s="30" t="n">
        <f aca="false">'EO9904.3'!J216+$X$3</f>
        <v>0.015</v>
      </c>
      <c r="Y211" s="30" t="n">
        <v>0</v>
      </c>
      <c r="AA211" s="34" t="n">
        <f aca="false">IF($B211&lt;='EO9904.3'!mthend,Inputs!AA199,0)</f>
        <v>0</v>
      </c>
      <c r="AB211" s="0" t="n">
        <f aca="false">IF($B211&lt;='EO9904.3'!mthend,Inputs!AB199,0)</f>
        <v>0</v>
      </c>
      <c r="AC211" s="0" t="n">
        <f aca="false">IF($B211&lt;='EO9904.3'!mthend,Inputs!AC199,0)</f>
        <v>0</v>
      </c>
      <c r="AD211" s="33" t="n">
        <f aca="false">IF($B211&lt;='EO9904.3'!mthend,Inputs!AD199,0)</f>
        <v>0</v>
      </c>
      <c r="AE211" s="30" t="n">
        <f aca="false">'EO9904.M'!G216+$AE$3</f>
        <v>5.438</v>
      </c>
      <c r="AF211" s="30" t="n">
        <f aca="false">'EO9904.M'!J216+$AF$3</f>
        <v>0.015</v>
      </c>
      <c r="AG211" s="30" t="n">
        <v>0</v>
      </c>
    </row>
    <row r="212" customFormat="false" ht="12.75" hidden="false" customHeight="false" outlineLevel="0" collapsed="false">
      <c r="B212" s="25" t="n">
        <f aca="false">'EO9904.1'!A217</f>
        <v>43252</v>
      </c>
      <c r="C212" s="34" t="n">
        <f aca="false">IF($B212&lt;=Summary!$D$10,Inputs!C200,0)</f>
        <v>0</v>
      </c>
      <c r="D212" s="35" t="n">
        <f aca="false">IF($B212&lt;=Summary!$D$10,Inputs!D200,0)</f>
        <v>0</v>
      </c>
      <c r="E212" s="32" t="n">
        <f aca="false">IF($B212&lt;=Summary!$D$10,Inputs!E200,0)</f>
        <v>0</v>
      </c>
      <c r="F212" s="32" t="n">
        <f aca="false">IF($B212&lt;=Summary!$D$10,Inputs!F200,0)</f>
        <v>0</v>
      </c>
      <c r="G212" s="29" t="n">
        <f aca="false">'EO9904.1'!G217</f>
        <v>5.378</v>
      </c>
      <c r="H212" s="29" t="n">
        <f aca="false">'EO9904.1'!J217</f>
        <v>0</v>
      </c>
      <c r="I212" s="29" t="n">
        <f aca="false">'EO9904.1'!M217</f>
        <v>0</v>
      </c>
      <c r="K212" s="34" t="n">
        <f aca="false">IF($B212&lt;='EO9904.2'!mthend,Inputs!K200,0)</f>
        <v>0</v>
      </c>
      <c r="L212" s="33" t="n">
        <f aca="false">IF($B212&lt;='EO9904.2'!mthend,Inputs!L200,0)</f>
        <v>0</v>
      </c>
      <c r="M212" s="33" t="n">
        <f aca="false">IF($B212&lt;='EO9904.2'!mthend,Inputs!M200,0)</f>
        <v>0</v>
      </c>
      <c r="N212" s="33" t="n">
        <f aca="false">IF($B212&lt;='EO9904.2'!mthend,Inputs!N200,0)</f>
        <v>0</v>
      </c>
      <c r="O212" s="30" t="n">
        <v>0</v>
      </c>
      <c r="P212" s="30" t="n">
        <v>0</v>
      </c>
      <c r="Q212" s="30" t="n">
        <f aca="false">'EO9904.2'!M217-$Q$3</f>
        <v>-0.0075</v>
      </c>
      <c r="S212" s="34" t="n">
        <f aca="false">IF($B212&lt;='EO9904.3'!mthend,Inputs!S200,0)</f>
        <v>0</v>
      </c>
      <c r="T212" s="0" t="n">
        <f aca="false">IF($B212&lt;='EO9904.3'!mthend,Inputs!T200,0)</f>
        <v>0</v>
      </c>
      <c r="U212" s="0" t="n">
        <f aca="false">IF($B212&lt;='EO9904.3'!mthend,Inputs!U200,0)</f>
        <v>0</v>
      </c>
      <c r="V212" s="33" t="n">
        <f aca="false">IF($B212&lt;='EO9904.3'!mthend,Inputs!V200,0)</f>
        <v>0</v>
      </c>
      <c r="W212" s="30" t="n">
        <f aca="false">'EO9904.3'!G217+$W$3</f>
        <v>5.458</v>
      </c>
      <c r="X212" s="30" t="n">
        <f aca="false">'EO9904.3'!J217+$X$3</f>
        <v>0.015</v>
      </c>
      <c r="Y212" s="30" t="n">
        <v>0</v>
      </c>
      <c r="AA212" s="34" t="n">
        <f aca="false">IF($B212&lt;='EO9904.3'!mthend,Inputs!AA200,0)</f>
        <v>0</v>
      </c>
      <c r="AB212" s="0" t="n">
        <f aca="false">IF($B212&lt;='EO9904.3'!mthend,Inputs!AB200,0)</f>
        <v>0</v>
      </c>
      <c r="AC212" s="0" t="n">
        <f aca="false">IF($B212&lt;='EO9904.3'!mthend,Inputs!AC200,0)</f>
        <v>0</v>
      </c>
      <c r="AD212" s="33" t="n">
        <f aca="false">IF($B212&lt;='EO9904.3'!mthend,Inputs!AD200,0)</f>
        <v>0</v>
      </c>
      <c r="AE212" s="30" t="n">
        <f aca="false">'EO9904.M'!G217+$AE$3</f>
        <v>5.458</v>
      </c>
      <c r="AF212" s="30" t="n">
        <f aca="false">'EO9904.M'!J217+$AF$3</f>
        <v>0.015</v>
      </c>
      <c r="AG212" s="30" t="n">
        <v>0</v>
      </c>
    </row>
    <row r="213" customFormat="false" ht="12.75" hidden="false" customHeight="false" outlineLevel="0" collapsed="false">
      <c r="B213" s="25" t="n">
        <f aca="false">'EO9904.1'!A218</f>
        <v>43282</v>
      </c>
      <c r="C213" s="34" t="n">
        <f aca="false">IF($B213&lt;=Summary!$D$10,Inputs!C201,0)</f>
        <v>0</v>
      </c>
      <c r="D213" s="35" t="n">
        <f aca="false">IF($B213&lt;=Summary!$D$10,Inputs!D201,0)</f>
        <v>0</v>
      </c>
      <c r="E213" s="32" t="n">
        <f aca="false">IF($B213&lt;=Summary!$D$10,Inputs!E201,0)</f>
        <v>0</v>
      </c>
      <c r="F213" s="32" t="n">
        <f aca="false">IF($B213&lt;=Summary!$D$10,Inputs!F201,0)</f>
        <v>0</v>
      </c>
      <c r="G213" s="29" t="n">
        <f aca="false">'EO9904.1'!G218</f>
        <v>5.399</v>
      </c>
      <c r="H213" s="29" t="n">
        <f aca="false">'EO9904.1'!J218</f>
        <v>0</v>
      </c>
      <c r="I213" s="29" t="n">
        <f aca="false">'EO9904.1'!M218</f>
        <v>0</v>
      </c>
      <c r="K213" s="34" t="n">
        <f aca="false">IF($B213&lt;='EO9904.2'!mthend,Inputs!K201,0)</f>
        <v>0</v>
      </c>
      <c r="L213" s="33" t="n">
        <f aca="false">IF($B213&lt;='EO9904.2'!mthend,Inputs!L201,0)</f>
        <v>0</v>
      </c>
      <c r="M213" s="33" t="n">
        <f aca="false">IF($B213&lt;='EO9904.2'!mthend,Inputs!M201,0)</f>
        <v>0</v>
      </c>
      <c r="N213" s="33" t="n">
        <f aca="false">IF($B213&lt;='EO9904.2'!mthend,Inputs!N201,0)</f>
        <v>0</v>
      </c>
      <c r="O213" s="30" t="n">
        <v>0</v>
      </c>
      <c r="P213" s="30" t="n">
        <v>0</v>
      </c>
      <c r="Q213" s="30" t="n">
        <f aca="false">'EO9904.2'!M218-$Q$3</f>
        <v>-0.0075</v>
      </c>
      <c r="S213" s="34" t="n">
        <f aca="false">IF($B213&lt;='EO9904.3'!mthend,Inputs!S201,0)</f>
        <v>0</v>
      </c>
      <c r="T213" s="0" t="n">
        <f aca="false">IF($B213&lt;='EO9904.3'!mthend,Inputs!T201,0)</f>
        <v>0</v>
      </c>
      <c r="U213" s="0" t="n">
        <f aca="false">IF($B213&lt;='EO9904.3'!mthend,Inputs!U201,0)</f>
        <v>0</v>
      </c>
      <c r="V213" s="33" t="n">
        <f aca="false">IF($B213&lt;='EO9904.3'!mthend,Inputs!V201,0)</f>
        <v>0</v>
      </c>
      <c r="W213" s="30" t="n">
        <f aca="false">'EO9904.3'!G218+$W$3</f>
        <v>5.479</v>
      </c>
      <c r="X213" s="30" t="n">
        <f aca="false">'EO9904.3'!J218+$X$3</f>
        <v>0.015</v>
      </c>
      <c r="Y213" s="30" t="n">
        <v>0</v>
      </c>
      <c r="AA213" s="34" t="n">
        <f aca="false">IF($B213&lt;='EO9904.3'!mthend,Inputs!AA201,0)</f>
        <v>0</v>
      </c>
      <c r="AB213" s="0" t="n">
        <f aca="false">IF($B213&lt;='EO9904.3'!mthend,Inputs!AB201,0)</f>
        <v>0</v>
      </c>
      <c r="AC213" s="0" t="n">
        <f aca="false">IF($B213&lt;='EO9904.3'!mthend,Inputs!AC201,0)</f>
        <v>0</v>
      </c>
      <c r="AD213" s="33" t="n">
        <f aca="false">IF($B213&lt;='EO9904.3'!mthend,Inputs!AD201,0)</f>
        <v>0</v>
      </c>
      <c r="AE213" s="30" t="n">
        <f aca="false">'EO9904.M'!G218+$AE$3</f>
        <v>5.479</v>
      </c>
      <c r="AF213" s="30" t="n">
        <f aca="false">'EO9904.M'!J218+$AF$3</f>
        <v>0.015</v>
      </c>
      <c r="AG213" s="30" t="n">
        <v>0</v>
      </c>
    </row>
    <row r="214" customFormat="false" ht="12.75" hidden="false" customHeight="false" outlineLevel="0" collapsed="false">
      <c r="B214" s="25" t="n">
        <f aca="false">'EO9904.1'!A219</f>
        <v>43313</v>
      </c>
      <c r="C214" s="34" t="n">
        <f aca="false">IF($B214&lt;=Summary!$D$10,Inputs!C202,0)</f>
        <v>0</v>
      </c>
      <c r="D214" s="35" t="n">
        <f aca="false">IF($B214&lt;=Summary!$D$10,Inputs!D202,0)</f>
        <v>0</v>
      </c>
      <c r="E214" s="32" t="n">
        <f aca="false">IF($B214&lt;=Summary!$D$10,Inputs!E202,0)</f>
        <v>0</v>
      </c>
      <c r="F214" s="32" t="n">
        <f aca="false">IF($B214&lt;=Summary!$D$10,Inputs!F202,0)</f>
        <v>0</v>
      </c>
      <c r="G214" s="29" t="n">
        <f aca="false">'EO9904.1'!G219</f>
        <v>5.423</v>
      </c>
      <c r="H214" s="29" t="n">
        <f aca="false">'EO9904.1'!J219</f>
        <v>0</v>
      </c>
      <c r="I214" s="29" t="n">
        <f aca="false">'EO9904.1'!M219</f>
        <v>0</v>
      </c>
      <c r="K214" s="34" t="n">
        <f aca="false">IF($B214&lt;='EO9904.2'!mthend,Inputs!K202,0)</f>
        <v>0</v>
      </c>
      <c r="L214" s="33" t="n">
        <f aca="false">IF($B214&lt;='EO9904.2'!mthend,Inputs!L202,0)</f>
        <v>0</v>
      </c>
      <c r="M214" s="33" t="n">
        <f aca="false">IF($B214&lt;='EO9904.2'!mthend,Inputs!M202,0)</f>
        <v>0</v>
      </c>
      <c r="N214" s="33" t="n">
        <f aca="false">IF($B214&lt;='EO9904.2'!mthend,Inputs!N202,0)</f>
        <v>0</v>
      </c>
      <c r="O214" s="30" t="n">
        <v>0</v>
      </c>
      <c r="P214" s="30" t="n">
        <v>0</v>
      </c>
      <c r="Q214" s="30" t="n">
        <f aca="false">'EO9904.2'!M219-$Q$3</f>
        <v>-0.0075</v>
      </c>
      <c r="S214" s="34" t="n">
        <f aca="false">IF($B214&lt;='EO9904.3'!mthend,Inputs!S202,0)</f>
        <v>0</v>
      </c>
      <c r="T214" s="0" t="n">
        <f aca="false">IF($B214&lt;='EO9904.3'!mthend,Inputs!T202,0)</f>
        <v>0</v>
      </c>
      <c r="U214" s="0" t="n">
        <f aca="false">IF($B214&lt;='EO9904.3'!mthend,Inputs!U202,0)</f>
        <v>0</v>
      </c>
      <c r="V214" s="33" t="n">
        <f aca="false">IF($B214&lt;='EO9904.3'!mthend,Inputs!V202,0)</f>
        <v>0</v>
      </c>
      <c r="W214" s="30" t="n">
        <f aca="false">'EO9904.3'!G219+$W$3</f>
        <v>5.503</v>
      </c>
      <c r="X214" s="30" t="n">
        <f aca="false">'EO9904.3'!J219+$X$3</f>
        <v>0.015</v>
      </c>
      <c r="Y214" s="30" t="n">
        <v>0</v>
      </c>
      <c r="AA214" s="34" t="n">
        <f aca="false">IF($B214&lt;='EO9904.3'!mthend,Inputs!AA202,0)</f>
        <v>0</v>
      </c>
      <c r="AB214" s="0" t="n">
        <f aca="false">IF($B214&lt;='EO9904.3'!mthend,Inputs!AB202,0)</f>
        <v>0</v>
      </c>
      <c r="AC214" s="0" t="n">
        <f aca="false">IF($B214&lt;='EO9904.3'!mthend,Inputs!AC202,0)</f>
        <v>0</v>
      </c>
      <c r="AD214" s="33" t="n">
        <f aca="false">IF($B214&lt;='EO9904.3'!mthend,Inputs!AD202,0)</f>
        <v>0</v>
      </c>
      <c r="AE214" s="30" t="n">
        <f aca="false">'EO9904.M'!G219+$AE$3</f>
        <v>5.503</v>
      </c>
      <c r="AF214" s="30" t="n">
        <f aca="false">'EO9904.M'!J219+$AF$3</f>
        <v>0.015</v>
      </c>
      <c r="AG214" s="30" t="n">
        <v>0</v>
      </c>
    </row>
    <row r="215" customFormat="false" ht="12.75" hidden="false" customHeight="false" outlineLevel="0" collapsed="false">
      <c r="B215" s="25" t="n">
        <f aca="false">'EO9904.1'!A220</f>
        <v>43344</v>
      </c>
      <c r="C215" s="34" t="n">
        <f aca="false">IF($B215&lt;=Summary!$D$10,Inputs!C203,0)</f>
        <v>0</v>
      </c>
      <c r="D215" s="35" t="n">
        <f aca="false">IF($B215&lt;=Summary!$D$10,Inputs!D203,0)</f>
        <v>0</v>
      </c>
      <c r="E215" s="32" t="n">
        <f aca="false">IF($B215&lt;=Summary!$D$10,Inputs!E203,0)</f>
        <v>0</v>
      </c>
      <c r="F215" s="32" t="n">
        <f aca="false">IF($B215&lt;=Summary!$D$10,Inputs!F203,0)</f>
        <v>0</v>
      </c>
      <c r="G215" s="29" t="n">
        <f aca="false">'EO9904.1'!G220</f>
        <v>5.433</v>
      </c>
      <c r="H215" s="29" t="n">
        <f aca="false">'EO9904.1'!J220</f>
        <v>0</v>
      </c>
      <c r="I215" s="29" t="n">
        <f aca="false">'EO9904.1'!M220</f>
        <v>0</v>
      </c>
      <c r="K215" s="34" t="n">
        <f aca="false">IF($B215&lt;='EO9904.2'!mthend,Inputs!K203,0)</f>
        <v>0</v>
      </c>
      <c r="L215" s="33" t="n">
        <f aca="false">IF($B215&lt;='EO9904.2'!mthend,Inputs!L203,0)</f>
        <v>0</v>
      </c>
      <c r="M215" s="33" t="n">
        <f aca="false">IF($B215&lt;='EO9904.2'!mthend,Inputs!M203,0)</f>
        <v>0</v>
      </c>
      <c r="N215" s="33" t="n">
        <f aca="false">IF($B215&lt;='EO9904.2'!mthend,Inputs!N203,0)</f>
        <v>0</v>
      </c>
      <c r="O215" s="30" t="n">
        <v>0</v>
      </c>
      <c r="P215" s="30" t="n">
        <v>0</v>
      </c>
      <c r="Q215" s="30" t="n">
        <f aca="false">'EO9904.2'!M220-$Q$3</f>
        <v>-0.0075</v>
      </c>
      <c r="S215" s="34" t="n">
        <f aca="false">IF($B215&lt;='EO9904.3'!mthend,Inputs!S203,0)</f>
        <v>0</v>
      </c>
      <c r="T215" s="0" t="n">
        <f aca="false">IF($B215&lt;='EO9904.3'!mthend,Inputs!T203,0)</f>
        <v>0</v>
      </c>
      <c r="U215" s="0" t="n">
        <f aca="false">IF($B215&lt;='EO9904.3'!mthend,Inputs!U203,0)</f>
        <v>0</v>
      </c>
      <c r="V215" s="33" t="n">
        <f aca="false">IF($B215&lt;='EO9904.3'!mthend,Inputs!V203,0)</f>
        <v>0</v>
      </c>
      <c r="W215" s="30" t="n">
        <f aca="false">'EO9904.3'!G220+$W$3</f>
        <v>5.513</v>
      </c>
      <c r="X215" s="30" t="n">
        <f aca="false">'EO9904.3'!J220+$X$3</f>
        <v>0.015</v>
      </c>
      <c r="Y215" s="30" t="n">
        <v>0</v>
      </c>
      <c r="AA215" s="34" t="n">
        <f aca="false">IF($B215&lt;='EO9904.3'!mthend,Inputs!AA203,0)</f>
        <v>0</v>
      </c>
      <c r="AB215" s="0" t="n">
        <f aca="false">IF($B215&lt;='EO9904.3'!mthend,Inputs!AB203,0)</f>
        <v>0</v>
      </c>
      <c r="AC215" s="0" t="n">
        <f aca="false">IF($B215&lt;='EO9904.3'!mthend,Inputs!AC203,0)</f>
        <v>0</v>
      </c>
      <c r="AD215" s="33" t="n">
        <f aca="false">IF($B215&lt;='EO9904.3'!mthend,Inputs!AD203,0)</f>
        <v>0</v>
      </c>
      <c r="AE215" s="30" t="n">
        <f aca="false">'EO9904.M'!G220+$AE$3</f>
        <v>5.513</v>
      </c>
      <c r="AF215" s="30" t="n">
        <f aca="false">'EO9904.M'!J220+$AF$3</f>
        <v>0.015</v>
      </c>
      <c r="AG215" s="30" t="n">
        <v>0</v>
      </c>
    </row>
    <row r="216" customFormat="false" ht="12.75" hidden="false" customHeight="false" outlineLevel="0" collapsed="false">
      <c r="B216" s="25" t="n">
        <f aca="false">'EO9904.1'!A221</f>
        <v>43374</v>
      </c>
      <c r="C216" s="34" t="n">
        <f aca="false">IF($B216&lt;=Summary!$D$10,Inputs!C204,0)</f>
        <v>0</v>
      </c>
      <c r="D216" s="35" t="n">
        <f aca="false">IF($B216&lt;=Summary!$D$10,Inputs!D204,0)</f>
        <v>0</v>
      </c>
      <c r="E216" s="32" t="n">
        <f aca="false">IF($B216&lt;=Summary!$D$10,Inputs!E204,0)</f>
        <v>0</v>
      </c>
      <c r="F216" s="32" t="n">
        <f aca="false">IF($B216&lt;=Summary!$D$10,Inputs!F204,0)</f>
        <v>0</v>
      </c>
      <c r="G216" s="29" t="n">
        <f aca="false">'EO9904.1'!G221</f>
        <v>5.463</v>
      </c>
      <c r="H216" s="29" t="n">
        <f aca="false">'EO9904.1'!J221</f>
        <v>0</v>
      </c>
      <c r="I216" s="29" t="n">
        <f aca="false">'EO9904.1'!M221</f>
        <v>0</v>
      </c>
      <c r="K216" s="34" t="n">
        <f aca="false">IF($B216&lt;='EO9904.2'!mthend,Inputs!K204,0)</f>
        <v>0</v>
      </c>
      <c r="L216" s="33" t="n">
        <f aca="false">IF($B216&lt;='EO9904.2'!mthend,Inputs!L204,0)</f>
        <v>0</v>
      </c>
      <c r="M216" s="33" t="n">
        <f aca="false">IF($B216&lt;='EO9904.2'!mthend,Inputs!M204,0)</f>
        <v>0</v>
      </c>
      <c r="N216" s="33" t="n">
        <f aca="false">IF($B216&lt;='EO9904.2'!mthend,Inputs!N204,0)</f>
        <v>0</v>
      </c>
      <c r="O216" s="30" t="n">
        <v>0</v>
      </c>
      <c r="P216" s="30" t="n">
        <v>0</v>
      </c>
      <c r="Q216" s="30" t="n">
        <f aca="false">'EO9904.2'!M221-$Q$3</f>
        <v>-0.0075</v>
      </c>
      <c r="S216" s="34" t="n">
        <f aca="false">IF($B216&lt;='EO9904.3'!mthend,Inputs!S204,0)</f>
        <v>0</v>
      </c>
      <c r="T216" s="0" t="n">
        <f aca="false">IF($B216&lt;='EO9904.3'!mthend,Inputs!T204,0)</f>
        <v>0</v>
      </c>
      <c r="U216" s="0" t="n">
        <f aca="false">IF($B216&lt;='EO9904.3'!mthend,Inputs!U204,0)</f>
        <v>0</v>
      </c>
      <c r="V216" s="33" t="n">
        <f aca="false">IF($B216&lt;='EO9904.3'!mthend,Inputs!V204,0)</f>
        <v>0</v>
      </c>
      <c r="W216" s="30" t="n">
        <f aca="false">'EO9904.3'!G221+$W$3</f>
        <v>5.543</v>
      </c>
      <c r="X216" s="30" t="n">
        <f aca="false">'EO9904.3'!J221+$X$3</f>
        <v>0.015</v>
      </c>
      <c r="Y216" s="30" t="n">
        <v>0</v>
      </c>
      <c r="AA216" s="34" t="n">
        <f aca="false">IF($B216&lt;='EO9904.3'!mthend,Inputs!AA204,0)</f>
        <v>0</v>
      </c>
      <c r="AB216" s="0" t="n">
        <f aca="false">IF($B216&lt;='EO9904.3'!mthend,Inputs!AB204,0)</f>
        <v>0</v>
      </c>
      <c r="AC216" s="0" t="n">
        <f aca="false">IF($B216&lt;='EO9904.3'!mthend,Inputs!AC204,0)</f>
        <v>0</v>
      </c>
      <c r="AD216" s="33" t="n">
        <f aca="false">IF($B216&lt;='EO9904.3'!mthend,Inputs!AD204,0)</f>
        <v>0</v>
      </c>
      <c r="AE216" s="30" t="n">
        <f aca="false">'EO9904.M'!G221+$AE$3</f>
        <v>5.543</v>
      </c>
      <c r="AF216" s="30" t="n">
        <f aca="false">'EO9904.M'!J221+$AF$3</f>
        <v>0.015</v>
      </c>
      <c r="AG216" s="30" t="n">
        <v>0</v>
      </c>
    </row>
    <row r="217" customFormat="false" ht="12.75" hidden="false" customHeight="false" outlineLevel="0" collapsed="false">
      <c r="B217" s="25" t="n">
        <f aca="false">'EO9904.1'!A222</f>
        <v>43405</v>
      </c>
      <c r="C217" s="34" t="n">
        <f aca="false">IF($B217&lt;=Summary!$D$10,Inputs!C205,0)</f>
        <v>0</v>
      </c>
      <c r="D217" s="35" t="n">
        <f aca="false">IF($B217&lt;=Summary!$D$10,Inputs!D205,0)</f>
        <v>0</v>
      </c>
      <c r="E217" s="32" t="n">
        <f aca="false">IF($B217&lt;=Summary!$D$10,Inputs!E205,0)</f>
        <v>0</v>
      </c>
      <c r="F217" s="32" t="n">
        <f aca="false">IF($B217&lt;=Summary!$D$10,Inputs!F205,0)</f>
        <v>0</v>
      </c>
      <c r="G217" s="29" t="n">
        <f aca="false">'EO9904.1'!G222</f>
        <v>5.603</v>
      </c>
      <c r="H217" s="29" t="n">
        <f aca="false">'EO9904.1'!J222</f>
        <v>0</v>
      </c>
      <c r="I217" s="29" t="n">
        <f aca="false">'EO9904.1'!M222</f>
        <v>0</v>
      </c>
      <c r="K217" s="34" t="n">
        <f aca="false">IF($B217&lt;='EO9904.2'!mthend,Inputs!K205,0)</f>
        <v>0</v>
      </c>
      <c r="L217" s="33" t="n">
        <f aca="false">IF($B217&lt;='EO9904.2'!mthend,Inputs!L205,0)</f>
        <v>0</v>
      </c>
      <c r="M217" s="33" t="n">
        <f aca="false">IF($B217&lt;='EO9904.2'!mthend,Inputs!M205,0)</f>
        <v>0</v>
      </c>
      <c r="N217" s="33" t="n">
        <f aca="false">IF($B217&lt;='EO9904.2'!mthend,Inputs!N205,0)</f>
        <v>0</v>
      </c>
      <c r="O217" s="30" t="n">
        <v>0</v>
      </c>
      <c r="P217" s="30" t="n">
        <v>0</v>
      </c>
      <c r="Q217" s="30" t="n">
        <f aca="false">'EO9904.2'!M222-$Q$3</f>
        <v>-0.0075</v>
      </c>
      <c r="S217" s="34" t="n">
        <f aca="false">IF($B217&lt;='EO9904.3'!mthend,Inputs!S205,0)</f>
        <v>0</v>
      </c>
      <c r="T217" s="0" t="n">
        <f aca="false">IF($B217&lt;='EO9904.3'!mthend,Inputs!T205,0)</f>
        <v>0</v>
      </c>
      <c r="U217" s="0" t="n">
        <f aca="false">IF($B217&lt;='EO9904.3'!mthend,Inputs!U205,0)</f>
        <v>0</v>
      </c>
      <c r="V217" s="33" t="n">
        <f aca="false">IF($B217&lt;='EO9904.3'!mthend,Inputs!V205,0)</f>
        <v>0</v>
      </c>
      <c r="W217" s="30" t="n">
        <f aca="false">'EO9904.3'!G222+$W$3</f>
        <v>5.683</v>
      </c>
      <c r="X217" s="30" t="n">
        <f aca="false">'EO9904.3'!J222+$X$3</f>
        <v>0.015</v>
      </c>
      <c r="Y217" s="30" t="n">
        <v>0</v>
      </c>
      <c r="AA217" s="34" t="n">
        <f aca="false">IF($B217&lt;='EO9904.3'!mthend,Inputs!AA205,0)</f>
        <v>0</v>
      </c>
      <c r="AB217" s="0" t="n">
        <f aca="false">IF($B217&lt;='EO9904.3'!mthend,Inputs!AB205,0)</f>
        <v>0</v>
      </c>
      <c r="AC217" s="0" t="n">
        <f aca="false">IF($B217&lt;='EO9904.3'!mthend,Inputs!AC205,0)</f>
        <v>0</v>
      </c>
      <c r="AD217" s="33" t="n">
        <f aca="false">IF($B217&lt;='EO9904.3'!mthend,Inputs!AD205,0)</f>
        <v>0</v>
      </c>
      <c r="AE217" s="30" t="n">
        <f aca="false">'EO9904.M'!G222+$AE$3</f>
        <v>5.683</v>
      </c>
      <c r="AF217" s="30" t="n">
        <f aca="false">'EO9904.M'!J222+$AF$3</f>
        <v>0.015</v>
      </c>
      <c r="AG217" s="30" t="n">
        <v>0</v>
      </c>
    </row>
    <row r="218" customFormat="false" ht="12.75" hidden="false" customHeight="false" outlineLevel="0" collapsed="false">
      <c r="B218" s="25" t="n">
        <f aca="false">'EO9904.1'!A223</f>
        <v>43435</v>
      </c>
      <c r="C218" s="34" t="n">
        <f aca="false">IF($B218&lt;=Summary!$D$10,Inputs!C206,0)</f>
        <v>0</v>
      </c>
      <c r="D218" s="35" t="n">
        <f aca="false">IF($B218&lt;=Summary!$D$10,Inputs!D206,0)</f>
        <v>0</v>
      </c>
      <c r="E218" s="32" t="n">
        <f aca="false">IF($B218&lt;=Summary!$D$10,Inputs!E206,0)</f>
        <v>0</v>
      </c>
      <c r="F218" s="32" t="n">
        <f aca="false">IF($B218&lt;=Summary!$D$10,Inputs!F206,0)</f>
        <v>0</v>
      </c>
      <c r="G218" s="29" t="n">
        <f aca="false">'EO9904.1'!G223</f>
        <v>5.743</v>
      </c>
      <c r="H218" s="29" t="n">
        <f aca="false">'EO9904.1'!J223</f>
        <v>0</v>
      </c>
      <c r="I218" s="29" t="n">
        <f aca="false">'EO9904.1'!M223</f>
        <v>0</v>
      </c>
      <c r="K218" s="34" t="n">
        <f aca="false">IF($B218&lt;='EO9904.2'!mthend,Inputs!K206,0)</f>
        <v>0</v>
      </c>
      <c r="L218" s="33" t="n">
        <f aca="false">IF($B218&lt;='EO9904.2'!mthend,Inputs!L206,0)</f>
        <v>0</v>
      </c>
      <c r="M218" s="33" t="n">
        <f aca="false">IF($B218&lt;='EO9904.2'!mthend,Inputs!M206,0)</f>
        <v>0</v>
      </c>
      <c r="N218" s="33" t="n">
        <f aca="false">IF($B218&lt;='EO9904.2'!mthend,Inputs!N206,0)</f>
        <v>0</v>
      </c>
      <c r="O218" s="30" t="n">
        <v>0</v>
      </c>
      <c r="P218" s="30" t="n">
        <v>0</v>
      </c>
      <c r="Q218" s="30" t="n">
        <f aca="false">'EO9904.2'!M223-$Q$3</f>
        <v>-0.0075</v>
      </c>
      <c r="S218" s="34" t="n">
        <f aca="false">IF($B218&lt;='EO9904.3'!mthend,Inputs!S206,0)</f>
        <v>0</v>
      </c>
      <c r="T218" s="0" t="n">
        <f aca="false">IF($B218&lt;='EO9904.3'!mthend,Inputs!T206,0)</f>
        <v>0</v>
      </c>
      <c r="U218" s="0" t="n">
        <f aca="false">IF($B218&lt;='EO9904.3'!mthend,Inputs!U206,0)</f>
        <v>0</v>
      </c>
      <c r="V218" s="33" t="n">
        <f aca="false">IF($B218&lt;='EO9904.3'!mthend,Inputs!V206,0)</f>
        <v>0</v>
      </c>
      <c r="W218" s="30" t="n">
        <f aca="false">'EO9904.3'!G223+$W$3</f>
        <v>5.823</v>
      </c>
      <c r="X218" s="30" t="n">
        <f aca="false">'EO9904.3'!J223+$X$3</f>
        <v>0.015</v>
      </c>
      <c r="Y218" s="30" t="n">
        <v>0</v>
      </c>
      <c r="AA218" s="34" t="n">
        <f aca="false">IF($B218&lt;='EO9904.3'!mthend,Inputs!AA206,0)</f>
        <v>0</v>
      </c>
      <c r="AB218" s="0" t="n">
        <f aca="false">IF($B218&lt;='EO9904.3'!mthend,Inputs!AB206,0)</f>
        <v>0</v>
      </c>
      <c r="AC218" s="0" t="n">
        <f aca="false">IF($B218&lt;='EO9904.3'!mthend,Inputs!AC206,0)</f>
        <v>0</v>
      </c>
      <c r="AD218" s="33" t="n">
        <f aca="false">IF($B218&lt;='EO9904.3'!mthend,Inputs!AD206,0)</f>
        <v>0</v>
      </c>
      <c r="AE218" s="30" t="n">
        <f aca="false">'EO9904.M'!G223+$AE$3</f>
        <v>5.823</v>
      </c>
      <c r="AF218" s="30" t="n">
        <f aca="false">'EO9904.M'!J223+$AF$3</f>
        <v>0.015</v>
      </c>
      <c r="AG218" s="30" t="n">
        <v>0</v>
      </c>
    </row>
    <row r="219" customFormat="false" ht="12.75" hidden="false" customHeight="false" outlineLevel="0" collapsed="false">
      <c r="B219" s="25" t="n">
        <f aca="false">'EO9904.1'!A224</f>
        <v>43466</v>
      </c>
      <c r="C219" s="34" t="n">
        <f aca="false">IF($B219&lt;=Summary!$D$10,Inputs!C207,0)</f>
        <v>0</v>
      </c>
      <c r="D219" s="35" t="n">
        <f aca="false">IF($B219&lt;=Summary!$D$10,Inputs!D207,0)</f>
        <v>0</v>
      </c>
      <c r="E219" s="32" t="n">
        <f aca="false">IF($B219&lt;=Summary!$D$10,Inputs!E207,0)</f>
        <v>0</v>
      </c>
      <c r="F219" s="32" t="n">
        <f aca="false">IF($B219&lt;=Summary!$D$10,Inputs!F207,0)</f>
        <v>0</v>
      </c>
      <c r="G219" s="29" t="n">
        <f aca="false">'EO9904.1'!G224</f>
        <v>5.848</v>
      </c>
      <c r="H219" s="29" t="n">
        <f aca="false">'EO9904.1'!J224</f>
        <v>0</v>
      </c>
      <c r="I219" s="29" t="n">
        <f aca="false">'EO9904.1'!M224</f>
        <v>0</v>
      </c>
      <c r="K219" s="34" t="n">
        <f aca="false">IF($B219&lt;='EO9904.2'!mthend,Inputs!K207,0)</f>
        <v>0</v>
      </c>
      <c r="L219" s="33" t="n">
        <f aca="false">IF($B219&lt;='EO9904.2'!mthend,Inputs!L207,0)</f>
        <v>0</v>
      </c>
      <c r="M219" s="33" t="n">
        <f aca="false">IF($B219&lt;='EO9904.2'!mthend,Inputs!M207,0)</f>
        <v>0</v>
      </c>
      <c r="N219" s="33" t="n">
        <f aca="false">IF($B219&lt;='EO9904.2'!mthend,Inputs!N207,0)</f>
        <v>0</v>
      </c>
      <c r="O219" s="30" t="n">
        <v>0</v>
      </c>
      <c r="P219" s="30" t="n">
        <v>0</v>
      </c>
      <c r="Q219" s="30" t="n">
        <f aca="false">'EO9904.2'!M224-$Q$3</f>
        <v>-0.0075</v>
      </c>
      <c r="S219" s="34" t="n">
        <f aca="false">IF($B219&lt;='EO9904.3'!mthend,Inputs!S207,0)</f>
        <v>0</v>
      </c>
      <c r="T219" s="0" t="n">
        <f aca="false">IF($B219&lt;='EO9904.3'!mthend,Inputs!T207,0)</f>
        <v>0</v>
      </c>
      <c r="U219" s="0" t="n">
        <f aca="false">IF($B219&lt;='EO9904.3'!mthend,Inputs!U207,0)</f>
        <v>0</v>
      </c>
      <c r="V219" s="33" t="n">
        <f aca="false">IF($B219&lt;='EO9904.3'!mthend,Inputs!V207,0)</f>
        <v>0</v>
      </c>
      <c r="W219" s="30" t="n">
        <f aca="false">'EO9904.3'!G224+$W$3</f>
        <v>5.928</v>
      </c>
      <c r="X219" s="30" t="n">
        <f aca="false">'EO9904.3'!J224+$X$3</f>
        <v>0.015</v>
      </c>
      <c r="Y219" s="30" t="n">
        <v>0</v>
      </c>
      <c r="AA219" s="34" t="n">
        <f aca="false">IF($B219&lt;='EO9904.3'!mthend,Inputs!AA207,0)</f>
        <v>0</v>
      </c>
      <c r="AB219" s="0" t="n">
        <f aca="false">IF($B219&lt;='EO9904.3'!mthend,Inputs!AB207,0)</f>
        <v>0</v>
      </c>
      <c r="AC219" s="0" t="n">
        <f aca="false">IF($B219&lt;='EO9904.3'!mthend,Inputs!AC207,0)</f>
        <v>0</v>
      </c>
      <c r="AD219" s="33" t="n">
        <f aca="false">IF($B219&lt;='EO9904.3'!mthend,Inputs!AD207,0)</f>
        <v>0</v>
      </c>
      <c r="AE219" s="30" t="n">
        <f aca="false">'EO9904.M'!G224+$AE$3</f>
        <v>5.928</v>
      </c>
      <c r="AF219" s="30" t="n">
        <f aca="false">'EO9904.M'!J224+$AF$3</f>
        <v>0.015</v>
      </c>
      <c r="AG219" s="30" t="n">
        <v>0</v>
      </c>
    </row>
    <row r="220" customFormat="false" ht="12.75" hidden="false" customHeight="false" outlineLevel="0" collapsed="false">
      <c r="B220" s="25" t="n">
        <f aca="false">'EO9904.1'!A225</f>
        <v>43497</v>
      </c>
      <c r="C220" s="34" t="n">
        <f aca="false">IF($B220&lt;=Summary!$D$10,Inputs!C208,0)</f>
        <v>0</v>
      </c>
      <c r="D220" s="35" t="n">
        <f aca="false">IF($B220&lt;=Summary!$D$10,Inputs!D208,0)</f>
        <v>0</v>
      </c>
      <c r="E220" s="32" t="n">
        <f aca="false">IF($B220&lt;=Summary!$D$10,Inputs!E208,0)</f>
        <v>0</v>
      </c>
      <c r="F220" s="32" t="n">
        <f aca="false">IF($B220&lt;=Summary!$D$10,Inputs!F208,0)</f>
        <v>0</v>
      </c>
      <c r="G220" s="29" t="n">
        <f aca="false">'EO9904.1'!G225</f>
        <v>5.728</v>
      </c>
      <c r="H220" s="29" t="n">
        <f aca="false">'EO9904.1'!J225</f>
        <v>0</v>
      </c>
      <c r="I220" s="29" t="n">
        <f aca="false">'EO9904.1'!M225</f>
        <v>0</v>
      </c>
      <c r="K220" s="34" t="n">
        <f aca="false">IF($B220&lt;='EO9904.2'!mthend,Inputs!K208,0)</f>
        <v>0</v>
      </c>
      <c r="L220" s="33" t="n">
        <f aca="false">IF($B220&lt;='EO9904.2'!mthend,Inputs!L208,0)</f>
        <v>0</v>
      </c>
      <c r="M220" s="33" t="n">
        <f aca="false">IF($B220&lt;='EO9904.2'!mthend,Inputs!M208,0)</f>
        <v>0</v>
      </c>
      <c r="N220" s="33" t="n">
        <f aca="false">IF($B220&lt;='EO9904.2'!mthend,Inputs!N208,0)</f>
        <v>0</v>
      </c>
      <c r="O220" s="30" t="n">
        <v>0</v>
      </c>
      <c r="P220" s="30" t="n">
        <v>0</v>
      </c>
      <c r="Q220" s="30" t="n">
        <f aca="false">'EO9904.2'!M225-$Q$3</f>
        <v>-0.0075</v>
      </c>
      <c r="S220" s="34" t="n">
        <f aca="false">IF($B220&lt;='EO9904.3'!mthend,Inputs!S208,0)</f>
        <v>0</v>
      </c>
      <c r="T220" s="0" t="n">
        <f aca="false">IF($B220&lt;='EO9904.3'!mthend,Inputs!T208,0)</f>
        <v>0</v>
      </c>
      <c r="U220" s="0" t="n">
        <f aca="false">IF($B220&lt;='EO9904.3'!mthend,Inputs!U208,0)</f>
        <v>0</v>
      </c>
      <c r="V220" s="33" t="n">
        <f aca="false">IF($B220&lt;='EO9904.3'!mthend,Inputs!V208,0)</f>
        <v>0</v>
      </c>
      <c r="W220" s="30" t="n">
        <f aca="false">'EO9904.3'!G225+$W$3</f>
        <v>5.808</v>
      </c>
      <c r="X220" s="30" t="n">
        <f aca="false">'EO9904.3'!J225+$X$3</f>
        <v>0.015</v>
      </c>
      <c r="Y220" s="30" t="n">
        <v>0</v>
      </c>
      <c r="AA220" s="34" t="n">
        <f aca="false">IF($B220&lt;='EO9904.3'!mthend,Inputs!AA208,0)</f>
        <v>0</v>
      </c>
      <c r="AB220" s="0" t="n">
        <f aca="false">IF($B220&lt;='EO9904.3'!mthend,Inputs!AB208,0)</f>
        <v>0</v>
      </c>
      <c r="AC220" s="0" t="n">
        <f aca="false">IF($B220&lt;='EO9904.3'!mthend,Inputs!AC208,0)</f>
        <v>0</v>
      </c>
      <c r="AD220" s="33" t="n">
        <f aca="false">IF($B220&lt;='EO9904.3'!mthend,Inputs!AD208,0)</f>
        <v>0</v>
      </c>
      <c r="AE220" s="30" t="n">
        <f aca="false">'EO9904.M'!G225+$AE$3</f>
        <v>5.808</v>
      </c>
      <c r="AF220" s="30" t="n">
        <f aca="false">'EO9904.M'!J225+$AF$3</f>
        <v>0.015</v>
      </c>
      <c r="AG220" s="30" t="n">
        <v>0</v>
      </c>
    </row>
    <row r="221" customFormat="false" ht="12.75" hidden="false" customHeight="false" outlineLevel="0" collapsed="false">
      <c r="B221" s="25" t="n">
        <f aca="false">'EO9904.1'!A226</f>
        <v>43525</v>
      </c>
      <c r="C221" s="34" t="n">
        <f aca="false">IF($B221&lt;=Summary!$D$10,Inputs!C209,0)</f>
        <v>0</v>
      </c>
      <c r="D221" s="35" t="n">
        <f aca="false">IF($B221&lt;=Summary!$D$10,Inputs!D209,0)</f>
        <v>0</v>
      </c>
      <c r="E221" s="32" t="n">
        <f aca="false">IF($B221&lt;=Summary!$D$10,Inputs!E209,0)</f>
        <v>0</v>
      </c>
      <c r="F221" s="32" t="n">
        <f aca="false">IF($B221&lt;=Summary!$D$10,Inputs!F209,0)</f>
        <v>0</v>
      </c>
      <c r="G221" s="29" t="n">
        <f aca="false">'EO9904.1'!G226</f>
        <v>5.603</v>
      </c>
      <c r="H221" s="29" t="n">
        <f aca="false">'EO9904.1'!J226</f>
        <v>0</v>
      </c>
      <c r="I221" s="29" t="n">
        <f aca="false">'EO9904.1'!M226</f>
        <v>0</v>
      </c>
      <c r="K221" s="34" t="n">
        <f aca="false">IF($B221&lt;='EO9904.2'!mthend,Inputs!K209,0)</f>
        <v>0</v>
      </c>
      <c r="L221" s="33" t="n">
        <f aca="false">IF($B221&lt;='EO9904.2'!mthend,Inputs!L209,0)</f>
        <v>0</v>
      </c>
      <c r="M221" s="33" t="n">
        <f aca="false">IF($B221&lt;='EO9904.2'!mthend,Inputs!M209,0)</f>
        <v>0</v>
      </c>
      <c r="N221" s="33" t="n">
        <f aca="false">IF($B221&lt;='EO9904.2'!mthend,Inputs!N209,0)</f>
        <v>0</v>
      </c>
      <c r="O221" s="30" t="n">
        <v>0</v>
      </c>
      <c r="P221" s="30" t="n">
        <v>0</v>
      </c>
      <c r="Q221" s="30" t="n">
        <f aca="false">'EO9904.2'!M226-$Q$3</f>
        <v>-0.0075</v>
      </c>
      <c r="S221" s="34" t="n">
        <f aca="false">IF($B221&lt;='EO9904.3'!mthend,Inputs!S209,0)</f>
        <v>0</v>
      </c>
      <c r="T221" s="0" t="n">
        <f aca="false">IF($B221&lt;='EO9904.3'!mthend,Inputs!T209,0)</f>
        <v>0</v>
      </c>
      <c r="U221" s="0" t="n">
        <f aca="false">IF($B221&lt;='EO9904.3'!mthend,Inputs!U209,0)</f>
        <v>0</v>
      </c>
      <c r="V221" s="33" t="n">
        <f aca="false">IF($B221&lt;='EO9904.3'!mthend,Inputs!V209,0)</f>
        <v>0</v>
      </c>
      <c r="W221" s="30" t="n">
        <f aca="false">'EO9904.3'!G226+$W$3</f>
        <v>5.683</v>
      </c>
      <c r="X221" s="30" t="n">
        <f aca="false">'EO9904.3'!J226+$X$3</f>
        <v>0.015</v>
      </c>
      <c r="Y221" s="30" t="n">
        <v>0</v>
      </c>
      <c r="AA221" s="34" t="n">
        <f aca="false">IF($B221&lt;='EO9904.3'!mthend,Inputs!AA209,0)</f>
        <v>0</v>
      </c>
      <c r="AB221" s="0" t="n">
        <f aca="false">IF($B221&lt;='EO9904.3'!mthend,Inputs!AB209,0)</f>
        <v>0</v>
      </c>
      <c r="AC221" s="0" t="n">
        <f aca="false">IF($B221&lt;='EO9904.3'!mthend,Inputs!AC209,0)</f>
        <v>0</v>
      </c>
      <c r="AD221" s="33" t="n">
        <f aca="false">IF($B221&lt;='EO9904.3'!mthend,Inputs!AD209,0)</f>
        <v>0</v>
      </c>
      <c r="AE221" s="30" t="n">
        <f aca="false">'EO9904.M'!G226+$AE$3</f>
        <v>5.683</v>
      </c>
      <c r="AF221" s="30" t="n">
        <f aca="false">'EO9904.M'!J226+$AF$3</f>
        <v>0.015</v>
      </c>
      <c r="AG221" s="30" t="n">
        <v>0</v>
      </c>
    </row>
    <row r="222" customFormat="false" ht="12.75" hidden="false" customHeight="false" outlineLevel="0" collapsed="false">
      <c r="B222" s="25" t="n">
        <f aca="false">'EO9904.1'!A227</f>
        <v>43556</v>
      </c>
      <c r="C222" s="34" t="n">
        <f aca="false">IF($B222&lt;=Summary!$D$10,Inputs!C210,0)</f>
        <v>0</v>
      </c>
      <c r="D222" s="35" t="n">
        <f aca="false">IF($B222&lt;=Summary!$D$10,Inputs!D210,0)</f>
        <v>0</v>
      </c>
      <c r="E222" s="32" t="n">
        <f aca="false">IF($B222&lt;=Summary!$D$10,Inputs!E210,0)</f>
        <v>0</v>
      </c>
      <c r="F222" s="32" t="n">
        <f aca="false">IF($B222&lt;=Summary!$D$10,Inputs!F210,0)</f>
        <v>0</v>
      </c>
      <c r="G222" s="29" t="n">
        <f aca="false">'EO9904.1'!G227</f>
        <v>5.473</v>
      </c>
      <c r="H222" s="29" t="n">
        <f aca="false">'EO9904.1'!J227</f>
        <v>0</v>
      </c>
      <c r="I222" s="29" t="n">
        <f aca="false">'EO9904.1'!M227</f>
        <v>0</v>
      </c>
      <c r="K222" s="34" t="n">
        <f aca="false">IF($B222&lt;='EO9904.2'!mthend,Inputs!K210,0)</f>
        <v>0</v>
      </c>
      <c r="L222" s="33" t="n">
        <f aca="false">IF($B222&lt;='EO9904.2'!mthend,Inputs!L210,0)</f>
        <v>0</v>
      </c>
      <c r="M222" s="33" t="n">
        <f aca="false">IF($B222&lt;='EO9904.2'!mthend,Inputs!M210,0)</f>
        <v>0</v>
      </c>
      <c r="N222" s="33" t="n">
        <f aca="false">IF($B222&lt;='EO9904.2'!mthend,Inputs!N210,0)</f>
        <v>0</v>
      </c>
      <c r="O222" s="30" t="n">
        <v>0</v>
      </c>
      <c r="P222" s="30" t="n">
        <v>0</v>
      </c>
      <c r="Q222" s="30" t="n">
        <f aca="false">'EO9904.2'!M227-$Q$3</f>
        <v>-0.0075</v>
      </c>
      <c r="S222" s="34" t="n">
        <f aca="false">IF($B222&lt;='EO9904.3'!mthend,Inputs!S210,0)</f>
        <v>0</v>
      </c>
      <c r="T222" s="0" t="n">
        <f aca="false">IF($B222&lt;='EO9904.3'!mthend,Inputs!T210,0)</f>
        <v>0</v>
      </c>
      <c r="U222" s="0" t="n">
        <f aca="false">IF($B222&lt;='EO9904.3'!mthend,Inputs!U210,0)</f>
        <v>0</v>
      </c>
      <c r="V222" s="33" t="n">
        <f aca="false">IF($B222&lt;='EO9904.3'!mthend,Inputs!V210,0)</f>
        <v>0</v>
      </c>
      <c r="W222" s="30" t="n">
        <f aca="false">'EO9904.3'!G227+$W$3</f>
        <v>5.553</v>
      </c>
      <c r="X222" s="30" t="n">
        <f aca="false">'EO9904.3'!J227+$X$3</f>
        <v>0.015</v>
      </c>
      <c r="Y222" s="30" t="n">
        <v>0</v>
      </c>
      <c r="AA222" s="34" t="n">
        <f aca="false">IF($B222&lt;='EO9904.3'!mthend,Inputs!AA210,0)</f>
        <v>0</v>
      </c>
      <c r="AB222" s="0" t="n">
        <f aca="false">IF($B222&lt;='EO9904.3'!mthend,Inputs!AB210,0)</f>
        <v>0</v>
      </c>
      <c r="AC222" s="0" t="n">
        <f aca="false">IF($B222&lt;='EO9904.3'!mthend,Inputs!AC210,0)</f>
        <v>0</v>
      </c>
      <c r="AD222" s="33" t="n">
        <f aca="false">IF($B222&lt;='EO9904.3'!mthend,Inputs!AD210,0)</f>
        <v>0</v>
      </c>
      <c r="AE222" s="30" t="n">
        <f aca="false">'EO9904.M'!G227+$AE$3</f>
        <v>5.553</v>
      </c>
      <c r="AF222" s="30" t="n">
        <f aca="false">'EO9904.M'!J227+$AF$3</f>
        <v>0.015</v>
      </c>
      <c r="AG222" s="30" t="n">
        <v>0</v>
      </c>
    </row>
    <row r="223" customFormat="false" ht="12.75" hidden="false" customHeight="false" outlineLevel="0" collapsed="false">
      <c r="B223" s="25" t="n">
        <f aca="false">'EO9904.1'!A228</f>
        <v>43586</v>
      </c>
      <c r="C223" s="34" t="n">
        <f aca="false">IF($B223&lt;=Summary!$D$10,Inputs!C211,0)</f>
        <v>0</v>
      </c>
      <c r="D223" s="35" t="n">
        <f aca="false">IF($B223&lt;=Summary!$D$10,Inputs!D211,0)</f>
        <v>0</v>
      </c>
      <c r="E223" s="32" t="n">
        <f aca="false">IF($B223&lt;=Summary!$D$10,Inputs!E211,0)</f>
        <v>0</v>
      </c>
      <c r="F223" s="32" t="n">
        <f aca="false">IF($B223&lt;=Summary!$D$10,Inputs!F211,0)</f>
        <v>0</v>
      </c>
      <c r="G223" s="29" t="n">
        <f aca="false">'EO9904.1'!G228</f>
        <v>5.463</v>
      </c>
      <c r="H223" s="29" t="n">
        <f aca="false">'EO9904.1'!J228</f>
        <v>0</v>
      </c>
      <c r="I223" s="29" t="n">
        <f aca="false">'EO9904.1'!M228</f>
        <v>0</v>
      </c>
      <c r="K223" s="34" t="n">
        <f aca="false">IF($B223&lt;='EO9904.2'!mthend,Inputs!K211,0)</f>
        <v>0</v>
      </c>
      <c r="L223" s="33" t="n">
        <f aca="false">IF($B223&lt;='EO9904.2'!mthend,Inputs!L211,0)</f>
        <v>0</v>
      </c>
      <c r="M223" s="33" t="n">
        <f aca="false">IF($B223&lt;='EO9904.2'!mthend,Inputs!M211,0)</f>
        <v>0</v>
      </c>
      <c r="N223" s="33" t="n">
        <f aca="false">IF($B223&lt;='EO9904.2'!mthend,Inputs!N211,0)</f>
        <v>0</v>
      </c>
      <c r="O223" s="30" t="n">
        <v>0</v>
      </c>
      <c r="P223" s="30" t="n">
        <v>0</v>
      </c>
      <c r="Q223" s="30" t="n">
        <f aca="false">'EO9904.2'!M228-$Q$3</f>
        <v>-0.0075</v>
      </c>
      <c r="S223" s="34" t="n">
        <f aca="false">IF($B223&lt;='EO9904.3'!mthend,Inputs!S211,0)</f>
        <v>0</v>
      </c>
      <c r="T223" s="0" t="n">
        <f aca="false">IF($B223&lt;='EO9904.3'!mthend,Inputs!T211,0)</f>
        <v>0</v>
      </c>
      <c r="U223" s="0" t="n">
        <f aca="false">IF($B223&lt;='EO9904.3'!mthend,Inputs!U211,0)</f>
        <v>0</v>
      </c>
      <c r="V223" s="33" t="n">
        <f aca="false">IF($B223&lt;='EO9904.3'!mthend,Inputs!V211,0)</f>
        <v>0</v>
      </c>
      <c r="W223" s="30" t="n">
        <f aca="false">'EO9904.3'!G228+$W$3</f>
        <v>5.543</v>
      </c>
      <c r="X223" s="30" t="n">
        <f aca="false">'EO9904.3'!J228+$X$3</f>
        <v>0.015</v>
      </c>
      <c r="Y223" s="30" t="n">
        <v>0</v>
      </c>
      <c r="AA223" s="34" t="n">
        <f aca="false">IF($B223&lt;='EO9904.3'!mthend,Inputs!AA211,0)</f>
        <v>0</v>
      </c>
      <c r="AB223" s="0" t="n">
        <f aca="false">IF($B223&lt;='EO9904.3'!mthend,Inputs!AB211,0)</f>
        <v>0</v>
      </c>
      <c r="AC223" s="0" t="n">
        <f aca="false">IF($B223&lt;='EO9904.3'!mthend,Inputs!AC211,0)</f>
        <v>0</v>
      </c>
      <c r="AD223" s="33" t="n">
        <f aca="false">IF($B223&lt;='EO9904.3'!mthend,Inputs!AD211,0)</f>
        <v>0</v>
      </c>
      <c r="AE223" s="30" t="n">
        <f aca="false">'EO9904.M'!G228+$AE$3</f>
        <v>5.543</v>
      </c>
      <c r="AF223" s="30" t="n">
        <f aca="false">'EO9904.M'!J228+$AF$3</f>
        <v>0.015</v>
      </c>
      <c r="AG223" s="30" t="n">
        <v>0</v>
      </c>
    </row>
    <row r="224" customFormat="false" ht="12.75" hidden="false" customHeight="false" outlineLevel="0" collapsed="false">
      <c r="B224" s="25" t="n">
        <f aca="false">'EO9904.1'!A229</f>
        <v>43617</v>
      </c>
      <c r="C224" s="34" t="n">
        <f aca="false">IF($B224&lt;=Summary!$D$10,Inputs!C212,0)</f>
        <v>0</v>
      </c>
      <c r="D224" s="35" t="n">
        <f aca="false">IF($B224&lt;=Summary!$D$10,Inputs!D212,0)</f>
        <v>0</v>
      </c>
      <c r="E224" s="32" t="n">
        <f aca="false">IF($B224&lt;=Summary!$D$10,Inputs!E212,0)</f>
        <v>0</v>
      </c>
      <c r="F224" s="32" t="n">
        <f aca="false">IF($B224&lt;=Summary!$D$10,Inputs!F212,0)</f>
        <v>0</v>
      </c>
      <c r="G224" s="29" t="n">
        <f aca="false">'EO9904.1'!G229</f>
        <v>5.483</v>
      </c>
      <c r="H224" s="29" t="n">
        <f aca="false">'EO9904.1'!J229</f>
        <v>0</v>
      </c>
      <c r="I224" s="29" t="n">
        <f aca="false">'EO9904.1'!M229</f>
        <v>0</v>
      </c>
      <c r="K224" s="34" t="n">
        <f aca="false">IF($B224&lt;='EO9904.2'!mthend,Inputs!K212,0)</f>
        <v>0</v>
      </c>
      <c r="L224" s="33" t="n">
        <f aca="false">IF($B224&lt;='EO9904.2'!mthend,Inputs!L212,0)</f>
        <v>0</v>
      </c>
      <c r="M224" s="33" t="n">
        <f aca="false">IF($B224&lt;='EO9904.2'!mthend,Inputs!M212,0)</f>
        <v>0</v>
      </c>
      <c r="N224" s="33" t="n">
        <f aca="false">IF($B224&lt;='EO9904.2'!mthend,Inputs!N212,0)</f>
        <v>0</v>
      </c>
      <c r="O224" s="30" t="n">
        <v>0</v>
      </c>
      <c r="P224" s="30" t="n">
        <v>0</v>
      </c>
      <c r="Q224" s="30" t="n">
        <f aca="false">'EO9904.2'!M229-$Q$3</f>
        <v>-0.0075</v>
      </c>
      <c r="S224" s="34" t="n">
        <f aca="false">IF($B224&lt;='EO9904.3'!mthend,Inputs!S212,0)</f>
        <v>0</v>
      </c>
      <c r="T224" s="0" t="n">
        <f aca="false">IF($B224&lt;='EO9904.3'!mthend,Inputs!T212,0)</f>
        <v>0</v>
      </c>
      <c r="U224" s="0" t="n">
        <f aca="false">IF($B224&lt;='EO9904.3'!mthend,Inputs!U212,0)</f>
        <v>0</v>
      </c>
      <c r="V224" s="33" t="n">
        <f aca="false">IF($B224&lt;='EO9904.3'!mthend,Inputs!V212,0)</f>
        <v>0</v>
      </c>
      <c r="W224" s="30" t="n">
        <f aca="false">'EO9904.3'!G229+$W$3</f>
        <v>5.563</v>
      </c>
      <c r="X224" s="30" t="n">
        <f aca="false">'EO9904.3'!J229+$X$3</f>
        <v>0.015</v>
      </c>
      <c r="Y224" s="30" t="n">
        <v>0</v>
      </c>
      <c r="AA224" s="34" t="n">
        <f aca="false">IF($B224&lt;='EO9904.3'!mthend,Inputs!AA212,0)</f>
        <v>0</v>
      </c>
      <c r="AB224" s="0" t="n">
        <f aca="false">IF($B224&lt;='EO9904.3'!mthend,Inputs!AB212,0)</f>
        <v>0</v>
      </c>
      <c r="AC224" s="0" t="n">
        <f aca="false">IF($B224&lt;='EO9904.3'!mthend,Inputs!AC212,0)</f>
        <v>0</v>
      </c>
      <c r="AD224" s="33" t="n">
        <f aca="false">IF($B224&lt;='EO9904.3'!mthend,Inputs!AD212,0)</f>
        <v>0</v>
      </c>
      <c r="AE224" s="30" t="n">
        <f aca="false">'EO9904.M'!G229+$AE$3</f>
        <v>5.563</v>
      </c>
      <c r="AF224" s="30" t="n">
        <f aca="false">'EO9904.M'!J229+$AF$3</f>
        <v>0.015</v>
      </c>
      <c r="AG224" s="30" t="n">
        <v>0</v>
      </c>
    </row>
    <row r="225" customFormat="false" ht="12.75" hidden="false" customHeight="false" outlineLevel="0" collapsed="false">
      <c r="B225" s="25" t="n">
        <f aca="false">'EO9904.1'!A230</f>
        <v>43647</v>
      </c>
      <c r="C225" s="34" t="n">
        <f aca="false">IF($B225&lt;=Summary!$D$10,Inputs!C213,0)</f>
        <v>0</v>
      </c>
      <c r="D225" s="35" t="n">
        <f aca="false">IF($B225&lt;=Summary!$D$10,Inputs!D213,0)</f>
        <v>0</v>
      </c>
      <c r="E225" s="32" t="n">
        <f aca="false">IF($B225&lt;=Summary!$D$10,Inputs!E213,0)</f>
        <v>0</v>
      </c>
      <c r="F225" s="32" t="n">
        <f aca="false">IF($B225&lt;=Summary!$D$10,Inputs!F213,0)</f>
        <v>0</v>
      </c>
      <c r="G225" s="29" t="n">
        <f aca="false">'EO9904.1'!G230</f>
        <v>5.504</v>
      </c>
      <c r="H225" s="29" t="n">
        <f aca="false">'EO9904.1'!J230</f>
        <v>0</v>
      </c>
      <c r="I225" s="29" t="n">
        <f aca="false">'EO9904.1'!M230</f>
        <v>0</v>
      </c>
      <c r="K225" s="34" t="n">
        <f aca="false">IF($B225&lt;='EO9904.2'!mthend,Inputs!K213,0)</f>
        <v>0</v>
      </c>
      <c r="L225" s="33" t="n">
        <f aca="false">IF($B225&lt;='EO9904.2'!mthend,Inputs!L213,0)</f>
        <v>0</v>
      </c>
      <c r="M225" s="33" t="n">
        <f aca="false">IF($B225&lt;='EO9904.2'!mthend,Inputs!M213,0)</f>
        <v>0</v>
      </c>
      <c r="N225" s="33" t="n">
        <f aca="false">IF($B225&lt;='EO9904.2'!mthend,Inputs!N213,0)</f>
        <v>0</v>
      </c>
      <c r="O225" s="30" t="n">
        <v>0</v>
      </c>
      <c r="P225" s="30" t="n">
        <v>0</v>
      </c>
      <c r="Q225" s="30" t="n">
        <f aca="false">'EO9904.2'!M230-$Q$3</f>
        <v>-0.0075</v>
      </c>
      <c r="S225" s="34" t="n">
        <f aca="false">IF($B225&lt;='EO9904.3'!mthend,Inputs!S213,0)</f>
        <v>0</v>
      </c>
      <c r="T225" s="0" t="n">
        <f aca="false">IF($B225&lt;='EO9904.3'!mthend,Inputs!T213,0)</f>
        <v>0</v>
      </c>
      <c r="U225" s="0" t="n">
        <f aca="false">IF($B225&lt;='EO9904.3'!mthend,Inputs!U213,0)</f>
        <v>0</v>
      </c>
      <c r="V225" s="33" t="n">
        <f aca="false">IF($B225&lt;='EO9904.3'!mthend,Inputs!V213,0)</f>
        <v>0</v>
      </c>
      <c r="W225" s="30" t="n">
        <f aca="false">'EO9904.3'!G230+$W$3</f>
        <v>5.584</v>
      </c>
      <c r="X225" s="30" t="n">
        <f aca="false">'EO9904.3'!J230+$X$3</f>
        <v>0.015</v>
      </c>
      <c r="Y225" s="30" t="n">
        <v>0</v>
      </c>
      <c r="AA225" s="34" t="n">
        <f aca="false">IF($B225&lt;='EO9904.3'!mthend,Inputs!AA213,0)</f>
        <v>0</v>
      </c>
      <c r="AB225" s="0" t="n">
        <f aca="false">IF($B225&lt;='EO9904.3'!mthend,Inputs!AB213,0)</f>
        <v>0</v>
      </c>
      <c r="AC225" s="0" t="n">
        <f aca="false">IF($B225&lt;='EO9904.3'!mthend,Inputs!AC213,0)</f>
        <v>0</v>
      </c>
      <c r="AD225" s="33" t="n">
        <f aca="false">IF($B225&lt;='EO9904.3'!mthend,Inputs!AD213,0)</f>
        <v>0</v>
      </c>
      <c r="AE225" s="30" t="n">
        <f aca="false">'EO9904.M'!G230+$AE$3</f>
        <v>5.584</v>
      </c>
      <c r="AF225" s="30" t="n">
        <f aca="false">'EO9904.M'!J230+$AF$3</f>
        <v>0.015</v>
      </c>
      <c r="AG225" s="30" t="n">
        <v>0</v>
      </c>
    </row>
    <row r="226" customFormat="false" ht="12.75" hidden="false" customHeight="false" outlineLevel="0" collapsed="false">
      <c r="B226" s="25" t="n">
        <f aca="false">'EO9904.1'!A231</f>
        <v>43678</v>
      </c>
      <c r="C226" s="34" t="n">
        <f aca="false">IF($B226&lt;=Summary!$D$10,Inputs!C214,0)</f>
        <v>0</v>
      </c>
      <c r="D226" s="35" t="n">
        <f aca="false">IF($B226&lt;=Summary!$D$10,Inputs!D214,0)</f>
        <v>0</v>
      </c>
      <c r="E226" s="32" t="n">
        <f aca="false">IF($B226&lt;=Summary!$D$10,Inputs!E214,0)</f>
        <v>0</v>
      </c>
      <c r="F226" s="32" t="n">
        <f aca="false">IF($B226&lt;=Summary!$D$10,Inputs!F214,0)</f>
        <v>0</v>
      </c>
      <c r="G226" s="29" t="n">
        <f aca="false">'EO9904.1'!G231</f>
        <v>5.528</v>
      </c>
      <c r="H226" s="29" t="n">
        <f aca="false">'EO9904.1'!J231</f>
        <v>0</v>
      </c>
      <c r="I226" s="29" t="n">
        <f aca="false">'EO9904.1'!M231</f>
        <v>0</v>
      </c>
      <c r="K226" s="34" t="n">
        <f aca="false">IF($B226&lt;='EO9904.2'!mthend,Inputs!K214,0)</f>
        <v>0</v>
      </c>
      <c r="L226" s="33" t="n">
        <f aca="false">IF($B226&lt;='EO9904.2'!mthend,Inputs!L214,0)</f>
        <v>0</v>
      </c>
      <c r="M226" s="33" t="n">
        <f aca="false">IF($B226&lt;='EO9904.2'!mthend,Inputs!M214,0)</f>
        <v>0</v>
      </c>
      <c r="N226" s="33" t="n">
        <f aca="false">IF($B226&lt;='EO9904.2'!mthend,Inputs!N214,0)</f>
        <v>0</v>
      </c>
      <c r="O226" s="30" t="n">
        <v>0</v>
      </c>
      <c r="P226" s="30" t="n">
        <v>0</v>
      </c>
      <c r="Q226" s="30" t="n">
        <f aca="false">'EO9904.2'!M231-$Q$3</f>
        <v>-0.0075</v>
      </c>
      <c r="S226" s="34" t="n">
        <f aca="false">IF($B226&lt;='EO9904.3'!mthend,Inputs!S214,0)</f>
        <v>0</v>
      </c>
      <c r="T226" s="0" t="n">
        <f aca="false">IF($B226&lt;='EO9904.3'!mthend,Inputs!T214,0)</f>
        <v>0</v>
      </c>
      <c r="U226" s="0" t="n">
        <f aca="false">IF($B226&lt;='EO9904.3'!mthend,Inputs!U214,0)</f>
        <v>0</v>
      </c>
      <c r="V226" s="33" t="n">
        <f aca="false">IF($B226&lt;='EO9904.3'!mthend,Inputs!V214,0)</f>
        <v>0</v>
      </c>
      <c r="W226" s="30" t="n">
        <f aca="false">'EO9904.3'!G231+$W$3</f>
        <v>5.608</v>
      </c>
      <c r="X226" s="30" t="n">
        <f aca="false">'EO9904.3'!J231+$X$3</f>
        <v>0.015</v>
      </c>
      <c r="Y226" s="30" t="n">
        <v>0</v>
      </c>
      <c r="AA226" s="34" t="n">
        <f aca="false">IF($B226&lt;='EO9904.3'!mthend,Inputs!AA214,0)</f>
        <v>0</v>
      </c>
      <c r="AB226" s="0" t="n">
        <f aca="false">IF($B226&lt;='EO9904.3'!mthend,Inputs!AB214,0)</f>
        <v>0</v>
      </c>
      <c r="AC226" s="0" t="n">
        <f aca="false">IF($B226&lt;='EO9904.3'!mthend,Inputs!AC214,0)</f>
        <v>0</v>
      </c>
      <c r="AD226" s="33" t="n">
        <f aca="false">IF($B226&lt;='EO9904.3'!mthend,Inputs!AD214,0)</f>
        <v>0</v>
      </c>
      <c r="AE226" s="30" t="n">
        <f aca="false">'EO9904.M'!G231+$AE$3</f>
        <v>5.608</v>
      </c>
      <c r="AF226" s="30" t="n">
        <f aca="false">'EO9904.M'!J231+$AF$3</f>
        <v>0.015</v>
      </c>
      <c r="AG226" s="30" t="n">
        <v>0</v>
      </c>
    </row>
    <row r="227" customFormat="false" ht="12.75" hidden="false" customHeight="false" outlineLevel="0" collapsed="false">
      <c r="B227" s="25" t="n">
        <f aca="false">'EO9904.1'!A232</f>
        <v>43709</v>
      </c>
      <c r="C227" s="34" t="n">
        <f aca="false">IF($B227&lt;=Summary!$D$10,Inputs!C215,0)</f>
        <v>0</v>
      </c>
      <c r="D227" s="35" t="n">
        <f aca="false">IF($B227&lt;=Summary!$D$10,Inputs!D215,0)</f>
        <v>0</v>
      </c>
      <c r="E227" s="32" t="n">
        <f aca="false">IF($B227&lt;=Summary!$D$10,Inputs!E215,0)</f>
        <v>0</v>
      </c>
      <c r="F227" s="32" t="n">
        <f aca="false">IF($B227&lt;=Summary!$D$10,Inputs!F215,0)</f>
        <v>0</v>
      </c>
      <c r="G227" s="29" t="n">
        <f aca="false">'EO9904.1'!G232</f>
        <v>5.538</v>
      </c>
      <c r="H227" s="29" t="n">
        <f aca="false">'EO9904.1'!J232</f>
        <v>0</v>
      </c>
      <c r="I227" s="29" t="n">
        <f aca="false">'EO9904.1'!M232</f>
        <v>0</v>
      </c>
      <c r="K227" s="34" t="n">
        <f aca="false">IF($B227&lt;='EO9904.2'!mthend,Inputs!K215,0)</f>
        <v>0</v>
      </c>
      <c r="L227" s="33" t="n">
        <f aca="false">IF($B227&lt;='EO9904.2'!mthend,Inputs!L215,0)</f>
        <v>0</v>
      </c>
      <c r="M227" s="33" t="n">
        <f aca="false">IF($B227&lt;='EO9904.2'!mthend,Inputs!M215,0)</f>
        <v>0</v>
      </c>
      <c r="N227" s="33" t="n">
        <f aca="false">IF($B227&lt;='EO9904.2'!mthend,Inputs!N215,0)</f>
        <v>0</v>
      </c>
      <c r="O227" s="30" t="n">
        <v>0</v>
      </c>
      <c r="P227" s="30" t="n">
        <v>0</v>
      </c>
      <c r="Q227" s="30" t="n">
        <f aca="false">'EO9904.2'!M232-$Q$3</f>
        <v>-0.0075</v>
      </c>
      <c r="S227" s="34" t="n">
        <f aca="false">IF($B227&lt;='EO9904.3'!mthend,Inputs!S215,0)</f>
        <v>0</v>
      </c>
      <c r="T227" s="0" t="n">
        <f aca="false">IF($B227&lt;='EO9904.3'!mthend,Inputs!T215,0)</f>
        <v>0</v>
      </c>
      <c r="U227" s="0" t="n">
        <f aca="false">IF($B227&lt;='EO9904.3'!mthend,Inputs!U215,0)</f>
        <v>0</v>
      </c>
      <c r="V227" s="33" t="n">
        <f aca="false">IF($B227&lt;='EO9904.3'!mthend,Inputs!V215,0)</f>
        <v>0</v>
      </c>
      <c r="W227" s="30" t="n">
        <f aca="false">'EO9904.3'!G232+$W$3</f>
        <v>5.618</v>
      </c>
      <c r="X227" s="30" t="n">
        <f aca="false">'EO9904.3'!J232+$X$3</f>
        <v>0.015</v>
      </c>
      <c r="Y227" s="30" t="n">
        <v>0</v>
      </c>
      <c r="AA227" s="34" t="n">
        <f aca="false">IF($B227&lt;='EO9904.3'!mthend,Inputs!AA215,0)</f>
        <v>0</v>
      </c>
      <c r="AB227" s="0" t="n">
        <f aca="false">IF($B227&lt;='EO9904.3'!mthend,Inputs!AB215,0)</f>
        <v>0</v>
      </c>
      <c r="AC227" s="0" t="n">
        <f aca="false">IF($B227&lt;='EO9904.3'!mthend,Inputs!AC215,0)</f>
        <v>0</v>
      </c>
      <c r="AD227" s="33" t="n">
        <f aca="false">IF($B227&lt;='EO9904.3'!mthend,Inputs!AD215,0)</f>
        <v>0</v>
      </c>
      <c r="AE227" s="30" t="n">
        <f aca="false">'EO9904.M'!G232+$AE$3</f>
        <v>5.618</v>
      </c>
      <c r="AF227" s="30" t="n">
        <f aca="false">'EO9904.M'!J232+$AF$3</f>
        <v>0.015</v>
      </c>
      <c r="AG227" s="30" t="n">
        <v>0</v>
      </c>
    </row>
    <row r="228" customFormat="false" ht="12.75" hidden="false" customHeight="false" outlineLevel="0" collapsed="false">
      <c r="B228" s="25" t="n">
        <f aca="false">'EO9904.1'!A233</f>
        <v>43739</v>
      </c>
      <c r="C228" s="34" t="n">
        <f aca="false">IF($B228&lt;=Summary!$D$10,Inputs!C216,0)</f>
        <v>0</v>
      </c>
      <c r="D228" s="35" t="n">
        <f aca="false">IF($B228&lt;=Summary!$D$10,Inputs!D216,0)</f>
        <v>0</v>
      </c>
      <c r="E228" s="32" t="n">
        <f aca="false">IF($B228&lt;=Summary!$D$10,Inputs!E216,0)</f>
        <v>0</v>
      </c>
      <c r="F228" s="32" t="n">
        <f aca="false">IF($B228&lt;=Summary!$D$10,Inputs!F216,0)</f>
        <v>0</v>
      </c>
      <c r="G228" s="29" t="n">
        <f aca="false">'EO9904.1'!G233</f>
        <v>5.568</v>
      </c>
      <c r="H228" s="29" t="n">
        <f aca="false">'EO9904.1'!J233</f>
        <v>0</v>
      </c>
      <c r="I228" s="29" t="n">
        <f aca="false">'EO9904.1'!M233</f>
        <v>0</v>
      </c>
      <c r="K228" s="34" t="n">
        <f aca="false">IF($B228&lt;='EO9904.2'!mthend,Inputs!K216,0)</f>
        <v>0</v>
      </c>
      <c r="L228" s="33" t="n">
        <f aca="false">IF($B228&lt;='EO9904.2'!mthend,Inputs!L216,0)</f>
        <v>0</v>
      </c>
      <c r="M228" s="33" t="n">
        <f aca="false">IF($B228&lt;='EO9904.2'!mthend,Inputs!M216,0)</f>
        <v>0</v>
      </c>
      <c r="N228" s="33" t="n">
        <f aca="false">IF($B228&lt;='EO9904.2'!mthend,Inputs!N216,0)</f>
        <v>0</v>
      </c>
      <c r="O228" s="30" t="n">
        <v>0</v>
      </c>
      <c r="P228" s="30" t="n">
        <v>0</v>
      </c>
      <c r="Q228" s="30" t="n">
        <f aca="false">'EO9904.2'!M233-$Q$3</f>
        <v>-0.0075</v>
      </c>
      <c r="S228" s="34" t="n">
        <f aca="false">IF($B228&lt;='EO9904.3'!mthend,Inputs!S216,0)</f>
        <v>0</v>
      </c>
      <c r="T228" s="0" t="n">
        <f aca="false">IF($B228&lt;='EO9904.3'!mthend,Inputs!T216,0)</f>
        <v>0</v>
      </c>
      <c r="U228" s="0" t="n">
        <f aca="false">IF($B228&lt;='EO9904.3'!mthend,Inputs!U216,0)</f>
        <v>0</v>
      </c>
      <c r="V228" s="33" t="n">
        <f aca="false">IF($B228&lt;='EO9904.3'!mthend,Inputs!V216,0)</f>
        <v>0</v>
      </c>
      <c r="W228" s="30" t="n">
        <f aca="false">'EO9904.3'!G233+$W$3</f>
        <v>5.648</v>
      </c>
      <c r="X228" s="30" t="n">
        <f aca="false">'EO9904.3'!J233+$X$3</f>
        <v>0.015</v>
      </c>
      <c r="Y228" s="30" t="n">
        <v>0</v>
      </c>
      <c r="AA228" s="34" t="n">
        <f aca="false">IF($B228&lt;='EO9904.3'!mthend,Inputs!AA216,0)</f>
        <v>0</v>
      </c>
      <c r="AB228" s="0" t="n">
        <f aca="false">IF($B228&lt;='EO9904.3'!mthend,Inputs!AB216,0)</f>
        <v>0</v>
      </c>
      <c r="AC228" s="0" t="n">
        <f aca="false">IF($B228&lt;='EO9904.3'!mthend,Inputs!AC216,0)</f>
        <v>0</v>
      </c>
      <c r="AD228" s="33" t="n">
        <f aca="false">IF($B228&lt;='EO9904.3'!mthend,Inputs!AD216,0)</f>
        <v>0</v>
      </c>
      <c r="AE228" s="30" t="n">
        <f aca="false">'EO9904.M'!G233+$AE$3</f>
        <v>5.648</v>
      </c>
      <c r="AF228" s="30" t="n">
        <f aca="false">'EO9904.M'!J233+$AF$3</f>
        <v>0.015</v>
      </c>
      <c r="AG228" s="30" t="n">
        <v>0</v>
      </c>
    </row>
    <row r="229" customFormat="false" ht="12.75" hidden="false" customHeight="false" outlineLevel="0" collapsed="false">
      <c r="B229" s="25" t="n">
        <f aca="false">'EO9904.1'!A234</f>
        <v>43770</v>
      </c>
      <c r="C229" s="34" t="n">
        <f aca="false">IF($B229&lt;=Summary!$D$10,Inputs!C217,0)</f>
        <v>0</v>
      </c>
      <c r="D229" s="35" t="n">
        <f aca="false">IF($B229&lt;=Summary!$D$10,Inputs!D217,0)</f>
        <v>0</v>
      </c>
      <c r="E229" s="32" t="n">
        <f aca="false">IF($B229&lt;=Summary!$D$10,Inputs!E217,0)</f>
        <v>0</v>
      </c>
      <c r="F229" s="32" t="n">
        <f aca="false">IF($B229&lt;=Summary!$D$10,Inputs!F217,0)</f>
        <v>0</v>
      </c>
      <c r="G229" s="29" t="n">
        <f aca="false">'EO9904.1'!G234</f>
        <v>5.708</v>
      </c>
      <c r="H229" s="29" t="n">
        <f aca="false">'EO9904.1'!J234</f>
        <v>0</v>
      </c>
      <c r="I229" s="29" t="n">
        <f aca="false">'EO9904.1'!M234</f>
        <v>0</v>
      </c>
      <c r="K229" s="34" t="n">
        <f aca="false">IF($B229&lt;='EO9904.2'!mthend,Inputs!K217,0)</f>
        <v>0</v>
      </c>
      <c r="L229" s="33" t="n">
        <f aca="false">IF($B229&lt;='EO9904.2'!mthend,Inputs!L217,0)</f>
        <v>0</v>
      </c>
      <c r="M229" s="33" t="n">
        <f aca="false">IF($B229&lt;='EO9904.2'!mthend,Inputs!M217,0)</f>
        <v>0</v>
      </c>
      <c r="N229" s="33" t="n">
        <f aca="false">IF($B229&lt;='EO9904.2'!mthend,Inputs!N217,0)</f>
        <v>0</v>
      </c>
      <c r="O229" s="30" t="n">
        <v>0</v>
      </c>
      <c r="P229" s="30" t="n">
        <v>0</v>
      </c>
      <c r="Q229" s="30" t="n">
        <f aca="false">'EO9904.2'!M234-$Q$3</f>
        <v>-0.0075</v>
      </c>
      <c r="S229" s="34" t="n">
        <f aca="false">IF($B229&lt;='EO9904.3'!mthend,Inputs!S217,0)</f>
        <v>0</v>
      </c>
      <c r="T229" s="0" t="n">
        <f aca="false">IF($B229&lt;='EO9904.3'!mthend,Inputs!T217,0)</f>
        <v>0</v>
      </c>
      <c r="U229" s="0" t="n">
        <f aca="false">IF($B229&lt;='EO9904.3'!mthend,Inputs!U217,0)</f>
        <v>0</v>
      </c>
      <c r="V229" s="33" t="n">
        <f aca="false">IF($B229&lt;='EO9904.3'!mthend,Inputs!V217,0)</f>
        <v>0</v>
      </c>
      <c r="W229" s="30" t="n">
        <f aca="false">'EO9904.3'!G234+$W$3</f>
        <v>5.788</v>
      </c>
      <c r="X229" s="30" t="n">
        <f aca="false">'EO9904.3'!J234+$X$3</f>
        <v>0.015</v>
      </c>
      <c r="Y229" s="30" t="n">
        <v>0</v>
      </c>
      <c r="AA229" s="34" t="n">
        <f aca="false">IF($B229&lt;='EO9904.3'!mthend,Inputs!AA217,0)</f>
        <v>0</v>
      </c>
      <c r="AB229" s="0" t="n">
        <f aca="false">IF($B229&lt;='EO9904.3'!mthend,Inputs!AB217,0)</f>
        <v>0</v>
      </c>
      <c r="AC229" s="0" t="n">
        <f aca="false">IF($B229&lt;='EO9904.3'!mthend,Inputs!AC217,0)</f>
        <v>0</v>
      </c>
      <c r="AD229" s="33" t="n">
        <f aca="false">IF($B229&lt;='EO9904.3'!mthend,Inputs!AD217,0)</f>
        <v>0</v>
      </c>
      <c r="AE229" s="30" t="n">
        <f aca="false">'EO9904.M'!G234+$AE$3</f>
        <v>5.788</v>
      </c>
      <c r="AF229" s="30" t="n">
        <f aca="false">'EO9904.M'!J234+$AF$3</f>
        <v>0.015</v>
      </c>
      <c r="AG229" s="30" t="n">
        <v>0</v>
      </c>
    </row>
    <row r="230" customFormat="false" ht="12.75" hidden="false" customHeight="false" outlineLevel="0" collapsed="false">
      <c r="B230" s="25" t="n">
        <f aca="false">'EO9904.1'!A235</f>
        <v>43800</v>
      </c>
      <c r="C230" s="34" t="n">
        <f aca="false">IF($B230&lt;=Summary!$D$10,Inputs!C218,0)</f>
        <v>0</v>
      </c>
      <c r="D230" s="35" t="n">
        <f aca="false">IF($B230&lt;=Summary!$D$10,Inputs!D218,0)</f>
        <v>0</v>
      </c>
      <c r="E230" s="32" t="n">
        <f aca="false">IF($B230&lt;=Summary!$D$10,Inputs!E218,0)</f>
        <v>0</v>
      </c>
      <c r="F230" s="32" t="n">
        <f aca="false">IF($B230&lt;=Summary!$D$10,Inputs!F218,0)</f>
        <v>0</v>
      </c>
      <c r="G230" s="29" t="n">
        <f aca="false">'EO9904.1'!G235</f>
        <v>5.848</v>
      </c>
      <c r="H230" s="29" t="n">
        <f aca="false">'EO9904.1'!J235</f>
        <v>0</v>
      </c>
      <c r="I230" s="29" t="n">
        <f aca="false">'EO9904.1'!M235</f>
        <v>0</v>
      </c>
      <c r="K230" s="34" t="n">
        <f aca="false">IF($B230&lt;='EO9904.2'!mthend,Inputs!K218,0)</f>
        <v>0</v>
      </c>
      <c r="L230" s="33" t="n">
        <f aca="false">IF($B230&lt;='EO9904.2'!mthend,Inputs!L218,0)</f>
        <v>0</v>
      </c>
      <c r="M230" s="33" t="n">
        <f aca="false">IF($B230&lt;='EO9904.2'!mthend,Inputs!M218,0)</f>
        <v>0</v>
      </c>
      <c r="N230" s="33" t="n">
        <f aca="false">IF($B230&lt;='EO9904.2'!mthend,Inputs!N218,0)</f>
        <v>0</v>
      </c>
      <c r="O230" s="30" t="n">
        <v>0</v>
      </c>
      <c r="P230" s="30" t="n">
        <v>0</v>
      </c>
      <c r="Q230" s="30" t="n">
        <f aca="false">'EO9904.2'!M235-$Q$3</f>
        <v>-0.0075</v>
      </c>
      <c r="S230" s="34" t="n">
        <f aca="false">IF($B230&lt;='EO9904.3'!mthend,Inputs!S218,0)</f>
        <v>0</v>
      </c>
      <c r="T230" s="0" t="n">
        <f aca="false">IF($B230&lt;='EO9904.3'!mthend,Inputs!T218,0)</f>
        <v>0</v>
      </c>
      <c r="U230" s="0" t="n">
        <f aca="false">IF($B230&lt;='EO9904.3'!mthend,Inputs!U218,0)</f>
        <v>0</v>
      </c>
      <c r="V230" s="33" t="n">
        <f aca="false">IF($B230&lt;='EO9904.3'!mthend,Inputs!V218,0)</f>
        <v>0</v>
      </c>
      <c r="W230" s="30" t="n">
        <f aca="false">'EO9904.3'!G235+$W$3</f>
        <v>5.928</v>
      </c>
      <c r="X230" s="30" t="n">
        <f aca="false">'EO9904.3'!J235+$X$3</f>
        <v>0.015</v>
      </c>
      <c r="Y230" s="30" t="n">
        <v>0</v>
      </c>
      <c r="AA230" s="34" t="n">
        <f aca="false">IF($B230&lt;='EO9904.3'!mthend,Inputs!AA218,0)</f>
        <v>0</v>
      </c>
      <c r="AB230" s="0" t="n">
        <f aca="false">IF($B230&lt;='EO9904.3'!mthend,Inputs!AB218,0)</f>
        <v>0</v>
      </c>
      <c r="AC230" s="0" t="n">
        <f aca="false">IF($B230&lt;='EO9904.3'!mthend,Inputs!AC218,0)</f>
        <v>0</v>
      </c>
      <c r="AD230" s="33" t="n">
        <f aca="false">IF($B230&lt;='EO9904.3'!mthend,Inputs!AD218,0)</f>
        <v>0</v>
      </c>
      <c r="AE230" s="30" t="n">
        <f aca="false">'EO9904.M'!G235+$AE$3</f>
        <v>5.928</v>
      </c>
      <c r="AF230" s="30" t="n">
        <f aca="false">'EO9904.M'!J235+$AF$3</f>
        <v>0.015</v>
      </c>
      <c r="AG230" s="30" t="n">
        <v>0</v>
      </c>
    </row>
    <row r="231" customFormat="false" ht="12.75" hidden="false" customHeight="false" outlineLevel="0" collapsed="false">
      <c r="B231" s="25" t="n">
        <f aca="false">'EO9904.1'!A236</f>
        <v>43831</v>
      </c>
      <c r="C231" s="34" t="n">
        <f aca="false">IF($B231&lt;=Summary!$D$10,Inputs!C219,0)</f>
        <v>0</v>
      </c>
      <c r="D231" s="35" t="n">
        <f aca="false">IF($B231&lt;=Summary!$D$10,Inputs!D219,0)</f>
        <v>0</v>
      </c>
      <c r="E231" s="32" t="n">
        <f aca="false">IF($B231&lt;=Summary!$D$10,Inputs!E219,0)</f>
        <v>0</v>
      </c>
      <c r="F231" s="32" t="n">
        <f aca="false">IF($B231&lt;=Summary!$D$10,Inputs!F219,0)</f>
        <v>0</v>
      </c>
      <c r="G231" s="29" t="n">
        <f aca="false">'EO9904.1'!G236</f>
        <v>5.953</v>
      </c>
      <c r="H231" s="29" t="n">
        <f aca="false">'EO9904.1'!J236</f>
        <v>0</v>
      </c>
      <c r="I231" s="29" t="n">
        <f aca="false">'EO9904.1'!M236</f>
        <v>0</v>
      </c>
      <c r="K231" s="34" t="n">
        <f aca="false">IF($B231&lt;='EO9904.2'!mthend,Inputs!K219,0)</f>
        <v>0</v>
      </c>
      <c r="L231" s="33" t="n">
        <f aca="false">IF($B231&lt;='EO9904.2'!mthend,Inputs!L219,0)</f>
        <v>0</v>
      </c>
      <c r="M231" s="33" t="n">
        <f aca="false">IF($B231&lt;='EO9904.2'!mthend,Inputs!M219,0)</f>
        <v>0</v>
      </c>
      <c r="N231" s="33" t="n">
        <f aca="false">IF($B231&lt;='EO9904.2'!mthend,Inputs!N219,0)</f>
        <v>0</v>
      </c>
      <c r="O231" s="30" t="n">
        <v>0</v>
      </c>
      <c r="P231" s="30" t="n">
        <v>0</v>
      </c>
      <c r="Q231" s="30" t="n">
        <f aca="false">'EO9904.2'!M236-$Q$3</f>
        <v>-0.0075</v>
      </c>
      <c r="S231" s="34" t="n">
        <f aca="false">IF($B231&lt;='EO9904.3'!mthend,Inputs!S219,0)</f>
        <v>0</v>
      </c>
      <c r="T231" s="0" t="n">
        <f aca="false">IF($B231&lt;='EO9904.3'!mthend,Inputs!T219,0)</f>
        <v>0</v>
      </c>
      <c r="U231" s="0" t="n">
        <f aca="false">IF($B231&lt;='EO9904.3'!mthend,Inputs!U219,0)</f>
        <v>0</v>
      </c>
      <c r="V231" s="33" t="n">
        <f aca="false">IF($B231&lt;='EO9904.3'!mthend,Inputs!V219,0)</f>
        <v>0</v>
      </c>
      <c r="W231" s="30" t="n">
        <f aca="false">'EO9904.3'!G236+$W$3</f>
        <v>6.033</v>
      </c>
      <c r="X231" s="30" t="n">
        <f aca="false">'EO9904.3'!J236+$X$3</f>
        <v>0.015</v>
      </c>
      <c r="Y231" s="30" t="n">
        <v>0</v>
      </c>
      <c r="AA231" s="34" t="n">
        <f aca="false">IF($B231&lt;='EO9904.3'!mthend,Inputs!AA219,0)</f>
        <v>0</v>
      </c>
      <c r="AB231" s="0" t="n">
        <f aca="false">IF($B231&lt;='EO9904.3'!mthend,Inputs!AB219,0)</f>
        <v>0</v>
      </c>
      <c r="AC231" s="0" t="n">
        <f aca="false">IF($B231&lt;='EO9904.3'!mthend,Inputs!AC219,0)</f>
        <v>0</v>
      </c>
      <c r="AD231" s="33" t="n">
        <f aca="false">IF($B231&lt;='EO9904.3'!mthend,Inputs!AD219,0)</f>
        <v>0</v>
      </c>
      <c r="AE231" s="30" t="n">
        <f aca="false">'EO9904.M'!G236+$AE$3</f>
        <v>6.033</v>
      </c>
      <c r="AF231" s="30" t="n">
        <f aca="false">'EO9904.M'!J236+$AF$3</f>
        <v>0.015</v>
      </c>
      <c r="AG231" s="30" t="n">
        <v>0</v>
      </c>
    </row>
    <row r="232" customFormat="false" ht="12.75" hidden="false" customHeight="false" outlineLevel="0" collapsed="false">
      <c r="B232" s="25" t="n">
        <f aca="false">'EO9904.1'!A237</f>
        <v>43862</v>
      </c>
      <c r="C232" s="34" t="n">
        <f aca="false">IF($B232&lt;=Summary!$D$10,Inputs!C220,0)</f>
        <v>0</v>
      </c>
      <c r="D232" s="35" t="n">
        <f aca="false">IF($B232&lt;=Summary!$D$10,Inputs!D220,0)</f>
        <v>0</v>
      </c>
      <c r="E232" s="32" t="n">
        <f aca="false">IF($B232&lt;=Summary!$D$10,Inputs!E220,0)</f>
        <v>0</v>
      </c>
      <c r="F232" s="32" t="n">
        <f aca="false">IF($B232&lt;=Summary!$D$10,Inputs!F220,0)</f>
        <v>0</v>
      </c>
      <c r="G232" s="29" t="n">
        <f aca="false">'EO9904.1'!G237</f>
        <v>5.833</v>
      </c>
      <c r="H232" s="29" t="n">
        <f aca="false">'EO9904.1'!J237</f>
        <v>0</v>
      </c>
      <c r="I232" s="29" t="n">
        <f aca="false">'EO9904.1'!M237</f>
        <v>0</v>
      </c>
      <c r="K232" s="34" t="n">
        <f aca="false">IF($B232&lt;='EO9904.2'!mthend,Inputs!K220,0)</f>
        <v>0</v>
      </c>
      <c r="L232" s="33" t="n">
        <f aca="false">IF($B232&lt;='EO9904.2'!mthend,Inputs!L220,0)</f>
        <v>0</v>
      </c>
      <c r="M232" s="33" t="n">
        <f aca="false">IF($B232&lt;='EO9904.2'!mthend,Inputs!M220,0)</f>
        <v>0</v>
      </c>
      <c r="N232" s="33" t="n">
        <f aca="false">IF($B232&lt;='EO9904.2'!mthend,Inputs!N220,0)</f>
        <v>0</v>
      </c>
      <c r="O232" s="30" t="n">
        <v>0</v>
      </c>
      <c r="P232" s="30" t="n">
        <v>0</v>
      </c>
      <c r="Q232" s="30" t="n">
        <f aca="false">'EO9904.2'!M237-$Q$3</f>
        <v>-0.0075</v>
      </c>
      <c r="S232" s="34" t="n">
        <f aca="false">IF($B232&lt;='EO9904.3'!mthend,Inputs!S220,0)</f>
        <v>0</v>
      </c>
      <c r="T232" s="0" t="n">
        <f aca="false">IF($B232&lt;='EO9904.3'!mthend,Inputs!T220,0)</f>
        <v>0</v>
      </c>
      <c r="U232" s="0" t="n">
        <f aca="false">IF($B232&lt;='EO9904.3'!mthend,Inputs!U220,0)</f>
        <v>0</v>
      </c>
      <c r="V232" s="33" t="n">
        <f aca="false">IF($B232&lt;='EO9904.3'!mthend,Inputs!V220,0)</f>
        <v>0</v>
      </c>
      <c r="W232" s="30" t="n">
        <f aca="false">'EO9904.3'!G237+$W$3</f>
        <v>5.913</v>
      </c>
      <c r="X232" s="30" t="n">
        <f aca="false">'EO9904.3'!J237+$X$3</f>
        <v>0.015</v>
      </c>
      <c r="Y232" s="30" t="n">
        <v>0</v>
      </c>
      <c r="AA232" s="34" t="n">
        <f aca="false">IF($B232&lt;='EO9904.3'!mthend,Inputs!AA220,0)</f>
        <v>0</v>
      </c>
      <c r="AB232" s="0" t="n">
        <f aca="false">IF($B232&lt;='EO9904.3'!mthend,Inputs!AB220,0)</f>
        <v>0</v>
      </c>
      <c r="AC232" s="0" t="n">
        <f aca="false">IF($B232&lt;='EO9904.3'!mthend,Inputs!AC220,0)</f>
        <v>0</v>
      </c>
      <c r="AD232" s="33" t="n">
        <f aca="false">IF($B232&lt;='EO9904.3'!mthend,Inputs!AD220,0)</f>
        <v>0</v>
      </c>
      <c r="AE232" s="30" t="n">
        <f aca="false">'EO9904.M'!G237+$AE$3</f>
        <v>5.913</v>
      </c>
      <c r="AF232" s="30" t="n">
        <f aca="false">'EO9904.M'!J237+$AF$3</f>
        <v>0.015</v>
      </c>
      <c r="AG232" s="30" t="n">
        <v>0</v>
      </c>
    </row>
    <row r="233" customFormat="false" ht="12.75" hidden="false" customHeight="false" outlineLevel="0" collapsed="false">
      <c r="B233" s="25" t="n">
        <f aca="false">'EO9904.1'!A238</f>
        <v>43891</v>
      </c>
      <c r="C233" s="34" t="n">
        <f aca="false">IF($B233&lt;=Summary!$D$10,Inputs!C221,0)</f>
        <v>0</v>
      </c>
      <c r="D233" s="35" t="n">
        <f aca="false">IF($B233&lt;=Summary!$D$10,Inputs!D221,0)</f>
        <v>0</v>
      </c>
      <c r="E233" s="32" t="n">
        <f aca="false">IF($B233&lt;=Summary!$D$10,Inputs!E221,0)</f>
        <v>0</v>
      </c>
      <c r="F233" s="32" t="n">
        <f aca="false">IF($B233&lt;=Summary!$D$10,Inputs!F221,0)</f>
        <v>0</v>
      </c>
      <c r="G233" s="29" t="n">
        <f aca="false">'EO9904.1'!G238</f>
        <v>5.708</v>
      </c>
      <c r="H233" s="29" t="n">
        <f aca="false">'EO9904.1'!J238</f>
        <v>0</v>
      </c>
      <c r="I233" s="29" t="n">
        <f aca="false">'EO9904.1'!M238</f>
        <v>0</v>
      </c>
      <c r="K233" s="34" t="n">
        <f aca="false">IF($B233&lt;='EO9904.2'!mthend,Inputs!K221,0)</f>
        <v>0</v>
      </c>
      <c r="L233" s="33" t="n">
        <f aca="false">IF($B233&lt;='EO9904.2'!mthend,Inputs!L221,0)</f>
        <v>0</v>
      </c>
      <c r="M233" s="33" t="n">
        <f aca="false">IF($B233&lt;='EO9904.2'!mthend,Inputs!M221,0)</f>
        <v>0</v>
      </c>
      <c r="N233" s="33" t="n">
        <f aca="false">IF($B233&lt;='EO9904.2'!mthend,Inputs!N221,0)</f>
        <v>0</v>
      </c>
      <c r="O233" s="30" t="n">
        <v>0</v>
      </c>
      <c r="P233" s="30" t="n">
        <v>0</v>
      </c>
      <c r="Q233" s="30" t="n">
        <f aca="false">'EO9904.2'!M238-$Q$3</f>
        <v>-0.0075</v>
      </c>
      <c r="S233" s="34" t="n">
        <f aca="false">IF($B233&lt;='EO9904.3'!mthend,Inputs!S221,0)</f>
        <v>0</v>
      </c>
      <c r="T233" s="0" t="n">
        <f aca="false">IF($B233&lt;='EO9904.3'!mthend,Inputs!T221,0)</f>
        <v>0</v>
      </c>
      <c r="U233" s="0" t="n">
        <f aca="false">IF($B233&lt;='EO9904.3'!mthend,Inputs!U221,0)</f>
        <v>0</v>
      </c>
      <c r="V233" s="33" t="n">
        <f aca="false">IF($B233&lt;='EO9904.3'!mthend,Inputs!V221,0)</f>
        <v>0</v>
      </c>
      <c r="W233" s="30" t="n">
        <f aca="false">'EO9904.3'!G238+$W$3</f>
        <v>5.788</v>
      </c>
      <c r="X233" s="30" t="n">
        <f aca="false">'EO9904.3'!J238+$X$3</f>
        <v>0.015</v>
      </c>
      <c r="Y233" s="30" t="n">
        <v>0</v>
      </c>
      <c r="AA233" s="34" t="n">
        <f aca="false">IF($B233&lt;='EO9904.3'!mthend,Inputs!AA221,0)</f>
        <v>0</v>
      </c>
      <c r="AB233" s="0" t="n">
        <f aca="false">IF($B233&lt;='EO9904.3'!mthend,Inputs!AB221,0)</f>
        <v>0</v>
      </c>
      <c r="AC233" s="0" t="n">
        <f aca="false">IF($B233&lt;='EO9904.3'!mthend,Inputs!AC221,0)</f>
        <v>0</v>
      </c>
      <c r="AD233" s="33" t="n">
        <f aca="false">IF($B233&lt;='EO9904.3'!mthend,Inputs!AD221,0)</f>
        <v>0</v>
      </c>
      <c r="AE233" s="30" t="n">
        <f aca="false">'EO9904.M'!G238+$AE$3</f>
        <v>5.788</v>
      </c>
      <c r="AF233" s="30" t="n">
        <f aca="false">'EO9904.M'!J238+$AF$3</f>
        <v>0.015</v>
      </c>
      <c r="AG233" s="30" t="n">
        <v>0</v>
      </c>
    </row>
    <row r="234" customFormat="false" ht="12.75" hidden="false" customHeight="false" outlineLevel="0" collapsed="false">
      <c r="B234" s="25" t="n">
        <f aca="false">'EO9904.1'!A239</f>
        <v>43922</v>
      </c>
      <c r="C234" s="34" t="n">
        <f aca="false">IF($B234&lt;=Summary!$D$10,Inputs!C222,0)</f>
        <v>0</v>
      </c>
      <c r="D234" s="35" t="n">
        <f aca="false">IF($B234&lt;=Summary!$D$10,Inputs!D222,0)</f>
        <v>0</v>
      </c>
      <c r="E234" s="32" t="n">
        <f aca="false">IF($B234&lt;=Summary!$D$10,Inputs!E222,0)</f>
        <v>0</v>
      </c>
      <c r="F234" s="32" t="n">
        <f aca="false">IF($B234&lt;=Summary!$D$10,Inputs!F222,0)</f>
        <v>0</v>
      </c>
      <c r="G234" s="29" t="n">
        <f aca="false">'EO9904.1'!G239</f>
        <v>5.578</v>
      </c>
      <c r="H234" s="29" t="n">
        <f aca="false">'EO9904.1'!J239</f>
        <v>0</v>
      </c>
      <c r="I234" s="29" t="n">
        <f aca="false">'EO9904.1'!M239</f>
        <v>0</v>
      </c>
      <c r="K234" s="34" t="n">
        <f aca="false">IF($B234&lt;='EO9904.2'!mthend,Inputs!K222,0)</f>
        <v>0</v>
      </c>
      <c r="L234" s="33" t="n">
        <f aca="false">IF($B234&lt;='EO9904.2'!mthend,Inputs!L222,0)</f>
        <v>0</v>
      </c>
      <c r="M234" s="33" t="n">
        <f aca="false">IF($B234&lt;='EO9904.2'!mthend,Inputs!M222,0)</f>
        <v>0</v>
      </c>
      <c r="N234" s="33" t="n">
        <f aca="false">IF($B234&lt;='EO9904.2'!mthend,Inputs!N222,0)</f>
        <v>0</v>
      </c>
      <c r="O234" s="30" t="n">
        <v>0</v>
      </c>
      <c r="P234" s="30" t="n">
        <v>0</v>
      </c>
      <c r="Q234" s="30" t="n">
        <f aca="false">'EO9904.2'!M239-$Q$3</f>
        <v>-0.0075</v>
      </c>
      <c r="S234" s="34" t="n">
        <f aca="false">IF($B234&lt;='EO9904.3'!mthend,Inputs!S222,0)</f>
        <v>0</v>
      </c>
      <c r="T234" s="0" t="n">
        <f aca="false">IF($B234&lt;='EO9904.3'!mthend,Inputs!T222,0)</f>
        <v>0</v>
      </c>
      <c r="U234" s="0" t="n">
        <f aca="false">IF($B234&lt;='EO9904.3'!mthend,Inputs!U222,0)</f>
        <v>0</v>
      </c>
      <c r="V234" s="33" t="n">
        <f aca="false">IF($B234&lt;='EO9904.3'!mthend,Inputs!V222,0)</f>
        <v>0</v>
      </c>
      <c r="W234" s="30" t="n">
        <f aca="false">'EO9904.3'!G239+$W$3</f>
        <v>5.658</v>
      </c>
      <c r="X234" s="30" t="n">
        <f aca="false">'EO9904.3'!J239+$X$3</f>
        <v>0.015</v>
      </c>
      <c r="Y234" s="30" t="n">
        <v>0</v>
      </c>
      <c r="AA234" s="34" t="n">
        <f aca="false">IF($B234&lt;='EO9904.3'!mthend,Inputs!AA222,0)</f>
        <v>0</v>
      </c>
      <c r="AB234" s="0" t="n">
        <f aca="false">IF($B234&lt;='EO9904.3'!mthend,Inputs!AB222,0)</f>
        <v>0</v>
      </c>
      <c r="AC234" s="0" t="n">
        <f aca="false">IF($B234&lt;='EO9904.3'!mthend,Inputs!AC222,0)</f>
        <v>0</v>
      </c>
      <c r="AD234" s="33" t="n">
        <f aca="false">IF($B234&lt;='EO9904.3'!mthend,Inputs!AD222,0)</f>
        <v>0</v>
      </c>
      <c r="AE234" s="30" t="n">
        <f aca="false">'EO9904.M'!G239+$AE$3</f>
        <v>5.658</v>
      </c>
      <c r="AF234" s="30" t="n">
        <f aca="false">'EO9904.M'!J239+$AF$3</f>
        <v>0.015</v>
      </c>
      <c r="AG234" s="30" t="n">
        <v>0</v>
      </c>
    </row>
    <row r="235" customFormat="false" ht="12.75" hidden="false" customHeight="false" outlineLevel="0" collapsed="false">
      <c r="B235" s="25" t="n">
        <f aca="false">'EO9904.1'!A240</f>
        <v>43952</v>
      </c>
      <c r="C235" s="34" t="n">
        <f aca="false">IF($B235&lt;=Summary!$D$10,Inputs!C223,0)</f>
        <v>0</v>
      </c>
      <c r="D235" s="35" t="n">
        <f aca="false">IF($B235&lt;=Summary!$D$10,Inputs!D223,0)</f>
        <v>0</v>
      </c>
      <c r="E235" s="32" t="n">
        <f aca="false">IF($B235&lt;=Summary!$D$10,Inputs!E223,0)</f>
        <v>0</v>
      </c>
      <c r="F235" s="32" t="n">
        <f aca="false">IF($B235&lt;=Summary!$D$10,Inputs!F223,0)</f>
        <v>0</v>
      </c>
      <c r="G235" s="29" t="n">
        <f aca="false">'EO9904.1'!G240</f>
        <v>5.568</v>
      </c>
      <c r="H235" s="29" t="n">
        <f aca="false">'EO9904.1'!J240</f>
        <v>0</v>
      </c>
      <c r="I235" s="29" t="n">
        <f aca="false">'EO9904.1'!M240</f>
        <v>0</v>
      </c>
      <c r="K235" s="34" t="n">
        <f aca="false">IF($B235&lt;='EO9904.2'!mthend,Inputs!K223,0)</f>
        <v>0</v>
      </c>
      <c r="L235" s="33" t="n">
        <f aca="false">IF($B235&lt;='EO9904.2'!mthend,Inputs!L223,0)</f>
        <v>0</v>
      </c>
      <c r="M235" s="33" t="n">
        <f aca="false">IF($B235&lt;='EO9904.2'!mthend,Inputs!M223,0)</f>
        <v>0</v>
      </c>
      <c r="N235" s="33" t="n">
        <f aca="false">IF($B235&lt;='EO9904.2'!mthend,Inputs!N223,0)</f>
        <v>0</v>
      </c>
      <c r="O235" s="30" t="n">
        <v>0</v>
      </c>
      <c r="P235" s="30" t="n">
        <v>0</v>
      </c>
      <c r="Q235" s="30" t="n">
        <f aca="false">'EO9904.2'!M240-$Q$3</f>
        <v>-0.0075</v>
      </c>
      <c r="S235" s="34" t="n">
        <f aca="false">IF($B235&lt;='EO9904.3'!mthend,Inputs!S223,0)</f>
        <v>0</v>
      </c>
      <c r="T235" s="0" t="n">
        <f aca="false">IF($B235&lt;='EO9904.3'!mthend,Inputs!T223,0)</f>
        <v>0</v>
      </c>
      <c r="U235" s="0" t="n">
        <f aca="false">IF($B235&lt;='EO9904.3'!mthend,Inputs!U223,0)</f>
        <v>0</v>
      </c>
      <c r="V235" s="33" t="n">
        <f aca="false">IF($B235&lt;='EO9904.3'!mthend,Inputs!V223,0)</f>
        <v>0</v>
      </c>
      <c r="W235" s="30" t="n">
        <f aca="false">'EO9904.3'!G240+$W$3</f>
        <v>5.648</v>
      </c>
      <c r="X235" s="30" t="n">
        <f aca="false">'EO9904.3'!J240+$X$3</f>
        <v>0.015</v>
      </c>
      <c r="Y235" s="30" t="n">
        <v>0</v>
      </c>
      <c r="AA235" s="34" t="n">
        <f aca="false">IF($B235&lt;='EO9904.3'!mthend,Inputs!AA223,0)</f>
        <v>0</v>
      </c>
      <c r="AB235" s="0" t="n">
        <f aca="false">IF($B235&lt;='EO9904.3'!mthend,Inputs!AB223,0)</f>
        <v>0</v>
      </c>
      <c r="AC235" s="0" t="n">
        <f aca="false">IF($B235&lt;='EO9904.3'!mthend,Inputs!AC223,0)</f>
        <v>0</v>
      </c>
      <c r="AD235" s="33" t="n">
        <f aca="false">IF($B235&lt;='EO9904.3'!mthend,Inputs!AD223,0)</f>
        <v>0</v>
      </c>
      <c r="AE235" s="30" t="n">
        <f aca="false">'EO9904.M'!G240+$AE$3</f>
        <v>5.648</v>
      </c>
      <c r="AF235" s="30" t="n">
        <f aca="false">'EO9904.M'!J240+$AF$3</f>
        <v>0.015</v>
      </c>
      <c r="AG235" s="30" t="n">
        <v>0</v>
      </c>
    </row>
    <row r="236" customFormat="false" ht="12.75" hidden="false" customHeight="false" outlineLevel="0" collapsed="false">
      <c r="B236" s="25" t="n">
        <f aca="false">'EO9904.1'!A241</f>
        <v>43983</v>
      </c>
      <c r="C236" s="34" t="n">
        <f aca="false">IF($B236&lt;=Summary!$D$10,Inputs!C224,0)</f>
        <v>0</v>
      </c>
      <c r="D236" s="35" t="n">
        <f aca="false">IF($B236&lt;=Summary!$D$10,Inputs!D224,0)</f>
        <v>0</v>
      </c>
      <c r="E236" s="32" t="n">
        <f aca="false">IF($B236&lt;=Summary!$D$10,Inputs!E224,0)</f>
        <v>0</v>
      </c>
      <c r="F236" s="32" t="n">
        <f aca="false">IF($B236&lt;=Summary!$D$10,Inputs!F224,0)</f>
        <v>0</v>
      </c>
      <c r="G236" s="29" t="n">
        <f aca="false">'EO9904.1'!G241</f>
        <v>5.588</v>
      </c>
      <c r="H236" s="29" t="n">
        <f aca="false">'EO9904.1'!J241</f>
        <v>0</v>
      </c>
      <c r="I236" s="29" t="n">
        <f aca="false">'EO9904.1'!M241</f>
        <v>0</v>
      </c>
      <c r="K236" s="34" t="n">
        <f aca="false">IF($B236&lt;='EO9904.2'!mthend,Inputs!K224,0)</f>
        <v>0</v>
      </c>
      <c r="L236" s="33" t="n">
        <f aca="false">IF($B236&lt;='EO9904.2'!mthend,Inputs!L224,0)</f>
        <v>0</v>
      </c>
      <c r="M236" s="33" t="n">
        <f aca="false">IF($B236&lt;='EO9904.2'!mthend,Inputs!M224,0)</f>
        <v>0</v>
      </c>
      <c r="N236" s="33" t="n">
        <f aca="false">IF($B236&lt;='EO9904.2'!mthend,Inputs!N224,0)</f>
        <v>0</v>
      </c>
      <c r="O236" s="30" t="n">
        <v>0</v>
      </c>
      <c r="P236" s="30" t="n">
        <v>0</v>
      </c>
      <c r="Q236" s="30" t="n">
        <f aca="false">'EO9904.2'!M241-$Q$3</f>
        <v>-0.0075</v>
      </c>
      <c r="S236" s="34" t="n">
        <f aca="false">IF($B236&lt;='EO9904.3'!mthend,Inputs!S224,0)</f>
        <v>0</v>
      </c>
      <c r="T236" s="0" t="n">
        <f aca="false">IF($B236&lt;='EO9904.3'!mthend,Inputs!T224,0)</f>
        <v>0</v>
      </c>
      <c r="U236" s="0" t="n">
        <f aca="false">IF($B236&lt;='EO9904.3'!mthend,Inputs!U224,0)</f>
        <v>0</v>
      </c>
      <c r="V236" s="33" t="n">
        <f aca="false">IF($B236&lt;='EO9904.3'!mthend,Inputs!V224,0)</f>
        <v>0</v>
      </c>
      <c r="W236" s="30" t="n">
        <f aca="false">'EO9904.3'!G241+$W$3</f>
        <v>5.668</v>
      </c>
      <c r="X236" s="30" t="n">
        <f aca="false">'EO9904.3'!J241+$X$3</f>
        <v>0.015</v>
      </c>
      <c r="Y236" s="30" t="n">
        <v>0</v>
      </c>
      <c r="AA236" s="34" t="n">
        <f aca="false">IF($B236&lt;='EO9904.3'!mthend,Inputs!AA224,0)</f>
        <v>0</v>
      </c>
      <c r="AB236" s="0" t="n">
        <f aca="false">IF($B236&lt;='EO9904.3'!mthend,Inputs!AB224,0)</f>
        <v>0</v>
      </c>
      <c r="AC236" s="0" t="n">
        <f aca="false">IF($B236&lt;='EO9904.3'!mthend,Inputs!AC224,0)</f>
        <v>0</v>
      </c>
      <c r="AD236" s="33" t="n">
        <f aca="false">IF($B236&lt;='EO9904.3'!mthend,Inputs!AD224,0)</f>
        <v>0</v>
      </c>
      <c r="AE236" s="30" t="n">
        <f aca="false">'EO9904.M'!G241+$AE$3</f>
        <v>5.668</v>
      </c>
      <c r="AF236" s="30" t="n">
        <f aca="false">'EO9904.M'!J241+$AF$3</f>
        <v>0.015</v>
      </c>
      <c r="AG236" s="30" t="n">
        <v>0</v>
      </c>
    </row>
    <row r="237" customFormat="false" ht="12.75" hidden="false" customHeight="false" outlineLevel="0" collapsed="false">
      <c r="B237" s="25" t="n">
        <f aca="false">'EO9904.1'!A242</f>
        <v>44013</v>
      </c>
      <c r="C237" s="34" t="n">
        <f aca="false">IF($B237&lt;=Summary!$D$10,Inputs!C225,0)</f>
        <v>0</v>
      </c>
      <c r="D237" s="35" t="n">
        <f aca="false">IF($B237&lt;=Summary!$D$10,Inputs!D225,0)</f>
        <v>0</v>
      </c>
      <c r="E237" s="32" t="n">
        <f aca="false">IF($B237&lt;=Summary!$D$10,Inputs!E225,0)</f>
        <v>0</v>
      </c>
      <c r="F237" s="32" t="n">
        <f aca="false">IF($B237&lt;=Summary!$D$10,Inputs!F225,0)</f>
        <v>0</v>
      </c>
      <c r="G237" s="29" t="n">
        <f aca="false">'EO9904.1'!G242</f>
        <v>5.609</v>
      </c>
      <c r="H237" s="29" t="n">
        <f aca="false">'EO9904.1'!J242</f>
        <v>0</v>
      </c>
      <c r="I237" s="29" t="n">
        <f aca="false">'EO9904.1'!M242</f>
        <v>0</v>
      </c>
      <c r="K237" s="34" t="n">
        <f aca="false">IF($B237&lt;='EO9904.2'!mthend,Inputs!K225,0)</f>
        <v>0</v>
      </c>
      <c r="L237" s="33" t="n">
        <f aca="false">IF($B237&lt;='EO9904.2'!mthend,Inputs!L225,0)</f>
        <v>0</v>
      </c>
      <c r="M237" s="33" t="n">
        <f aca="false">IF($B237&lt;='EO9904.2'!mthend,Inputs!M225,0)</f>
        <v>0</v>
      </c>
      <c r="N237" s="33" t="n">
        <f aca="false">IF($B237&lt;='EO9904.2'!mthend,Inputs!N225,0)</f>
        <v>0</v>
      </c>
      <c r="O237" s="30" t="n">
        <v>0</v>
      </c>
      <c r="P237" s="30" t="n">
        <v>0</v>
      </c>
      <c r="Q237" s="30" t="n">
        <f aca="false">'EO9904.2'!M242-$Q$3</f>
        <v>-0.0075</v>
      </c>
      <c r="S237" s="34" t="n">
        <f aca="false">IF($B237&lt;='EO9904.3'!mthend,Inputs!S225,0)</f>
        <v>0</v>
      </c>
      <c r="T237" s="0" t="n">
        <f aca="false">IF($B237&lt;='EO9904.3'!mthend,Inputs!T225,0)</f>
        <v>0</v>
      </c>
      <c r="U237" s="0" t="n">
        <f aca="false">IF($B237&lt;='EO9904.3'!mthend,Inputs!U225,0)</f>
        <v>0</v>
      </c>
      <c r="V237" s="33" t="n">
        <f aca="false">IF($B237&lt;='EO9904.3'!mthend,Inputs!V225,0)</f>
        <v>0</v>
      </c>
      <c r="W237" s="30" t="n">
        <f aca="false">'EO9904.3'!G242+$W$3</f>
        <v>5.689</v>
      </c>
      <c r="X237" s="30" t="n">
        <f aca="false">'EO9904.3'!J242+$X$3</f>
        <v>0.015</v>
      </c>
      <c r="Y237" s="30" t="n">
        <v>0</v>
      </c>
      <c r="AA237" s="34" t="n">
        <f aca="false">IF($B237&lt;='EO9904.3'!mthend,Inputs!AA225,0)</f>
        <v>0</v>
      </c>
      <c r="AB237" s="0" t="n">
        <f aca="false">IF($B237&lt;='EO9904.3'!mthend,Inputs!AB225,0)</f>
        <v>0</v>
      </c>
      <c r="AC237" s="0" t="n">
        <f aca="false">IF($B237&lt;='EO9904.3'!mthend,Inputs!AC225,0)</f>
        <v>0</v>
      </c>
      <c r="AD237" s="33" t="n">
        <f aca="false">IF($B237&lt;='EO9904.3'!mthend,Inputs!AD225,0)</f>
        <v>0</v>
      </c>
      <c r="AE237" s="30" t="n">
        <f aca="false">'EO9904.M'!G242+$AE$3</f>
        <v>5.689</v>
      </c>
      <c r="AF237" s="30" t="n">
        <f aca="false">'EO9904.M'!J242+$AF$3</f>
        <v>0.015</v>
      </c>
      <c r="AG237" s="30" t="n">
        <v>0</v>
      </c>
    </row>
    <row r="238" customFormat="false" ht="12.75" hidden="false" customHeight="false" outlineLevel="0" collapsed="false">
      <c r="B238" s="25" t="n">
        <f aca="false">'EO9904.1'!A243</f>
        <v>44044</v>
      </c>
      <c r="C238" s="34" t="n">
        <f aca="false">IF($B238&lt;=Summary!$D$10,Inputs!C226,0)</f>
        <v>0</v>
      </c>
      <c r="D238" s="35" t="n">
        <f aca="false">IF($B238&lt;=Summary!$D$10,Inputs!D226,0)</f>
        <v>0</v>
      </c>
      <c r="E238" s="32" t="n">
        <f aca="false">IF($B238&lt;=Summary!$D$10,Inputs!E226,0)</f>
        <v>0</v>
      </c>
      <c r="F238" s="32" t="n">
        <f aca="false">IF($B238&lt;=Summary!$D$10,Inputs!F226,0)</f>
        <v>0</v>
      </c>
      <c r="G238" s="29" t="n">
        <f aca="false">'EO9904.1'!G243</f>
        <v>5.633</v>
      </c>
      <c r="H238" s="29" t="n">
        <f aca="false">'EO9904.1'!J243</f>
        <v>0</v>
      </c>
      <c r="I238" s="29" t="n">
        <f aca="false">'EO9904.1'!M243</f>
        <v>0</v>
      </c>
      <c r="K238" s="34" t="n">
        <f aca="false">IF($B238&lt;='EO9904.2'!mthend,Inputs!K226,0)</f>
        <v>0</v>
      </c>
      <c r="L238" s="33" t="n">
        <f aca="false">IF($B238&lt;='EO9904.2'!mthend,Inputs!L226,0)</f>
        <v>0</v>
      </c>
      <c r="M238" s="33" t="n">
        <f aca="false">IF($B238&lt;='EO9904.2'!mthend,Inputs!M226,0)</f>
        <v>0</v>
      </c>
      <c r="N238" s="33" t="n">
        <f aca="false">IF($B238&lt;='EO9904.2'!mthend,Inputs!N226,0)</f>
        <v>0</v>
      </c>
      <c r="O238" s="30" t="n">
        <v>0</v>
      </c>
      <c r="P238" s="30" t="n">
        <v>0</v>
      </c>
      <c r="Q238" s="30" t="n">
        <f aca="false">'EO9904.2'!M243-$Q$3</f>
        <v>-0.0075</v>
      </c>
      <c r="S238" s="34" t="n">
        <f aca="false">IF($B238&lt;='EO9904.3'!mthend,Inputs!S226,0)</f>
        <v>0</v>
      </c>
      <c r="T238" s="0" t="n">
        <f aca="false">IF($B238&lt;='EO9904.3'!mthend,Inputs!T226,0)</f>
        <v>0</v>
      </c>
      <c r="U238" s="0" t="n">
        <f aca="false">IF($B238&lt;='EO9904.3'!mthend,Inputs!U226,0)</f>
        <v>0</v>
      </c>
      <c r="V238" s="33" t="n">
        <f aca="false">IF($B238&lt;='EO9904.3'!mthend,Inputs!V226,0)</f>
        <v>0</v>
      </c>
      <c r="W238" s="30" t="n">
        <f aca="false">'EO9904.3'!G243+$W$3</f>
        <v>5.713</v>
      </c>
      <c r="X238" s="30" t="n">
        <f aca="false">'EO9904.3'!J243+$X$3</f>
        <v>0.015</v>
      </c>
      <c r="Y238" s="30" t="n">
        <v>0</v>
      </c>
      <c r="AA238" s="34" t="n">
        <f aca="false">IF($B238&lt;='EO9904.3'!mthend,Inputs!AA226,0)</f>
        <v>0</v>
      </c>
      <c r="AB238" s="0" t="n">
        <f aca="false">IF($B238&lt;='EO9904.3'!mthend,Inputs!AB226,0)</f>
        <v>0</v>
      </c>
      <c r="AC238" s="0" t="n">
        <f aca="false">IF($B238&lt;='EO9904.3'!mthend,Inputs!AC226,0)</f>
        <v>0</v>
      </c>
      <c r="AD238" s="33" t="n">
        <f aca="false">IF($B238&lt;='EO9904.3'!mthend,Inputs!AD226,0)</f>
        <v>0</v>
      </c>
      <c r="AE238" s="30" t="n">
        <f aca="false">'EO9904.M'!G243+$AE$3</f>
        <v>5.713</v>
      </c>
      <c r="AF238" s="30" t="n">
        <f aca="false">'EO9904.M'!J243+$AF$3</f>
        <v>0.015</v>
      </c>
      <c r="AG238" s="30" t="n">
        <v>0</v>
      </c>
    </row>
    <row r="239" customFormat="false" ht="12.75" hidden="false" customHeight="false" outlineLevel="0" collapsed="false">
      <c r="B239" s="25" t="n">
        <f aca="false">'EO9904.1'!A244</f>
        <v>44075</v>
      </c>
      <c r="C239" s="34" t="n">
        <f aca="false">IF($B239&lt;=Summary!$D$10,Inputs!C227,0)</f>
        <v>0</v>
      </c>
      <c r="D239" s="35" t="n">
        <f aca="false">IF($B239&lt;=Summary!$D$10,Inputs!D227,0)</f>
        <v>0</v>
      </c>
      <c r="E239" s="32" t="n">
        <f aca="false">IF($B239&lt;=Summary!$D$10,Inputs!E227,0)</f>
        <v>0</v>
      </c>
      <c r="F239" s="32" t="n">
        <f aca="false">IF($B239&lt;=Summary!$D$10,Inputs!F227,0)</f>
        <v>0</v>
      </c>
      <c r="G239" s="29" t="n">
        <f aca="false">'EO9904.1'!G244</f>
        <v>5.643</v>
      </c>
      <c r="H239" s="29" t="n">
        <f aca="false">'EO9904.1'!J244</f>
        <v>0</v>
      </c>
      <c r="I239" s="29" t="n">
        <f aca="false">'EO9904.1'!M244</f>
        <v>0</v>
      </c>
      <c r="K239" s="34" t="n">
        <f aca="false">IF($B239&lt;='EO9904.2'!mthend,Inputs!K227,0)</f>
        <v>0</v>
      </c>
      <c r="L239" s="33" t="n">
        <f aca="false">IF($B239&lt;='EO9904.2'!mthend,Inputs!L227,0)</f>
        <v>0</v>
      </c>
      <c r="M239" s="33" t="n">
        <f aca="false">IF($B239&lt;='EO9904.2'!mthend,Inputs!M227,0)</f>
        <v>0</v>
      </c>
      <c r="N239" s="33" t="n">
        <f aca="false">IF($B239&lt;='EO9904.2'!mthend,Inputs!N227,0)</f>
        <v>0</v>
      </c>
      <c r="O239" s="30" t="n">
        <v>0</v>
      </c>
      <c r="P239" s="30" t="n">
        <v>0</v>
      </c>
      <c r="Q239" s="30" t="n">
        <f aca="false">'EO9904.2'!M244-$Q$3</f>
        <v>-0.0075</v>
      </c>
      <c r="S239" s="34" t="n">
        <f aca="false">IF($B239&lt;='EO9904.3'!mthend,Inputs!S227,0)</f>
        <v>0</v>
      </c>
      <c r="T239" s="0" t="n">
        <f aca="false">IF($B239&lt;='EO9904.3'!mthend,Inputs!T227,0)</f>
        <v>0</v>
      </c>
      <c r="U239" s="0" t="n">
        <f aca="false">IF($B239&lt;='EO9904.3'!mthend,Inputs!U227,0)</f>
        <v>0</v>
      </c>
      <c r="V239" s="33" t="n">
        <f aca="false">IF($B239&lt;='EO9904.3'!mthend,Inputs!V227,0)</f>
        <v>0</v>
      </c>
      <c r="W239" s="30" t="n">
        <f aca="false">'EO9904.3'!G244+$W$3</f>
        <v>5.723</v>
      </c>
      <c r="X239" s="30" t="n">
        <f aca="false">'EO9904.3'!J244+$X$3</f>
        <v>0.015</v>
      </c>
      <c r="Y239" s="30" t="n">
        <v>0</v>
      </c>
      <c r="AA239" s="34" t="n">
        <f aca="false">IF($B239&lt;='EO9904.3'!mthend,Inputs!AA227,0)</f>
        <v>0</v>
      </c>
      <c r="AB239" s="0" t="n">
        <f aca="false">IF($B239&lt;='EO9904.3'!mthend,Inputs!AB227,0)</f>
        <v>0</v>
      </c>
      <c r="AC239" s="0" t="n">
        <f aca="false">IF($B239&lt;='EO9904.3'!mthend,Inputs!AC227,0)</f>
        <v>0</v>
      </c>
      <c r="AD239" s="33" t="n">
        <f aca="false">IF($B239&lt;='EO9904.3'!mthend,Inputs!AD227,0)</f>
        <v>0</v>
      </c>
      <c r="AE239" s="30" t="n">
        <f aca="false">'EO9904.M'!G244+$AE$3</f>
        <v>5.723</v>
      </c>
      <c r="AF239" s="30" t="n">
        <f aca="false">'EO9904.M'!J244+$AF$3</f>
        <v>0.015</v>
      </c>
      <c r="AG239" s="30" t="n">
        <v>0</v>
      </c>
    </row>
    <row r="240" customFormat="false" ht="12.75" hidden="false" customHeight="false" outlineLevel="0" collapsed="false">
      <c r="B240" s="25" t="n">
        <f aca="false">'EO9904.1'!A245</f>
        <v>44105</v>
      </c>
      <c r="C240" s="34" t="n">
        <f aca="false">IF($B240&lt;=Summary!$D$10,Inputs!C228,0)</f>
        <v>0</v>
      </c>
      <c r="D240" s="35" t="n">
        <f aca="false">IF($B240&lt;=Summary!$D$10,Inputs!D228,0)</f>
        <v>0</v>
      </c>
      <c r="E240" s="32" t="n">
        <f aca="false">IF($B240&lt;=Summary!$D$10,Inputs!E228,0)</f>
        <v>0</v>
      </c>
      <c r="F240" s="32" t="n">
        <f aca="false">IF($B240&lt;=Summary!$D$10,Inputs!F228,0)</f>
        <v>0</v>
      </c>
      <c r="G240" s="29" t="n">
        <f aca="false">'EO9904.1'!G245</f>
        <v>5.673</v>
      </c>
      <c r="H240" s="29" t="n">
        <f aca="false">'EO9904.1'!J245</f>
        <v>0</v>
      </c>
      <c r="I240" s="29" t="n">
        <f aca="false">'EO9904.1'!M245</f>
        <v>0</v>
      </c>
      <c r="K240" s="34" t="n">
        <f aca="false">IF($B240&lt;='EO9904.2'!mthend,Inputs!K228,0)</f>
        <v>0</v>
      </c>
      <c r="L240" s="33" t="n">
        <f aca="false">IF($B240&lt;='EO9904.2'!mthend,Inputs!L228,0)</f>
        <v>0</v>
      </c>
      <c r="M240" s="33" t="n">
        <f aca="false">IF($B240&lt;='EO9904.2'!mthend,Inputs!M228,0)</f>
        <v>0</v>
      </c>
      <c r="N240" s="33" t="n">
        <f aca="false">IF($B240&lt;='EO9904.2'!mthend,Inputs!N228,0)</f>
        <v>0</v>
      </c>
      <c r="O240" s="30" t="n">
        <v>0</v>
      </c>
      <c r="P240" s="30" t="n">
        <v>0</v>
      </c>
      <c r="Q240" s="30" t="n">
        <f aca="false">'EO9904.2'!M245-$Q$3</f>
        <v>-0.0075</v>
      </c>
      <c r="S240" s="34" t="n">
        <f aca="false">IF($B240&lt;='EO9904.3'!mthend,Inputs!S228,0)</f>
        <v>0</v>
      </c>
      <c r="T240" s="0" t="n">
        <f aca="false">IF($B240&lt;='EO9904.3'!mthend,Inputs!T228,0)</f>
        <v>0</v>
      </c>
      <c r="U240" s="0" t="n">
        <f aca="false">IF($B240&lt;='EO9904.3'!mthend,Inputs!U228,0)</f>
        <v>0</v>
      </c>
      <c r="V240" s="33" t="n">
        <f aca="false">IF($B240&lt;='EO9904.3'!mthend,Inputs!V228,0)</f>
        <v>0</v>
      </c>
      <c r="W240" s="30" t="n">
        <f aca="false">'EO9904.3'!G245+$W$3</f>
        <v>5.753</v>
      </c>
      <c r="X240" s="30" t="n">
        <f aca="false">'EO9904.3'!J245+$X$3</f>
        <v>0.015</v>
      </c>
      <c r="Y240" s="30" t="n">
        <v>0</v>
      </c>
      <c r="AA240" s="34" t="n">
        <f aca="false">IF($B240&lt;='EO9904.3'!mthend,Inputs!AA228,0)</f>
        <v>0</v>
      </c>
      <c r="AB240" s="0" t="n">
        <f aca="false">IF($B240&lt;='EO9904.3'!mthend,Inputs!AB228,0)</f>
        <v>0</v>
      </c>
      <c r="AC240" s="0" t="n">
        <f aca="false">IF($B240&lt;='EO9904.3'!mthend,Inputs!AC228,0)</f>
        <v>0</v>
      </c>
      <c r="AD240" s="33" t="n">
        <f aca="false">IF($B240&lt;='EO9904.3'!mthend,Inputs!AD228,0)</f>
        <v>0</v>
      </c>
      <c r="AE240" s="30" t="n">
        <f aca="false">'EO9904.M'!G245+$AE$3</f>
        <v>5.753</v>
      </c>
      <c r="AF240" s="30" t="n">
        <f aca="false">'EO9904.M'!J245+$AF$3</f>
        <v>0.015</v>
      </c>
      <c r="AG240" s="30" t="n">
        <v>0</v>
      </c>
    </row>
    <row r="241" customFormat="false" ht="12.75" hidden="false" customHeight="false" outlineLevel="0" collapsed="false">
      <c r="B241" s="25" t="n">
        <f aca="false">'EO9904.1'!A246</f>
        <v>44136</v>
      </c>
      <c r="C241" s="34" t="n">
        <f aca="false">IF($B241&lt;=Summary!$D$10,Inputs!C229,0)</f>
        <v>0</v>
      </c>
      <c r="D241" s="35" t="n">
        <f aca="false">IF($B241&lt;=Summary!$D$10,Inputs!D229,0)</f>
        <v>0</v>
      </c>
      <c r="E241" s="32" t="n">
        <f aca="false">IF($B241&lt;=Summary!$D$10,Inputs!E229,0)</f>
        <v>0</v>
      </c>
      <c r="F241" s="32" t="n">
        <f aca="false">IF($B241&lt;=Summary!$D$10,Inputs!F229,0)</f>
        <v>0</v>
      </c>
      <c r="G241" s="29" t="n">
        <f aca="false">'EO9904.1'!G246</f>
        <v>5.813</v>
      </c>
      <c r="H241" s="29" t="n">
        <f aca="false">'EO9904.1'!J246</f>
        <v>0</v>
      </c>
      <c r="I241" s="29" t="n">
        <f aca="false">'EO9904.1'!M246</f>
        <v>0</v>
      </c>
      <c r="K241" s="34" t="n">
        <f aca="false">IF($B241&lt;='EO9904.2'!mthend,Inputs!K229,0)</f>
        <v>0</v>
      </c>
      <c r="L241" s="33" t="n">
        <f aca="false">IF($B241&lt;='EO9904.2'!mthend,Inputs!L229,0)</f>
        <v>0</v>
      </c>
      <c r="M241" s="33" t="n">
        <f aca="false">IF($B241&lt;='EO9904.2'!mthend,Inputs!M229,0)</f>
        <v>0</v>
      </c>
      <c r="N241" s="33" t="n">
        <f aca="false">IF($B241&lt;='EO9904.2'!mthend,Inputs!N229,0)</f>
        <v>0</v>
      </c>
      <c r="O241" s="30" t="n">
        <v>0</v>
      </c>
      <c r="P241" s="30" t="n">
        <v>0</v>
      </c>
      <c r="Q241" s="30" t="n">
        <f aca="false">'EO9904.2'!M246-$Q$3</f>
        <v>-0.0075</v>
      </c>
      <c r="S241" s="34" t="n">
        <f aca="false">IF($B241&lt;='EO9904.3'!mthend,Inputs!S229,0)</f>
        <v>0</v>
      </c>
      <c r="T241" s="0" t="n">
        <f aca="false">IF($B241&lt;='EO9904.3'!mthend,Inputs!T229,0)</f>
        <v>0</v>
      </c>
      <c r="U241" s="0" t="n">
        <f aca="false">IF($B241&lt;='EO9904.3'!mthend,Inputs!U229,0)</f>
        <v>0</v>
      </c>
      <c r="V241" s="33" t="n">
        <f aca="false">IF($B241&lt;='EO9904.3'!mthend,Inputs!V229,0)</f>
        <v>0</v>
      </c>
      <c r="W241" s="30" t="n">
        <f aca="false">'EO9904.3'!G246+$W$3</f>
        <v>5.893</v>
      </c>
      <c r="X241" s="30" t="n">
        <f aca="false">'EO9904.3'!J246+$X$3</f>
        <v>0.015</v>
      </c>
      <c r="Y241" s="30" t="n">
        <v>0</v>
      </c>
      <c r="AA241" s="34" t="n">
        <f aca="false">IF($B241&lt;='EO9904.3'!mthend,Inputs!AA229,0)</f>
        <v>0</v>
      </c>
      <c r="AB241" s="0" t="n">
        <f aca="false">IF($B241&lt;='EO9904.3'!mthend,Inputs!AB229,0)</f>
        <v>0</v>
      </c>
      <c r="AC241" s="0" t="n">
        <f aca="false">IF($B241&lt;='EO9904.3'!mthend,Inputs!AC229,0)</f>
        <v>0</v>
      </c>
      <c r="AD241" s="33" t="n">
        <f aca="false">IF($B241&lt;='EO9904.3'!mthend,Inputs!AD229,0)</f>
        <v>0</v>
      </c>
      <c r="AE241" s="30" t="n">
        <f aca="false">'EO9904.M'!G246+$AE$3</f>
        <v>5.893</v>
      </c>
      <c r="AF241" s="30" t="n">
        <f aca="false">'EO9904.M'!J246+$AF$3</f>
        <v>0.015</v>
      </c>
      <c r="AG241" s="30" t="n">
        <v>0</v>
      </c>
    </row>
    <row r="242" customFormat="false" ht="12.75" hidden="false" customHeight="false" outlineLevel="0" collapsed="false">
      <c r="B242" s="25" t="n">
        <f aca="false">'EO9904.1'!A247</f>
        <v>44166</v>
      </c>
      <c r="C242" s="34" t="n">
        <f aca="false">IF($B242&lt;=Summary!$D$10,Inputs!C230,0)</f>
        <v>0</v>
      </c>
      <c r="D242" s="35" t="n">
        <f aca="false">IF($B242&lt;=Summary!$D$10,Inputs!D230,0)</f>
        <v>0</v>
      </c>
      <c r="E242" s="32" t="n">
        <f aca="false">IF($B242&lt;=Summary!$D$10,Inputs!E230,0)</f>
        <v>0</v>
      </c>
      <c r="F242" s="32" t="n">
        <f aca="false">IF($B242&lt;=Summary!$D$10,Inputs!F230,0)</f>
        <v>0</v>
      </c>
      <c r="G242" s="29" t="n">
        <f aca="false">'EO9904.1'!G247</f>
        <v>5.953</v>
      </c>
      <c r="H242" s="29" t="n">
        <f aca="false">'EO9904.1'!J247</f>
        <v>0</v>
      </c>
      <c r="I242" s="29" t="n">
        <f aca="false">'EO9904.1'!M247</f>
        <v>0</v>
      </c>
      <c r="K242" s="34" t="n">
        <f aca="false">IF($B242&lt;='EO9904.2'!mthend,Inputs!K230,0)</f>
        <v>0</v>
      </c>
      <c r="L242" s="33" t="n">
        <f aca="false">IF($B242&lt;='EO9904.2'!mthend,Inputs!L230,0)</f>
        <v>0</v>
      </c>
      <c r="M242" s="33" t="n">
        <f aca="false">IF($B242&lt;='EO9904.2'!mthend,Inputs!M230,0)</f>
        <v>0</v>
      </c>
      <c r="N242" s="33" t="n">
        <f aca="false">IF($B242&lt;='EO9904.2'!mthend,Inputs!N230,0)</f>
        <v>0</v>
      </c>
      <c r="O242" s="30" t="n">
        <v>0</v>
      </c>
      <c r="P242" s="30" t="n">
        <v>0</v>
      </c>
      <c r="Q242" s="30" t="n">
        <f aca="false">'EO9904.2'!M247-$Q$3</f>
        <v>-0.0075</v>
      </c>
      <c r="S242" s="34" t="n">
        <f aca="false">IF($B242&lt;='EO9904.3'!mthend,Inputs!S230,0)</f>
        <v>0</v>
      </c>
      <c r="T242" s="0" t="n">
        <f aca="false">IF($B242&lt;='EO9904.3'!mthend,Inputs!T230,0)</f>
        <v>0</v>
      </c>
      <c r="U242" s="0" t="n">
        <f aca="false">IF($B242&lt;='EO9904.3'!mthend,Inputs!U230,0)</f>
        <v>0</v>
      </c>
      <c r="V242" s="33" t="n">
        <f aca="false">IF($B242&lt;='EO9904.3'!mthend,Inputs!V230,0)</f>
        <v>0</v>
      </c>
      <c r="W242" s="30" t="n">
        <f aca="false">'EO9904.3'!G247+$W$3</f>
        <v>6.033</v>
      </c>
      <c r="X242" s="30" t="n">
        <f aca="false">'EO9904.3'!J247+$X$3</f>
        <v>0.015</v>
      </c>
      <c r="Y242" s="30" t="n">
        <v>0</v>
      </c>
      <c r="AA242" s="34" t="n">
        <f aca="false">IF($B242&lt;='EO9904.3'!mthend,Inputs!AA230,0)</f>
        <v>0</v>
      </c>
      <c r="AB242" s="0" t="n">
        <f aca="false">IF($B242&lt;='EO9904.3'!mthend,Inputs!AB230,0)</f>
        <v>0</v>
      </c>
      <c r="AC242" s="0" t="n">
        <f aca="false">IF($B242&lt;='EO9904.3'!mthend,Inputs!AC230,0)</f>
        <v>0</v>
      </c>
      <c r="AD242" s="33" t="n">
        <f aca="false">IF($B242&lt;='EO9904.3'!mthend,Inputs!AD230,0)</f>
        <v>0</v>
      </c>
      <c r="AE242" s="30" t="n">
        <f aca="false">'EO9904.M'!G247+$AE$3</f>
        <v>6.033</v>
      </c>
      <c r="AF242" s="30" t="n">
        <f aca="false">'EO9904.M'!J247+$AF$3</f>
        <v>0.015</v>
      </c>
      <c r="AG242" s="30" t="n">
        <v>0</v>
      </c>
    </row>
    <row r="243" customFormat="false" ht="12.75" hidden="false" customHeight="false" outlineLevel="0" collapsed="false">
      <c r="B243" s="25" t="n">
        <f aca="false">'EO9904.1'!A248</f>
        <v>44197</v>
      </c>
      <c r="C243" s="34" t="n">
        <f aca="false">IF($B243&lt;=Summary!$D$10,Inputs!C231,0)</f>
        <v>0</v>
      </c>
      <c r="D243" s="35" t="n">
        <f aca="false">IF($B243&lt;=Summary!$D$10,Inputs!D231,0)</f>
        <v>0</v>
      </c>
      <c r="E243" s="32" t="n">
        <f aca="false">IF($B243&lt;=Summary!$D$10,Inputs!E231,0)</f>
        <v>0</v>
      </c>
      <c r="F243" s="32" t="n">
        <f aca="false">IF($B243&lt;=Summary!$D$10,Inputs!F231,0)</f>
        <v>0</v>
      </c>
      <c r="G243" s="29" t="n">
        <f aca="false">'EO9904.1'!G248</f>
        <v>6.058</v>
      </c>
      <c r="H243" s="29" t="n">
        <f aca="false">'EO9904.1'!J248</f>
        <v>0</v>
      </c>
      <c r="I243" s="29" t="n">
        <f aca="false">'EO9904.1'!M248</f>
        <v>0</v>
      </c>
      <c r="K243" s="34" t="n">
        <f aca="false">IF($B243&lt;='EO9904.2'!mthend,Inputs!K231,0)</f>
        <v>0</v>
      </c>
      <c r="L243" s="33" t="n">
        <f aca="false">IF($B243&lt;='EO9904.2'!mthend,Inputs!L231,0)</f>
        <v>0</v>
      </c>
      <c r="M243" s="33" t="n">
        <f aca="false">IF($B243&lt;='EO9904.2'!mthend,Inputs!M231,0)</f>
        <v>0</v>
      </c>
      <c r="N243" s="33" t="n">
        <f aca="false">IF($B243&lt;='EO9904.2'!mthend,Inputs!N231,0)</f>
        <v>0</v>
      </c>
      <c r="O243" s="30" t="n">
        <v>0</v>
      </c>
      <c r="P243" s="30" t="n">
        <v>0</v>
      </c>
      <c r="Q243" s="30" t="n">
        <f aca="false">'EO9904.2'!M248-$Q$3</f>
        <v>-0.0075</v>
      </c>
      <c r="S243" s="34" t="n">
        <f aca="false">IF($B243&lt;='EO9904.3'!mthend,Inputs!S231,0)</f>
        <v>0</v>
      </c>
      <c r="T243" s="0" t="n">
        <f aca="false">IF($B243&lt;='EO9904.3'!mthend,Inputs!T231,0)</f>
        <v>0</v>
      </c>
      <c r="U243" s="0" t="n">
        <f aca="false">IF($B243&lt;='EO9904.3'!mthend,Inputs!U231,0)</f>
        <v>0</v>
      </c>
      <c r="V243" s="33" t="n">
        <f aca="false">IF($B243&lt;='EO9904.3'!mthend,Inputs!V231,0)</f>
        <v>0</v>
      </c>
      <c r="W243" s="30" t="n">
        <f aca="false">'EO9904.3'!G248+$W$3</f>
        <v>6.138</v>
      </c>
      <c r="X243" s="30" t="n">
        <f aca="false">'EO9904.3'!J248+$X$3</f>
        <v>0.015</v>
      </c>
      <c r="Y243" s="30" t="n">
        <v>0</v>
      </c>
      <c r="AA243" s="34" t="n">
        <f aca="false">IF($B243&lt;='EO9904.3'!mthend,Inputs!AA231,0)</f>
        <v>0</v>
      </c>
      <c r="AB243" s="0" t="n">
        <f aca="false">IF($B243&lt;='EO9904.3'!mthend,Inputs!AB231,0)</f>
        <v>0</v>
      </c>
      <c r="AC243" s="0" t="n">
        <f aca="false">IF($B243&lt;='EO9904.3'!mthend,Inputs!AC231,0)</f>
        <v>0</v>
      </c>
      <c r="AD243" s="33" t="n">
        <f aca="false">IF($B243&lt;='EO9904.3'!mthend,Inputs!AD231,0)</f>
        <v>0</v>
      </c>
      <c r="AE243" s="30" t="n">
        <f aca="false">'EO9904.M'!G248+$AE$3</f>
        <v>6.138</v>
      </c>
      <c r="AF243" s="30" t="n">
        <f aca="false">'EO9904.M'!J248+$AF$3</f>
        <v>0.015</v>
      </c>
      <c r="AG243" s="30" t="n">
        <v>0</v>
      </c>
    </row>
    <row r="244" customFormat="false" ht="12.75" hidden="false" customHeight="false" outlineLevel="0" collapsed="false">
      <c r="B244" s="25" t="n">
        <f aca="false">'EO9904.1'!A249</f>
        <v>44228</v>
      </c>
      <c r="C244" s="34" t="n">
        <f aca="false">IF($B244&lt;=Summary!$D$10,Inputs!C232,0)</f>
        <v>0</v>
      </c>
      <c r="D244" s="35" t="n">
        <f aca="false">IF($B244&lt;=Summary!$D$10,Inputs!D232,0)</f>
        <v>0</v>
      </c>
      <c r="E244" s="32" t="n">
        <f aca="false">IF($B244&lt;=Summary!$D$10,Inputs!E232,0)</f>
        <v>0</v>
      </c>
      <c r="F244" s="32" t="n">
        <f aca="false">IF($B244&lt;=Summary!$D$10,Inputs!F232,0)</f>
        <v>0</v>
      </c>
      <c r="G244" s="29" t="n">
        <f aca="false">'EO9904.1'!G249</f>
        <v>5.938</v>
      </c>
      <c r="H244" s="29" t="n">
        <f aca="false">'EO9904.1'!J249</f>
        <v>0</v>
      </c>
      <c r="I244" s="29" t="n">
        <f aca="false">'EO9904.1'!M249</f>
        <v>0</v>
      </c>
      <c r="K244" s="34" t="n">
        <f aca="false">IF($B244&lt;='EO9904.2'!mthend,Inputs!K232,0)</f>
        <v>0</v>
      </c>
      <c r="L244" s="33" t="n">
        <f aca="false">IF($B244&lt;='EO9904.2'!mthend,Inputs!L232,0)</f>
        <v>0</v>
      </c>
      <c r="M244" s="33" t="n">
        <f aca="false">IF($B244&lt;='EO9904.2'!mthend,Inputs!M232,0)</f>
        <v>0</v>
      </c>
      <c r="N244" s="33" t="n">
        <f aca="false">IF($B244&lt;='EO9904.2'!mthend,Inputs!N232,0)</f>
        <v>0</v>
      </c>
      <c r="O244" s="30" t="n">
        <v>0</v>
      </c>
      <c r="P244" s="30" t="n">
        <v>0</v>
      </c>
      <c r="Q244" s="30" t="n">
        <f aca="false">'EO9904.2'!M249-$Q$3</f>
        <v>-0.0075</v>
      </c>
      <c r="S244" s="34" t="n">
        <f aca="false">IF($B244&lt;='EO9904.3'!mthend,Inputs!S232,0)</f>
        <v>0</v>
      </c>
      <c r="T244" s="0" t="n">
        <f aca="false">IF($B244&lt;='EO9904.3'!mthend,Inputs!T232,0)</f>
        <v>0</v>
      </c>
      <c r="U244" s="0" t="n">
        <f aca="false">IF($B244&lt;='EO9904.3'!mthend,Inputs!U232,0)</f>
        <v>0</v>
      </c>
      <c r="V244" s="33" t="n">
        <f aca="false">IF($B244&lt;='EO9904.3'!mthend,Inputs!V232,0)</f>
        <v>0</v>
      </c>
      <c r="W244" s="30" t="n">
        <f aca="false">'EO9904.3'!G249+$W$3</f>
        <v>6.018</v>
      </c>
      <c r="X244" s="30" t="n">
        <f aca="false">'EO9904.3'!J249+$X$3</f>
        <v>0.015</v>
      </c>
      <c r="Y244" s="30" t="n">
        <v>0</v>
      </c>
      <c r="AA244" s="34" t="n">
        <f aca="false">IF($B244&lt;='EO9904.3'!mthend,Inputs!AA232,0)</f>
        <v>0</v>
      </c>
      <c r="AB244" s="0" t="n">
        <f aca="false">IF($B244&lt;='EO9904.3'!mthend,Inputs!AB232,0)</f>
        <v>0</v>
      </c>
      <c r="AC244" s="0" t="n">
        <f aca="false">IF($B244&lt;='EO9904.3'!mthend,Inputs!AC232,0)</f>
        <v>0</v>
      </c>
      <c r="AD244" s="33" t="n">
        <f aca="false">IF($B244&lt;='EO9904.3'!mthend,Inputs!AD232,0)</f>
        <v>0</v>
      </c>
      <c r="AE244" s="30" t="n">
        <f aca="false">'EO9904.M'!G249+$AE$3</f>
        <v>6.018</v>
      </c>
      <c r="AF244" s="30" t="n">
        <f aca="false">'EO9904.M'!J249+$AF$3</f>
        <v>0.015</v>
      </c>
      <c r="AG244" s="30" t="n">
        <v>0</v>
      </c>
    </row>
    <row r="245" customFormat="false" ht="12.75" hidden="false" customHeight="false" outlineLevel="0" collapsed="false">
      <c r="B245" s="25" t="n">
        <f aca="false">'EO9904.1'!A250</f>
        <v>44256</v>
      </c>
      <c r="C245" s="34" t="n">
        <f aca="false">IF($B245&lt;=Summary!$D$10,Inputs!C233,0)</f>
        <v>0</v>
      </c>
      <c r="D245" s="35" t="n">
        <f aca="false">IF($B245&lt;=Summary!$D$10,Inputs!D233,0)</f>
        <v>0</v>
      </c>
      <c r="E245" s="32" t="n">
        <f aca="false">IF($B245&lt;=Summary!$D$10,Inputs!E233,0)</f>
        <v>0</v>
      </c>
      <c r="F245" s="32" t="n">
        <f aca="false">IF($B245&lt;=Summary!$D$10,Inputs!F233,0)</f>
        <v>0</v>
      </c>
      <c r="G245" s="29" t="n">
        <f aca="false">'EO9904.1'!G250</f>
        <v>5.813</v>
      </c>
      <c r="H245" s="29" t="n">
        <f aca="false">'EO9904.1'!J250</f>
        <v>0</v>
      </c>
      <c r="I245" s="29" t="n">
        <f aca="false">'EO9904.1'!M250</f>
        <v>0</v>
      </c>
      <c r="K245" s="34" t="n">
        <f aca="false">IF($B245&lt;='EO9904.2'!mthend,Inputs!K233,0)</f>
        <v>0</v>
      </c>
      <c r="L245" s="33" t="n">
        <f aca="false">IF($B245&lt;='EO9904.2'!mthend,Inputs!L233,0)</f>
        <v>0</v>
      </c>
      <c r="M245" s="33" t="n">
        <f aca="false">IF($B245&lt;='EO9904.2'!mthend,Inputs!M233,0)</f>
        <v>0</v>
      </c>
      <c r="N245" s="33" t="n">
        <f aca="false">IF($B245&lt;='EO9904.2'!mthend,Inputs!N233,0)</f>
        <v>0</v>
      </c>
      <c r="O245" s="30" t="n">
        <v>0</v>
      </c>
      <c r="P245" s="30" t="n">
        <v>0</v>
      </c>
      <c r="Q245" s="30" t="n">
        <f aca="false">'EO9904.2'!M250-$Q$3</f>
        <v>-0.0075</v>
      </c>
      <c r="S245" s="34" t="n">
        <f aca="false">IF($B245&lt;='EO9904.3'!mthend,Inputs!S233,0)</f>
        <v>0</v>
      </c>
      <c r="T245" s="0" t="n">
        <f aca="false">IF($B245&lt;='EO9904.3'!mthend,Inputs!T233,0)</f>
        <v>0</v>
      </c>
      <c r="U245" s="0" t="n">
        <f aca="false">IF($B245&lt;='EO9904.3'!mthend,Inputs!U233,0)</f>
        <v>0</v>
      </c>
      <c r="V245" s="33" t="n">
        <f aca="false">IF($B245&lt;='EO9904.3'!mthend,Inputs!V233,0)</f>
        <v>0</v>
      </c>
      <c r="W245" s="30" t="n">
        <f aca="false">'EO9904.3'!G250+$W$3</f>
        <v>5.893</v>
      </c>
      <c r="X245" s="30" t="n">
        <f aca="false">'EO9904.3'!J250+$X$3</f>
        <v>0.015</v>
      </c>
      <c r="Y245" s="30" t="n">
        <v>0</v>
      </c>
      <c r="AA245" s="34" t="n">
        <f aca="false">IF($B245&lt;='EO9904.3'!mthend,Inputs!AA233,0)</f>
        <v>0</v>
      </c>
      <c r="AB245" s="0" t="n">
        <f aca="false">IF($B245&lt;='EO9904.3'!mthend,Inputs!AB233,0)</f>
        <v>0</v>
      </c>
      <c r="AC245" s="0" t="n">
        <f aca="false">IF($B245&lt;='EO9904.3'!mthend,Inputs!AC233,0)</f>
        <v>0</v>
      </c>
      <c r="AD245" s="33" t="n">
        <f aca="false">IF($B245&lt;='EO9904.3'!mthend,Inputs!AD233,0)</f>
        <v>0</v>
      </c>
      <c r="AE245" s="30" t="n">
        <f aca="false">'EO9904.M'!G250+$AE$3</f>
        <v>5.893</v>
      </c>
      <c r="AF245" s="30" t="n">
        <f aca="false">'EO9904.M'!J250+$AF$3</f>
        <v>0.015</v>
      </c>
      <c r="AG245" s="30" t="n">
        <v>0</v>
      </c>
    </row>
    <row r="246" customFormat="false" ht="12.75" hidden="false" customHeight="false" outlineLevel="0" collapsed="false">
      <c r="B246" s="25" t="n">
        <f aca="false">'EO9904.1'!A251</f>
        <v>44287</v>
      </c>
      <c r="C246" s="34" t="n">
        <f aca="false">IF($B246&lt;=Summary!$D$10,Inputs!C234,0)</f>
        <v>0</v>
      </c>
      <c r="D246" s="35" t="n">
        <f aca="false">IF($B246&lt;=Summary!$D$10,Inputs!D234,0)</f>
        <v>0</v>
      </c>
      <c r="E246" s="32" t="n">
        <f aca="false">IF($B246&lt;=Summary!$D$10,Inputs!E234,0)</f>
        <v>0</v>
      </c>
      <c r="F246" s="32" t="n">
        <f aca="false">IF($B246&lt;=Summary!$D$10,Inputs!F234,0)</f>
        <v>0</v>
      </c>
      <c r="G246" s="29" t="n">
        <f aca="false">'EO9904.1'!G251</f>
        <v>5.683</v>
      </c>
      <c r="H246" s="29" t="n">
        <f aca="false">'EO9904.1'!J251</f>
        <v>0</v>
      </c>
      <c r="I246" s="29" t="n">
        <f aca="false">'EO9904.1'!M251</f>
        <v>0</v>
      </c>
      <c r="K246" s="34" t="n">
        <f aca="false">IF($B246&lt;='EO9904.2'!mthend,Inputs!K234,0)</f>
        <v>0</v>
      </c>
      <c r="L246" s="33" t="n">
        <f aca="false">IF($B246&lt;='EO9904.2'!mthend,Inputs!L234,0)</f>
        <v>0</v>
      </c>
      <c r="M246" s="33" t="n">
        <f aca="false">IF($B246&lt;='EO9904.2'!mthend,Inputs!M234,0)</f>
        <v>0</v>
      </c>
      <c r="N246" s="33" t="n">
        <f aca="false">IF($B246&lt;='EO9904.2'!mthend,Inputs!N234,0)</f>
        <v>0</v>
      </c>
      <c r="O246" s="30" t="n">
        <v>0</v>
      </c>
      <c r="P246" s="30" t="n">
        <v>0</v>
      </c>
      <c r="Q246" s="30" t="n">
        <f aca="false">'EO9904.2'!M251-$Q$3</f>
        <v>-0.0075</v>
      </c>
      <c r="S246" s="34" t="n">
        <f aca="false">IF($B246&lt;='EO9904.3'!mthend,Inputs!S234,0)</f>
        <v>0</v>
      </c>
      <c r="T246" s="0" t="n">
        <f aca="false">IF($B246&lt;='EO9904.3'!mthend,Inputs!T234,0)</f>
        <v>0</v>
      </c>
      <c r="U246" s="0" t="n">
        <f aca="false">IF($B246&lt;='EO9904.3'!mthend,Inputs!U234,0)</f>
        <v>0</v>
      </c>
      <c r="V246" s="33" t="n">
        <f aca="false">IF($B246&lt;='EO9904.3'!mthend,Inputs!V234,0)</f>
        <v>0</v>
      </c>
      <c r="W246" s="30" t="n">
        <f aca="false">'EO9904.3'!G251+$W$3</f>
        <v>5.763</v>
      </c>
      <c r="X246" s="30" t="n">
        <f aca="false">'EO9904.3'!J251+$X$3</f>
        <v>0.015</v>
      </c>
      <c r="Y246" s="30" t="n">
        <v>0</v>
      </c>
      <c r="AA246" s="34" t="n">
        <f aca="false">IF($B246&lt;='EO9904.3'!mthend,Inputs!AA234,0)</f>
        <v>0</v>
      </c>
      <c r="AB246" s="0" t="n">
        <f aca="false">IF($B246&lt;='EO9904.3'!mthend,Inputs!AB234,0)</f>
        <v>0</v>
      </c>
      <c r="AC246" s="0" t="n">
        <f aca="false">IF($B246&lt;='EO9904.3'!mthend,Inputs!AC234,0)</f>
        <v>0</v>
      </c>
      <c r="AD246" s="33" t="n">
        <f aca="false">IF($B246&lt;='EO9904.3'!mthend,Inputs!AD234,0)</f>
        <v>0</v>
      </c>
      <c r="AE246" s="30" t="n">
        <f aca="false">'EO9904.M'!G251+$AE$3</f>
        <v>5.763</v>
      </c>
      <c r="AF246" s="30" t="n">
        <f aca="false">'EO9904.M'!J251+$AF$3</f>
        <v>0.015</v>
      </c>
      <c r="AG246" s="30" t="n">
        <v>0</v>
      </c>
    </row>
    <row r="247" customFormat="false" ht="12.75" hidden="false" customHeight="false" outlineLevel="0" collapsed="false">
      <c r="B247" s="25" t="n">
        <f aca="false">'EO9904.1'!A252</f>
        <v>44317</v>
      </c>
      <c r="C247" s="34" t="n">
        <f aca="false">IF($B247&lt;=Summary!$D$10,Inputs!C235,0)</f>
        <v>0</v>
      </c>
      <c r="D247" s="35" t="n">
        <f aca="false">IF($B247&lt;=Summary!$D$10,Inputs!D235,0)</f>
        <v>0</v>
      </c>
      <c r="E247" s="32" t="n">
        <f aca="false">IF($B247&lt;=Summary!$D$10,Inputs!E235,0)</f>
        <v>0</v>
      </c>
      <c r="F247" s="32" t="n">
        <f aca="false">IF($B247&lt;=Summary!$D$10,Inputs!F235,0)</f>
        <v>0</v>
      </c>
      <c r="G247" s="29" t="n">
        <f aca="false">'EO9904.1'!G252</f>
        <v>5.673</v>
      </c>
      <c r="H247" s="29" t="n">
        <f aca="false">'EO9904.1'!J252</f>
        <v>0</v>
      </c>
      <c r="I247" s="29" t="n">
        <f aca="false">'EO9904.1'!M252</f>
        <v>0</v>
      </c>
      <c r="K247" s="34" t="n">
        <f aca="false">IF($B247&lt;='EO9904.2'!mthend,Inputs!K235,0)</f>
        <v>0</v>
      </c>
      <c r="L247" s="33" t="n">
        <f aca="false">IF($B247&lt;='EO9904.2'!mthend,Inputs!L235,0)</f>
        <v>0</v>
      </c>
      <c r="M247" s="33" t="n">
        <f aca="false">IF($B247&lt;='EO9904.2'!mthend,Inputs!M235,0)</f>
        <v>0</v>
      </c>
      <c r="N247" s="33" t="n">
        <f aca="false">IF($B247&lt;='EO9904.2'!mthend,Inputs!N235,0)</f>
        <v>0</v>
      </c>
      <c r="O247" s="30" t="n">
        <v>0</v>
      </c>
      <c r="P247" s="30" t="n">
        <v>0</v>
      </c>
      <c r="Q247" s="30" t="n">
        <f aca="false">'EO9904.2'!M252-$Q$3</f>
        <v>-0.0075</v>
      </c>
      <c r="S247" s="34" t="n">
        <f aca="false">IF($B247&lt;='EO9904.3'!mthend,Inputs!S235,0)</f>
        <v>0</v>
      </c>
      <c r="T247" s="0" t="n">
        <f aca="false">IF($B247&lt;='EO9904.3'!mthend,Inputs!T235,0)</f>
        <v>0</v>
      </c>
      <c r="U247" s="0" t="n">
        <f aca="false">IF($B247&lt;='EO9904.3'!mthend,Inputs!U235,0)</f>
        <v>0</v>
      </c>
      <c r="V247" s="33" t="n">
        <f aca="false">IF($B247&lt;='EO9904.3'!mthend,Inputs!V235,0)</f>
        <v>0</v>
      </c>
      <c r="W247" s="30" t="n">
        <f aca="false">'EO9904.3'!G252+$W$3</f>
        <v>5.753</v>
      </c>
      <c r="X247" s="30" t="n">
        <f aca="false">'EO9904.3'!J252+$X$3</f>
        <v>0.015</v>
      </c>
      <c r="Y247" s="30" t="n">
        <v>0</v>
      </c>
      <c r="AA247" s="34" t="n">
        <f aca="false">IF($B247&lt;='EO9904.3'!mthend,Inputs!AA235,0)</f>
        <v>0</v>
      </c>
      <c r="AB247" s="0" t="n">
        <f aca="false">IF($B247&lt;='EO9904.3'!mthend,Inputs!AB235,0)</f>
        <v>0</v>
      </c>
      <c r="AC247" s="0" t="n">
        <f aca="false">IF($B247&lt;='EO9904.3'!mthend,Inputs!AC235,0)</f>
        <v>0</v>
      </c>
      <c r="AD247" s="33" t="n">
        <f aca="false">IF($B247&lt;='EO9904.3'!mthend,Inputs!AD235,0)</f>
        <v>0</v>
      </c>
      <c r="AE247" s="30" t="n">
        <f aca="false">'EO9904.M'!G252+$AE$3</f>
        <v>5.753</v>
      </c>
      <c r="AF247" s="30" t="n">
        <f aca="false">'EO9904.M'!J252+$AF$3</f>
        <v>0.015</v>
      </c>
      <c r="AG247" s="30" t="n">
        <v>0</v>
      </c>
    </row>
    <row r="248" customFormat="false" ht="12.75" hidden="false" customHeight="false" outlineLevel="0" collapsed="false">
      <c r="B248" s="25" t="n">
        <f aca="false">'EO9904.1'!A253</f>
        <v>44348</v>
      </c>
      <c r="C248" s="34" t="n">
        <f aca="false">IF($B248&lt;=Summary!$D$10,Inputs!C236,0)</f>
        <v>0</v>
      </c>
      <c r="D248" s="35" t="n">
        <f aca="false">IF($B248&lt;=Summary!$D$10,Inputs!D236,0)</f>
        <v>0</v>
      </c>
      <c r="E248" s="32" t="n">
        <f aca="false">IF($B248&lt;=Summary!$D$10,Inputs!E236,0)</f>
        <v>0</v>
      </c>
      <c r="F248" s="32" t="n">
        <f aca="false">IF($B248&lt;=Summary!$D$10,Inputs!F236,0)</f>
        <v>0</v>
      </c>
      <c r="G248" s="29" t="n">
        <f aca="false">'EO9904.1'!G253</f>
        <v>5.693</v>
      </c>
      <c r="H248" s="29" t="n">
        <f aca="false">'EO9904.1'!J253</f>
        <v>0</v>
      </c>
      <c r="I248" s="29" t="n">
        <f aca="false">'EO9904.1'!M253</f>
        <v>0</v>
      </c>
      <c r="K248" s="34" t="n">
        <f aca="false">IF($B248&lt;='EO9904.2'!mthend,Inputs!K236,0)</f>
        <v>0</v>
      </c>
      <c r="L248" s="33" t="n">
        <f aca="false">IF($B248&lt;='EO9904.2'!mthend,Inputs!L236,0)</f>
        <v>0</v>
      </c>
      <c r="M248" s="33" t="n">
        <f aca="false">IF($B248&lt;='EO9904.2'!mthend,Inputs!M236,0)</f>
        <v>0</v>
      </c>
      <c r="N248" s="33" t="n">
        <f aca="false">IF($B248&lt;='EO9904.2'!mthend,Inputs!N236,0)</f>
        <v>0</v>
      </c>
      <c r="O248" s="30" t="n">
        <v>0</v>
      </c>
      <c r="P248" s="30" t="n">
        <v>0</v>
      </c>
      <c r="Q248" s="30" t="n">
        <f aca="false">'EO9904.2'!M253-$Q$3</f>
        <v>-0.0075</v>
      </c>
      <c r="S248" s="34" t="n">
        <f aca="false">IF($B248&lt;='EO9904.3'!mthend,Inputs!S236,0)</f>
        <v>0</v>
      </c>
      <c r="T248" s="0" t="n">
        <f aca="false">IF($B248&lt;='EO9904.3'!mthend,Inputs!T236,0)</f>
        <v>0</v>
      </c>
      <c r="U248" s="0" t="n">
        <f aca="false">IF($B248&lt;='EO9904.3'!mthend,Inputs!U236,0)</f>
        <v>0</v>
      </c>
      <c r="V248" s="33" t="n">
        <f aca="false">IF($B248&lt;='EO9904.3'!mthend,Inputs!V236,0)</f>
        <v>0</v>
      </c>
      <c r="W248" s="30" t="n">
        <f aca="false">'EO9904.3'!G253+$W$3</f>
        <v>5.773</v>
      </c>
      <c r="X248" s="30" t="n">
        <f aca="false">'EO9904.3'!J253+$X$3</f>
        <v>0.015</v>
      </c>
      <c r="Y248" s="30" t="n">
        <v>0</v>
      </c>
      <c r="AA248" s="34" t="n">
        <f aca="false">IF($B248&lt;='EO9904.3'!mthend,Inputs!AA236,0)</f>
        <v>0</v>
      </c>
      <c r="AB248" s="0" t="n">
        <f aca="false">IF($B248&lt;='EO9904.3'!mthend,Inputs!AB236,0)</f>
        <v>0</v>
      </c>
      <c r="AC248" s="0" t="n">
        <f aca="false">IF($B248&lt;='EO9904.3'!mthend,Inputs!AC236,0)</f>
        <v>0</v>
      </c>
      <c r="AD248" s="33" t="n">
        <f aca="false">IF($B248&lt;='EO9904.3'!mthend,Inputs!AD236,0)</f>
        <v>0</v>
      </c>
      <c r="AE248" s="30" t="n">
        <f aca="false">'EO9904.M'!G253+$AE$3</f>
        <v>5.773</v>
      </c>
      <c r="AF248" s="30" t="n">
        <f aca="false">'EO9904.M'!J253+$AF$3</f>
        <v>0.015</v>
      </c>
      <c r="AG248" s="30" t="n">
        <v>0</v>
      </c>
    </row>
    <row r="249" customFormat="false" ht="12.75" hidden="false" customHeight="false" outlineLevel="0" collapsed="false">
      <c r="B249" s="25" t="n">
        <f aca="false">'EO9904.1'!A254</f>
        <v>44378</v>
      </c>
      <c r="C249" s="34" t="n">
        <f aca="false">IF($B249&lt;=Summary!$D$10,Inputs!C237,0)</f>
        <v>0</v>
      </c>
      <c r="D249" s="35" t="n">
        <f aca="false">IF($B249&lt;=Summary!$D$10,Inputs!D237,0)</f>
        <v>0</v>
      </c>
      <c r="E249" s="32" t="n">
        <f aca="false">IF($B249&lt;=Summary!$D$10,Inputs!E237,0)</f>
        <v>0</v>
      </c>
      <c r="F249" s="32" t="n">
        <f aca="false">IF($B249&lt;=Summary!$D$10,Inputs!F237,0)</f>
        <v>0</v>
      </c>
      <c r="G249" s="29" t="n">
        <f aca="false">'EO9904.1'!G254</f>
        <v>5.714</v>
      </c>
      <c r="H249" s="29" t="n">
        <f aca="false">'EO9904.1'!J254</f>
        <v>0</v>
      </c>
      <c r="I249" s="29" t="n">
        <f aca="false">'EO9904.1'!M254</f>
        <v>0</v>
      </c>
      <c r="K249" s="34" t="n">
        <f aca="false">IF($B249&lt;='EO9904.2'!mthend,Inputs!K237,0)</f>
        <v>0</v>
      </c>
      <c r="L249" s="33" t="n">
        <f aca="false">IF($B249&lt;='EO9904.2'!mthend,Inputs!L237,0)</f>
        <v>0</v>
      </c>
      <c r="M249" s="33" t="n">
        <f aca="false">IF($B249&lt;='EO9904.2'!mthend,Inputs!M237,0)</f>
        <v>0</v>
      </c>
      <c r="N249" s="33" t="n">
        <f aca="false">IF($B249&lt;='EO9904.2'!mthend,Inputs!N237,0)</f>
        <v>0</v>
      </c>
      <c r="O249" s="30" t="n">
        <v>0</v>
      </c>
      <c r="P249" s="30" t="n">
        <v>0</v>
      </c>
      <c r="Q249" s="30" t="n">
        <f aca="false">'EO9904.2'!M254-$Q$3</f>
        <v>-0.0075</v>
      </c>
      <c r="S249" s="34" t="n">
        <f aca="false">IF($B249&lt;='EO9904.3'!mthend,Inputs!S237,0)</f>
        <v>0</v>
      </c>
      <c r="T249" s="0" t="n">
        <f aca="false">IF($B249&lt;='EO9904.3'!mthend,Inputs!T237,0)</f>
        <v>0</v>
      </c>
      <c r="U249" s="0" t="n">
        <f aca="false">IF($B249&lt;='EO9904.3'!mthend,Inputs!U237,0)</f>
        <v>0</v>
      </c>
      <c r="V249" s="33" t="n">
        <f aca="false">IF($B249&lt;='EO9904.3'!mthend,Inputs!V237,0)</f>
        <v>0</v>
      </c>
      <c r="W249" s="30" t="n">
        <f aca="false">'EO9904.3'!G254+$W$3</f>
        <v>5.794</v>
      </c>
      <c r="X249" s="30" t="n">
        <f aca="false">'EO9904.3'!J254+$X$3</f>
        <v>0.015</v>
      </c>
      <c r="Y249" s="30" t="n">
        <v>0</v>
      </c>
      <c r="AA249" s="34" t="n">
        <f aca="false">IF($B249&lt;='EO9904.3'!mthend,Inputs!AA237,0)</f>
        <v>0</v>
      </c>
      <c r="AB249" s="0" t="n">
        <f aca="false">IF($B249&lt;='EO9904.3'!mthend,Inputs!AB237,0)</f>
        <v>0</v>
      </c>
      <c r="AC249" s="0" t="n">
        <f aca="false">IF($B249&lt;='EO9904.3'!mthend,Inputs!AC237,0)</f>
        <v>0</v>
      </c>
      <c r="AD249" s="33" t="n">
        <f aca="false">IF($B249&lt;='EO9904.3'!mthend,Inputs!AD237,0)</f>
        <v>0</v>
      </c>
      <c r="AE249" s="30" t="n">
        <f aca="false">'EO9904.M'!G254+$AE$3</f>
        <v>5.794</v>
      </c>
      <c r="AF249" s="30" t="n">
        <f aca="false">'EO9904.M'!J254+$AF$3</f>
        <v>0.015</v>
      </c>
      <c r="AG249" s="30" t="n">
        <v>0</v>
      </c>
    </row>
    <row r="250" customFormat="false" ht="12.75" hidden="false" customHeight="false" outlineLevel="0" collapsed="false">
      <c r="B250" s="25" t="n">
        <f aca="false">'EO9904.1'!A255</f>
        <v>44409</v>
      </c>
      <c r="C250" s="34" t="n">
        <f aca="false">IF($B250&lt;=Summary!$D$10,Inputs!C238,0)</f>
        <v>0</v>
      </c>
      <c r="D250" s="35" t="n">
        <f aca="false">IF($B250&lt;=Summary!$D$10,Inputs!D238,0)</f>
        <v>0</v>
      </c>
      <c r="E250" s="32" t="n">
        <f aca="false">IF($B250&lt;=Summary!$D$10,Inputs!E238,0)</f>
        <v>0</v>
      </c>
      <c r="F250" s="32" t="n">
        <f aca="false">IF($B250&lt;=Summary!$D$10,Inputs!F238,0)</f>
        <v>0</v>
      </c>
      <c r="G250" s="29" t="n">
        <f aca="false">'EO9904.1'!G255</f>
        <v>5.738</v>
      </c>
      <c r="H250" s="29" t="n">
        <f aca="false">'EO9904.1'!J255</f>
        <v>0</v>
      </c>
      <c r="I250" s="29" t="n">
        <f aca="false">'EO9904.1'!M255</f>
        <v>0</v>
      </c>
      <c r="K250" s="34" t="n">
        <f aca="false">IF($B250&lt;='EO9904.2'!mthend,Inputs!K238,0)</f>
        <v>0</v>
      </c>
      <c r="L250" s="33" t="n">
        <f aca="false">IF($B250&lt;='EO9904.2'!mthend,Inputs!L238,0)</f>
        <v>0</v>
      </c>
      <c r="M250" s="33" t="n">
        <f aca="false">IF($B250&lt;='EO9904.2'!mthend,Inputs!M238,0)</f>
        <v>0</v>
      </c>
      <c r="N250" s="33" t="n">
        <f aca="false">IF($B250&lt;='EO9904.2'!mthend,Inputs!N238,0)</f>
        <v>0</v>
      </c>
      <c r="O250" s="30" t="n">
        <v>0</v>
      </c>
      <c r="P250" s="30" t="n">
        <v>0</v>
      </c>
      <c r="Q250" s="30" t="n">
        <f aca="false">'EO9904.2'!M255-$Q$3</f>
        <v>-0.0075</v>
      </c>
      <c r="S250" s="34" t="n">
        <f aca="false">IF($B250&lt;='EO9904.3'!mthend,Inputs!S238,0)</f>
        <v>0</v>
      </c>
      <c r="T250" s="0" t="n">
        <f aca="false">IF($B250&lt;='EO9904.3'!mthend,Inputs!T238,0)</f>
        <v>0</v>
      </c>
      <c r="U250" s="0" t="n">
        <f aca="false">IF($B250&lt;='EO9904.3'!mthend,Inputs!U238,0)</f>
        <v>0</v>
      </c>
      <c r="V250" s="33" t="n">
        <f aca="false">IF($B250&lt;='EO9904.3'!mthend,Inputs!V238,0)</f>
        <v>0</v>
      </c>
      <c r="W250" s="30" t="n">
        <f aca="false">'EO9904.3'!G255+$W$3</f>
        <v>5.818</v>
      </c>
      <c r="X250" s="30" t="n">
        <f aca="false">'EO9904.3'!J255+$X$3</f>
        <v>0.015</v>
      </c>
      <c r="Y250" s="30" t="n">
        <v>0</v>
      </c>
      <c r="AA250" s="34" t="n">
        <f aca="false">IF($B250&lt;='EO9904.3'!mthend,Inputs!AA238,0)</f>
        <v>0</v>
      </c>
      <c r="AB250" s="0" t="n">
        <f aca="false">IF($B250&lt;='EO9904.3'!mthend,Inputs!AB238,0)</f>
        <v>0</v>
      </c>
      <c r="AC250" s="0" t="n">
        <f aca="false">IF($B250&lt;='EO9904.3'!mthend,Inputs!AC238,0)</f>
        <v>0</v>
      </c>
      <c r="AD250" s="33" t="n">
        <f aca="false">IF($B250&lt;='EO9904.3'!mthend,Inputs!AD238,0)</f>
        <v>0</v>
      </c>
      <c r="AE250" s="30" t="n">
        <f aca="false">'EO9904.M'!G255+$AE$3</f>
        <v>5.818</v>
      </c>
      <c r="AF250" s="30" t="n">
        <f aca="false">'EO9904.M'!J255+$AF$3</f>
        <v>0.015</v>
      </c>
      <c r="AG250" s="30" t="n">
        <v>0</v>
      </c>
    </row>
    <row r="251" customFormat="false" ht="12.75" hidden="false" customHeight="false" outlineLevel="0" collapsed="false">
      <c r="B251" s="25" t="n">
        <f aca="false">'EO9904.1'!A256</f>
        <v>44440</v>
      </c>
      <c r="C251" s="34" t="n">
        <f aca="false">IF($B251&lt;=Summary!$D$10,Inputs!C239,0)</f>
        <v>0</v>
      </c>
      <c r="D251" s="35" t="n">
        <f aca="false">IF($B251&lt;=Summary!$D$10,Inputs!D239,0)</f>
        <v>0</v>
      </c>
      <c r="E251" s="32" t="n">
        <f aca="false">IF($B251&lt;=Summary!$D$10,Inputs!E239,0)</f>
        <v>0</v>
      </c>
      <c r="F251" s="32" t="n">
        <f aca="false">IF($B251&lt;=Summary!$D$10,Inputs!F239,0)</f>
        <v>0</v>
      </c>
      <c r="G251" s="29" t="n">
        <f aca="false">'EO9904.1'!G256</f>
        <v>5.748</v>
      </c>
      <c r="H251" s="29" t="n">
        <f aca="false">'EO9904.1'!J256</f>
        <v>0</v>
      </c>
      <c r="I251" s="29" t="n">
        <f aca="false">'EO9904.1'!M256</f>
        <v>0</v>
      </c>
      <c r="K251" s="34" t="n">
        <f aca="false">IF($B251&lt;='EO9904.2'!mthend,Inputs!K239,0)</f>
        <v>0</v>
      </c>
      <c r="L251" s="33" t="n">
        <f aca="false">IF($B251&lt;='EO9904.2'!mthend,Inputs!L239,0)</f>
        <v>0</v>
      </c>
      <c r="M251" s="33" t="n">
        <f aca="false">IF($B251&lt;='EO9904.2'!mthend,Inputs!M239,0)</f>
        <v>0</v>
      </c>
      <c r="N251" s="33" t="n">
        <f aca="false">IF($B251&lt;='EO9904.2'!mthend,Inputs!N239,0)</f>
        <v>0</v>
      </c>
      <c r="O251" s="30" t="n">
        <v>0</v>
      </c>
      <c r="P251" s="30" t="n">
        <v>0</v>
      </c>
      <c r="Q251" s="30" t="n">
        <f aca="false">'EO9904.2'!M256-$Q$3</f>
        <v>-0.0075</v>
      </c>
      <c r="S251" s="34" t="n">
        <f aca="false">IF($B251&lt;='EO9904.3'!mthend,Inputs!S239,0)</f>
        <v>0</v>
      </c>
      <c r="T251" s="0" t="n">
        <f aca="false">IF($B251&lt;='EO9904.3'!mthend,Inputs!T239,0)</f>
        <v>0</v>
      </c>
      <c r="U251" s="0" t="n">
        <f aca="false">IF($B251&lt;='EO9904.3'!mthend,Inputs!U239,0)</f>
        <v>0</v>
      </c>
      <c r="V251" s="33" t="n">
        <f aca="false">IF($B251&lt;='EO9904.3'!mthend,Inputs!V239,0)</f>
        <v>0</v>
      </c>
      <c r="W251" s="30" t="n">
        <f aca="false">'EO9904.3'!G256+$W$3</f>
        <v>5.828</v>
      </c>
      <c r="X251" s="30" t="n">
        <f aca="false">'EO9904.3'!J256+$X$3</f>
        <v>0.015</v>
      </c>
      <c r="Y251" s="30" t="n">
        <v>0</v>
      </c>
      <c r="AA251" s="34" t="n">
        <f aca="false">IF($B251&lt;='EO9904.3'!mthend,Inputs!AA239,0)</f>
        <v>0</v>
      </c>
      <c r="AB251" s="0" t="n">
        <f aca="false">IF($B251&lt;='EO9904.3'!mthend,Inputs!AB239,0)</f>
        <v>0</v>
      </c>
      <c r="AC251" s="0" t="n">
        <f aca="false">IF($B251&lt;='EO9904.3'!mthend,Inputs!AC239,0)</f>
        <v>0</v>
      </c>
      <c r="AD251" s="33" t="n">
        <f aca="false">IF($B251&lt;='EO9904.3'!mthend,Inputs!AD239,0)</f>
        <v>0</v>
      </c>
      <c r="AE251" s="30" t="n">
        <f aca="false">'EO9904.M'!G256+$AE$3</f>
        <v>5.828</v>
      </c>
      <c r="AF251" s="30" t="n">
        <f aca="false">'EO9904.M'!J256+$AF$3</f>
        <v>0.015</v>
      </c>
      <c r="AG251" s="30" t="n">
        <v>0</v>
      </c>
    </row>
    <row r="252" customFormat="false" ht="12.75" hidden="false" customHeight="false" outlineLevel="0" collapsed="false">
      <c r="B252" s="25" t="n">
        <f aca="false">'EO9904.1'!A257</f>
        <v>44470</v>
      </c>
      <c r="C252" s="34" t="n">
        <f aca="false">IF($B252&lt;=Summary!$D$10,Inputs!C240,0)</f>
        <v>0</v>
      </c>
      <c r="D252" s="35" t="n">
        <f aca="false">IF($B252&lt;=Summary!$D$10,Inputs!D240,0)</f>
        <v>0</v>
      </c>
      <c r="E252" s="32" t="n">
        <f aca="false">IF($B252&lt;=Summary!$D$10,Inputs!E240,0)</f>
        <v>0</v>
      </c>
      <c r="F252" s="32" t="n">
        <f aca="false">IF($B252&lt;=Summary!$D$10,Inputs!F240,0)</f>
        <v>0</v>
      </c>
      <c r="G252" s="29" t="n">
        <f aca="false">'EO9904.1'!G257</f>
        <v>5.778</v>
      </c>
      <c r="H252" s="29" t="n">
        <f aca="false">'EO9904.1'!J257</f>
        <v>0</v>
      </c>
      <c r="I252" s="29" t="n">
        <f aca="false">'EO9904.1'!M257</f>
        <v>0</v>
      </c>
      <c r="K252" s="34" t="n">
        <f aca="false">IF($B252&lt;='EO9904.2'!mthend,Inputs!K240,0)</f>
        <v>0</v>
      </c>
      <c r="L252" s="33" t="n">
        <f aca="false">IF($B252&lt;='EO9904.2'!mthend,Inputs!L240,0)</f>
        <v>0</v>
      </c>
      <c r="M252" s="33" t="n">
        <f aca="false">IF($B252&lt;='EO9904.2'!mthend,Inputs!M240,0)</f>
        <v>0</v>
      </c>
      <c r="N252" s="33" t="n">
        <f aca="false">IF($B252&lt;='EO9904.2'!mthend,Inputs!N240,0)</f>
        <v>0</v>
      </c>
      <c r="O252" s="30" t="n">
        <v>0</v>
      </c>
      <c r="P252" s="30" t="n">
        <v>0</v>
      </c>
      <c r="Q252" s="30" t="n">
        <f aca="false">'EO9904.2'!M257-$Q$3</f>
        <v>-0.0075</v>
      </c>
      <c r="S252" s="34" t="n">
        <f aca="false">IF($B252&lt;='EO9904.3'!mthend,Inputs!S240,0)</f>
        <v>0</v>
      </c>
      <c r="T252" s="0" t="n">
        <f aca="false">IF($B252&lt;='EO9904.3'!mthend,Inputs!T240,0)</f>
        <v>0</v>
      </c>
      <c r="U252" s="0" t="n">
        <f aca="false">IF($B252&lt;='EO9904.3'!mthend,Inputs!U240,0)</f>
        <v>0</v>
      </c>
      <c r="V252" s="33" t="n">
        <f aca="false">IF($B252&lt;='EO9904.3'!mthend,Inputs!V240,0)</f>
        <v>0</v>
      </c>
      <c r="W252" s="30" t="n">
        <f aca="false">'EO9904.3'!G257+$W$3</f>
        <v>5.858</v>
      </c>
      <c r="X252" s="30" t="n">
        <f aca="false">'EO9904.3'!J257+$X$3</f>
        <v>0.015</v>
      </c>
      <c r="Y252" s="30" t="n">
        <v>0</v>
      </c>
      <c r="AA252" s="34" t="n">
        <f aca="false">IF($B252&lt;='EO9904.3'!mthend,Inputs!AA240,0)</f>
        <v>0</v>
      </c>
      <c r="AB252" s="0" t="n">
        <f aca="false">IF($B252&lt;='EO9904.3'!mthend,Inputs!AB240,0)</f>
        <v>0</v>
      </c>
      <c r="AC252" s="0" t="n">
        <f aca="false">IF($B252&lt;='EO9904.3'!mthend,Inputs!AC240,0)</f>
        <v>0</v>
      </c>
      <c r="AD252" s="33" t="n">
        <f aca="false">IF($B252&lt;='EO9904.3'!mthend,Inputs!AD240,0)</f>
        <v>0</v>
      </c>
      <c r="AE252" s="30" t="n">
        <f aca="false">'EO9904.M'!G257+$AE$3</f>
        <v>5.858</v>
      </c>
      <c r="AF252" s="30" t="n">
        <f aca="false">'EO9904.M'!J257+$AF$3</f>
        <v>0.015</v>
      </c>
      <c r="AG252" s="30" t="n">
        <v>0</v>
      </c>
    </row>
    <row r="253" customFormat="false" ht="12.75" hidden="false" customHeight="false" outlineLevel="0" collapsed="false">
      <c r="B253" s="25" t="n">
        <f aca="false">'EO9904.1'!A258</f>
        <v>44501</v>
      </c>
      <c r="C253" s="34" t="n">
        <f aca="false">IF($B253&lt;=Summary!$D$10,Inputs!C241,0)</f>
        <v>0</v>
      </c>
      <c r="D253" s="35" t="n">
        <f aca="false">IF($B253&lt;=Summary!$D$10,Inputs!D241,0)</f>
        <v>0</v>
      </c>
      <c r="E253" s="32" t="n">
        <f aca="false">IF($B253&lt;=Summary!$D$10,Inputs!E241,0)</f>
        <v>0</v>
      </c>
      <c r="F253" s="32" t="n">
        <f aca="false">IF($B253&lt;=Summary!$D$10,Inputs!F241,0)</f>
        <v>0</v>
      </c>
      <c r="G253" s="29" t="n">
        <f aca="false">'EO9904.1'!G258</f>
        <v>5.918</v>
      </c>
      <c r="H253" s="29" t="n">
        <f aca="false">'EO9904.1'!J258</f>
        <v>0</v>
      </c>
      <c r="I253" s="29" t="n">
        <f aca="false">'EO9904.1'!M258</f>
        <v>0</v>
      </c>
      <c r="K253" s="34" t="n">
        <f aca="false">IF($B253&lt;='EO9904.2'!mthend,Inputs!K241,0)</f>
        <v>0</v>
      </c>
      <c r="L253" s="33" t="n">
        <f aca="false">IF($B253&lt;='EO9904.2'!mthend,Inputs!L241,0)</f>
        <v>0</v>
      </c>
      <c r="M253" s="33" t="n">
        <f aca="false">IF($B253&lt;='EO9904.2'!mthend,Inputs!M241,0)</f>
        <v>0</v>
      </c>
      <c r="N253" s="33" t="n">
        <f aca="false">IF($B253&lt;='EO9904.2'!mthend,Inputs!N241,0)</f>
        <v>0</v>
      </c>
      <c r="O253" s="30" t="n">
        <v>0</v>
      </c>
      <c r="P253" s="30" t="n">
        <v>0</v>
      </c>
      <c r="Q253" s="30" t="n">
        <f aca="false">'EO9904.2'!M258-$Q$3</f>
        <v>-0.0075</v>
      </c>
      <c r="S253" s="34" t="n">
        <f aca="false">IF($B253&lt;='EO9904.3'!mthend,Inputs!S241,0)</f>
        <v>0</v>
      </c>
      <c r="T253" s="0" t="n">
        <f aca="false">IF($B253&lt;='EO9904.3'!mthend,Inputs!T241,0)</f>
        <v>0</v>
      </c>
      <c r="U253" s="0" t="n">
        <f aca="false">IF($B253&lt;='EO9904.3'!mthend,Inputs!U241,0)</f>
        <v>0</v>
      </c>
      <c r="V253" s="33" t="n">
        <f aca="false">IF($B253&lt;='EO9904.3'!mthend,Inputs!V241,0)</f>
        <v>0</v>
      </c>
      <c r="W253" s="30" t="n">
        <f aca="false">'EO9904.3'!G258+$W$3</f>
        <v>5.998</v>
      </c>
      <c r="X253" s="30" t="n">
        <f aca="false">'EO9904.3'!J258+$X$3</f>
        <v>0.015</v>
      </c>
      <c r="Y253" s="30" t="n">
        <v>0</v>
      </c>
      <c r="AA253" s="34" t="n">
        <f aca="false">IF($B253&lt;='EO9904.3'!mthend,Inputs!AA241,0)</f>
        <v>0</v>
      </c>
      <c r="AB253" s="0" t="n">
        <f aca="false">IF($B253&lt;='EO9904.3'!mthend,Inputs!AB241,0)</f>
        <v>0</v>
      </c>
      <c r="AC253" s="0" t="n">
        <f aca="false">IF($B253&lt;='EO9904.3'!mthend,Inputs!AC241,0)</f>
        <v>0</v>
      </c>
      <c r="AD253" s="33" t="n">
        <f aca="false">IF($B253&lt;='EO9904.3'!mthend,Inputs!AD241,0)</f>
        <v>0</v>
      </c>
      <c r="AE253" s="30" t="n">
        <f aca="false">'EO9904.M'!G258+$AE$3</f>
        <v>5.998</v>
      </c>
      <c r="AF253" s="30" t="n">
        <f aca="false">'EO9904.M'!J258+$AF$3</f>
        <v>0.015</v>
      </c>
      <c r="AG253" s="30" t="n">
        <v>0</v>
      </c>
    </row>
    <row r="254" customFormat="false" ht="12.75" hidden="false" customHeight="false" outlineLevel="0" collapsed="false">
      <c r="B254" s="25" t="n">
        <f aca="false">'EO9904.1'!A259</f>
        <v>44531</v>
      </c>
      <c r="C254" s="34" t="n">
        <f aca="false">IF($B254&lt;=Summary!$D$10,Inputs!C242,0)</f>
        <v>0</v>
      </c>
      <c r="D254" s="35" t="n">
        <f aca="false">IF($B254&lt;=Summary!$D$10,Inputs!D242,0)</f>
        <v>0</v>
      </c>
      <c r="E254" s="32" t="n">
        <f aca="false">IF($B254&lt;=Summary!$D$10,Inputs!E242,0)</f>
        <v>0</v>
      </c>
      <c r="F254" s="32" t="n">
        <f aca="false">IF($B254&lt;=Summary!$D$10,Inputs!F242,0)</f>
        <v>0</v>
      </c>
      <c r="G254" s="29" t="n">
        <f aca="false">'EO9904.1'!G259</f>
        <v>6.058</v>
      </c>
      <c r="H254" s="29" t="n">
        <f aca="false">'EO9904.1'!J259</f>
        <v>0</v>
      </c>
      <c r="I254" s="29" t="n">
        <f aca="false">'EO9904.1'!M259</f>
        <v>0</v>
      </c>
      <c r="K254" s="34" t="n">
        <f aca="false">IF($B254&lt;='EO9904.2'!mthend,Inputs!K242,0)</f>
        <v>0</v>
      </c>
      <c r="L254" s="33" t="n">
        <f aca="false">IF($B254&lt;='EO9904.2'!mthend,Inputs!L242,0)</f>
        <v>0</v>
      </c>
      <c r="M254" s="33" t="n">
        <f aca="false">IF($B254&lt;='EO9904.2'!mthend,Inputs!M242,0)</f>
        <v>0</v>
      </c>
      <c r="N254" s="33" t="n">
        <f aca="false">IF($B254&lt;='EO9904.2'!mthend,Inputs!N242,0)</f>
        <v>0</v>
      </c>
      <c r="O254" s="30" t="n">
        <v>0</v>
      </c>
      <c r="P254" s="30" t="n">
        <v>0</v>
      </c>
      <c r="Q254" s="30" t="n">
        <f aca="false">'EO9904.2'!M259-$Q$3</f>
        <v>-0.0075</v>
      </c>
      <c r="S254" s="34" t="n">
        <f aca="false">IF($B254&lt;='EO9904.3'!mthend,Inputs!S242,0)</f>
        <v>0</v>
      </c>
      <c r="T254" s="0" t="n">
        <f aca="false">IF($B254&lt;='EO9904.3'!mthend,Inputs!T242,0)</f>
        <v>0</v>
      </c>
      <c r="U254" s="0" t="n">
        <f aca="false">IF($B254&lt;='EO9904.3'!mthend,Inputs!U242,0)</f>
        <v>0</v>
      </c>
      <c r="V254" s="33" t="n">
        <f aca="false">IF($B254&lt;='EO9904.3'!mthend,Inputs!V242,0)</f>
        <v>0</v>
      </c>
      <c r="W254" s="30" t="n">
        <f aca="false">'EO9904.3'!G259+$W$3</f>
        <v>6.138</v>
      </c>
      <c r="X254" s="30" t="n">
        <f aca="false">'EO9904.3'!J259+$X$3</f>
        <v>0.015</v>
      </c>
      <c r="Y254" s="30" t="n">
        <v>0</v>
      </c>
      <c r="AA254" s="34" t="n">
        <f aca="false">IF($B254&lt;='EO9904.3'!mthend,Inputs!AA242,0)</f>
        <v>0</v>
      </c>
      <c r="AB254" s="0" t="n">
        <f aca="false">IF($B254&lt;='EO9904.3'!mthend,Inputs!AB242,0)</f>
        <v>0</v>
      </c>
      <c r="AC254" s="0" t="n">
        <f aca="false">IF($B254&lt;='EO9904.3'!mthend,Inputs!AC242,0)</f>
        <v>0</v>
      </c>
      <c r="AD254" s="33" t="n">
        <f aca="false">IF($B254&lt;='EO9904.3'!mthend,Inputs!AD242,0)</f>
        <v>0</v>
      </c>
      <c r="AE254" s="30" t="n">
        <f aca="false">'EO9904.M'!G259+$AE$3</f>
        <v>6.138</v>
      </c>
      <c r="AF254" s="30" t="n">
        <f aca="false">'EO9904.M'!J259+$AF$3</f>
        <v>0.015</v>
      </c>
      <c r="AG254" s="30" t="n">
        <v>0</v>
      </c>
    </row>
    <row r="255" customFormat="false" ht="12.75" hidden="false" customHeight="false" outlineLevel="0" collapsed="false">
      <c r="B255" s="25" t="n">
        <f aca="false">'EO9904.1'!A260</f>
        <v>44562</v>
      </c>
      <c r="C255" s="34" t="n">
        <f aca="false">IF($B255&lt;=Summary!$D$10,Inputs!C243,0)</f>
        <v>0</v>
      </c>
      <c r="D255" s="35" t="n">
        <f aca="false">IF($B255&lt;=Summary!$D$10,Inputs!D243,0)</f>
        <v>0</v>
      </c>
      <c r="E255" s="32" t="n">
        <f aca="false">IF($B255&lt;=Summary!$D$10,Inputs!E243,0)</f>
        <v>0</v>
      </c>
      <c r="F255" s="32" t="n">
        <f aca="false">IF($B255&lt;=Summary!$D$10,Inputs!F243,0)</f>
        <v>0</v>
      </c>
      <c r="G255" s="29" t="n">
        <f aca="false">'EO9904.1'!G260</f>
        <v>6.163</v>
      </c>
      <c r="H255" s="29" t="n">
        <f aca="false">'EO9904.1'!J260</f>
        <v>0</v>
      </c>
      <c r="I255" s="29" t="n">
        <f aca="false">'EO9904.1'!M260</f>
        <v>0</v>
      </c>
      <c r="K255" s="34" t="n">
        <f aca="false">IF($B255&lt;='EO9904.2'!mthend,Inputs!K243,0)</f>
        <v>0</v>
      </c>
      <c r="L255" s="33" t="n">
        <f aca="false">IF($B255&lt;='EO9904.2'!mthend,Inputs!L243,0)</f>
        <v>0</v>
      </c>
      <c r="M255" s="33" t="n">
        <f aca="false">IF($B255&lt;='EO9904.2'!mthend,Inputs!M243,0)</f>
        <v>0</v>
      </c>
      <c r="N255" s="33" t="n">
        <f aca="false">IF($B255&lt;='EO9904.2'!mthend,Inputs!N243,0)</f>
        <v>0</v>
      </c>
      <c r="O255" s="30" t="n">
        <v>0</v>
      </c>
      <c r="P255" s="30" t="n">
        <v>0</v>
      </c>
      <c r="Q255" s="30" t="n">
        <f aca="false">'EO9904.2'!M260-$Q$3</f>
        <v>-0.0075</v>
      </c>
      <c r="S255" s="34" t="n">
        <f aca="false">IF($B255&lt;='EO9904.3'!mthend,Inputs!S243,0)</f>
        <v>0</v>
      </c>
      <c r="T255" s="0" t="n">
        <f aca="false">IF($B255&lt;='EO9904.3'!mthend,Inputs!T243,0)</f>
        <v>0</v>
      </c>
      <c r="U255" s="0" t="n">
        <f aca="false">IF($B255&lt;='EO9904.3'!mthend,Inputs!U243,0)</f>
        <v>0</v>
      </c>
      <c r="V255" s="33" t="n">
        <f aca="false">IF($B255&lt;='EO9904.3'!mthend,Inputs!V243,0)</f>
        <v>0</v>
      </c>
      <c r="W255" s="30" t="n">
        <f aca="false">'EO9904.3'!G260+$W$3</f>
        <v>6.243</v>
      </c>
      <c r="X255" s="30" t="n">
        <f aca="false">'EO9904.3'!J260+$X$3</f>
        <v>0.015</v>
      </c>
      <c r="Y255" s="30" t="n">
        <v>0</v>
      </c>
      <c r="AA255" s="34" t="n">
        <f aca="false">IF($B255&lt;='EO9904.3'!mthend,Inputs!AA243,0)</f>
        <v>0</v>
      </c>
      <c r="AB255" s="0" t="n">
        <f aca="false">IF($B255&lt;='EO9904.3'!mthend,Inputs!AB243,0)</f>
        <v>0</v>
      </c>
      <c r="AC255" s="0" t="n">
        <f aca="false">IF($B255&lt;='EO9904.3'!mthend,Inputs!AC243,0)</f>
        <v>0</v>
      </c>
      <c r="AD255" s="33" t="n">
        <f aca="false">IF($B255&lt;='EO9904.3'!mthend,Inputs!AD243,0)</f>
        <v>0</v>
      </c>
      <c r="AE255" s="30" t="n">
        <f aca="false">'EO9904.M'!G260+$AE$3</f>
        <v>6.243</v>
      </c>
      <c r="AF255" s="30" t="n">
        <f aca="false">'EO9904.M'!J260+$AF$3</f>
        <v>0.015</v>
      </c>
      <c r="AG255" s="30" t="n">
        <v>0</v>
      </c>
    </row>
    <row r="256" customFormat="false" ht="12.75" hidden="false" customHeight="false" outlineLevel="0" collapsed="false">
      <c r="B256" s="25" t="n">
        <f aca="false">'EO9904.1'!A261</f>
        <v>44593</v>
      </c>
      <c r="C256" s="34" t="n">
        <f aca="false">IF($B256&lt;=Summary!$D$10,Inputs!C244,0)</f>
        <v>0</v>
      </c>
      <c r="D256" s="35" t="n">
        <f aca="false">IF($B256&lt;=Summary!$D$10,Inputs!D244,0)</f>
        <v>0</v>
      </c>
      <c r="E256" s="32" t="n">
        <f aca="false">IF($B256&lt;=Summary!$D$10,Inputs!E244,0)</f>
        <v>0</v>
      </c>
      <c r="F256" s="32" t="n">
        <f aca="false">IF($B256&lt;=Summary!$D$10,Inputs!F244,0)</f>
        <v>0</v>
      </c>
      <c r="G256" s="29" t="n">
        <f aca="false">'EO9904.1'!G261</f>
        <v>6.043</v>
      </c>
      <c r="H256" s="29" t="n">
        <f aca="false">'EO9904.1'!J261</f>
        <v>0</v>
      </c>
      <c r="I256" s="29" t="n">
        <f aca="false">'EO9904.1'!M261</f>
        <v>0</v>
      </c>
      <c r="K256" s="34" t="n">
        <f aca="false">IF($B256&lt;='EO9904.2'!mthend,Inputs!K244,0)</f>
        <v>0</v>
      </c>
      <c r="L256" s="33" t="n">
        <f aca="false">IF($B256&lt;='EO9904.2'!mthend,Inputs!L244,0)</f>
        <v>0</v>
      </c>
      <c r="M256" s="33" t="n">
        <f aca="false">IF($B256&lt;='EO9904.2'!mthend,Inputs!M244,0)</f>
        <v>0</v>
      </c>
      <c r="N256" s="33" t="n">
        <f aca="false">IF($B256&lt;='EO9904.2'!mthend,Inputs!N244,0)</f>
        <v>0</v>
      </c>
      <c r="O256" s="30" t="n">
        <v>0</v>
      </c>
      <c r="P256" s="30" t="n">
        <v>0</v>
      </c>
      <c r="Q256" s="30" t="n">
        <f aca="false">'EO9904.2'!M261-$Q$3</f>
        <v>-0.0075</v>
      </c>
      <c r="S256" s="34" t="n">
        <f aca="false">IF($B256&lt;='EO9904.3'!mthend,Inputs!S244,0)</f>
        <v>0</v>
      </c>
      <c r="T256" s="0" t="n">
        <f aca="false">IF($B256&lt;='EO9904.3'!mthend,Inputs!T244,0)</f>
        <v>0</v>
      </c>
      <c r="U256" s="0" t="n">
        <f aca="false">IF($B256&lt;='EO9904.3'!mthend,Inputs!U244,0)</f>
        <v>0</v>
      </c>
      <c r="V256" s="33" t="n">
        <f aca="false">IF($B256&lt;='EO9904.3'!mthend,Inputs!V244,0)</f>
        <v>0</v>
      </c>
      <c r="W256" s="30" t="n">
        <f aca="false">'EO9904.3'!G261+$W$3</f>
        <v>6.123</v>
      </c>
      <c r="X256" s="30" t="n">
        <f aca="false">'EO9904.3'!J261+$X$3</f>
        <v>0.015</v>
      </c>
      <c r="Y256" s="30" t="n">
        <v>0</v>
      </c>
      <c r="AA256" s="34" t="n">
        <f aca="false">IF($B256&lt;='EO9904.3'!mthend,Inputs!AA244,0)</f>
        <v>0</v>
      </c>
      <c r="AB256" s="0" t="n">
        <f aca="false">IF($B256&lt;='EO9904.3'!mthend,Inputs!AB244,0)</f>
        <v>0</v>
      </c>
      <c r="AC256" s="0" t="n">
        <f aca="false">IF($B256&lt;='EO9904.3'!mthend,Inputs!AC244,0)</f>
        <v>0</v>
      </c>
      <c r="AD256" s="33" t="n">
        <f aca="false">IF($B256&lt;='EO9904.3'!mthend,Inputs!AD244,0)</f>
        <v>0</v>
      </c>
      <c r="AE256" s="30" t="n">
        <f aca="false">'EO9904.M'!G261+$AE$3</f>
        <v>6.123</v>
      </c>
      <c r="AF256" s="30" t="n">
        <f aca="false">'EO9904.M'!J261+$AF$3</f>
        <v>0.015</v>
      </c>
      <c r="AG256" s="30" t="n">
        <v>0</v>
      </c>
    </row>
    <row r="257" customFormat="false" ht="12.75" hidden="false" customHeight="false" outlineLevel="0" collapsed="false">
      <c r="B257" s="25" t="n">
        <f aca="false">'EO9904.1'!A262</f>
        <v>44621</v>
      </c>
      <c r="C257" s="34" t="n">
        <f aca="false">IF($B257&lt;=Summary!$D$10,Inputs!C245,0)</f>
        <v>0</v>
      </c>
      <c r="D257" s="35" t="n">
        <f aca="false">IF($B257&lt;=Summary!$D$10,Inputs!D245,0)</f>
        <v>0</v>
      </c>
      <c r="E257" s="32" t="n">
        <f aca="false">IF($B257&lt;=Summary!$D$10,Inputs!E245,0)</f>
        <v>0</v>
      </c>
      <c r="F257" s="32" t="n">
        <f aca="false">IF($B257&lt;=Summary!$D$10,Inputs!F245,0)</f>
        <v>0</v>
      </c>
      <c r="G257" s="29" t="n">
        <f aca="false">'EO9904.1'!G262</f>
        <v>5.918</v>
      </c>
      <c r="H257" s="29" t="n">
        <f aca="false">'EO9904.1'!J262</f>
        <v>0</v>
      </c>
      <c r="I257" s="29" t="n">
        <f aca="false">'EO9904.1'!M262</f>
        <v>0</v>
      </c>
      <c r="K257" s="34" t="n">
        <f aca="false">IF($B257&lt;='EO9904.2'!mthend,Inputs!K245,0)</f>
        <v>0</v>
      </c>
      <c r="L257" s="33" t="n">
        <f aca="false">IF($B257&lt;='EO9904.2'!mthend,Inputs!L245,0)</f>
        <v>0</v>
      </c>
      <c r="M257" s="33" t="n">
        <f aca="false">IF($B257&lt;='EO9904.2'!mthend,Inputs!M245,0)</f>
        <v>0</v>
      </c>
      <c r="N257" s="33" t="n">
        <f aca="false">IF($B257&lt;='EO9904.2'!mthend,Inputs!N245,0)</f>
        <v>0</v>
      </c>
      <c r="O257" s="30" t="n">
        <v>0</v>
      </c>
      <c r="P257" s="30" t="n">
        <v>0</v>
      </c>
      <c r="Q257" s="30" t="n">
        <f aca="false">'EO9904.2'!M262-$Q$3</f>
        <v>-0.0075</v>
      </c>
      <c r="S257" s="34" t="n">
        <f aca="false">IF($B257&lt;='EO9904.3'!mthend,Inputs!S245,0)</f>
        <v>0</v>
      </c>
      <c r="T257" s="0" t="n">
        <f aca="false">IF($B257&lt;='EO9904.3'!mthend,Inputs!T245,0)</f>
        <v>0</v>
      </c>
      <c r="U257" s="0" t="n">
        <f aca="false">IF($B257&lt;='EO9904.3'!mthend,Inputs!U245,0)</f>
        <v>0</v>
      </c>
      <c r="V257" s="33" t="n">
        <f aca="false">IF($B257&lt;='EO9904.3'!mthend,Inputs!V245,0)</f>
        <v>0</v>
      </c>
      <c r="W257" s="30" t="n">
        <f aca="false">'EO9904.3'!G262+$W$3</f>
        <v>5.998</v>
      </c>
      <c r="X257" s="30" t="n">
        <f aca="false">'EO9904.3'!J262+$X$3</f>
        <v>0.015</v>
      </c>
      <c r="Y257" s="30" t="n">
        <v>0</v>
      </c>
      <c r="AA257" s="34" t="n">
        <f aca="false">IF($B257&lt;='EO9904.3'!mthend,Inputs!AA245,0)</f>
        <v>0</v>
      </c>
      <c r="AB257" s="0" t="n">
        <f aca="false">IF($B257&lt;='EO9904.3'!mthend,Inputs!AB245,0)</f>
        <v>0</v>
      </c>
      <c r="AC257" s="0" t="n">
        <f aca="false">IF($B257&lt;='EO9904.3'!mthend,Inputs!AC245,0)</f>
        <v>0</v>
      </c>
      <c r="AD257" s="33" t="n">
        <f aca="false">IF($B257&lt;='EO9904.3'!mthend,Inputs!AD245,0)</f>
        <v>0</v>
      </c>
      <c r="AE257" s="30" t="n">
        <f aca="false">'EO9904.M'!G262+$AE$3</f>
        <v>5.998</v>
      </c>
      <c r="AF257" s="30" t="n">
        <f aca="false">'EO9904.M'!J262+$AF$3</f>
        <v>0.015</v>
      </c>
      <c r="AG257" s="30" t="n">
        <v>0</v>
      </c>
    </row>
    <row r="258" customFormat="false" ht="12.75" hidden="false" customHeight="false" outlineLevel="0" collapsed="false">
      <c r="B258" s="25" t="n">
        <f aca="false">'EO9904.1'!A263</f>
        <v>44652</v>
      </c>
      <c r="C258" s="34" t="n">
        <f aca="false">IF($B258&lt;=Summary!$D$10,Inputs!C246,0)</f>
        <v>0</v>
      </c>
      <c r="D258" s="35" t="n">
        <f aca="false">IF($B258&lt;=Summary!$D$10,Inputs!D246,0)</f>
        <v>0</v>
      </c>
      <c r="E258" s="32" t="n">
        <f aca="false">IF($B258&lt;=Summary!$D$10,Inputs!E246,0)</f>
        <v>0</v>
      </c>
      <c r="F258" s="32" t="n">
        <f aca="false">IF($B258&lt;=Summary!$D$10,Inputs!F246,0)</f>
        <v>0</v>
      </c>
      <c r="G258" s="29" t="n">
        <f aca="false">'EO9904.1'!G263</f>
        <v>5.788</v>
      </c>
      <c r="H258" s="29" t="n">
        <f aca="false">'EO9904.1'!J263</f>
        <v>0</v>
      </c>
      <c r="I258" s="29" t="n">
        <f aca="false">'EO9904.1'!M263</f>
        <v>0</v>
      </c>
      <c r="K258" s="34" t="n">
        <f aca="false">IF($B258&lt;='EO9904.2'!mthend,Inputs!K246,0)</f>
        <v>0</v>
      </c>
      <c r="L258" s="33" t="n">
        <f aca="false">IF($B258&lt;='EO9904.2'!mthend,Inputs!L246,0)</f>
        <v>0</v>
      </c>
      <c r="M258" s="33" t="n">
        <f aca="false">IF($B258&lt;='EO9904.2'!mthend,Inputs!M246,0)</f>
        <v>0</v>
      </c>
      <c r="N258" s="33" t="n">
        <f aca="false">IF($B258&lt;='EO9904.2'!mthend,Inputs!N246,0)</f>
        <v>0</v>
      </c>
      <c r="O258" s="30" t="n">
        <v>0</v>
      </c>
      <c r="P258" s="30" t="n">
        <v>0</v>
      </c>
      <c r="Q258" s="30" t="n">
        <f aca="false">'EO9904.2'!M263-$Q$3</f>
        <v>-0.0075</v>
      </c>
      <c r="S258" s="34" t="n">
        <f aca="false">IF($B258&lt;='EO9904.3'!mthend,Inputs!S246,0)</f>
        <v>0</v>
      </c>
      <c r="T258" s="0" t="n">
        <f aca="false">IF($B258&lt;='EO9904.3'!mthend,Inputs!T246,0)</f>
        <v>0</v>
      </c>
      <c r="U258" s="0" t="n">
        <f aca="false">IF($B258&lt;='EO9904.3'!mthend,Inputs!U246,0)</f>
        <v>0</v>
      </c>
      <c r="V258" s="33" t="n">
        <f aca="false">IF($B258&lt;='EO9904.3'!mthend,Inputs!V246,0)</f>
        <v>0</v>
      </c>
      <c r="W258" s="30" t="n">
        <f aca="false">'EO9904.3'!G263+$W$3</f>
        <v>5.868</v>
      </c>
      <c r="X258" s="30" t="n">
        <f aca="false">'EO9904.3'!J263+$X$3</f>
        <v>0.015</v>
      </c>
      <c r="Y258" s="30" t="n">
        <v>0</v>
      </c>
      <c r="AA258" s="34" t="n">
        <f aca="false">IF($B258&lt;='EO9904.3'!mthend,Inputs!AA246,0)</f>
        <v>0</v>
      </c>
      <c r="AB258" s="0" t="n">
        <f aca="false">IF($B258&lt;='EO9904.3'!mthend,Inputs!AB246,0)</f>
        <v>0</v>
      </c>
      <c r="AC258" s="0" t="n">
        <f aca="false">IF($B258&lt;='EO9904.3'!mthend,Inputs!AC246,0)</f>
        <v>0</v>
      </c>
      <c r="AD258" s="33" t="n">
        <f aca="false">IF($B258&lt;='EO9904.3'!mthend,Inputs!AD246,0)</f>
        <v>0</v>
      </c>
      <c r="AE258" s="30" t="n">
        <f aca="false">'EO9904.M'!G263+$AE$3</f>
        <v>5.868</v>
      </c>
      <c r="AF258" s="30" t="n">
        <f aca="false">'EO9904.M'!J263+$AF$3</f>
        <v>0.015</v>
      </c>
      <c r="AG258" s="30" t="n">
        <v>0</v>
      </c>
    </row>
    <row r="259" customFormat="false" ht="12.75" hidden="false" customHeight="false" outlineLevel="0" collapsed="false">
      <c r="B259" s="25" t="n">
        <f aca="false">'EO9904.1'!A264</f>
        <v>44682</v>
      </c>
      <c r="C259" s="34" t="n">
        <f aca="false">IF($B259&lt;=Summary!$D$10,Inputs!C247,0)</f>
        <v>0</v>
      </c>
      <c r="D259" s="35" t="n">
        <f aca="false">IF($B259&lt;=Summary!$D$10,Inputs!D247,0)</f>
        <v>0</v>
      </c>
      <c r="E259" s="32" t="n">
        <f aca="false">IF($B259&lt;=Summary!$D$10,Inputs!E247,0)</f>
        <v>0</v>
      </c>
      <c r="F259" s="32" t="n">
        <f aca="false">IF($B259&lt;=Summary!$D$10,Inputs!F247,0)</f>
        <v>0</v>
      </c>
      <c r="G259" s="29" t="n">
        <f aca="false">'EO9904.1'!G264</f>
        <v>5.778</v>
      </c>
      <c r="H259" s="29" t="n">
        <f aca="false">'EO9904.1'!J264</f>
        <v>0</v>
      </c>
      <c r="I259" s="29" t="n">
        <f aca="false">'EO9904.1'!M264</f>
        <v>0</v>
      </c>
      <c r="K259" s="34" t="n">
        <f aca="false">IF($B259&lt;='EO9904.2'!mthend,Inputs!K247,0)</f>
        <v>0</v>
      </c>
      <c r="L259" s="33" t="n">
        <f aca="false">IF($B259&lt;='EO9904.2'!mthend,Inputs!L247,0)</f>
        <v>0</v>
      </c>
      <c r="M259" s="33" t="n">
        <f aca="false">IF($B259&lt;='EO9904.2'!mthend,Inputs!M247,0)</f>
        <v>0</v>
      </c>
      <c r="N259" s="33" t="n">
        <f aca="false">IF($B259&lt;='EO9904.2'!mthend,Inputs!N247,0)</f>
        <v>0</v>
      </c>
      <c r="O259" s="30" t="n">
        <v>0</v>
      </c>
      <c r="P259" s="30" t="n">
        <v>0</v>
      </c>
      <c r="Q259" s="30" t="n">
        <f aca="false">'EO9904.2'!M264-$Q$3</f>
        <v>-0.0075</v>
      </c>
      <c r="S259" s="34" t="n">
        <f aca="false">IF($B259&lt;='EO9904.3'!mthend,Inputs!S247,0)</f>
        <v>0</v>
      </c>
      <c r="T259" s="0" t="n">
        <f aca="false">IF($B259&lt;='EO9904.3'!mthend,Inputs!T247,0)</f>
        <v>0</v>
      </c>
      <c r="U259" s="0" t="n">
        <f aca="false">IF($B259&lt;='EO9904.3'!mthend,Inputs!U247,0)</f>
        <v>0</v>
      </c>
      <c r="V259" s="33" t="n">
        <f aca="false">IF($B259&lt;='EO9904.3'!mthend,Inputs!V247,0)</f>
        <v>0</v>
      </c>
      <c r="W259" s="30" t="n">
        <f aca="false">'EO9904.3'!G264+$W$3</f>
        <v>5.858</v>
      </c>
      <c r="X259" s="30" t="n">
        <f aca="false">'EO9904.3'!J264+$X$3</f>
        <v>0.015</v>
      </c>
      <c r="Y259" s="30" t="n">
        <v>0</v>
      </c>
      <c r="AA259" s="34" t="n">
        <f aca="false">IF($B259&lt;='EO9904.3'!mthend,Inputs!AA247,0)</f>
        <v>0</v>
      </c>
      <c r="AB259" s="0" t="n">
        <f aca="false">IF($B259&lt;='EO9904.3'!mthend,Inputs!AB247,0)</f>
        <v>0</v>
      </c>
      <c r="AC259" s="0" t="n">
        <f aca="false">IF($B259&lt;='EO9904.3'!mthend,Inputs!AC247,0)</f>
        <v>0</v>
      </c>
      <c r="AD259" s="33" t="n">
        <f aca="false">IF($B259&lt;='EO9904.3'!mthend,Inputs!AD247,0)</f>
        <v>0</v>
      </c>
      <c r="AE259" s="30" t="n">
        <f aca="false">'EO9904.M'!G264+$AE$3</f>
        <v>5.858</v>
      </c>
      <c r="AF259" s="30" t="n">
        <f aca="false">'EO9904.M'!J264+$AF$3</f>
        <v>0.015</v>
      </c>
      <c r="AG259" s="30" t="n">
        <v>0</v>
      </c>
    </row>
    <row r="260" customFormat="false" ht="12.75" hidden="false" customHeight="false" outlineLevel="0" collapsed="false">
      <c r="B260" s="25" t="n">
        <f aca="false">'EO9904.1'!A265</f>
        <v>44713</v>
      </c>
      <c r="C260" s="34" t="n">
        <f aca="false">IF($B260&lt;=Summary!$D$10,Inputs!C248,0)</f>
        <v>0</v>
      </c>
      <c r="D260" s="35" t="n">
        <f aca="false">IF($B260&lt;=Summary!$D$10,Inputs!D248,0)</f>
        <v>0</v>
      </c>
      <c r="E260" s="32" t="n">
        <f aca="false">IF($B260&lt;=Summary!$D$10,Inputs!E248,0)</f>
        <v>0</v>
      </c>
      <c r="F260" s="32" t="n">
        <f aca="false">IF($B260&lt;=Summary!$D$10,Inputs!F248,0)</f>
        <v>0</v>
      </c>
      <c r="G260" s="29" t="n">
        <f aca="false">'EO9904.1'!G265</f>
        <v>5.798</v>
      </c>
      <c r="H260" s="29" t="n">
        <f aca="false">'EO9904.1'!J265</f>
        <v>0</v>
      </c>
      <c r="I260" s="29" t="n">
        <f aca="false">'EO9904.1'!M265</f>
        <v>0</v>
      </c>
      <c r="K260" s="34" t="n">
        <f aca="false">IF($B260&lt;='EO9904.2'!mthend,Inputs!K248,0)</f>
        <v>0</v>
      </c>
      <c r="L260" s="33" t="n">
        <f aca="false">IF($B260&lt;='EO9904.2'!mthend,Inputs!L248,0)</f>
        <v>0</v>
      </c>
      <c r="M260" s="33" t="n">
        <f aca="false">IF($B260&lt;='EO9904.2'!mthend,Inputs!M248,0)</f>
        <v>0</v>
      </c>
      <c r="N260" s="33" t="n">
        <f aca="false">IF($B260&lt;='EO9904.2'!mthend,Inputs!N248,0)</f>
        <v>0</v>
      </c>
      <c r="O260" s="30" t="n">
        <v>0</v>
      </c>
      <c r="P260" s="30" t="n">
        <v>0</v>
      </c>
      <c r="Q260" s="30" t="n">
        <f aca="false">'EO9904.2'!M265-$Q$3</f>
        <v>-0.0075</v>
      </c>
      <c r="S260" s="34" t="n">
        <f aca="false">IF($B260&lt;='EO9904.3'!mthend,Inputs!S248,0)</f>
        <v>0</v>
      </c>
      <c r="T260" s="0" t="n">
        <f aca="false">IF($B260&lt;='EO9904.3'!mthend,Inputs!T248,0)</f>
        <v>0</v>
      </c>
      <c r="U260" s="0" t="n">
        <f aca="false">IF($B260&lt;='EO9904.3'!mthend,Inputs!U248,0)</f>
        <v>0</v>
      </c>
      <c r="V260" s="33" t="n">
        <f aca="false">IF($B260&lt;='EO9904.3'!mthend,Inputs!V248,0)</f>
        <v>0</v>
      </c>
      <c r="W260" s="30" t="n">
        <f aca="false">'EO9904.3'!G265+$W$3</f>
        <v>5.878</v>
      </c>
      <c r="X260" s="30" t="n">
        <f aca="false">'EO9904.3'!J265+$X$3</f>
        <v>0.015</v>
      </c>
      <c r="Y260" s="30" t="n">
        <v>0</v>
      </c>
      <c r="AA260" s="34" t="n">
        <f aca="false">IF($B260&lt;='EO9904.3'!mthend,Inputs!AA248,0)</f>
        <v>0</v>
      </c>
      <c r="AB260" s="0" t="n">
        <f aca="false">IF($B260&lt;='EO9904.3'!mthend,Inputs!AB248,0)</f>
        <v>0</v>
      </c>
      <c r="AC260" s="0" t="n">
        <f aca="false">IF($B260&lt;='EO9904.3'!mthend,Inputs!AC248,0)</f>
        <v>0</v>
      </c>
      <c r="AD260" s="33" t="n">
        <f aca="false">IF($B260&lt;='EO9904.3'!mthend,Inputs!AD248,0)</f>
        <v>0</v>
      </c>
      <c r="AE260" s="30" t="n">
        <f aca="false">'EO9904.M'!G265+$AE$3</f>
        <v>5.878</v>
      </c>
      <c r="AF260" s="30" t="n">
        <f aca="false">'EO9904.M'!J265+$AF$3</f>
        <v>0.015</v>
      </c>
      <c r="AG260" s="30" t="n">
        <v>0</v>
      </c>
    </row>
    <row r="261" customFormat="false" ht="12.75" hidden="false" customHeight="false" outlineLevel="0" collapsed="false">
      <c r="B261" s="25" t="n">
        <f aca="false">'EO9904.1'!A266</f>
        <v>44743</v>
      </c>
      <c r="C261" s="34" t="n">
        <f aca="false">IF($B261&lt;=Summary!$D$10,Inputs!C249,0)</f>
        <v>0</v>
      </c>
      <c r="D261" s="35" t="n">
        <f aca="false">IF($B261&lt;=Summary!$D$10,Inputs!D249,0)</f>
        <v>0</v>
      </c>
      <c r="E261" s="32" t="n">
        <f aca="false">IF($B261&lt;=Summary!$D$10,Inputs!E249,0)</f>
        <v>0</v>
      </c>
      <c r="F261" s="32" t="n">
        <f aca="false">IF($B261&lt;=Summary!$D$10,Inputs!F249,0)</f>
        <v>0</v>
      </c>
      <c r="G261" s="29" t="n">
        <f aca="false">'EO9904.1'!G266</f>
        <v>5.819</v>
      </c>
      <c r="H261" s="29" t="n">
        <f aca="false">'EO9904.1'!J266</f>
        <v>0</v>
      </c>
      <c r="I261" s="29" t="n">
        <f aca="false">'EO9904.1'!M266</f>
        <v>0</v>
      </c>
      <c r="K261" s="34" t="n">
        <f aca="false">IF($B261&lt;='EO9904.2'!mthend,Inputs!K249,0)</f>
        <v>0</v>
      </c>
      <c r="L261" s="33" t="n">
        <f aca="false">IF($B261&lt;='EO9904.2'!mthend,Inputs!L249,0)</f>
        <v>0</v>
      </c>
      <c r="M261" s="33" t="n">
        <f aca="false">IF($B261&lt;='EO9904.2'!mthend,Inputs!M249,0)</f>
        <v>0</v>
      </c>
      <c r="N261" s="33" t="n">
        <f aca="false">IF($B261&lt;='EO9904.2'!mthend,Inputs!N249,0)</f>
        <v>0</v>
      </c>
      <c r="O261" s="30" t="n">
        <v>0</v>
      </c>
      <c r="P261" s="30" t="n">
        <v>0</v>
      </c>
      <c r="Q261" s="30" t="n">
        <f aca="false">'EO9904.2'!M266-$Q$3</f>
        <v>-0.0075</v>
      </c>
      <c r="S261" s="34" t="n">
        <f aca="false">IF($B261&lt;='EO9904.3'!mthend,Inputs!S249,0)</f>
        <v>0</v>
      </c>
      <c r="T261" s="0" t="n">
        <f aca="false">IF($B261&lt;='EO9904.3'!mthend,Inputs!T249,0)</f>
        <v>0</v>
      </c>
      <c r="U261" s="0" t="n">
        <f aca="false">IF($B261&lt;='EO9904.3'!mthend,Inputs!U249,0)</f>
        <v>0</v>
      </c>
      <c r="V261" s="33" t="n">
        <f aca="false">IF($B261&lt;='EO9904.3'!mthend,Inputs!V249,0)</f>
        <v>0</v>
      </c>
      <c r="W261" s="30" t="n">
        <f aca="false">'EO9904.3'!G266+$W$3</f>
        <v>5.899</v>
      </c>
      <c r="X261" s="30" t="n">
        <f aca="false">'EO9904.3'!J266+$X$3</f>
        <v>0.015</v>
      </c>
      <c r="Y261" s="30" t="n">
        <v>0</v>
      </c>
      <c r="AA261" s="34" t="n">
        <f aca="false">IF($B261&lt;='EO9904.3'!mthend,Inputs!AA249,0)</f>
        <v>0</v>
      </c>
      <c r="AB261" s="0" t="n">
        <f aca="false">IF($B261&lt;='EO9904.3'!mthend,Inputs!AB249,0)</f>
        <v>0</v>
      </c>
      <c r="AC261" s="0" t="n">
        <f aca="false">IF($B261&lt;='EO9904.3'!mthend,Inputs!AC249,0)</f>
        <v>0</v>
      </c>
      <c r="AD261" s="33" t="n">
        <f aca="false">IF($B261&lt;='EO9904.3'!mthend,Inputs!AD249,0)</f>
        <v>0</v>
      </c>
      <c r="AE261" s="30" t="n">
        <f aca="false">'EO9904.M'!G266+$AE$3</f>
        <v>5.899</v>
      </c>
      <c r="AF261" s="30" t="n">
        <f aca="false">'EO9904.M'!J266+$AF$3</f>
        <v>0.015</v>
      </c>
      <c r="AG261" s="30" t="n">
        <v>0</v>
      </c>
    </row>
    <row r="262" customFormat="false" ht="12.75" hidden="false" customHeight="false" outlineLevel="0" collapsed="false">
      <c r="B262" s="25" t="n">
        <f aca="false">'EO9904.1'!A267</f>
        <v>44774</v>
      </c>
      <c r="C262" s="34" t="n">
        <f aca="false">IF($B262&lt;=Summary!$D$10,Inputs!C250,0)</f>
        <v>0</v>
      </c>
      <c r="D262" s="35" t="n">
        <f aca="false">IF($B262&lt;=Summary!$D$10,Inputs!D250,0)</f>
        <v>0</v>
      </c>
      <c r="E262" s="32" t="n">
        <f aca="false">IF($B262&lt;=Summary!$D$10,Inputs!E250,0)</f>
        <v>0</v>
      </c>
      <c r="F262" s="32" t="n">
        <f aca="false">IF($B262&lt;=Summary!$D$10,Inputs!F250,0)</f>
        <v>0</v>
      </c>
      <c r="G262" s="29" t="n">
        <f aca="false">'EO9904.1'!G267</f>
        <v>5.843</v>
      </c>
      <c r="H262" s="29" t="n">
        <f aca="false">'EO9904.1'!J267</f>
        <v>0</v>
      </c>
      <c r="I262" s="29" t="n">
        <f aca="false">'EO9904.1'!M267</f>
        <v>0</v>
      </c>
      <c r="K262" s="34" t="n">
        <f aca="false">IF($B262&lt;='EO9904.2'!mthend,Inputs!K250,0)</f>
        <v>0</v>
      </c>
      <c r="L262" s="33" t="n">
        <f aca="false">IF($B262&lt;='EO9904.2'!mthend,Inputs!L250,0)</f>
        <v>0</v>
      </c>
      <c r="M262" s="33" t="n">
        <f aca="false">IF($B262&lt;='EO9904.2'!mthend,Inputs!M250,0)</f>
        <v>0</v>
      </c>
      <c r="N262" s="33" t="n">
        <f aca="false">IF($B262&lt;='EO9904.2'!mthend,Inputs!N250,0)</f>
        <v>0</v>
      </c>
      <c r="O262" s="30" t="n">
        <v>0</v>
      </c>
      <c r="P262" s="30" t="n">
        <v>0</v>
      </c>
      <c r="Q262" s="30" t="n">
        <f aca="false">'EO9904.2'!M267-$Q$3</f>
        <v>-0.0075</v>
      </c>
      <c r="S262" s="34" t="n">
        <f aca="false">IF($B262&lt;='EO9904.3'!mthend,Inputs!S250,0)</f>
        <v>0</v>
      </c>
      <c r="T262" s="0" t="n">
        <f aca="false">IF($B262&lt;='EO9904.3'!mthend,Inputs!T250,0)</f>
        <v>0</v>
      </c>
      <c r="U262" s="0" t="n">
        <f aca="false">IF($B262&lt;='EO9904.3'!mthend,Inputs!U250,0)</f>
        <v>0</v>
      </c>
      <c r="V262" s="33" t="n">
        <f aca="false">IF($B262&lt;='EO9904.3'!mthend,Inputs!V250,0)</f>
        <v>0</v>
      </c>
      <c r="W262" s="30" t="n">
        <f aca="false">'EO9904.3'!G267+$W$3</f>
        <v>5.923</v>
      </c>
      <c r="X262" s="30" t="n">
        <f aca="false">'EO9904.3'!J267+$X$3</f>
        <v>0.015</v>
      </c>
      <c r="Y262" s="30" t="n">
        <v>0</v>
      </c>
      <c r="AA262" s="34" t="n">
        <f aca="false">IF($B262&lt;='EO9904.3'!mthend,Inputs!AA250,0)</f>
        <v>0</v>
      </c>
      <c r="AB262" s="0" t="n">
        <f aca="false">IF($B262&lt;='EO9904.3'!mthend,Inputs!AB250,0)</f>
        <v>0</v>
      </c>
      <c r="AC262" s="0" t="n">
        <f aca="false">IF($B262&lt;='EO9904.3'!mthend,Inputs!AC250,0)</f>
        <v>0</v>
      </c>
      <c r="AD262" s="33" t="n">
        <f aca="false">IF($B262&lt;='EO9904.3'!mthend,Inputs!AD250,0)</f>
        <v>0</v>
      </c>
      <c r="AE262" s="30" t="n">
        <f aca="false">'EO9904.M'!G267+$AE$3</f>
        <v>5.923</v>
      </c>
      <c r="AF262" s="30" t="n">
        <f aca="false">'EO9904.M'!J267+$AF$3</f>
        <v>0.015</v>
      </c>
      <c r="AG262" s="30" t="n">
        <v>0</v>
      </c>
    </row>
    <row r="263" customFormat="false" ht="12.75" hidden="false" customHeight="false" outlineLevel="0" collapsed="false">
      <c r="B263" s="25" t="n">
        <f aca="false">'EO9904.1'!A268</f>
        <v>44805</v>
      </c>
      <c r="C263" s="34" t="n">
        <f aca="false">IF($B263&lt;=Summary!$D$10,Inputs!C251,0)</f>
        <v>0</v>
      </c>
      <c r="D263" s="35" t="n">
        <f aca="false">IF($B263&lt;=Summary!$D$10,Inputs!D251,0)</f>
        <v>0</v>
      </c>
      <c r="E263" s="32" t="n">
        <f aca="false">IF($B263&lt;=Summary!$D$10,Inputs!E251,0)</f>
        <v>0</v>
      </c>
      <c r="F263" s="32" t="n">
        <f aca="false">IF($B263&lt;=Summary!$D$10,Inputs!F251,0)</f>
        <v>0</v>
      </c>
      <c r="G263" s="29" t="n">
        <f aca="false">'EO9904.1'!G268</f>
        <v>5.853</v>
      </c>
      <c r="H263" s="29" t="n">
        <f aca="false">'EO9904.1'!J268</f>
        <v>0</v>
      </c>
      <c r="I263" s="29" t="n">
        <f aca="false">'EO9904.1'!M268</f>
        <v>0</v>
      </c>
      <c r="K263" s="34" t="n">
        <f aca="false">IF($B263&lt;='EO9904.2'!mthend,Inputs!K251,0)</f>
        <v>0</v>
      </c>
      <c r="L263" s="33" t="n">
        <f aca="false">IF($B263&lt;='EO9904.2'!mthend,Inputs!L251,0)</f>
        <v>0</v>
      </c>
      <c r="M263" s="33" t="n">
        <f aca="false">IF($B263&lt;='EO9904.2'!mthend,Inputs!M251,0)</f>
        <v>0</v>
      </c>
      <c r="N263" s="33" t="n">
        <f aca="false">IF($B263&lt;='EO9904.2'!mthend,Inputs!N251,0)</f>
        <v>0</v>
      </c>
      <c r="O263" s="30" t="n">
        <v>0</v>
      </c>
      <c r="P263" s="30" t="n">
        <v>0</v>
      </c>
      <c r="Q263" s="30" t="n">
        <f aca="false">'EO9904.2'!M268-$Q$3</f>
        <v>-0.0075</v>
      </c>
      <c r="S263" s="34" t="n">
        <f aca="false">IF($B263&lt;='EO9904.3'!mthend,Inputs!S251,0)</f>
        <v>0</v>
      </c>
      <c r="T263" s="0" t="n">
        <f aca="false">IF($B263&lt;='EO9904.3'!mthend,Inputs!T251,0)</f>
        <v>0</v>
      </c>
      <c r="U263" s="0" t="n">
        <f aca="false">IF($B263&lt;='EO9904.3'!mthend,Inputs!U251,0)</f>
        <v>0</v>
      </c>
      <c r="V263" s="33" t="n">
        <f aca="false">IF($B263&lt;='EO9904.3'!mthend,Inputs!V251,0)</f>
        <v>0</v>
      </c>
      <c r="W263" s="30" t="n">
        <f aca="false">'EO9904.3'!G268+$W$3</f>
        <v>5.933</v>
      </c>
      <c r="X263" s="30" t="n">
        <f aca="false">'EO9904.3'!J268+$X$3</f>
        <v>0.015</v>
      </c>
      <c r="Y263" s="30" t="n">
        <v>0</v>
      </c>
      <c r="AA263" s="34" t="n">
        <f aca="false">IF($B263&lt;='EO9904.3'!mthend,Inputs!AA251,0)</f>
        <v>0</v>
      </c>
      <c r="AB263" s="0" t="n">
        <f aca="false">IF($B263&lt;='EO9904.3'!mthend,Inputs!AB251,0)</f>
        <v>0</v>
      </c>
      <c r="AC263" s="0" t="n">
        <f aca="false">IF($B263&lt;='EO9904.3'!mthend,Inputs!AC251,0)</f>
        <v>0</v>
      </c>
      <c r="AD263" s="33" t="n">
        <f aca="false">IF($B263&lt;='EO9904.3'!mthend,Inputs!AD251,0)</f>
        <v>0</v>
      </c>
      <c r="AE263" s="30" t="n">
        <f aca="false">'EO9904.M'!G268+$AE$3</f>
        <v>5.933</v>
      </c>
      <c r="AF263" s="30" t="n">
        <f aca="false">'EO9904.M'!J268+$AF$3</f>
        <v>0.015</v>
      </c>
      <c r="AG263" s="30" t="n">
        <v>0</v>
      </c>
    </row>
    <row r="264" customFormat="false" ht="12.75" hidden="false" customHeight="false" outlineLevel="0" collapsed="false">
      <c r="B264" s="25" t="n">
        <f aca="false">'EO9904.1'!A269</f>
        <v>44835</v>
      </c>
      <c r="C264" s="34" t="n">
        <f aca="false">IF($B264&lt;=Summary!$D$10,Inputs!C252,0)</f>
        <v>0</v>
      </c>
      <c r="D264" s="35" t="n">
        <f aca="false">IF($B264&lt;=Summary!$D$10,Inputs!D252,0)</f>
        <v>0</v>
      </c>
      <c r="E264" s="32" t="n">
        <f aca="false">IF($B264&lt;=Summary!$D$10,Inputs!E252,0)</f>
        <v>0</v>
      </c>
      <c r="F264" s="32" t="n">
        <f aca="false">IF($B264&lt;=Summary!$D$10,Inputs!F252,0)</f>
        <v>0</v>
      </c>
      <c r="G264" s="29" t="n">
        <f aca="false">'EO9904.1'!G269</f>
        <v>5.883</v>
      </c>
      <c r="H264" s="29" t="n">
        <f aca="false">'EO9904.1'!J269</f>
        <v>0</v>
      </c>
      <c r="I264" s="29" t="n">
        <f aca="false">'EO9904.1'!M269</f>
        <v>0</v>
      </c>
      <c r="K264" s="34" t="n">
        <f aca="false">IF($B264&lt;='EO9904.2'!mthend,Inputs!K252,0)</f>
        <v>0</v>
      </c>
      <c r="L264" s="33" t="n">
        <f aca="false">IF($B264&lt;='EO9904.2'!mthend,Inputs!L252,0)</f>
        <v>0</v>
      </c>
      <c r="M264" s="33" t="n">
        <f aca="false">IF($B264&lt;='EO9904.2'!mthend,Inputs!M252,0)</f>
        <v>0</v>
      </c>
      <c r="N264" s="33" t="n">
        <f aca="false">IF($B264&lt;='EO9904.2'!mthend,Inputs!N252,0)</f>
        <v>0</v>
      </c>
      <c r="O264" s="30" t="n">
        <v>0</v>
      </c>
      <c r="P264" s="30" t="n">
        <v>0</v>
      </c>
      <c r="Q264" s="30" t="n">
        <f aca="false">'EO9904.2'!M269-$Q$3</f>
        <v>-0.0075</v>
      </c>
      <c r="S264" s="34" t="n">
        <f aca="false">IF($B264&lt;='EO9904.3'!mthend,Inputs!S252,0)</f>
        <v>0</v>
      </c>
      <c r="T264" s="0" t="n">
        <f aca="false">IF($B264&lt;='EO9904.3'!mthend,Inputs!T252,0)</f>
        <v>0</v>
      </c>
      <c r="U264" s="0" t="n">
        <f aca="false">IF($B264&lt;='EO9904.3'!mthend,Inputs!U252,0)</f>
        <v>0</v>
      </c>
      <c r="V264" s="33" t="n">
        <f aca="false">IF($B264&lt;='EO9904.3'!mthend,Inputs!V252,0)</f>
        <v>0</v>
      </c>
      <c r="W264" s="30" t="n">
        <f aca="false">'EO9904.3'!G269+$W$3</f>
        <v>5.963</v>
      </c>
      <c r="X264" s="30" t="n">
        <f aca="false">'EO9904.3'!J269+$X$3</f>
        <v>0.015</v>
      </c>
      <c r="Y264" s="30" t="n">
        <v>0</v>
      </c>
      <c r="AA264" s="34" t="n">
        <f aca="false">IF($B264&lt;='EO9904.3'!mthend,Inputs!AA252,0)</f>
        <v>0</v>
      </c>
      <c r="AB264" s="0" t="n">
        <f aca="false">IF($B264&lt;='EO9904.3'!mthend,Inputs!AB252,0)</f>
        <v>0</v>
      </c>
      <c r="AC264" s="0" t="n">
        <f aca="false">IF($B264&lt;='EO9904.3'!mthend,Inputs!AC252,0)</f>
        <v>0</v>
      </c>
      <c r="AD264" s="33" t="n">
        <f aca="false">IF($B264&lt;='EO9904.3'!mthend,Inputs!AD252,0)</f>
        <v>0</v>
      </c>
      <c r="AE264" s="30" t="n">
        <f aca="false">'EO9904.M'!G269+$AE$3</f>
        <v>5.963</v>
      </c>
      <c r="AF264" s="30" t="n">
        <f aca="false">'EO9904.M'!J269+$AF$3</f>
        <v>0.015</v>
      </c>
      <c r="AG264" s="30" t="n">
        <v>0</v>
      </c>
    </row>
    <row r="265" customFormat="false" ht="12.75" hidden="false" customHeight="false" outlineLevel="0" collapsed="false">
      <c r="B265" s="25" t="n">
        <f aca="false">'EO9904.1'!A270</f>
        <v>44866</v>
      </c>
      <c r="C265" s="34" t="n">
        <f aca="false">IF($B265&lt;=Summary!$D$10,Inputs!C253,0)</f>
        <v>0</v>
      </c>
      <c r="D265" s="35" t="n">
        <f aca="false">IF($B265&lt;=Summary!$D$10,Inputs!D253,0)</f>
        <v>0</v>
      </c>
      <c r="E265" s="32" t="n">
        <f aca="false">IF($B265&lt;=Summary!$D$10,Inputs!E253,0)</f>
        <v>0</v>
      </c>
      <c r="F265" s="32" t="n">
        <f aca="false">IF($B265&lt;=Summary!$D$10,Inputs!F253,0)</f>
        <v>0</v>
      </c>
      <c r="G265" s="29" t="n">
        <f aca="false">'EO9904.1'!G270</f>
        <v>6.023</v>
      </c>
      <c r="H265" s="29" t="n">
        <f aca="false">'EO9904.1'!J270</f>
        <v>0</v>
      </c>
      <c r="I265" s="29" t="n">
        <f aca="false">'EO9904.1'!M270</f>
        <v>0</v>
      </c>
      <c r="K265" s="34" t="n">
        <f aca="false">IF($B265&lt;='EO9904.2'!mthend,Inputs!K253,0)</f>
        <v>0</v>
      </c>
      <c r="L265" s="33" t="n">
        <f aca="false">IF($B265&lt;='EO9904.2'!mthend,Inputs!L253,0)</f>
        <v>0</v>
      </c>
      <c r="M265" s="33" t="n">
        <f aca="false">IF($B265&lt;='EO9904.2'!mthend,Inputs!M253,0)</f>
        <v>0</v>
      </c>
      <c r="N265" s="33" t="n">
        <f aca="false">IF($B265&lt;='EO9904.2'!mthend,Inputs!N253,0)</f>
        <v>0</v>
      </c>
      <c r="O265" s="30" t="n">
        <v>0</v>
      </c>
      <c r="P265" s="30" t="n">
        <v>0</v>
      </c>
      <c r="Q265" s="30" t="n">
        <f aca="false">'EO9904.2'!M270-$Q$3</f>
        <v>-0.0075</v>
      </c>
      <c r="S265" s="34" t="n">
        <f aca="false">IF($B265&lt;='EO9904.3'!mthend,Inputs!S253,0)</f>
        <v>0</v>
      </c>
      <c r="T265" s="0" t="n">
        <f aca="false">IF($B265&lt;='EO9904.3'!mthend,Inputs!T253,0)</f>
        <v>0</v>
      </c>
      <c r="U265" s="0" t="n">
        <f aca="false">IF($B265&lt;='EO9904.3'!mthend,Inputs!U253,0)</f>
        <v>0</v>
      </c>
      <c r="V265" s="33" t="n">
        <f aca="false">IF($B265&lt;='EO9904.3'!mthend,Inputs!V253,0)</f>
        <v>0</v>
      </c>
      <c r="W265" s="30" t="n">
        <f aca="false">'EO9904.3'!G270+$W$3</f>
        <v>6.103</v>
      </c>
      <c r="X265" s="30" t="n">
        <f aca="false">'EO9904.3'!J270+$X$3</f>
        <v>0.015</v>
      </c>
      <c r="Y265" s="30" t="n">
        <v>0</v>
      </c>
      <c r="AA265" s="34" t="n">
        <f aca="false">IF($B265&lt;='EO9904.3'!mthend,Inputs!AA253,0)</f>
        <v>0</v>
      </c>
      <c r="AB265" s="0" t="n">
        <f aca="false">IF($B265&lt;='EO9904.3'!mthend,Inputs!AB253,0)</f>
        <v>0</v>
      </c>
      <c r="AC265" s="0" t="n">
        <f aca="false">IF($B265&lt;='EO9904.3'!mthend,Inputs!AC253,0)</f>
        <v>0</v>
      </c>
      <c r="AD265" s="33" t="n">
        <f aca="false">IF($B265&lt;='EO9904.3'!mthend,Inputs!AD253,0)</f>
        <v>0</v>
      </c>
      <c r="AE265" s="30" t="n">
        <f aca="false">'EO9904.M'!G270+$AE$3</f>
        <v>6.103</v>
      </c>
      <c r="AF265" s="30" t="n">
        <f aca="false">'EO9904.M'!J270+$AF$3</f>
        <v>0.015</v>
      </c>
      <c r="AG265" s="30" t="n">
        <v>0</v>
      </c>
    </row>
    <row r="266" customFormat="false" ht="12.75" hidden="false" customHeight="false" outlineLevel="0" collapsed="false">
      <c r="B266" s="25" t="n">
        <f aca="false">'EO9904.1'!A271</f>
        <v>44896</v>
      </c>
      <c r="C266" s="34" t="n">
        <f aca="false">IF($B266&lt;=Summary!$D$10,Inputs!C254,0)</f>
        <v>0</v>
      </c>
      <c r="D266" s="35" t="n">
        <f aca="false">IF($B266&lt;=Summary!$D$10,Inputs!D254,0)</f>
        <v>0</v>
      </c>
      <c r="E266" s="32" t="n">
        <f aca="false">IF($B266&lt;=Summary!$D$10,Inputs!E254,0)</f>
        <v>0</v>
      </c>
      <c r="F266" s="32" t="n">
        <f aca="false">IF($B266&lt;=Summary!$D$10,Inputs!F254,0)</f>
        <v>0</v>
      </c>
      <c r="G266" s="29" t="n">
        <f aca="false">'EO9904.1'!G271</f>
        <v>6.163</v>
      </c>
      <c r="H266" s="29" t="n">
        <f aca="false">'EO9904.1'!J271</f>
        <v>0</v>
      </c>
      <c r="I266" s="29" t="n">
        <f aca="false">'EO9904.1'!M271</f>
        <v>0</v>
      </c>
      <c r="K266" s="34" t="n">
        <f aca="false">IF($B266&lt;='EO9904.2'!mthend,Inputs!K254,0)</f>
        <v>0</v>
      </c>
      <c r="L266" s="33" t="n">
        <f aca="false">IF($B266&lt;='EO9904.2'!mthend,Inputs!L254,0)</f>
        <v>0</v>
      </c>
      <c r="M266" s="33" t="n">
        <f aca="false">IF($B266&lt;='EO9904.2'!mthend,Inputs!M254,0)</f>
        <v>0</v>
      </c>
      <c r="N266" s="33" t="n">
        <f aca="false">IF($B266&lt;='EO9904.2'!mthend,Inputs!N254,0)</f>
        <v>0</v>
      </c>
      <c r="O266" s="30" t="n">
        <v>0</v>
      </c>
      <c r="P266" s="30" t="n">
        <v>0</v>
      </c>
      <c r="Q266" s="30" t="n">
        <f aca="false">'EO9904.2'!M271-$Q$3</f>
        <v>-0.0075</v>
      </c>
      <c r="S266" s="34" t="n">
        <f aca="false">IF($B266&lt;='EO9904.3'!mthend,Inputs!S254,0)</f>
        <v>0</v>
      </c>
      <c r="T266" s="0" t="n">
        <f aca="false">IF($B266&lt;='EO9904.3'!mthend,Inputs!T254,0)</f>
        <v>0</v>
      </c>
      <c r="U266" s="0" t="n">
        <f aca="false">IF($B266&lt;='EO9904.3'!mthend,Inputs!U254,0)</f>
        <v>0</v>
      </c>
      <c r="V266" s="33" t="n">
        <f aca="false">IF($B266&lt;='EO9904.3'!mthend,Inputs!V254,0)</f>
        <v>0</v>
      </c>
      <c r="W266" s="30" t="n">
        <f aca="false">'EO9904.3'!G271+$W$3</f>
        <v>6.243</v>
      </c>
      <c r="X266" s="30" t="n">
        <f aca="false">'EO9904.3'!J271+$X$3</f>
        <v>0.015</v>
      </c>
      <c r="Y266" s="30" t="n">
        <v>0</v>
      </c>
      <c r="AA266" s="34" t="n">
        <f aca="false">IF($B266&lt;='EO9904.3'!mthend,Inputs!AA254,0)</f>
        <v>0</v>
      </c>
      <c r="AB266" s="0" t="n">
        <f aca="false">IF($B266&lt;='EO9904.3'!mthend,Inputs!AB254,0)</f>
        <v>0</v>
      </c>
      <c r="AC266" s="0" t="n">
        <f aca="false">IF($B266&lt;='EO9904.3'!mthend,Inputs!AC254,0)</f>
        <v>0</v>
      </c>
      <c r="AD266" s="33" t="n">
        <f aca="false">IF($B266&lt;='EO9904.3'!mthend,Inputs!AD254,0)</f>
        <v>0</v>
      </c>
      <c r="AE266" s="30" t="n">
        <f aca="false">'EO9904.M'!G271+$AE$3</f>
        <v>6.243</v>
      </c>
      <c r="AF266" s="30" t="n">
        <f aca="false">'EO9904.M'!J271+$AF$3</f>
        <v>0.015</v>
      </c>
      <c r="AG266" s="30" t="n">
        <v>0</v>
      </c>
    </row>
    <row r="267" customFormat="false" ht="12.75" hidden="false" customHeight="false" outlineLevel="0" collapsed="false">
      <c r="B267" s="25" t="n">
        <f aca="false">'EO9904.1'!A272</f>
        <v>44927</v>
      </c>
      <c r="C267" s="34" t="n">
        <f aca="false">IF($B267&lt;=Summary!$D$10,Inputs!C255,0)</f>
        <v>0</v>
      </c>
      <c r="D267" s="35" t="n">
        <f aca="false">IF($B267&lt;=Summary!$D$10,Inputs!D255,0)</f>
        <v>0</v>
      </c>
      <c r="E267" s="32" t="n">
        <f aca="false">IF($B267&lt;=Summary!$D$10,Inputs!E255,0)</f>
        <v>0</v>
      </c>
      <c r="F267" s="32" t="n">
        <f aca="false">IF($B267&lt;=Summary!$D$10,Inputs!F255,0)</f>
        <v>0</v>
      </c>
      <c r="G267" s="29" t="n">
        <f aca="false">'EO9904.1'!G272</f>
        <v>6.268</v>
      </c>
      <c r="H267" s="29" t="str">
        <f aca="false">'EO9904.1'!J272</f>
        <v/>
      </c>
      <c r="I267" s="29" t="str">
        <f aca="false">'EO9904.1'!M272</f>
        <v/>
      </c>
      <c r="K267" s="34" t="n">
        <f aca="false">IF($B267&lt;='EO9904.2'!mthend,Inputs!K255,0)</f>
        <v>0</v>
      </c>
      <c r="L267" s="33" t="n">
        <f aca="false">IF($B267&lt;='EO9904.2'!mthend,Inputs!L255,0)</f>
        <v>0</v>
      </c>
      <c r="M267" s="33" t="n">
        <f aca="false">IF($B267&lt;='EO9904.2'!mthend,Inputs!M255,0)</f>
        <v>0</v>
      </c>
      <c r="N267" s="33" t="n">
        <f aca="false">IF($B267&lt;='EO9904.2'!mthend,Inputs!N255,0)</f>
        <v>0</v>
      </c>
      <c r="O267" s="30" t="n">
        <v>0</v>
      </c>
      <c r="P267" s="30" t="n">
        <v>0</v>
      </c>
      <c r="Q267" s="30" t="e">
        <f aca="false">'EO9904.2'!M272-$Q$3</f>
        <v>#VALUE!</v>
      </c>
      <c r="S267" s="34" t="n">
        <f aca="false">IF($B267&lt;='EO9904.3'!mthend,Inputs!S255,0)</f>
        <v>0</v>
      </c>
      <c r="T267" s="0" t="n">
        <f aca="false">IF($B267&lt;='EO9904.3'!mthend,Inputs!T255,0)</f>
        <v>0</v>
      </c>
      <c r="U267" s="0" t="n">
        <f aca="false">IF($B267&lt;='EO9904.3'!mthend,Inputs!U255,0)</f>
        <v>0</v>
      </c>
      <c r="V267" s="33" t="n">
        <f aca="false">IF($B267&lt;='EO9904.3'!mthend,Inputs!V255,0)</f>
        <v>0</v>
      </c>
      <c r="W267" s="30" t="n">
        <f aca="false">'EO9904.3'!G272+$W$3</f>
        <v>6.348</v>
      </c>
      <c r="X267" s="30" t="e">
        <f aca="false">'EO9904.3'!J272+$X$3</f>
        <v>#VALUE!</v>
      </c>
      <c r="Y267" s="30" t="n">
        <v>0</v>
      </c>
      <c r="AA267" s="34" t="n">
        <f aca="false">IF($B267&lt;='EO9904.3'!mthend,Inputs!AA255,0)</f>
        <v>0</v>
      </c>
      <c r="AB267" s="0" t="n">
        <f aca="false">IF($B267&lt;='EO9904.3'!mthend,Inputs!AB255,0)</f>
        <v>0</v>
      </c>
      <c r="AC267" s="0" t="n">
        <f aca="false">IF($B267&lt;='EO9904.3'!mthend,Inputs!AC255,0)</f>
        <v>0</v>
      </c>
      <c r="AD267" s="33" t="n">
        <f aca="false">IF($B267&lt;='EO9904.3'!mthend,Inputs!AD255,0)</f>
        <v>0</v>
      </c>
      <c r="AE267" s="30" t="n">
        <f aca="false">'EO9904.M'!G272+$AE$3</f>
        <v>6.348</v>
      </c>
      <c r="AF267" s="30" t="e">
        <f aca="false">'EO9904.M'!J272+$AF$3</f>
        <v>#VALUE!</v>
      </c>
      <c r="AG267" s="30" t="n">
        <v>0</v>
      </c>
    </row>
    <row r="268" customFormat="false" ht="12.75" hidden="false" customHeight="false" outlineLevel="0" collapsed="false">
      <c r="B268" s="25" t="n">
        <f aca="false">'EO9904.1'!A273</f>
        <v>44958</v>
      </c>
      <c r="C268" s="34" t="n">
        <f aca="false">IF($B268&lt;=Summary!$D$10,Inputs!C256,0)</f>
        <v>0</v>
      </c>
      <c r="D268" s="35" t="n">
        <f aca="false">IF($B268&lt;=Summary!$D$10,Inputs!D256,0)</f>
        <v>0</v>
      </c>
      <c r="E268" s="32" t="n">
        <f aca="false">IF($B268&lt;=Summary!$D$10,Inputs!E256,0)</f>
        <v>0</v>
      </c>
      <c r="F268" s="32" t="n">
        <f aca="false">IF($B268&lt;=Summary!$D$10,Inputs!F256,0)</f>
        <v>0</v>
      </c>
      <c r="G268" s="29" t="n">
        <f aca="false">'EO9904.1'!G273</f>
        <v>6.148</v>
      </c>
      <c r="H268" s="29" t="str">
        <f aca="false">'EO9904.1'!J273</f>
        <v/>
      </c>
      <c r="I268" s="29" t="str">
        <f aca="false">'EO9904.1'!M273</f>
        <v/>
      </c>
      <c r="K268" s="34" t="n">
        <f aca="false">IF($B268&lt;='EO9904.2'!mthend,Inputs!K256,0)</f>
        <v>0</v>
      </c>
      <c r="L268" s="33" t="n">
        <f aca="false">IF($B268&lt;='EO9904.2'!mthend,Inputs!L256,0)</f>
        <v>0</v>
      </c>
      <c r="M268" s="33" t="n">
        <f aca="false">IF($B268&lt;='EO9904.2'!mthend,Inputs!M256,0)</f>
        <v>0</v>
      </c>
      <c r="N268" s="33" t="n">
        <f aca="false">IF($B268&lt;='EO9904.2'!mthend,Inputs!N256,0)</f>
        <v>0</v>
      </c>
      <c r="O268" s="30" t="n">
        <v>0</v>
      </c>
      <c r="P268" s="30" t="n">
        <v>0</v>
      </c>
      <c r="Q268" s="30" t="e">
        <f aca="false">'EO9904.2'!M273-$Q$3</f>
        <v>#VALUE!</v>
      </c>
      <c r="S268" s="34" t="n">
        <f aca="false">IF($B268&lt;='EO9904.3'!mthend,Inputs!S256,0)</f>
        <v>0</v>
      </c>
      <c r="T268" s="0" t="n">
        <f aca="false">IF($B268&lt;='EO9904.3'!mthend,Inputs!T256,0)</f>
        <v>0</v>
      </c>
      <c r="U268" s="0" t="n">
        <f aca="false">IF($B268&lt;='EO9904.3'!mthend,Inputs!U256,0)</f>
        <v>0</v>
      </c>
      <c r="V268" s="33" t="n">
        <f aca="false">IF($B268&lt;='EO9904.3'!mthend,Inputs!V256,0)</f>
        <v>0</v>
      </c>
      <c r="W268" s="30" t="n">
        <f aca="false">'EO9904.3'!G273+$W$3</f>
        <v>6.228</v>
      </c>
      <c r="X268" s="30" t="e">
        <f aca="false">'EO9904.3'!J273+$X$3</f>
        <v>#VALUE!</v>
      </c>
      <c r="Y268" s="30" t="n">
        <v>0</v>
      </c>
      <c r="AA268" s="34" t="n">
        <f aca="false">IF($B268&lt;='EO9904.3'!mthend,Inputs!AA256,0)</f>
        <v>0</v>
      </c>
      <c r="AB268" s="0" t="n">
        <f aca="false">IF($B268&lt;='EO9904.3'!mthend,Inputs!AB256,0)</f>
        <v>0</v>
      </c>
      <c r="AC268" s="0" t="n">
        <f aca="false">IF($B268&lt;='EO9904.3'!mthend,Inputs!AC256,0)</f>
        <v>0</v>
      </c>
      <c r="AD268" s="33" t="n">
        <f aca="false">IF($B268&lt;='EO9904.3'!mthend,Inputs!AD256,0)</f>
        <v>0</v>
      </c>
      <c r="AE268" s="30" t="n">
        <f aca="false">'EO9904.M'!G273+$AE$3</f>
        <v>6.228</v>
      </c>
      <c r="AF268" s="30" t="e">
        <f aca="false">'EO9904.M'!J273+$AF$3</f>
        <v>#VALUE!</v>
      </c>
      <c r="AG268" s="30" t="n">
        <v>0</v>
      </c>
    </row>
    <row r="269" customFormat="false" ht="12.75" hidden="false" customHeight="false" outlineLevel="0" collapsed="false">
      <c r="B269" s="25" t="n">
        <f aca="false">'EO9904.1'!A274</f>
        <v>44986</v>
      </c>
      <c r="C269" s="34" t="n">
        <f aca="false">IF($B269&lt;=Summary!$D$10,Inputs!C257,0)</f>
        <v>0</v>
      </c>
      <c r="D269" s="35" t="n">
        <f aca="false">IF($B269&lt;=Summary!$D$10,Inputs!D257,0)</f>
        <v>0</v>
      </c>
      <c r="E269" s="32" t="n">
        <f aca="false">IF($B269&lt;=Summary!$D$10,Inputs!E257,0)</f>
        <v>0</v>
      </c>
      <c r="F269" s="32" t="n">
        <f aca="false">IF($B269&lt;=Summary!$D$10,Inputs!F257,0)</f>
        <v>0</v>
      </c>
      <c r="G269" s="29" t="n">
        <f aca="false">'EO9904.1'!G274</f>
        <v>6.023</v>
      </c>
      <c r="H269" s="29" t="str">
        <f aca="false">'EO9904.1'!J274</f>
        <v/>
      </c>
      <c r="I269" s="29" t="str">
        <f aca="false">'EO9904.1'!M274</f>
        <v/>
      </c>
      <c r="K269" s="34" t="n">
        <f aca="false">IF($B269&lt;='EO9904.2'!mthend,Inputs!K257,0)</f>
        <v>0</v>
      </c>
      <c r="L269" s="33" t="n">
        <f aca="false">IF($B269&lt;='EO9904.2'!mthend,Inputs!L257,0)</f>
        <v>0</v>
      </c>
      <c r="M269" s="33" t="n">
        <f aca="false">IF($B269&lt;='EO9904.2'!mthend,Inputs!M257,0)</f>
        <v>0</v>
      </c>
      <c r="N269" s="33" t="n">
        <f aca="false">IF($B269&lt;='EO9904.2'!mthend,Inputs!N257,0)</f>
        <v>0</v>
      </c>
      <c r="O269" s="30" t="n">
        <v>0</v>
      </c>
      <c r="P269" s="30" t="n">
        <v>0</v>
      </c>
      <c r="Q269" s="30" t="e">
        <f aca="false">'EO9904.2'!M274-$Q$3</f>
        <v>#VALUE!</v>
      </c>
      <c r="S269" s="34" t="n">
        <f aca="false">IF($B269&lt;='EO9904.3'!mthend,Inputs!S257,0)</f>
        <v>0</v>
      </c>
      <c r="T269" s="0" t="n">
        <f aca="false">IF($B269&lt;='EO9904.3'!mthend,Inputs!T257,0)</f>
        <v>0</v>
      </c>
      <c r="U269" s="0" t="n">
        <f aca="false">IF($B269&lt;='EO9904.3'!mthend,Inputs!U257,0)</f>
        <v>0</v>
      </c>
      <c r="V269" s="33" t="n">
        <f aca="false">IF($B269&lt;='EO9904.3'!mthend,Inputs!V257,0)</f>
        <v>0</v>
      </c>
      <c r="W269" s="30" t="n">
        <f aca="false">'EO9904.3'!G274+$W$3</f>
        <v>6.103</v>
      </c>
      <c r="X269" s="30" t="e">
        <f aca="false">'EO9904.3'!J274+$X$3</f>
        <v>#VALUE!</v>
      </c>
      <c r="Y269" s="30" t="n">
        <v>0</v>
      </c>
      <c r="AA269" s="34" t="n">
        <f aca="false">IF($B269&lt;='EO9904.3'!mthend,Inputs!AA257,0)</f>
        <v>0</v>
      </c>
      <c r="AB269" s="0" t="n">
        <f aca="false">IF($B269&lt;='EO9904.3'!mthend,Inputs!AB257,0)</f>
        <v>0</v>
      </c>
      <c r="AC269" s="0" t="n">
        <f aca="false">IF($B269&lt;='EO9904.3'!mthend,Inputs!AC257,0)</f>
        <v>0</v>
      </c>
      <c r="AD269" s="33" t="n">
        <f aca="false">IF($B269&lt;='EO9904.3'!mthend,Inputs!AD257,0)</f>
        <v>0</v>
      </c>
      <c r="AE269" s="30" t="n">
        <f aca="false">'EO9904.M'!G274+$AE$3</f>
        <v>6.103</v>
      </c>
      <c r="AF269" s="30" t="e">
        <f aca="false">'EO9904.M'!J274+$AF$3</f>
        <v>#VALUE!</v>
      </c>
      <c r="AG269" s="30" t="n">
        <v>0</v>
      </c>
    </row>
    <row r="270" customFormat="false" ht="12.75" hidden="false" customHeight="false" outlineLevel="0" collapsed="false">
      <c r="B270" s="25" t="n">
        <f aca="false">'EO9904.1'!A275</f>
        <v>45017</v>
      </c>
      <c r="C270" s="34" t="n">
        <f aca="false">IF($B270&lt;=Summary!$D$10,Inputs!C258,0)</f>
        <v>0</v>
      </c>
      <c r="D270" s="35" t="n">
        <f aca="false">IF($B270&lt;=Summary!$D$10,Inputs!D258,0)</f>
        <v>0</v>
      </c>
      <c r="E270" s="32" t="n">
        <f aca="false">IF($B270&lt;=Summary!$D$10,Inputs!E258,0)</f>
        <v>0</v>
      </c>
      <c r="F270" s="32" t="n">
        <f aca="false">IF($B270&lt;=Summary!$D$10,Inputs!F258,0)</f>
        <v>0</v>
      </c>
      <c r="G270" s="29" t="n">
        <f aca="false">'EO9904.1'!G275</f>
        <v>5.893</v>
      </c>
      <c r="H270" s="29" t="str">
        <f aca="false">'EO9904.1'!J275</f>
        <v/>
      </c>
      <c r="I270" s="29" t="str">
        <f aca="false">'EO9904.1'!M275</f>
        <v/>
      </c>
      <c r="K270" s="34" t="n">
        <f aca="false">IF($B270&lt;='EO9904.2'!mthend,Inputs!K258,0)</f>
        <v>0</v>
      </c>
      <c r="L270" s="33" t="n">
        <f aca="false">IF($B270&lt;='EO9904.2'!mthend,Inputs!L258,0)</f>
        <v>0</v>
      </c>
      <c r="M270" s="33" t="n">
        <f aca="false">IF($B270&lt;='EO9904.2'!mthend,Inputs!M258,0)</f>
        <v>0</v>
      </c>
      <c r="N270" s="33" t="n">
        <f aca="false">IF($B270&lt;='EO9904.2'!mthend,Inputs!N258,0)</f>
        <v>0</v>
      </c>
      <c r="O270" s="30" t="n">
        <v>0</v>
      </c>
      <c r="P270" s="30" t="n">
        <v>0</v>
      </c>
      <c r="Q270" s="30" t="e">
        <f aca="false">'EO9904.2'!M275-$Q$3</f>
        <v>#VALUE!</v>
      </c>
      <c r="S270" s="34" t="n">
        <f aca="false">IF($B270&lt;='EO9904.3'!mthend,Inputs!S258,0)</f>
        <v>0</v>
      </c>
      <c r="T270" s="0" t="n">
        <f aca="false">IF($B270&lt;='EO9904.3'!mthend,Inputs!T258,0)</f>
        <v>0</v>
      </c>
      <c r="U270" s="0" t="n">
        <f aca="false">IF($B270&lt;='EO9904.3'!mthend,Inputs!U258,0)</f>
        <v>0</v>
      </c>
      <c r="V270" s="33" t="n">
        <f aca="false">IF($B270&lt;='EO9904.3'!mthend,Inputs!V258,0)</f>
        <v>0</v>
      </c>
      <c r="W270" s="30" t="n">
        <f aca="false">'EO9904.3'!G275+$W$3</f>
        <v>5.973</v>
      </c>
      <c r="X270" s="30" t="e">
        <f aca="false">'EO9904.3'!J275+$X$3</f>
        <v>#VALUE!</v>
      </c>
      <c r="Y270" s="30" t="n">
        <v>0</v>
      </c>
      <c r="AA270" s="34" t="n">
        <f aca="false">IF($B270&lt;='EO9904.3'!mthend,Inputs!AA258,0)</f>
        <v>0</v>
      </c>
      <c r="AB270" s="0" t="n">
        <f aca="false">IF($B270&lt;='EO9904.3'!mthend,Inputs!AB258,0)</f>
        <v>0</v>
      </c>
      <c r="AC270" s="0" t="n">
        <f aca="false">IF($B270&lt;='EO9904.3'!mthend,Inputs!AC258,0)</f>
        <v>0</v>
      </c>
      <c r="AD270" s="33" t="n">
        <f aca="false">IF($B270&lt;='EO9904.3'!mthend,Inputs!AD258,0)</f>
        <v>0</v>
      </c>
      <c r="AE270" s="30" t="n">
        <f aca="false">'EO9904.M'!G275+$AE$3</f>
        <v>5.973</v>
      </c>
      <c r="AF270" s="30" t="e">
        <f aca="false">'EO9904.M'!J275+$AF$3</f>
        <v>#VALUE!</v>
      </c>
      <c r="AG270" s="30" t="n">
        <v>0</v>
      </c>
    </row>
    <row r="271" customFormat="false" ht="12.75" hidden="false" customHeight="false" outlineLevel="0" collapsed="false">
      <c r="B271" s="25" t="n">
        <f aca="false">'EO9904.1'!A276</f>
        <v>45047</v>
      </c>
      <c r="C271" s="34" t="n">
        <f aca="false">IF($B271&lt;=Summary!$D$10,Inputs!C259,0)</f>
        <v>0</v>
      </c>
      <c r="D271" s="35" t="n">
        <f aca="false">IF($B271&lt;=Summary!$D$10,Inputs!D259,0)</f>
        <v>0</v>
      </c>
      <c r="E271" s="32" t="n">
        <f aca="false">IF($B271&lt;=Summary!$D$10,Inputs!E259,0)</f>
        <v>0</v>
      </c>
      <c r="F271" s="32" t="n">
        <f aca="false">IF($B271&lt;=Summary!$D$10,Inputs!F259,0)</f>
        <v>0</v>
      </c>
      <c r="G271" s="29" t="n">
        <f aca="false">'EO9904.1'!G276</f>
        <v>5.883</v>
      </c>
      <c r="H271" s="29" t="str">
        <f aca="false">'EO9904.1'!J276</f>
        <v/>
      </c>
      <c r="I271" s="29" t="str">
        <f aca="false">'EO9904.1'!M276</f>
        <v/>
      </c>
      <c r="K271" s="34" t="n">
        <f aca="false">IF($B271&lt;='EO9904.2'!mthend,Inputs!K259,0)</f>
        <v>0</v>
      </c>
      <c r="L271" s="33" t="n">
        <f aca="false">IF($B271&lt;='EO9904.2'!mthend,Inputs!L259,0)</f>
        <v>0</v>
      </c>
      <c r="M271" s="33" t="n">
        <f aca="false">IF($B271&lt;='EO9904.2'!mthend,Inputs!M259,0)</f>
        <v>0</v>
      </c>
      <c r="N271" s="33" t="n">
        <f aca="false">IF($B271&lt;='EO9904.2'!mthend,Inputs!N259,0)</f>
        <v>0</v>
      </c>
      <c r="O271" s="30" t="n">
        <v>0</v>
      </c>
      <c r="P271" s="30" t="n">
        <v>0</v>
      </c>
      <c r="Q271" s="30" t="e">
        <f aca="false">'EO9904.2'!M276-$Q$3</f>
        <v>#VALUE!</v>
      </c>
      <c r="S271" s="34" t="n">
        <f aca="false">IF($B271&lt;='EO9904.3'!mthend,Inputs!S259,0)</f>
        <v>0</v>
      </c>
      <c r="T271" s="0" t="n">
        <f aca="false">IF($B271&lt;='EO9904.3'!mthend,Inputs!T259,0)</f>
        <v>0</v>
      </c>
      <c r="U271" s="0" t="n">
        <f aca="false">IF($B271&lt;='EO9904.3'!mthend,Inputs!U259,0)</f>
        <v>0</v>
      </c>
      <c r="V271" s="33" t="n">
        <f aca="false">IF($B271&lt;='EO9904.3'!mthend,Inputs!V259,0)</f>
        <v>0</v>
      </c>
      <c r="W271" s="30" t="n">
        <f aca="false">'EO9904.3'!G276+$W$3</f>
        <v>5.963</v>
      </c>
      <c r="X271" s="30" t="e">
        <f aca="false">'EO9904.3'!J276+$X$3</f>
        <v>#VALUE!</v>
      </c>
      <c r="Y271" s="30" t="n">
        <v>0</v>
      </c>
      <c r="AA271" s="34" t="n">
        <f aca="false">IF($B271&lt;='EO9904.3'!mthend,Inputs!AA259,0)</f>
        <v>0</v>
      </c>
      <c r="AB271" s="0" t="n">
        <f aca="false">IF($B271&lt;='EO9904.3'!mthend,Inputs!AB259,0)</f>
        <v>0</v>
      </c>
      <c r="AC271" s="0" t="n">
        <f aca="false">IF($B271&lt;='EO9904.3'!mthend,Inputs!AC259,0)</f>
        <v>0</v>
      </c>
      <c r="AD271" s="33" t="n">
        <f aca="false">IF($B271&lt;='EO9904.3'!mthend,Inputs!AD259,0)</f>
        <v>0</v>
      </c>
      <c r="AE271" s="30" t="n">
        <f aca="false">'EO9904.M'!G276+$AE$3</f>
        <v>5.963</v>
      </c>
      <c r="AF271" s="30" t="e">
        <f aca="false">'EO9904.M'!J276+$AF$3</f>
        <v>#VALUE!</v>
      </c>
      <c r="AG271" s="30" t="n">
        <v>0</v>
      </c>
    </row>
    <row r="272" customFormat="false" ht="12.75" hidden="false" customHeight="false" outlineLevel="0" collapsed="false">
      <c r="B272" s="25" t="n">
        <f aca="false">'EO9904.1'!A277</f>
        <v>45078</v>
      </c>
      <c r="C272" s="34" t="n">
        <f aca="false">IF($B272&lt;=Summary!$D$10,Inputs!C260,0)</f>
        <v>0</v>
      </c>
      <c r="D272" s="35" t="n">
        <f aca="false">IF($B272&lt;=Summary!$D$10,Inputs!D260,0)</f>
        <v>0</v>
      </c>
      <c r="E272" s="32" t="n">
        <f aca="false">IF($B272&lt;=Summary!$D$10,Inputs!E260,0)</f>
        <v>0</v>
      </c>
      <c r="F272" s="32" t="n">
        <f aca="false">IF($B272&lt;=Summary!$D$10,Inputs!F260,0)</f>
        <v>0</v>
      </c>
      <c r="G272" s="29" t="n">
        <f aca="false">'EO9904.1'!G277</f>
        <v>5.903</v>
      </c>
      <c r="H272" s="29" t="str">
        <f aca="false">'EO9904.1'!J277</f>
        <v/>
      </c>
      <c r="I272" s="29" t="str">
        <f aca="false">'EO9904.1'!M277</f>
        <v/>
      </c>
      <c r="K272" s="34" t="n">
        <f aca="false">IF($B272&lt;='EO9904.2'!mthend,Inputs!K260,0)</f>
        <v>0</v>
      </c>
      <c r="L272" s="33" t="n">
        <f aca="false">IF($B272&lt;='EO9904.2'!mthend,Inputs!L260,0)</f>
        <v>0</v>
      </c>
      <c r="M272" s="33" t="n">
        <f aca="false">IF($B272&lt;='EO9904.2'!mthend,Inputs!M260,0)</f>
        <v>0</v>
      </c>
      <c r="N272" s="33" t="n">
        <f aca="false">IF($B272&lt;='EO9904.2'!mthend,Inputs!N260,0)</f>
        <v>0</v>
      </c>
      <c r="O272" s="30" t="n">
        <v>0</v>
      </c>
      <c r="P272" s="30" t="n">
        <v>0</v>
      </c>
      <c r="Q272" s="30" t="e">
        <f aca="false">'EO9904.2'!M277-$Q$3</f>
        <v>#VALUE!</v>
      </c>
      <c r="S272" s="34" t="n">
        <f aca="false">IF($B272&lt;='EO9904.3'!mthend,Inputs!S260,0)</f>
        <v>0</v>
      </c>
      <c r="T272" s="0" t="n">
        <f aca="false">IF($B272&lt;='EO9904.3'!mthend,Inputs!T260,0)</f>
        <v>0</v>
      </c>
      <c r="U272" s="0" t="n">
        <f aca="false">IF($B272&lt;='EO9904.3'!mthend,Inputs!U260,0)</f>
        <v>0</v>
      </c>
      <c r="V272" s="33" t="n">
        <f aca="false">IF($B272&lt;='EO9904.3'!mthend,Inputs!V260,0)</f>
        <v>0</v>
      </c>
      <c r="W272" s="30" t="n">
        <f aca="false">'EO9904.3'!G277+$W$3</f>
        <v>5.983</v>
      </c>
      <c r="X272" s="30" t="e">
        <f aca="false">'EO9904.3'!J277+$X$3</f>
        <v>#VALUE!</v>
      </c>
      <c r="Y272" s="30" t="n">
        <v>0</v>
      </c>
      <c r="AA272" s="34" t="n">
        <f aca="false">IF($B272&lt;='EO9904.3'!mthend,Inputs!AA260,0)</f>
        <v>0</v>
      </c>
      <c r="AB272" s="0" t="n">
        <f aca="false">IF($B272&lt;='EO9904.3'!mthend,Inputs!AB260,0)</f>
        <v>0</v>
      </c>
      <c r="AC272" s="0" t="n">
        <f aca="false">IF($B272&lt;='EO9904.3'!mthend,Inputs!AC260,0)</f>
        <v>0</v>
      </c>
      <c r="AD272" s="33" t="n">
        <f aca="false">IF($B272&lt;='EO9904.3'!mthend,Inputs!AD260,0)</f>
        <v>0</v>
      </c>
      <c r="AE272" s="30" t="n">
        <f aca="false">'EO9904.M'!G277+$AE$3</f>
        <v>5.983</v>
      </c>
      <c r="AF272" s="30" t="e">
        <f aca="false">'EO9904.M'!J277+$AF$3</f>
        <v>#VALUE!</v>
      </c>
      <c r="AG272" s="30" t="n">
        <v>0</v>
      </c>
    </row>
    <row r="273" customFormat="false" ht="12.75" hidden="false" customHeight="false" outlineLevel="0" collapsed="false">
      <c r="B273" s="25" t="n">
        <f aca="false">'EO9904.1'!A278</f>
        <v>45108</v>
      </c>
      <c r="C273" s="34" t="n">
        <f aca="false">IF($B273&lt;=Summary!$D$10,Inputs!C261,0)</f>
        <v>0</v>
      </c>
      <c r="D273" s="35" t="n">
        <f aca="false">IF($B273&lt;=Summary!$D$10,Inputs!D261,0)</f>
        <v>0</v>
      </c>
      <c r="E273" s="32" t="n">
        <f aca="false">IF($B273&lt;=Summary!$D$10,Inputs!E261,0)</f>
        <v>0</v>
      </c>
      <c r="F273" s="32" t="n">
        <f aca="false">IF($B273&lt;=Summary!$D$10,Inputs!F261,0)</f>
        <v>0</v>
      </c>
      <c r="G273" s="29" t="n">
        <f aca="false">'EO9904.1'!G278</f>
        <v>5.924</v>
      </c>
      <c r="H273" s="29" t="str">
        <f aca="false">'EO9904.1'!J278</f>
        <v/>
      </c>
      <c r="I273" s="29" t="str">
        <f aca="false">'EO9904.1'!M278</f>
        <v/>
      </c>
      <c r="K273" s="34" t="n">
        <f aca="false">IF($B273&lt;='EO9904.2'!mthend,Inputs!K261,0)</f>
        <v>0</v>
      </c>
      <c r="L273" s="33" t="n">
        <f aca="false">IF($B273&lt;='EO9904.2'!mthend,Inputs!L261,0)</f>
        <v>0</v>
      </c>
      <c r="M273" s="33" t="n">
        <f aca="false">IF($B273&lt;='EO9904.2'!mthend,Inputs!M261,0)</f>
        <v>0</v>
      </c>
      <c r="N273" s="33" t="n">
        <f aca="false">IF($B273&lt;='EO9904.2'!mthend,Inputs!N261,0)</f>
        <v>0</v>
      </c>
      <c r="O273" s="30" t="n">
        <v>0</v>
      </c>
      <c r="P273" s="30" t="n">
        <v>0</v>
      </c>
      <c r="Q273" s="30" t="e">
        <f aca="false">'EO9904.2'!M278-$Q$3</f>
        <v>#VALUE!</v>
      </c>
      <c r="S273" s="34" t="n">
        <f aca="false">IF($B273&lt;='EO9904.3'!mthend,Inputs!S261,0)</f>
        <v>0</v>
      </c>
      <c r="T273" s="0" t="n">
        <f aca="false">IF($B273&lt;='EO9904.3'!mthend,Inputs!T261,0)</f>
        <v>0</v>
      </c>
      <c r="U273" s="0" t="n">
        <f aca="false">IF($B273&lt;='EO9904.3'!mthend,Inputs!U261,0)</f>
        <v>0</v>
      </c>
      <c r="V273" s="33" t="n">
        <f aca="false">IF($B273&lt;='EO9904.3'!mthend,Inputs!V261,0)</f>
        <v>0</v>
      </c>
      <c r="W273" s="30" t="n">
        <f aca="false">'EO9904.3'!G278+$W$3</f>
        <v>6.004</v>
      </c>
      <c r="X273" s="30" t="e">
        <f aca="false">'EO9904.3'!J278+$X$3</f>
        <v>#VALUE!</v>
      </c>
      <c r="Y273" s="30" t="n">
        <v>0</v>
      </c>
      <c r="AA273" s="34" t="n">
        <f aca="false">IF($B273&lt;='EO9904.3'!mthend,Inputs!AA261,0)</f>
        <v>0</v>
      </c>
      <c r="AB273" s="0" t="n">
        <f aca="false">IF($B273&lt;='EO9904.3'!mthend,Inputs!AB261,0)</f>
        <v>0</v>
      </c>
      <c r="AC273" s="0" t="n">
        <f aca="false">IF($B273&lt;='EO9904.3'!mthend,Inputs!AC261,0)</f>
        <v>0</v>
      </c>
      <c r="AD273" s="33" t="n">
        <f aca="false">IF($B273&lt;='EO9904.3'!mthend,Inputs!AD261,0)</f>
        <v>0</v>
      </c>
      <c r="AE273" s="30" t="n">
        <f aca="false">'EO9904.M'!G278+$AE$3</f>
        <v>6.004</v>
      </c>
      <c r="AF273" s="30" t="e">
        <f aca="false">'EO9904.M'!J278+$AF$3</f>
        <v>#VALUE!</v>
      </c>
      <c r="AG273" s="30" t="n">
        <v>0</v>
      </c>
    </row>
    <row r="274" customFormat="false" ht="12.75" hidden="false" customHeight="false" outlineLevel="0" collapsed="false">
      <c r="B274" s="25" t="n">
        <f aca="false">'EO9904.1'!A279</f>
        <v>45139</v>
      </c>
      <c r="C274" s="34" t="n">
        <f aca="false">IF($B274&lt;=Summary!$D$10,Inputs!C262,0)</f>
        <v>0</v>
      </c>
      <c r="D274" s="35" t="n">
        <f aca="false">IF($B274&lt;=Summary!$D$10,Inputs!D262,0)</f>
        <v>0</v>
      </c>
      <c r="E274" s="32" t="n">
        <f aca="false">IF($B274&lt;=Summary!$D$10,Inputs!E262,0)</f>
        <v>0</v>
      </c>
      <c r="F274" s="32" t="n">
        <f aca="false">IF($B274&lt;=Summary!$D$10,Inputs!F262,0)</f>
        <v>0</v>
      </c>
      <c r="G274" s="29" t="n">
        <f aca="false">'EO9904.1'!G279</f>
        <v>5.948</v>
      </c>
      <c r="H274" s="29" t="str">
        <f aca="false">'EO9904.1'!J279</f>
        <v/>
      </c>
      <c r="I274" s="29" t="str">
        <f aca="false">'EO9904.1'!M279</f>
        <v/>
      </c>
      <c r="K274" s="34" t="n">
        <f aca="false">IF($B274&lt;='EO9904.2'!mthend,Inputs!K262,0)</f>
        <v>0</v>
      </c>
      <c r="L274" s="33" t="n">
        <f aca="false">IF($B274&lt;='EO9904.2'!mthend,Inputs!L262,0)</f>
        <v>0</v>
      </c>
      <c r="M274" s="33" t="n">
        <f aca="false">IF($B274&lt;='EO9904.2'!mthend,Inputs!M262,0)</f>
        <v>0</v>
      </c>
      <c r="N274" s="33" t="n">
        <f aca="false">IF($B274&lt;='EO9904.2'!mthend,Inputs!N262,0)</f>
        <v>0</v>
      </c>
      <c r="O274" s="30" t="n">
        <v>0</v>
      </c>
      <c r="P274" s="30" t="n">
        <v>0</v>
      </c>
      <c r="Q274" s="30" t="e">
        <f aca="false">'EO9904.2'!M279-$Q$3</f>
        <v>#VALUE!</v>
      </c>
      <c r="S274" s="34" t="n">
        <f aca="false">IF($B274&lt;='EO9904.3'!mthend,Inputs!S262,0)</f>
        <v>0</v>
      </c>
      <c r="T274" s="0" t="n">
        <f aca="false">IF($B274&lt;='EO9904.3'!mthend,Inputs!T262,0)</f>
        <v>0</v>
      </c>
      <c r="U274" s="0" t="n">
        <f aca="false">IF($B274&lt;='EO9904.3'!mthend,Inputs!U262,0)</f>
        <v>0</v>
      </c>
      <c r="V274" s="33" t="n">
        <f aca="false">IF($B274&lt;='EO9904.3'!mthend,Inputs!V262,0)</f>
        <v>0</v>
      </c>
      <c r="W274" s="30" t="n">
        <f aca="false">'EO9904.3'!G279+$W$3</f>
        <v>6.028</v>
      </c>
      <c r="X274" s="30" t="e">
        <f aca="false">'EO9904.3'!J279+$X$3</f>
        <v>#VALUE!</v>
      </c>
      <c r="Y274" s="30" t="n">
        <v>0</v>
      </c>
      <c r="AA274" s="34" t="n">
        <f aca="false">IF($B274&lt;='EO9904.3'!mthend,Inputs!AA262,0)</f>
        <v>0</v>
      </c>
      <c r="AB274" s="0" t="n">
        <f aca="false">IF($B274&lt;='EO9904.3'!mthend,Inputs!AB262,0)</f>
        <v>0</v>
      </c>
      <c r="AC274" s="0" t="n">
        <f aca="false">IF($B274&lt;='EO9904.3'!mthend,Inputs!AC262,0)</f>
        <v>0</v>
      </c>
      <c r="AD274" s="33" t="n">
        <f aca="false">IF($B274&lt;='EO9904.3'!mthend,Inputs!AD262,0)</f>
        <v>0</v>
      </c>
      <c r="AE274" s="30" t="n">
        <f aca="false">'EO9904.M'!G279+$AE$3</f>
        <v>6.028</v>
      </c>
      <c r="AF274" s="30" t="e">
        <f aca="false">'EO9904.M'!J279+$AF$3</f>
        <v>#VALUE!</v>
      </c>
      <c r="AG274" s="30" t="n">
        <v>0</v>
      </c>
    </row>
    <row r="275" customFormat="false" ht="12.75" hidden="false" customHeight="false" outlineLevel="0" collapsed="false">
      <c r="B275" s="25" t="n">
        <f aca="false">'EO9904.1'!A280</f>
        <v>45170</v>
      </c>
      <c r="C275" s="34" t="n">
        <f aca="false">IF($B275&lt;=Summary!$D$10,Inputs!C263,0)</f>
        <v>0</v>
      </c>
      <c r="D275" s="35" t="n">
        <f aca="false">IF($B275&lt;=Summary!$D$10,Inputs!D263,0)</f>
        <v>0</v>
      </c>
      <c r="E275" s="32" t="n">
        <f aca="false">IF($B275&lt;=Summary!$D$10,Inputs!E263,0)</f>
        <v>0</v>
      </c>
      <c r="F275" s="32" t="n">
        <f aca="false">IF($B275&lt;=Summary!$D$10,Inputs!F263,0)</f>
        <v>0</v>
      </c>
      <c r="G275" s="29" t="n">
        <f aca="false">'EO9904.1'!G280</f>
        <v>5.958</v>
      </c>
      <c r="H275" s="29" t="str">
        <f aca="false">'EO9904.1'!J280</f>
        <v/>
      </c>
      <c r="I275" s="29" t="str">
        <f aca="false">'EO9904.1'!M280</f>
        <v/>
      </c>
      <c r="K275" s="34" t="n">
        <f aca="false">IF($B275&lt;='EO9904.2'!mthend,Inputs!K263,0)</f>
        <v>0</v>
      </c>
      <c r="L275" s="33" t="n">
        <f aca="false">IF($B275&lt;='EO9904.2'!mthend,Inputs!L263,0)</f>
        <v>0</v>
      </c>
      <c r="M275" s="33" t="n">
        <f aca="false">IF($B275&lt;='EO9904.2'!mthend,Inputs!M263,0)</f>
        <v>0</v>
      </c>
      <c r="N275" s="33" t="n">
        <f aca="false">IF($B275&lt;='EO9904.2'!mthend,Inputs!N263,0)</f>
        <v>0</v>
      </c>
      <c r="O275" s="30" t="n">
        <v>0</v>
      </c>
      <c r="P275" s="30" t="n">
        <v>0</v>
      </c>
      <c r="Q275" s="30" t="e">
        <f aca="false">'EO9904.2'!M280-$Q$3</f>
        <v>#VALUE!</v>
      </c>
      <c r="S275" s="34" t="n">
        <f aca="false">IF($B275&lt;='EO9904.3'!mthend,Inputs!S263,0)</f>
        <v>0</v>
      </c>
      <c r="T275" s="0" t="n">
        <f aca="false">IF($B275&lt;='EO9904.3'!mthend,Inputs!T263,0)</f>
        <v>0</v>
      </c>
      <c r="U275" s="0" t="n">
        <f aca="false">IF($B275&lt;='EO9904.3'!mthend,Inputs!U263,0)</f>
        <v>0</v>
      </c>
      <c r="V275" s="33" t="n">
        <f aca="false">IF($B275&lt;='EO9904.3'!mthend,Inputs!V263,0)</f>
        <v>0</v>
      </c>
      <c r="W275" s="30" t="n">
        <f aca="false">'EO9904.3'!G280+$W$3</f>
        <v>6.038</v>
      </c>
      <c r="X275" s="30" t="e">
        <f aca="false">'EO9904.3'!J280+$X$3</f>
        <v>#VALUE!</v>
      </c>
      <c r="Y275" s="30" t="n">
        <v>0</v>
      </c>
      <c r="AA275" s="34" t="n">
        <f aca="false">IF($B275&lt;='EO9904.3'!mthend,Inputs!AA263,0)</f>
        <v>0</v>
      </c>
      <c r="AB275" s="0" t="n">
        <f aca="false">IF($B275&lt;='EO9904.3'!mthend,Inputs!AB263,0)</f>
        <v>0</v>
      </c>
      <c r="AC275" s="0" t="n">
        <f aca="false">IF($B275&lt;='EO9904.3'!mthend,Inputs!AC263,0)</f>
        <v>0</v>
      </c>
      <c r="AD275" s="33" t="n">
        <f aca="false">IF($B275&lt;='EO9904.3'!mthend,Inputs!AD263,0)</f>
        <v>0</v>
      </c>
      <c r="AE275" s="30" t="n">
        <f aca="false">'EO9904.M'!G280+$AE$3</f>
        <v>6.038</v>
      </c>
      <c r="AF275" s="30" t="e">
        <f aca="false">'EO9904.M'!J280+$AF$3</f>
        <v>#VALUE!</v>
      </c>
      <c r="AG275" s="30" t="n">
        <v>0</v>
      </c>
    </row>
    <row r="276" customFormat="false" ht="12.75" hidden="false" customHeight="false" outlineLevel="0" collapsed="false">
      <c r="B276" s="25" t="n">
        <f aca="false">'EO9904.1'!A281</f>
        <v>45200</v>
      </c>
      <c r="C276" s="34" t="n">
        <f aca="false">IF($B276&lt;=Summary!$D$10,Inputs!C264,0)</f>
        <v>0</v>
      </c>
      <c r="D276" s="35" t="n">
        <f aca="false">IF($B276&lt;=Summary!$D$10,Inputs!D264,0)</f>
        <v>0</v>
      </c>
      <c r="E276" s="32" t="n">
        <f aca="false">IF($B276&lt;=Summary!$D$10,Inputs!E264,0)</f>
        <v>0</v>
      </c>
      <c r="F276" s="32" t="n">
        <f aca="false">IF($B276&lt;=Summary!$D$10,Inputs!F264,0)</f>
        <v>0</v>
      </c>
      <c r="G276" s="29" t="n">
        <f aca="false">'EO9904.1'!G281</f>
        <v>5.988</v>
      </c>
      <c r="H276" s="29" t="str">
        <f aca="false">'EO9904.1'!J281</f>
        <v/>
      </c>
      <c r="I276" s="29" t="str">
        <f aca="false">'EO9904.1'!M281</f>
        <v/>
      </c>
      <c r="K276" s="34" t="n">
        <f aca="false">IF($B276&lt;='EO9904.2'!mthend,Inputs!K264,0)</f>
        <v>0</v>
      </c>
      <c r="L276" s="33" t="n">
        <f aca="false">IF($B276&lt;='EO9904.2'!mthend,Inputs!L264,0)</f>
        <v>0</v>
      </c>
      <c r="M276" s="33" t="n">
        <f aca="false">IF($B276&lt;='EO9904.2'!mthend,Inputs!M264,0)</f>
        <v>0</v>
      </c>
      <c r="N276" s="33" t="n">
        <f aca="false">IF($B276&lt;='EO9904.2'!mthend,Inputs!N264,0)</f>
        <v>0</v>
      </c>
      <c r="O276" s="30" t="n">
        <v>0</v>
      </c>
      <c r="P276" s="30" t="n">
        <v>0</v>
      </c>
      <c r="Q276" s="30" t="e">
        <f aca="false">'EO9904.2'!M281-$Q$3</f>
        <v>#VALUE!</v>
      </c>
      <c r="S276" s="34" t="n">
        <f aca="false">IF($B276&lt;='EO9904.3'!mthend,Inputs!S264,0)</f>
        <v>0</v>
      </c>
      <c r="T276" s="0" t="n">
        <f aca="false">IF($B276&lt;='EO9904.3'!mthend,Inputs!T264,0)</f>
        <v>0</v>
      </c>
      <c r="U276" s="0" t="n">
        <f aca="false">IF($B276&lt;='EO9904.3'!mthend,Inputs!U264,0)</f>
        <v>0</v>
      </c>
      <c r="V276" s="33" t="n">
        <f aca="false">IF($B276&lt;='EO9904.3'!mthend,Inputs!V264,0)</f>
        <v>0</v>
      </c>
      <c r="W276" s="30" t="n">
        <f aca="false">'EO9904.3'!G281+$W$3</f>
        <v>6.068</v>
      </c>
      <c r="X276" s="30" t="e">
        <f aca="false">'EO9904.3'!J281+$X$3</f>
        <v>#VALUE!</v>
      </c>
      <c r="Y276" s="30" t="n">
        <v>0</v>
      </c>
      <c r="AA276" s="34" t="n">
        <f aca="false">IF($B276&lt;='EO9904.3'!mthend,Inputs!AA264,0)</f>
        <v>0</v>
      </c>
      <c r="AB276" s="0" t="n">
        <f aca="false">IF($B276&lt;='EO9904.3'!mthend,Inputs!AB264,0)</f>
        <v>0</v>
      </c>
      <c r="AC276" s="0" t="n">
        <f aca="false">IF($B276&lt;='EO9904.3'!mthend,Inputs!AC264,0)</f>
        <v>0</v>
      </c>
      <c r="AD276" s="33" t="n">
        <f aca="false">IF($B276&lt;='EO9904.3'!mthend,Inputs!AD264,0)</f>
        <v>0</v>
      </c>
      <c r="AE276" s="30" t="n">
        <f aca="false">'EO9904.M'!G281+$AE$3</f>
        <v>6.068</v>
      </c>
      <c r="AF276" s="30" t="e">
        <f aca="false">'EO9904.M'!J281+$AF$3</f>
        <v>#VALUE!</v>
      </c>
      <c r="AG276" s="30" t="n">
        <v>0</v>
      </c>
    </row>
    <row r="277" customFormat="false" ht="12.75" hidden="false" customHeight="false" outlineLevel="0" collapsed="false">
      <c r="B277" s="25" t="n">
        <f aca="false">'EO9904.1'!A282</f>
        <v>45231</v>
      </c>
      <c r="C277" s="34" t="n">
        <f aca="false">IF($B277&lt;=Summary!$D$10,Inputs!C265,0)</f>
        <v>0</v>
      </c>
      <c r="D277" s="35" t="n">
        <f aca="false">IF($B277&lt;=Summary!$D$10,Inputs!D265,0)</f>
        <v>0</v>
      </c>
      <c r="E277" s="32" t="n">
        <f aca="false">IF($B277&lt;=Summary!$D$10,Inputs!E265,0)</f>
        <v>0</v>
      </c>
      <c r="F277" s="32" t="n">
        <f aca="false">IF($B277&lt;=Summary!$D$10,Inputs!F265,0)</f>
        <v>0</v>
      </c>
      <c r="G277" s="29" t="n">
        <f aca="false">'EO9904.1'!G282</f>
        <v>6.128</v>
      </c>
      <c r="H277" s="29" t="str">
        <f aca="false">'EO9904.1'!J282</f>
        <v/>
      </c>
      <c r="I277" s="29" t="str">
        <f aca="false">'EO9904.1'!M282</f>
        <v/>
      </c>
      <c r="K277" s="34" t="n">
        <f aca="false">IF($B277&lt;='EO9904.2'!mthend,Inputs!K265,0)</f>
        <v>0</v>
      </c>
      <c r="L277" s="33" t="n">
        <f aca="false">IF($B277&lt;='EO9904.2'!mthend,Inputs!L265,0)</f>
        <v>0</v>
      </c>
      <c r="M277" s="33" t="n">
        <f aca="false">IF($B277&lt;='EO9904.2'!mthend,Inputs!M265,0)</f>
        <v>0</v>
      </c>
      <c r="N277" s="33" t="n">
        <f aca="false">IF($B277&lt;='EO9904.2'!mthend,Inputs!N265,0)</f>
        <v>0</v>
      </c>
      <c r="O277" s="30" t="n">
        <v>0</v>
      </c>
      <c r="P277" s="30" t="n">
        <v>0</v>
      </c>
      <c r="Q277" s="30" t="e">
        <f aca="false">'EO9904.2'!M282-$Q$3</f>
        <v>#VALUE!</v>
      </c>
      <c r="S277" s="34" t="n">
        <f aca="false">IF($B277&lt;='EO9904.3'!mthend,Inputs!S265,0)</f>
        <v>0</v>
      </c>
      <c r="T277" s="0" t="n">
        <f aca="false">IF($B277&lt;='EO9904.3'!mthend,Inputs!T265,0)</f>
        <v>0</v>
      </c>
      <c r="U277" s="0" t="n">
        <f aca="false">IF($B277&lt;='EO9904.3'!mthend,Inputs!U265,0)</f>
        <v>0</v>
      </c>
      <c r="V277" s="33" t="n">
        <f aca="false">IF($B277&lt;='EO9904.3'!mthend,Inputs!V265,0)</f>
        <v>0</v>
      </c>
      <c r="W277" s="30" t="n">
        <f aca="false">'EO9904.3'!G282+$W$3</f>
        <v>6.208</v>
      </c>
      <c r="X277" s="30" t="e">
        <f aca="false">'EO9904.3'!J282+$X$3</f>
        <v>#VALUE!</v>
      </c>
      <c r="Y277" s="30" t="n">
        <v>0</v>
      </c>
      <c r="AA277" s="34" t="n">
        <f aca="false">IF($B277&lt;='EO9904.3'!mthend,Inputs!AA265,0)</f>
        <v>0</v>
      </c>
      <c r="AB277" s="0" t="n">
        <f aca="false">IF($B277&lt;='EO9904.3'!mthend,Inputs!AB265,0)</f>
        <v>0</v>
      </c>
      <c r="AC277" s="0" t="n">
        <f aca="false">IF($B277&lt;='EO9904.3'!mthend,Inputs!AC265,0)</f>
        <v>0</v>
      </c>
      <c r="AD277" s="33" t="n">
        <f aca="false">IF($B277&lt;='EO9904.3'!mthend,Inputs!AD265,0)</f>
        <v>0</v>
      </c>
      <c r="AE277" s="30" t="n">
        <f aca="false">'EO9904.M'!G282+$AE$3</f>
        <v>6.208</v>
      </c>
      <c r="AF277" s="30" t="e">
        <f aca="false">'EO9904.M'!J282+$AF$3</f>
        <v>#VALUE!</v>
      </c>
      <c r="AG277" s="30" t="n">
        <v>0</v>
      </c>
    </row>
    <row r="278" customFormat="false" ht="12.75" hidden="false" customHeight="false" outlineLevel="0" collapsed="false">
      <c r="B278" s="25" t="n">
        <f aca="false">'EO9904.1'!A283</f>
        <v>45261</v>
      </c>
      <c r="C278" s="34" t="n">
        <f aca="false">IF($B278&lt;=Summary!$D$10,Inputs!C266,0)</f>
        <v>0</v>
      </c>
      <c r="D278" s="35" t="n">
        <f aca="false">IF($B278&lt;=Summary!$D$10,Inputs!D266,0)</f>
        <v>0</v>
      </c>
      <c r="E278" s="32" t="n">
        <f aca="false">IF($B278&lt;=Summary!$D$10,Inputs!E266,0)</f>
        <v>0</v>
      </c>
      <c r="F278" s="32" t="n">
        <f aca="false">IF($B278&lt;=Summary!$D$10,Inputs!F266,0)</f>
        <v>0</v>
      </c>
      <c r="G278" s="29" t="n">
        <f aca="false">'EO9904.1'!G283</f>
        <v>6.268</v>
      </c>
      <c r="H278" s="29" t="str">
        <f aca="false">'EO9904.1'!J283</f>
        <v/>
      </c>
      <c r="I278" s="29" t="str">
        <f aca="false">'EO9904.1'!M283</f>
        <v/>
      </c>
      <c r="K278" s="34" t="n">
        <f aca="false">IF($B278&lt;='EO9904.2'!mthend,Inputs!K266,0)</f>
        <v>0</v>
      </c>
      <c r="L278" s="33" t="n">
        <f aca="false">IF($B278&lt;='EO9904.2'!mthend,Inputs!L266,0)</f>
        <v>0</v>
      </c>
      <c r="M278" s="33" t="n">
        <f aca="false">IF($B278&lt;='EO9904.2'!mthend,Inputs!M266,0)</f>
        <v>0</v>
      </c>
      <c r="N278" s="33" t="n">
        <f aca="false">IF($B278&lt;='EO9904.2'!mthend,Inputs!N266,0)</f>
        <v>0</v>
      </c>
      <c r="O278" s="30" t="n">
        <v>0</v>
      </c>
      <c r="P278" s="30" t="n">
        <v>0</v>
      </c>
      <c r="Q278" s="30" t="e">
        <f aca="false">'EO9904.2'!M283-$Q$3</f>
        <v>#VALUE!</v>
      </c>
      <c r="S278" s="34" t="n">
        <f aca="false">IF($B278&lt;='EO9904.3'!mthend,Inputs!S266,0)</f>
        <v>0</v>
      </c>
      <c r="T278" s="0" t="n">
        <f aca="false">IF($B278&lt;='EO9904.3'!mthend,Inputs!T266,0)</f>
        <v>0</v>
      </c>
      <c r="U278" s="0" t="n">
        <f aca="false">IF($B278&lt;='EO9904.3'!mthend,Inputs!U266,0)</f>
        <v>0</v>
      </c>
      <c r="V278" s="33" t="n">
        <f aca="false">IF($B278&lt;='EO9904.3'!mthend,Inputs!V266,0)</f>
        <v>0</v>
      </c>
      <c r="W278" s="30" t="n">
        <f aca="false">'EO9904.3'!G283+$W$3</f>
        <v>6.348</v>
      </c>
      <c r="X278" s="30" t="e">
        <f aca="false">'EO9904.3'!J283+$X$3</f>
        <v>#VALUE!</v>
      </c>
      <c r="Y278" s="30" t="n">
        <v>0</v>
      </c>
      <c r="AA278" s="34" t="n">
        <f aca="false">IF($B278&lt;='EO9904.3'!mthend,Inputs!AA266,0)</f>
        <v>0</v>
      </c>
      <c r="AB278" s="0" t="n">
        <f aca="false">IF($B278&lt;='EO9904.3'!mthend,Inputs!AB266,0)</f>
        <v>0</v>
      </c>
      <c r="AC278" s="0" t="n">
        <f aca="false">IF($B278&lt;='EO9904.3'!mthend,Inputs!AC266,0)</f>
        <v>0</v>
      </c>
      <c r="AD278" s="33" t="n">
        <f aca="false">IF($B278&lt;='EO9904.3'!mthend,Inputs!AD266,0)</f>
        <v>0</v>
      </c>
      <c r="AE278" s="30" t="n">
        <f aca="false">'EO9904.M'!G283+$AE$3</f>
        <v>6.348</v>
      </c>
      <c r="AF278" s="30" t="e">
        <f aca="false">'EO9904.M'!J283+$AF$3</f>
        <v>#VALUE!</v>
      </c>
      <c r="AG278" s="30" t="n">
        <v>0</v>
      </c>
    </row>
    <row r="279" customFormat="false" ht="12.75" hidden="false" customHeight="false" outlineLevel="0" collapsed="false">
      <c r="B279" s="25" t="n">
        <f aca="false">'EO9904.1'!A284</f>
        <v>45292</v>
      </c>
      <c r="C279" s="34" t="n">
        <f aca="false">IF($B279&lt;=Summary!$D$10,Inputs!C267,0)</f>
        <v>0</v>
      </c>
      <c r="D279" s="35" t="n">
        <f aca="false">IF($B279&lt;=Summary!$D$10,Inputs!D267,0)</f>
        <v>0</v>
      </c>
      <c r="E279" s="32" t="n">
        <f aca="false">IF($B279&lt;=Summary!$D$10,Inputs!E267,0)</f>
        <v>0</v>
      </c>
      <c r="F279" s="32" t="n">
        <f aca="false">IF($B279&lt;=Summary!$D$10,Inputs!F267,0)</f>
        <v>0</v>
      </c>
      <c r="G279" s="29" t="n">
        <f aca="false">'EO9904.1'!G284</f>
        <v>6.373</v>
      </c>
      <c r="H279" s="29" t="str">
        <f aca="false">'EO9904.1'!J284</f>
        <v/>
      </c>
      <c r="I279" s="29" t="str">
        <f aca="false">'EO9904.1'!M284</f>
        <v/>
      </c>
      <c r="K279" s="34" t="n">
        <f aca="false">IF($B279&lt;='EO9904.2'!mthend,Inputs!K267,0)</f>
        <v>0</v>
      </c>
      <c r="L279" s="33" t="n">
        <f aca="false">IF($B279&lt;='EO9904.2'!mthend,Inputs!L267,0)</f>
        <v>0</v>
      </c>
      <c r="M279" s="33" t="n">
        <f aca="false">IF($B279&lt;='EO9904.2'!mthend,Inputs!M267,0)</f>
        <v>0</v>
      </c>
      <c r="N279" s="33" t="n">
        <f aca="false">IF($B279&lt;='EO9904.2'!mthend,Inputs!N267,0)</f>
        <v>0</v>
      </c>
      <c r="O279" s="30" t="n">
        <v>0</v>
      </c>
      <c r="P279" s="30" t="n">
        <v>0</v>
      </c>
      <c r="Q279" s="30" t="e">
        <f aca="false">'EO9904.2'!M284-$Q$3</f>
        <v>#VALUE!</v>
      </c>
      <c r="S279" s="34" t="n">
        <f aca="false">IF($B279&lt;='EO9904.3'!mthend,Inputs!S267,0)</f>
        <v>0</v>
      </c>
      <c r="T279" s="0" t="n">
        <f aca="false">IF($B279&lt;='EO9904.3'!mthend,Inputs!T267,0)</f>
        <v>0</v>
      </c>
      <c r="U279" s="0" t="n">
        <f aca="false">IF($B279&lt;='EO9904.3'!mthend,Inputs!U267,0)</f>
        <v>0</v>
      </c>
      <c r="V279" s="33" t="n">
        <f aca="false">IF($B279&lt;='EO9904.3'!mthend,Inputs!V267,0)</f>
        <v>0</v>
      </c>
      <c r="W279" s="30" t="n">
        <f aca="false">'EO9904.3'!G284+$W$3</f>
        <v>6.453</v>
      </c>
      <c r="X279" s="30" t="e">
        <f aca="false">'EO9904.3'!J284+$X$3</f>
        <v>#VALUE!</v>
      </c>
      <c r="Y279" s="30" t="n">
        <v>0</v>
      </c>
      <c r="AA279" s="34" t="n">
        <f aca="false">IF($B279&lt;='EO9904.3'!mthend,Inputs!AA267,0)</f>
        <v>0</v>
      </c>
      <c r="AB279" s="0" t="n">
        <f aca="false">IF($B279&lt;='EO9904.3'!mthend,Inputs!AB267,0)</f>
        <v>0</v>
      </c>
      <c r="AC279" s="0" t="n">
        <f aca="false">IF($B279&lt;='EO9904.3'!mthend,Inputs!AC267,0)</f>
        <v>0</v>
      </c>
      <c r="AD279" s="33" t="n">
        <f aca="false">IF($B279&lt;='EO9904.3'!mthend,Inputs!AD267,0)</f>
        <v>0</v>
      </c>
      <c r="AE279" s="30" t="n">
        <f aca="false">'EO9904.M'!G284+$AE$3</f>
        <v>6.453</v>
      </c>
      <c r="AF279" s="30" t="e">
        <f aca="false">'EO9904.M'!J284+$AF$3</f>
        <v>#VALUE!</v>
      </c>
      <c r="AG279" s="30" t="n">
        <v>0</v>
      </c>
    </row>
    <row r="280" customFormat="false" ht="12.75" hidden="false" customHeight="false" outlineLevel="0" collapsed="false">
      <c r="B280" s="25" t="n">
        <f aca="false">'EO9904.1'!A285</f>
        <v>45323</v>
      </c>
      <c r="C280" s="34" t="n">
        <f aca="false">IF($B280&lt;=Summary!$D$10,Inputs!C268,0)</f>
        <v>0</v>
      </c>
      <c r="D280" s="35" t="n">
        <f aca="false">IF($B280&lt;=Summary!$D$10,Inputs!D268,0)</f>
        <v>0</v>
      </c>
      <c r="E280" s="32" t="n">
        <f aca="false">IF($B280&lt;=Summary!$D$10,Inputs!E268,0)</f>
        <v>0</v>
      </c>
      <c r="F280" s="32" t="n">
        <f aca="false">IF($B280&lt;=Summary!$D$10,Inputs!F268,0)</f>
        <v>0</v>
      </c>
      <c r="G280" s="29" t="n">
        <f aca="false">'EO9904.1'!G285</f>
        <v>6.253</v>
      </c>
      <c r="H280" s="29" t="str">
        <f aca="false">'EO9904.1'!J285</f>
        <v/>
      </c>
      <c r="I280" s="29" t="str">
        <f aca="false">'EO9904.1'!M285</f>
        <v/>
      </c>
      <c r="K280" s="34" t="n">
        <f aca="false">IF($B280&lt;='EO9904.2'!mthend,Inputs!K268,0)</f>
        <v>0</v>
      </c>
      <c r="L280" s="33" t="n">
        <f aca="false">IF($B280&lt;='EO9904.2'!mthend,Inputs!L268,0)</f>
        <v>0</v>
      </c>
      <c r="M280" s="33" t="n">
        <f aca="false">IF($B280&lt;='EO9904.2'!mthend,Inputs!M268,0)</f>
        <v>0</v>
      </c>
      <c r="N280" s="33" t="n">
        <f aca="false">IF($B280&lt;='EO9904.2'!mthend,Inputs!N268,0)</f>
        <v>0</v>
      </c>
      <c r="O280" s="30" t="n">
        <v>0</v>
      </c>
      <c r="P280" s="30" t="n">
        <v>0</v>
      </c>
      <c r="Q280" s="30" t="e">
        <f aca="false">'EO9904.2'!M285-$Q$3</f>
        <v>#VALUE!</v>
      </c>
      <c r="S280" s="34" t="n">
        <f aca="false">IF($B280&lt;='EO9904.3'!mthend,Inputs!S268,0)</f>
        <v>0</v>
      </c>
      <c r="T280" s="0" t="n">
        <f aca="false">IF($B280&lt;='EO9904.3'!mthend,Inputs!T268,0)</f>
        <v>0</v>
      </c>
      <c r="U280" s="0" t="n">
        <f aca="false">IF($B280&lt;='EO9904.3'!mthend,Inputs!U268,0)</f>
        <v>0</v>
      </c>
      <c r="V280" s="33" t="n">
        <f aca="false">IF($B280&lt;='EO9904.3'!mthend,Inputs!V268,0)</f>
        <v>0</v>
      </c>
      <c r="W280" s="30" t="n">
        <f aca="false">'EO9904.3'!G285+$W$3</f>
        <v>6.333</v>
      </c>
      <c r="X280" s="30" t="e">
        <f aca="false">'EO9904.3'!J285+$X$3</f>
        <v>#VALUE!</v>
      </c>
      <c r="Y280" s="30" t="n">
        <v>0</v>
      </c>
      <c r="AA280" s="34" t="n">
        <f aca="false">IF($B280&lt;='EO9904.3'!mthend,Inputs!AA268,0)</f>
        <v>0</v>
      </c>
      <c r="AB280" s="0" t="n">
        <f aca="false">IF($B280&lt;='EO9904.3'!mthend,Inputs!AB268,0)</f>
        <v>0</v>
      </c>
      <c r="AC280" s="0" t="n">
        <f aca="false">IF($B280&lt;='EO9904.3'!mthend,Inputs!AC268,0)</f>
        <v>0</v>
      </c>
      <c r="AD280" s="33" t="n">
        <f aca="false">IF($B280&lt;='EO9904.3'!mthend,Inputs!AD268,0)</f>
        <v>0</v>
      </c>
      <c r="AE280" s="30" t="n">
        <f aca="false">'EO9904.M'!G285+$AE$3</f>
        <v>6.333</v>
      </c>
      <c r="AF280" s="30" t="e">
        <f aca="false">'EO9904.M'!J285+$AF$3</f>
        <v>#VALUE!</v>
      </c>
      <c r="AG280" s="30" t="n">
        <v>0</v>
      </c>
    </row>
    <row r="281" customFormat="false" ht="12.75" hidden="false" customHeight="false" outlineLevel="0" collapsed="false">
      <c r="B281" s="25" t="n">
        <f aca="false">'EO9904.1'!A286</f>
        <v>45352</v>
      </c>
      <c r="C281" s="34" t="n">
        <f aca="false">IF($B281&lt;=Summary!$D$10,Inputs!C269,0)</f>
        <v>0</v>
      </c>
      <c r="D281" s="35" t="n">
        <f aca="false">IF($B281&lt;=Summary!$D$10,Inputs!D269,0)</f>
        <v>0</v>
      </c>
      <c r="E281" s="32" t="n">
        <f aca="false">IF($B281&lt;=Summary!$D$10,Inputs!E269,0)</f>
        <v>0</v>
      </c>
      <c r="F281" s="32" t="n">
        <f aca="false">IF($B281&lt;=Summary!$D$10,Inputs!F269,0)</f>
        <v>0</v>
      </c>
      <c r="G281" s="29" t="n">
        <f aca="false">'EO9904.1'!G286</f>
        <v>6.128</v>
      </c>
      <c r="H281" s="29" t="str">
        <f aca="false">'EO9904.1'!J286</f>
        <v/>
      </c>
      <c r="I281" s="29" t="str">
        <f aca="false">'EO9904.1'!M286</f>
        <v/>
      </c>
      <c r="K281" s="34" t="n">
        <f aca="false">IF($B281&lt;='EO9904.2'!mthend,Inputs!K269,0)</f>
        <v>0</v>
      </c>
      <c r="L281" s="33" t="n">
        <f aca="false">IF($B281&lt;='EO9904.2'!mthend,Inputs!L269,0)</f>
        <v>0</v>
      </c>
      <c r="M281" s="33" t="n">
        <f aca="false">IF($B281&lt;='EO9904.2'!mthend,Inputs!M269,0)</f>
        <v>0</v>
      </c>
      <c r="N281" s="33" t="n">
        <f aca="false">IF($B281&lt;='EO9904.2'!mthend,Inputs!N269,0)</f>
        <v>0</v>
      </c>
      <c r="O281" s="30" t="n">
        <v>0</v>
      </c>
      <c r="P281" s="30" t="n">
        <v>0</v>
      </c>
      <c r="Q281" s="30" t="e">
        <f aca="false">'EO9904.2'!M286-$Q$3</f>
        <v>#VALUE!</v>
      </c>
      <c r="S281" s="34" t="n">
        <f aca="false">IF($B281&lt;='EO9904.3'!mthend,Inputs!S269,0)</f>
        <v>0</v>
      </c>
      <c r="T281" s="0" t="n">
        <f aca="false">IF($B281&lt;='EO9904.3'!mthend,Inputs!T269,0)</f>
        <v>0</v>
      </c>
      <c r="U281" s="0" t="n">
        <f aca="false">IF($B281&lt;='EO9904.3'!mthend,Inputs!U269,0)</f>
        <v>0</v>
      </c>
      <c r="V281" s="33" t="n">
        <f aca="false">IF($B281&lt;='EO9904.3'!mthend,Inputs!V269,0)</f>
        <v>0</v>
      </c>
      <c r="W281" s="30" t="n">
        <f aca="false">'EO9904.3'!G286+$W$3</f>
        <v>6.208</v>
      </c>
      <c r="X281" s="30" t="e">
        <f aca="false">'EO9904.3'!J286+$X$3</f>
        <v>#VALUE!</v>
      </c>
      <c r="Y281" s="30" t="n">
        <v>0</v>
      </c>
      <c r="AA281" s="34" t="n">
        <f aca="false">IF($B281&lt;='EO9904.3'!mthend,Inputs!AA269,0)</f>
        <v>0</v>
      </c>
      <c r="AB281" s="0" t="n">
        <f aca="false">IF($B281&lt;='EO9904.3'!mthend,Inputs!AB269,0)</f>
        <v>0</v>
      </c>
      <c r="AC281" s="0" t="n">
        <f aca="false">IF($B281&lt;='EO9904.3'!mthend,Inputs!AC269,0)</f>
        <v>0</v>
      </c>
      <c r="AD281" s="33" t="n">
        <f aca="false">IF($B281&lt;='EO9904.3'!mthend,Inputs!AD269,0)</f>
        <v>0</v>
      </c>
      <c r="AE281" s="30" t="n">
        <f aca="false">'EO9904.M'!G286+$AE$3</f>
        <v>6.208</v>
      </c>
      <c r="AF281" s="30" t="e">
        <f aca="false">'EO9904.M'!J286+$AF$3</f>
        <v>#VALUE!</v>
      </c>
      <c r="AG281" s="30" t="n">
        <v>0</v>
      </c>
    </row>
    <row r="282" customFormat="false" ht="12.75" hidden="false" customHeight="false" outlineLevel="0" collapsed="false">
      <c r="B282" s="25" t="n">
        <f aca="false">'EO9904.1'!A287</f>
        <v>45383</v>
      </c>
      <c r="C282" s="34" t="n">
        <f aca="false">IF($B282&lt;=Summary!$D$10,Inputs!C270,0)</f>
        <v>0</v>
      </c>
      <c r="D282" s="35" t="n">
        <f aca="false">IF($B282&lt;=Summary!$D$10,Inputs!D270,0)</f>
        <v>0</v>
      </c>
      <c r="E282" s="32" t="n">
        <f aca="false">IF($B282&lt;=Summary!$D$10,Inputs!E270,0)</f>
        <v>0</v>
      </c>
      <c r="F282" s="32" t="n">
        <f aca="false">IF($B282&lt;=Summary!$D$10,Inputs!F270,0)</f>
        <v>0</v>
      </c>
      <c r="G282" s="29" t="n">
        <f aca="false">'EO9904.1'!G287</f>
        <v>5.998</v>
      </c>
      <c r="H282" s="29" t="str">
        <f aca="false">'EO9904.1'!J287</f>
        <v/>
      </c>
      <c r="I282" s="29" t="str">
        <f aca="false">'EO9904.1'!M287</f>
        <v/>
      </c>
      <c r="K282" s="34" t="n">
        <f aca="false">IF($B282&lt;='EO9904.2'!mthend,Inputs!K270,0)</f>
        <v>0</v>
      </c>
      <c r="L282" s="33" t="n">
        <f aca="false">IF($B282&lt;='EO9904.2'!mthend,Inputs!L270,0)</f>
        <v>0</v>
      </c>
      <c r="M282" s="33" t="n">
        <f aca="false">IF($B282&lt;='EO9904.2'!mthend,Inputs!M270,0)</f>
        <v>0</v>
      </c>
      <c r="N282" s="33" t="n">
        <f aca="false">IF($B282&lt;='EO9904.2'!mthend,Inputs!N270,0)</f>
        <v>0</v>
      </c>
      <c r="O282" s="30" t="n">
        <v>0</v>
      </c>
      <c r="P282" s="30" t="n">
        <v>0</v>
      </c>
      <c r="Q282" s="30" t="e">
        <f aca="false">'EO9904.2'!M287-$Q$3</f>
        <v>#VALUE!</v>
      </c>
      <c r="S282" s="34" t="n">
        <f aca="false">IF($B282&lt;='EO9904.3'!mthend,Inputs!S270,0)</f>
        <v>0</v>
      </c>
      <c r="T282" s="0" t="n">
        <f aca="false">IF($B282&lt;='EO9904.3'!mthend,Inputs!T270,0)</f>
        <v>0</v>
      </c>
      <c r="U282" s="0" t="n">
        <f aca="false">IF($B282&lt;='EO9904.3'!mthend,Inputs!U270,0)</f>
        <v>0</v>
      </c>
      <c r="V282" s="33" t="n">
        <f aca="false">IF($B282&lt;='EO9904.3'!mthend,Inputs!V270,0)</f>
        <v>0</v>
      </c>
      <c r="W282" s="30" t="n">
        <f aca="false">'EO9904.3'!G287+$W$3</f>
        <v>6.078</v>
      </c>
      <c r="X282" s="30" t="e">
        <f aca="false">'EO9904.3'!J287+$X$3</f>
        <v>#VALUE!</v>
      </c>
      <c r="Y282" s="30" t="n">
        <v>0</v>
      </c>
      <c r="AA282" s="34" t="n">
        <f aca="false">IF($B282&lt;='EO9904.3'!mthend,Inputs!AA270,0)</f>
        <v>0</v>
      </c>
      <c r="AB282" s="0" t="n">
        <f aca="false">IF($B282&lt;='EO9904.3'!mthend,Inputs!AB270,0)</f>
        <v>0</v>
      </c>
      <c r="AC282" s="0" t="n">
        <f aca="false">IF($B282&lt;='EO9904.3'!mthend,Inputs!AC270,0)</f>
        <v>0</v>
      </c>
      <c r="AD282" s="33" t="n">
        <f aca="false">IF($B282&lt;='EO9904.3'!mthend,Inputs!AD270,0)</f>
        <v>0</v>
      </c>
      <c r="AE282" s="30" t="n">
        <f aca="false">'EO9904.M'!G287+$AE$3</f>
        <v>6.078</v>
      </c>
      <c r="AF282" s="30" t="e">
        <f aca="false">'EO9904.M'!J287+$AF$3</f>
        <v>#VALUE!</v>
      </c>
      <c r="AG282" s="30" t="n">
        <v>0</v>
      </c>
    </row>
    <row r="283" customFormat="false" ht="12.75" hidden="false" customHeight="false" outlineLevel="0" collapsed="false">
      <c r="B283" s="25" t="n">
        <f aca="false">'EO9904.1'!A288</f>
        <v>45413</v>
      </c>
      <c r="C283" s="34" t="n">
        <f aca="false">IF($B283&lt;=Summary!$D$10,Inputs!C271,0)</f>
        <v>0</v>
      </c>
      <c r="D283" s="35" t="n">
        <f aca="false">IF($B283&lt;=Summary!$D$10,Inputs!D271,0)</f>
        <v>0</v>
      </c>
      <c r="E283" s="32" t="n">
        <f aca="false">IF($B283&lt;=Summary!$D$10,Inputs!E271,0)</f>
        <v>0</v>
      </c>
      <c r="F283" s="32" t="n">
        <f aca="false">IF($B283&lt;=Summary!$D$10,Inputs!F271,0)</f>
        <v>0</v>
      </c>
      <c r="G283" s="29" t="n">
        <f aca="false">'EO9904.1'!G288</f>
        <v>5.988</v>
      </c>
      <c r="H283" s="29" t="str">
        <f aca="false">'EO9904.1'!J288</f>
        <v/>
      </c>
      <c r="I283" s="29" t="str">
        <f aca="false">'EO9904.1'!M288</f>
        <v/>
      </c>
      <c r="K283" s="34" t="n">
        <f aca="false">IF($B283&lt;='EO9904.2'!mthend,Inputs!K271,0)</f>
        <v>0</v>
      </c>
      <c r="L283" s="33" t="n">
        <f aca="false">IF($B283&lt;='EO9904.2'!mthend,Inputs!L271,0)</f>
        <v>0</v>
      </c>
      <c r="M283" s="33" t="n">
        <f aca="false">IF($B283&lt;='EO9904.2'!mthend,Inputs!M271,0)</f>
        <v>0</v>
      </c>
      <c r="N283" s="33" t="n">
        <f aca="false">IF($B283&lt;='EO9904.2'!mthend,Inputs!N271,0)</f>
        <v>0</v>
      </c>
      <c r="O283" s="30" t="n">
        <v>0</v>
      </c>
      <c r="P283" s="30" t="n">
        <v>0</v>
      </c>
      <c r="Q283" s="30" t="e">
        <f aca="false">'EO9904.2'!M288-$Q$3</f>
        <v>#VALUE!</v>
      </c>
      <c r="S283" s="34" t="n">
        <f aca="false">IF($B283&lt;='EO9904.3'!mthend,Inputs!S271,0)</f>
        <v>0</v>
      </c>
      <c r="T283" s="0" t="n">
        <f aca="false">IF($B283&lt;='EO9904.3'!mthend,Inputs!T271,0)</f>
        <v>0</v>
      </c>
      <c r="U283" s="0" t="n">
        <f aca="false">IF($B283&lt;='EO9904.3'!mthend,Inputs!U271,0)</f>
        <v>0</v>
      </c>
      <c r="V283" s="33" t="n">
        <f aca="false">IF($B283&lt;='EO9904.3'!mthend,Inputs!V271,0)</f>
        <v>0</v>
      </c>
      <c r="W283" s="30" t="n">
        <f aca="false">'EO9904.3'!G288+$W$3</f>
        <v>6.068</v>
      </c>
      <c r="X283" s="30" t="e">
        <f aca="false">'EO9904.3'!J288+$X$3</f>
        <v>#VALUE!</v>
      </c>
      <c r="Y283" s="30" t="n">
        <v>0</v>
      </c>
      <c r="AA283" s="34" t="n">
        <f aca="false">IF($B283&lt;='EO9904.3'!mthend,Inputs!AA271,0)</f>
        <v>0</v>
      </c>
      <c r="AB283" s="0" t="n">
        <f aca="false">IF($B283&lt;='EO9904.3'!mthend,Inputs!AB271,0)</f>
        <v>0</v>
      </c>
      <c r="AC283" s="0" t="n">
        <f aca="false">IF($B283&lt;='EO9904.3'!mthend,Inputs!AC271,0)</f>
        <v>0</v>
      </c>
      <c r="AD283" s="33" t="n">
        <f aca="false">IF($B283&lt;='EO9904.3'!mthend,Inputs!AD271,0)</f>
        <v>0</v>
      </c>
      <c r="AE283" s="30" t="n">
        <f aca="false">'EO9904.M'!G288+$AE$3</f>
        <v>6.068</v>
      </c>
      <c r="AF283" s="30" t="e">
        <f aca="false">'EO9904.M'!J288+$AF$3</f>
        <v>#VALUE!</v>
      </c>
      <c r="AG283" s="30" t="n">
        <v>0</v>
      </c>
    </row>
    <row r="284" customFormat="false" ht="12.75" hidden="false" customHeight="false" outlineLevel="0" collapsed="false">
      <c r="B284" s="25" t="n">
        <f aca="false">'EO9904.1'!A289</f>
        <v>45444</v>
      </c>
      <c r="C284" s="34" t="n">
        <f aca="false">IF($B284&lt;=Summary!$D$10,Inputs!C272,0)</f>
        <v>0</v>
      </c>
      <c r="D284" s="35" t="n">
        <f aca="false">IF($B284&lt;=Summary!$D$10,Inputs!D272,0)</f>
        <v>0</v>
      </c>
      <c r="E284" s="32" t="n">
        <f aca="false">IF($B284&lt;=Summary!$D$10,Inputs!E272,0)</f>
        <v>0</v>
      </c>
      <c r="F284" s="32" t="n">
        <f aca="false">IF($B284&lt;=Summary!$D$10,Inputs!F272,0)</f>
        <v>0</v>
      </c>
      <c r="G284" s="29" t="n">
        <f aca="false">'EO9904.1'!G289</f>
        <v>6.008</v>
      </c>
      <c r="H284" s="29" t="str">
        <f aca="false">'EO9904.1'!J289</f>
        <v/>
      </c>
      <c r="I284" s="29" t="str">
        <f aca="false">'EO9904.1'!M289</f>
        <v/>
      </c>
      <c r="K284" s="34" t="n">
        <f aca="false">IF($B284&lt;='EO9904.2'!mthend,Inputs!K272,0)</f>
        <v>0</v>
      </c>
      <c r="L284" s="33" t="n">
        <f aca="false">IF($B284&lt;='EO9904.2'!mthend,Inputs!L272,0)</f>
        <v>0</v>
      </c>
      <c r="M284" s="33" t="n">
        <f aca="false">IF($B284&lt;='EO9904.2'!mthend,Inputs!M272,0)</f>
        <v>0</v>
      </c>
      <c r="N284" s="33" t="n">
        <f aca="false">IF($B284&lt;='EO9904.2'!mthend,Inputs!N272,0)</f>
        <v>0</v>
      </c>
      <c r="O284" s="30" t="n">
        <v>0</v>
      </c>
      <c r="P284" s="30" t="n">
        <v>0</v>
      </c>
      <c r="Q284" s="30" t="e">
        <f aca="false">'EO9904.2'!M289-$Q$3</f>
        <v>#VALUE!</v>
      </c>
      <c r="S284" s="34" t="n">
        <f aca="false">IF($B284&lt;='EO9904.3'!mthend,Inputs!S272,0)</f>
        <v>0</v>
      </c>
      <c r="T284" s="0" t="n">
        <f aca="false">IF($B284&lt;='EO9904.3'!mthend,Inputs!T272,0)</f>
        <v>0</v>
      </c>
      <c r="U284" s="0" t="n">
        <f aca="false">IF($B284&lt;='EO9904.3'!mthend,Inputs!U272,0)</f>
        <v>0</v>
      </c>
      <c r="V284" s="33" t="n">
        <f aca="false">IF($B284&lt;='EO9904.3'!mthend,Inputs!V272,0)</f>
        <v>0</v>
      </c>
      <c r="W284" s="30" t="n">
        <f aca="false">'EO9904.3'!G289+$W$3</f>
        <v>6.088</v>
      </c>
      <c r="X284" s="30" t="e">
        <f aca="false">'EO9904.3'!J289+$X$3</f>
        <v>#VALUE!</v>
      </c>
      <c r="Y284" s="30" t="n">
        <v>0</v>
      </c>
      <c r="AA284" s="34" t="n">
        <f aca="false">IF($B284&lt;='EO9904.3'!mthend,Inputs!AA272,0)</f>
        <v>0</v>
      </c>
      <c r="AB284" s="0" t="n">
        <f aca="false">IF($B284&lt;='EO9904.3'!mthend,Inputs!AB272,0)</f>
        <v>0</v>
      </c>
      <c r="AC284" s="0" t="n">
        <f aca="false">IF($B284&lt;='EO9904.3'!mthend,Inputs!AC272,0)</f>
        <v>0</v>
      </c>
      <c r="AD284" s="33" t="n">
        <f aca="false">IF($B284&lt;='EO9904.3'!mthend,Inputs!AD272,0)</f>
        <v>0</v>
      </c>
      <c r="AE284" s="30" t="n">
        <f aca="false">'EO9904.M'!G289+$AE$3</f>
        <v>6.088</v>
      </c>
      <c r="AF284" s="30" t="e">
        <f aca="false">'EO9904.M'!J289+$AF$3</f>
        <v>#VALUE!</v>
      </c>
      <c r="AG284" s="30" t="n">
        <v>0</v>
      </c>
    </row>
    <row r="285" customFormat="false" ht="12.75" hidden="false" customHeight="false" outlineLevel="0" collapsed="false">
      <c r="B285" s="25" t="n">
        <f aca="false">'EO9904.1'!A290</f>
        <v>45474</v>
      </c>
      <c r="C285" s="34" t="n">
        <f aca="false">IF($B285&lt;=Summary!$D$10,Inputs!C273,0)</f>
        <v>0</v>
      </c>
      <c r="D285" s="35" t="n">
        <f aca="false">IF($B285&lt;=Summary!$D$10,Inputs!D273,0)</f>
        <v>0</v>
      </c>
      <c r="E285" s="32" t="n">
        <f aca="false">IF($B285&lt;=Summary!$D$10,Inputs!E273,0)</f>
        <v>0</v>
      </c>
      <c r="F285" s="32" t="n">
        <f aca="false">IF($B285&lt;=Summary!$D$10,Inputs!F273,0)</f>
        <v>0</v>
      </c>
      <c r="G285" s="29" t="n">
        <f aca="false">'EO9904.1'!G290</f>
        <v>6.029</v>
      </c>
      <c r="H285" s="29" t="str">
        <f aca="false">'EO9904.1'!J290</f>
        <v/>
      </c>
      <c r="I285" s="29" t="str">
        <f aca="false">'EO9904.1'!M290</f>
        <v/>
      </c>
      <c r="K285" s="34" t="n">
        <f aca="false">IF($B285&lt;='EO9904.2'!mthend,Inputs!K273,0)</f>
        <v>0</v>
      </c>
      <c r="L285" s="33" t="n">
        <f aca="false">IF($B285&lt;='EO9904.2'!mthend,Inputs!L273,0)</f>
        <v>0</v>
      </c>
      <c r="M285" s="33" t="n">
        <f aca="false">IF($B285&lt;='EO9904.2'!mthend,Inputs!M273,0)</f>
        <v>0</v>
      </c>
      <c r="N285" s="33" t="n">
        <f aca="false">IF($B285&lt;='EO9904.2'!mthend,Inputs!N273,0)</f>
        <v>0</v>
      </c>
      <c r="O285" s="30" t="n">
        <v>0</v>
      </c>
      <c r="P285" s="30" t="n">
        <v>0</v>
      </c>
      <c r="Q285" s="30" t="e">
        <f aca="false">'EO9904.2'!M290-$Q$3</f>
        <v>#VALUE!</v>
      </c>
      <c r="S285" s="34" t="n">
        <f aca="false">IF($B285&lt;='EO9904.3'!mthend,Inputs!S273,0)</f>
        <v>0</v>
      </c>
      <c r="T285" s="0" t="n">
        <f aca="false">IF($B285&lt;='EO9904.3'!mthend,Inputs!T273,0)</f>
        <v>0</v>
      </c>
      <c r="U285" s="0" t="n">
        <f aca="false">IF($B285&lt;='EO9904.3'!mthend,Inputs!U273,0)</f>
        <v>0</v>
      </c>
      <c r="V285" s="33" t="n">
        <f aca="false">IF($B285&lt;='EO9904.3'!mthend,Inputs!V273,0)</f>
        <v>0</v>
      </c>
      <c r="W285" s="30" t="n">
        <f aca="false">'EO9904.3'!G290+$W$3</f>
        <v>6.109</v>
      </c>
      <c r="X285" s="30" t="e">
        <f aca="false">'EO9904.3'!J290+$X$3</f>
        <v>#VALUE!</v>
      </c>
      <c r="Y285" s="30" t="n">
        <v>0</v>
      </c>
      <c r="AA285" s="34" t="n">
        <f aca="false">IF($B285&lt;='EO9904.3'!mthend,Inputs!AA273,0)</f>
        <v>0</v>
      </c>
      <c r="AB285" s="0" t="n">
        <f aca="false">IF($B285&lt;='EO9904.3'!mthend,Inputs!AB273,0)</f>
        <v>0</v>
      </c>
      <c r="AC285" s="0" t="n">
        <f aca="false">IF($B285&lt;='EO9904.3'!mthend,Inputs!AC273,0)</f>
        <v>0</v>
      </c>
      <c r="AD285" s="33" t="n">
        <f aca="false">IF($B285&lt;='EO9904.3'!mthend,Inputs!AD273,0)</f>
        <v>0</v>
      </c>
      <c r="AE285" s="30" t="n">
        <f aca="false">'EO9904.M'!G290+$AE$3</f>
        <v>6.109</v>
      </c>
      <c r="AF285" s="30" t="e">
        <f aca="false">'EO9904.M'!J290+$AF$3</f>
        <v>#VALUE!</v>
      </c>
      <c r="AG285" s="30" t="n">
        <v>0</v>
      </c>
    </row>
    <row r="286" customFormat="false" ht="12.75" hidden="false" customHeight="false" outlineLevel="0" collapsed="false">
      <c r="B286" s="25" t="n">
        <f aca="false">'EO9904.1'!A291</f>
        <v>45505</v>
      </c>
      <c r="C286" s="34" t="n">
        <f aca="false">IF($B286&lt;=Summary!$D$10,Inputs!C274,0)</f>
        <v>0</v>
      </c>
      <c r="D286" s="35" t="n">
        <f aca="false">IF($B286&lt;=Summary!$D$10,Inputs!D274,0)</f>
        <v>0</v>
      </c>
      <c r="E286" s="32" t="n">
        <f aca="false">IF($B286&lt;=Summary!$D$10,Inputs!E274,0)</f>
        <v>0</v>
      </c>
      <c r="F286" s="32" t="n">
        <f aca="false">IF($B286&lt;=Summary!$D$10,Inputs!F274,0)</f>
        <v>0</v>
      </c>
      <c r="G286" s="29" t="n">
        <f aca="false">'EO9904.1'!G291</f>
        <v>6.053</v>
      </c>
      <c r="H286" s="29" t="str">
        <f aca="false">'EO9904.1'!J291</f>
        <v/>
      </c>
      <c r="I286" s="29" t="str">
        <f aca="false">'EO9904.1'!M291</f>
        <v/>
      </c>
      <c r="K286" s="34" t="n">
        <f aca="false">IF($B286&lt;='EO9904.2'!mthend,Inputs!K274,0)</f>
        <v>0</v>
      </c>
      <c r="L286" s="33" t="n">
        <f aca="false">IF($B286&lt;='EO9904.2'!mthend,Inputs!L274,0)</f>
        <v>0</v>
      </c>
      <c r="M286" s="33" t="n">
        <f aca="false">IF($B286&lt;='EO9904.2'!mthend,Inputs!M274,0)</f>
        <v>0</v>
      </c>
      <c r="N286" s="33" t="n">
        <f aca="false">IF($B286&lt;='EO9904.2'!mthend,Inputs!N274,0)</f>
        <v>0</v>
      </c>
      <c r="O286" s="30" t="n">
        <v>0</v>
      </c>
      <c r="P286" s="30" t="n">
        <v>0</v>
      </c>
      <c r="Q286" s="30" t="e">
        <f aca="false">'EO9904.2'!M291-$Q$3</f>
        <v>#VALUE!</v>
      </c>
      <c r="S286" s="34" t="n">
        <f aca="false">IF($B286&lt;='EO9904.3'!mthend,Inputs!S274,0)</f>
        <v>0</v>
      </c>
      <c r="T286" s="0" t="n">
        <f aca="false">IF($B286&lt;='EO9904.3'!mthend,Inputs!T274,0)</f>
        <v>0</v>
      </c>
      <c r="U286" s="0" t="n">
        <f aca="false">IF($B286&lt;='EO9904.3'!mthend,Inputs!U274,0)</f>
        <v>0</v>
      </c>
      <c r="V286" s="33" t="n">
        <f aca="false">IF($B286&lt;='EO9904.3'!mthend,Inputs!V274,0)</f>
        <v>0</v>
      </c>
      <c r="W286" s="30" t="n">
        <f aca="false">'EO9904.3'!G291+$W$3</f>
        <v>6.133</v>
      </c>
      <c r="X286" s="30" t="e">
        <f aca="false">'EO9904.3'!J291+$X$3</f>
        <v>#VALUE!</v>
      </c>
      <c r="Y286" s="30" t="n">
        <v>0</v>
      </c>
      <c r="AA286" s="34" t="n">
        <f aca="false">IF($B286&lt;='EO9904.3'!mthend,Inputs!AA274,0)</f>
        <v>0</v>
      </c>
      <c r="AB286" s="0" t="n">
        <f aca="false">IF($B286&lt;='EO9904.3'!mthend,Inputs!AB274,0)</f>
        <v>0</v>
      </c>
      <c r="AC286" s="0" t="n">
        <f aca="false">IF($B286&lt;='EO9904.3'!mthend,Inputs!AC274,0)</f>
        <v>0</v>
      </c>
      <c r="AD286" s="33" t="n">
        <f aca="false">IF($B286&lt;='EO9904.3'!mthend,Inputs!AD274,0)</f>
        <v>0</v>
      </c>
      <c r="AE286" s="30" t="n">
        <f aca="false">'EO9904.M'!G291+$AE$3</f>
        <v>6.133</v>
      </c>
      <c r="AF286" s="30" t="e">
        <f aca="false">'EO9904.M'!J291+$AF$3</f>
        <v>#VALUE!</v>
      </c>
      <c r="AG286" s="30" t="n">
        <v>0</v>
      </c>
    </row>
    <row r="287" customFormat="false" ht="12.75" hidden="false" customHeight="false" outlineLevel="0" collapsed="false">
      <c r="B287" s="25" t="n">
        <f aca="false">'EO9904.1'!A292</f>
        <v>45536</v>
      </c>
      <c r="C287" s="34" t="n">
        <f aca="false">IF($B287&lt;=Summary!$D$10,Inputs!C275,0)</f>
        <v>0</v>
      </c>
      <c r="D287" s="35" t="n">
        <f aca="false">IF($B287&lt;=Summary!$D$10,Inputs!D275,0)</f>
        <v>0</v>
      </c>
      <c r="E287" s="32" t="n">
        <f aca="false">IF($B287&lt;=Summary!$D$10,Inputs!E275,0)</f>
        <v>0</v>
      </c>
      <c r="F287" s="32" t="n">
        <f aca="false">IF($B287&lt;=Summary!$D$10,Inputs!F275,0)</f>
        <v>0</v>
      </c>
      <c r="G287" s="29" t="n">
        <f aca="false">'EO9904.1'!G292</f>
        <v>6.063</v>
      </c>
      <c r="H287" s="29" t="str">
        <f aca="false">'EO9904.1'!J292</f>
        <v/>
      </c>
      <c r="I287" s="29" t="str">
        <f aca="false">'EO9904.1'!M292</f>
        <v/>
      </c>
      <c r="K287" s="34" t="n">
        <f aca="false">IF($B287&lt;='EO9904.2'!mthend,Inputs!K275,0)</f>
        <v>0</v>
      </c>
      <c r="L287" s="33" t="n">
        <f aca="false">IF($B287&lt;='EO9904.2'!mthend,Inputs!L275,0)</f>
        <v>0</v>
      </c>
      <c r="M287" s="33" t="n">
        <f aca="false">IF($B287&lt;='EO9904.2'!mthend,Inputs!M275,0)</f>
        <v>0</v>
      </c>
      <c r="N287" s="33" t="n">
        <f aca="false">IF($B287&lt;='EO9904.2'!mthend,Inputs!N275,0)</f>
        <v>0</v>
      </c>
      <c r="O287" s="30" t="n">
        <v>0</v>
      </c>
      <c r="P287" s="30" t="n">
        <v>0</v>
      </c>
      <c r="Q287" s="30" t="e">
        <f aca="false">'EO9904.2'!M292-$Q$3</f>
        <v>#VALUE!</v>
      </c>
      <c r="S287" s="34" t="n">
        <f aca="false">IF($B287&lt;='EO9904.3'!mthend,Inputs!S275,0)</f>
        <v>0</v>
      </c>
      <c r="T287" s="0" t="n">
        <f aca="false">IF($B287&lt;='EO9904.3'!mthend,Inputs!T275,0)</f>
        <v>0</v>
      </c>
      <c r="U287" s="0" t="n">
        <f aca="false">IF($B287&lt;='EO9904.3'!mthend,Inputs!U275,0)</f>
        <v>0</v>
      </c>
      <c r="V287" s="33" t="n">
        <f aca="false">IF($B287&lt;='EO9904.3'!mthend,Inputs!V275,0)</f>
        <v>0</v>
      </c>
      <c r="W287" s="30" t="n">
        <f aca="false">'EO9904.3'!G292+$W$3</f>
        <v>6.143</v>
      </c>
      <c r="X287" s="30" t="e">
        <f aca="false">'EO9904.3'!J292+$X$3</f>
        <v>#VALUE!</v>
      </c>
      <c r="Y287" s="30" t="n">
        <v>0</v>
      </c>
      <c r="AA287" s="34" t="n">
        <f aca="false">IF($B287&lt;='EO9904.3'!mthend,Inputs!AA275,0)</f>
        <v>0</v>
      </c>
      <c r="AB287" s="0" t="n">
        <f aca="false">IF($B287&lt;='EO9904.3'!mthend,Inputs!AB275,0)</f>
        <v>0</v>
      </c>
      <c r="AC287" s="0" t="n">
        <f aca="false">IF($B287&lt;='EO9904.3'!mthend,Inputs!AC275,0)</f>
        <v>0</v>
      </c>
      <c r="AD287" s="33" t="n">
        <f aca="false">IF($B287&lt;='EO9904.3'!mthend,Inputs!AD275,0)</f>
        <v>0</v>
      </c>
      <c r="AE287" s="30" t="n">
        <f aca="false">'EO9904.M'!G292+$AE$3</f>
        <v>6.143</v>
      </c>
      <c r="AF287" s="30" t="e">
        <f aca="false">'EO9904.M'!J292+$AF$3</f>
        <v>#VALUE!</v>
      </c>
      <c r="AG287" s="30" t="n">
        <v>0</v>
      </c>
    </row>
    <row r="288" customFormat="false" ht="12.75" hidden="false" customHeight="false" outlineLevel="0" collapsed="false">
      <c r="B288" s="25" t="n">
        <f aca="false">'EO9904.1'!A293</f>
        <v>45566</v>
      </c>
      <c r="C288" s="34" t="n">
        <f aca="false">IF($B288&lt;=Summary!$D$10,Inputs!C276,0)</f>
        <v>0</v>
      </c>
      <c r="D288" s="35" t="n">
        <f aca="false">IF($B288&lt;=Summary!$D$10,Inputs!D276,0)</f>
        <v>0</v>
      </c>
      <c r="E288" s="32" t="n">
        <f aca="false">IF($B288&lt;=Summary!$D$10,Inputs!E276,0)</f>
        <v>0</v>
      </c>
      <c r="F288" s="32" t="n">
        <f aca="false">IF($B288&lt;=Summary!$D$10,Inputs!F276,0)</f>
        <v>0</v>
      </c>
      <c r="G288" s="29" t="n">
        <f aca="false">'EO9904.1'!G293</f>
        <v>6.093</v>
      </c>
      <c r="H288" s="29" t="str">
        <f aca="false">'EO9904.1'!J293</f>
        <v/>
      </c>
      <c r="I288" s="29" t="str">
        <f aca="false">'EO9904.1'!M293</f>
        <v/>
      </c>
      <c r="K288" s="34" t="n">
        <f aca="false">IF($B288&lt;='EO9904.2'!mthend,Inputs!K276,0)</f>
        <v>0</v>
      </c>
      <c r="L288" s="33" t="n">
        <f aca="false">IF($B288&lt;='EO9904.2'!mthend,Inputs!L276,0)</f>
        <v>0</v>
      </c>
      <c r="M288" s="33" t="n">
        <f aca="false">IF($B288&lt;='EO9904.2'!mthend,Inputs!M276,0)</f>
        <v>0</v>
      </c>
      <c r="N288" s="33" t="n">
        <f aca="false">IF($B288&lt;='EO9904.2'!mthend,Inputs!N276,0)</f>
        <v>0</v>
      </c>
      <c r="O288" s="30" t="n">
        <v>0</v>
      </c>
      <c r="P288" s="30" t="n">
        <v>0</v>
      </c>
      <c r="Q288" s="30" t="e">
        <f aca="false">'EO9904.2'!M293-$Q$3</f>
        <v>#VALUE!</v>
      </c>
      <c r="S288" s="34" t="n">
        <f aca="false">IF($B288&lt;='EO9904.3'!mthend,Inputs!S276,0)</f>
        <v>0</v>
      </c>
      <c r="T288" s="0" t="n">
        <f aca="false">IF($B288&lt;='EO9904.3'!mthend,Inputs!T276,0)</f>
        <v>0</v>
      </c>
      <c r="U288" s="0" t="n">
        <f aca="false">IF($B288&lt;='EO9904.3'!mthend,Inputs!U276,0)</f>
        <v>0</v>
      </c>
      <c r="V288" s="33" t="n">
        <f aca="false">IF($B288&lt;='EO9904.3'!mthend,Inputs!V276,0)</f>
        <v>0</v>
      </c>
      <c r="W288" s="30" t="n">
        <f aca="false">'EO9904.3'!G293+$W$3</f>
        <v>6.173</v>
      </c>
      <c r="X288" s="30" t="e">
        <f aca="false">'EO9904.3'!J293+$X$3</f>
        <v>#VALUE!</v>
      </c>
      <c r="Y288" s="30" t="n">
        <v>0</v>
      </c>
      <c r="AA288" s="34" t="n">
        <f aca="false">IF($B288&lt;='EO9904.3'!mthend,Inputs!AA276,0)</f>
        <v>0</v>
      </c>
      <c r="AB288" s="0" t="n">
        <f aca="false">IF($B288&lt;='EO9904.3'!mthend,Inputs!AB276,0)</f>
        <v>0</v>
      </c>
      <c r="AC288" s="0" t="n">
        <f aca="false">IF($B288&lt;='EO9904.3'!mthend,Inputs!AC276,0)</f>
        <v>0</v>
      </c>
      <c r="AD288" s="33" t="n">
        <f aca="false">IF($B288&lt;='EO9904.3'!mthend,Inputs!AD276,0)</f>
        <v>0</v>
      </c>
      <c r="AE288" s="30" t="n">
        <f aca="false">'EO9904.M'!G293+$AE$3</f>
        <v>6.173</v>
      </c>
      <c r="AF288" s="30" t="e">
        <f aca="false">'EO9904.M'!J293+$AF$3</f>
        <v>#VALUE!</v>
      </c>
      <c r="AG288" s="30" t="n">
        <v>0</v>
      </c>
    </row>
    <row r="289" customFormat="false" ht="12.75" hidden="false" customHeight="false" outlineLevel="0" collapsed="false">
      <c r="B289" s="25" t="n">
        <f aca="false">'EO9904.1'!A294</f>
        <v>45597</v>
      </c>
      <c r="C289" s="34" t="n">
        <f aca="false">IF($B289&lt;=Summary!$D$10,Inputs!C277,0)</f>
        <v>0</v>
      </c>
      <c r="D289" s="35" t="n">
        <f aca="false">IF($B289&lt;=Summary!$D$10,Inputs!D277,0)</f>
        <v>0</v>
      </c>
      <c r="E289" s="32" t="n">
        <f aca="false">IF($B289&lt;=Summary!$D$10,Inputs!E277,0)</f>
        <v>0</v>
      </c>
      <c r="F289" s="32" t="n">
        <f aca="false">IF($B289&lt;=Summary!$D$10,Inputs!F277,0)</f>
        <v>0</v>
      </c>
      <c r="G289" s="29" t="n">
        <f aca="false">'EO9904.1'!G294</f>
        <v>6.233</v>
      </c>
      <c r="H289" s="29" t="str">
        <f aca="false">'EO9904.1'!J294</f>
        <v/>
      </c>
      <c r="I289" s="29" t="str">
        <f aca="false">'EO9904.1'!M294</f>
        <v/>
      </c>
      <c r="K289" s="34" t="n">
        <f aca="false">IF($B289&lt;='EO9904.2'!mthend,Inputs!K277,0)</f>
        <v>0</v>
      </c>
      <c r="L289" s="33" t="n">
        <f aca="false">IF($B289&lt;='EO9904.2'!mthend,Inputs!L277,0)</f>
        <v>0</v>
      </c>
      <c r="M289" s="33" t="n">
        <f aca="false">IF($B289&lt;='EO9904.2'!mthend,Inputs!M277,0)</f>
        <v>0</v>
      </c>
      <c r="N289" s="33" t="n">
        <f aca="false">IF($B289&lt;='EO9904.2'!mthend,Inputs!N277,0)</f>
        <v>0</v>
      </c>
      <c r="O289" s="30" t="n">
        <v>0</v>
      </c>
      <c r="P289" s="30" t="n">
        <v>0</v>
      </c>
      <c r="Q289" s="30" t="e">
        <f aca="false">'EO9904.2'!M294-$Q$3</f>
        <v>#VALUE!</v>
      </c>
      <c r="S289" s="34" t="n">
        <f aca="false">IF($B289&lt;='EO9904.3'!mthend,Inputs!S277,0)</f>
        <v>0</v>
      </c>
      <c r="T289" s="0" t="n">
        <f aca="false">IF($B289&lt;='EO9904.3'!mthend,Inputs!T277,0)</f>
        <v>0</v>
      </c>
      <c r="U289" s="0" t="n">
        <f aca="false">IF($B289&lt;='EO9904.3'!mthend,Inputs!U277,0)</f>
        <v>0</v>
      </c>
      <c r="V289" s="33" t="n">
        <f aca="false">IF($B289&lt;='EO9904.3'!mthend,Inputs!V277,0)</f>
        <v>0</v>
      </c>
      <c r="W289" s="30" t="n">
        <f aca="false">'EO9904.3'!G294+$W$3</f>
        <v>6.313</v>
      </c>
      <c r="X289" s="30" t="e">
        <f aca="false">'EO9904.3'!J294+$X$3</f>
        <v>#VALUE!</v>
      </c>
      <c r="Y289" s="30" t="n">
        <v>0</v>
      </c>
      <c r="AA289" s="34" t="n">
        <f aca="false">IF($B289&lt;='EO9904.3'!mthend,Inputs!AA277,0)</f>
        <v>0</v>
      </c>
      <c r="AB289" s="0" t="n">
        <f aca="false">IF($B289&lt;='EO9904.3'!mthend,Inputs!AB277,0)</f>
        <v>0</v>
      </c>
      <c r="AC289" s="0" t="n">
        <f aca="false">IF($B289&lt;='EO9904.3'!mthend,Inputs!AC277,0)</f>
        <v>0</v>
      </c>
      <c r="AD289" s="33" t="n">
        <f aca="false">IF($B289&lt;='EO9904.3'!mthend,Inputs!AD277,0)</f>
        <v>0</v>
      </c>
      <c r="AE289" s="30" t="n">
        <f aca="false">'EO9904.M'!G294+$AE$3</f>
        <v>6.313</v>
      </c>
      <c r="AF289" s="30" t="e">
        <f aca="false">'EO9904.M'!J294+$AF$3</f>
        <v>#VALUE!</v>
      </c>
      <c r="AG289" s="30" t="n">
        <v>0</v>
      </c>
    </row>
    <row r="290" customFormat="false" ht="12.75" hidden="false" customHeight="false" outlineLevel="0" collapsed="false">
      <c r="B290" s="25" t="n">
        <f aca="false">'EO9904.1'!A295</f>
        <v>45627</v>
      </c>
      <c r="C290" s="34" t="n">
        <f aca="false">IF($B290&lt;=Summary!$D$10,Inputs!C278,0)</f>
        <v>0</v>
      </c>
      <c r="D290" s="35" t="n">
        <f aca="false">IF($B290&lt;=Summary!$D$10,Inputs!D278,0)</f>
        <v>0</v>
      </c>
      <c r="E290" s="32" t="n">
        <f aca="false">IF($B290&lt;=Summary!$D$10,Inputs!E278,0)</f>
        <v>0</v>
      </c>
      <c r="F290" s="32" t="n">
        <f aca="false">IF($B290&lt;=Summary!$D$10,Inputs!F278,0)</f>
        <v>0</v>
      </c>
      <c r="G290" s="29" t="n">
        <f aca="false">'EO9904.1'!G295</f>
        <v>6.373</v>
      </c>
      <c r="H290" s="29" t="str">
        <f aca="false">'EO9904.1'!J295</f>
        <v/>
      </c>
      <c r="I290" s="29" t="str">
        <f aca="false">'EO9904.1'!M295</f>
        <v/>
      </c>
      <c r="K290" s="34" t="n">
        <f aca="false">IF($B290&lt;='EO9904.2'!mthend,Inputs!K278,0)</f>
        <v>0</v>
      </c>
      <c r="L290" s="33" t="n">
        <f aca="false">IF($B290&lt;='EO9904.2'!mthend,Inputs!L278,0)</f>
        <v>0</v>
      </c>
      <c r="M290" s="33" t="n">
        <f aca="false">IF($B290&lt;='EO9904.2'!mthend,Inputs!M278,0)</f>
        <v>0</v>
      </c>
      <c r="N290" s="33" t="n">
        <f aca="false">IF($B290&lt;='EO9904.2'!mthend,Inputs!N278,0)</f>
        <v>0</v>
      </c>
      <c r="O290" s="30" t="n">
        <v>0</v>
      </c>
      <c r="P290" s="30" t="n">
        <v>0</v>
      </c>
      <c r="Q290" s="30" t="e">
        <f aca="false">'EO9904.2'!M295-$Q$3</f>
        <v>#VALUE!</v>
      </c>
      <c r="S290" s="34" t="n">
        <f aca="false">IF($B290&lt;='EO9904.3'!mthend,Inputs!S278,0)</f>
        <v>0</v>
      </c>
      <c r="T290" s="0" t="n">
        <f aca="false">IF($B290&lt;='EO9904.3'!mthend,Inputs!T278,0)</f>
        <v>0</v>
      </c>
      <c r="U290" s="0" t="n">
        <f aca="false">IF($B290&lt;='EO9904.3'!mthend,Inputs!U278,0)</f>
        <v>0</v>
      </c>
      <c r="V290" s="33" t="n">
        <f aca="false">IF($B290&lt;='EO9904.3'!mthend,Inputs!V278,0)</f>
        <v>0</v>
      </c>
      <c r="W290" s="30" t="n">
        <f aca="false">'EO9904.3'!G295+$W$3</f>
        <v>6.453</v>
      </c>
      <c r="X290" s="30" t="e">
        <f aca="false">'EO9904.3'!J295+$X$3</f>
        <v>#VALUE!</v>
      </c>
      <c r="Y290" s="30" t="n">
        <v>0</v>
      </c>
      <c r="AA290" s="34" t="n">
        <f aca="false">IF($B290&lt;='EO9904.3'!mthend,Inputs!AA278,0)</f>
        <v>0</v>
      </c>
      <c r="AB290" s="0" t="n">
        <f aca="false">IF($B290&lt;='EO9904.3'!mthend,Inputs!AB278,0)</f>
        <v>0</v>
      </c>
      <c r="AC290" s="0" t="n">
        <f aca="false">IF($B290&lt;='EO9904.3'!mthend,Inputs!AC278,0)</f>
        <v>0</v>
      </c>
      <c r="AD290" s="33" t="n">
        <f aca="false">IF($B290&lt;='EO9904.3'!mthend,Inputs!AD278,0)</f>
        <v>0</v>
      </c>
      <c r="AE290" s="30" t="n">
        <f aca="false">'EO9904.M'!G295+$AE$3</f>
        <v>6.453</v>
      </c>
      <c r="AF290" s="30" t="e">
        <f aca="false">'EO9904.M'!J295+$AF$3</f>
        <v>#VALUE!</v>
      </c>
      <c r="AG290" s="30" t="n">
        <v>0</v>
      </c>
    </row>
    <row r="291" customFormat="false" ht="12.75" hidden="false" customHeight="false" outlineLevel="0" collapsed="false">
      <c r="B291" s="25" t="n">
        <f aca="false">'EO9904.1'!A296</f>
        <v>45658</v>
      </c>
      <c r="C291" s="34" t="n">
        <f aca="false">IF($B291&lt;=Summary!$D$10,Inputs!C279,0)</f>
        <v>0</v>
      </c>
      <c r="D291" s="35" t="n">
        <f aca="false">IF($B291&lt;=Summary!$D$10,Inputs!D279,0)</f>
        <v>0</v>
      </c>
      <c r="E291" s="32" t="n">
        <f aca="false">IF($B291&lt;=Summary!$D$10,Inputs!E279,0)</f>
        <v>0</v>
      </c>
      <c r="F291" s="32" t="n">
        <f aca="false">IF($B291&lt;=Summary!$D$10,Inputs!F279,0)</f>
        <v>0</v>
      </c>
      <c r="G291" s="29" t="str">
        <f aca="false">'EO9904.1'!G296</f>
        <v/>
      </c>
      <c r="H291" s="29" t="str">
        <f aca="false">'EO9904.1'!J296</f>
        <v/>
      </c>
      <c r="I291" s="29" t="str">
        <f aca="false">'EO9904.1'!M296</f>
        <v/>
      </c>
      <c r="K291" s="34" t="n">
        <f aca="false">IF($B291&lt;='EO9904.2'!mthend,Inputs!K279,0)</f>
        <v>0</v>
      </c>
      <c r="L291" s="33" t="n">
        <f aca="false">IF($B291&lt;='EO9904.2'!mthend,Inputs!L279,0)</f>
        <v>0</v>
      </c>
      <c r="M291" s="33" t="n">
        <f aca="false">IF($B291&lt;='EO9904.2'!mthend,Inputs!M279,0)</f>
        <v>0</v>
      </c>
      <c r="N291" s="33" t="n">
        <f aca="false">IF($B291&lt;='EO9904.2'!mthend,Inputs!N279,0)</f>
        <v>0</v>
      </c>
      <c r="O291" s="30" t="n">
        <v>0</v>
      </c>
      <c r="P291" s="30" t="n">
        <v>0</v>
      </c>
      <c r="Q291" s="30" t="e">
        <f aca="false">'EO9904.2'!M296-$Q$3</f>
        <v>#VALUE!</v>
      </c>
      <c r="S291" s="34" t="n">
        <f aca="false">IF($B291&lt;='EO9904.3'!mthend,Inputs!S279,0)</f>
        <v>0</v>
      </c>
      <c r="T291" s="0" t="n">
        <f aca="false">IF($B291&lt;='EO9904.3'!mthend,Inputs!T279,0)</f>
        <v>0</v>
      </c>
      <c r="U291" s="0" t="n">
        <f aca="false">IF($B291&lt;='EO9904.3'!mthend,Inputs!U279,0)</f>
        <v>0</v>
      </c>
      <c r="V291" s="33" t="n">
        <f aca="false">IF($B291&lt;='EO9904.3'!mthend,Inputs!V279,0)</f>
        <v>0</v>
      </c>
      <c r="W291" s="30" t="e">
        <f aca="false">'EO9904.3'!G296+$W$3</f>
        <v>#VALUE!</v>
      </c>
      <c r="X291" s="30" t="e">
        <f aca="false">'EO9904.3'!J296+$X$3</f>
        <v>#VALUE!</v>
      </c>
      <c r="Y291" s="30" t="n">
        <v>0</v>
      </c>
      <c r="AA291" s="34" t="n">
        <f aca="false">IF($B291&lt;='EO9904.3'!mthend,Inputs!AA279,0)</f>
        <v>0</v>
      </c>
      <c r="AB291" s="0" t="n">
        <f aca="false">IF($B291&lt;='EO9904.3'!mthend,Inputs!AB279,0)</f>
        <v>0</v>
      </c>
      <c r="AC291" s="0" t="n">
        <f aca="false">IF($B291&lt;='EO9904.3'!mthend,Inputs!AC279,0)</f>
        <v>0</v>
      </c>
      <c r="AD291" s="33" t="n">
        <f aca="false">IF($B291&lt;='EO9904.3'!mthend,Inputs!AD279,0)</f>
        <v>0</v>
      </c>
      <c r="AE291" s="30" t="e">
        <f aca="false">'EO9904.M'!G296+$AE$3</f>
        <v>#VALUE!</v>
      </c>
      <c r="AF291" s="30" t="e">
        <f aca="false">'EO9904.M'!J296+$AF$3</f>
        <v>#VALUE!</v>
      </c>
      <c r="AG291" s="30" t="n">
        <v>0</v>
      </c>
    </row>
    <row r="292" customFormat="false" ht="12.75" hidden="false" customHeight="false" outlineLevel="0" collapsed="false">
      <c r="B292" s="25" t="n">
        <f aca="false">'EO9904.1'!A297</f>
        <v>45689</v>
      </c>
      <c r="C292" s="34" t="n">
        <f aca="false">IF($B292&lt;=Summary!$D$10,Inputs!C280,0)</f>
        <v>0</v>
      </c>
      <c r="D292" s="35" t="n">
        <f aca="false">IF($B292&lt;=Summary!$D$10,Inputs!D280,0)</f>
        <v>0</v>
      </c>
      <c r="E292" s="32" t="n">
        <f aca="false">IF($B292&lt;=Summary!$D$10,Inputs!E280,0)</f>
        <v>0</v>
      </c>
      <c r="F292" s="32" t="n">
        <f aca="false">IF($B292&lt;=Summary!$D$10,Inputs!F280,0)</f>
        <v>0</v>
      </c>
      <c r="G292" s="29" t="str">
        <f aca="false">'EO9904.1'!G297</f>
        <v/>
      </c>
      <c r="H292" s="29" t="str">
        <f aca="false">'EO9904.1'!J297</f>
        <v/>
      </c>
      <c r="I292" s="29" t="str">
        <f aca="false">'EO9904.1'!M297</f>
        <v/>
      </c>
      <c r="K292" s="34" t="n">
        <f aca="false">IF($B292&lt;='EO9904.2'!mthend,Inputs!K280,0)</f>
        <v>0</v>
      </c>
      <c r="L292" s="33" t="n">
        <f aca="false">IF($B292&lt;='EO9904.2'!mthend,Inputs!L280,0)</f>
        <v>0</v>
      </c>
      <c r="M292" s="33" t="n">
        <f aca="false">IF($B292&lt;='EO9904.2'!mthend,Inputs!M280,0)</f>
        <v>0</v>
      </c>
      <c r="N292" s="33" t="n">
        <f aca="false">IF($B292&lt;='EO9904.2'!mthend,Inputs!N280,0)</f>
        <v>0</v>
      </c>
      <c r="O292" s="30" t="n">
        <v>0</v>
      </c>
      <c r="P292" s="30" t="n">
        <v>0</v>
      </c>
      <c r="Q292" s="30" t="e">
        <f aca="false">'EO9904.2'!M297-$Q$3</f>
        <v>#VALUE!</v>
      </c>
      <c r="S292" s="34" t="n">
        <f aca="false">IF($B292&lt;='EO9904.3'!mthend,Inputs!S280,0)</f>
        <v>0</v>
      </c>
      <c r="T292" s="0" t="n">
        <f aca="false">IF($B292&lt;='EO9904.3'!mthend,Inputs!T280,0)</f>
        <v>0</v>
      </c>
      <c r="U292" s="0" t="n">
        <f aca="false">IF($B292&lt;='EO9904.3'!mthend,Inputs!U280,0)</f>
        <v>0</v>
      </c>
      <c r="V292" s="33" t="n">
        <f aca="false">IF($B292&lt;='EO9904.3'!mthend,Inputs!V280,0)</f>
        <v>0</v>
      </c>
      <c r="W292" s="30" t="e">
        <f aca="false">'EO9904.3'!G297+$W$3</f>
        <v>#VALUE!</v>
      </c>
      <c r="X292" s="30" t="e">
        <f aca="false">'EO9904.3'!J297+$X$3</f>
        <v>#VALUE!</v>
      </c>
      <c r="Y292" s="30" t="n">
        <v>0</v>
      </c>
      <c r="AA292" s="34" t="n">
        <f aca="false">IF($B292&lt;='EO9904.3'!mthend,Inputs!AA280,0)</f>
        <v>0</v>
      </c>
      <c r="AB292" s="0" t="n">
        <f aca="false">IF($B292&lt;='EO9904.3'!mthend,Inputs!AB280,0)</f>
        <v>0</v>
      </c>
      <c r="AC292" s="0" t="n">
        <f aca="false">IF($B292&lt;='EO9904.3'!mthend,Inputs!AC280,0)</f>
        <v>0</v>
      </c>
      <c r="AD292" s="33" t="n">
        <f aca="false">IF($B292&lt;='EO9904.3'!mthend,Inputs!AD280,0)</f>
        <v>0</v>
      </c>
      <c r="AE292" s="30" t="e">
        <f aca="false">'EO9904.M'!G297+$AE$3</f>
        <v>#VALUE!</v>
      </c>
      <c r="AF292" s="30" t="e">
        <f aca="false">'EO9904.M'!J297+$AF$3</f>
        <v>#VALUE!</v>
      </c>
      <c r="AG292" s="30" t="n">
        <v>0</v>
      </c>
    </row>
    <row r="293" customFormat="false" ht="12.75" hidden="false" customHeight="false" outlineLevel="0" collapsed="false">
      <c r="B293" s="25" t="n">
        <f aca="false">'EO9904.1'!A298</f>
        <v>45717</v>
      </c>
      <c r="C293" s="34" t="n">
        <f aca="false">IF($B293&lt;=Summary!$D$10,Inputs!C281,0)</f>
        <v>0</v>
      </c>
      <c r="D293" s="35" t="n">
        <f aca="false">IF($B293&lt;=Summary!$D$10,Inputs!D281,0)</f>
        <v>0</v>
      </c>
      <c r="E293" s="32" t="n">
        <f aca="false">IF($B293&lt;=Summary!$D$10,Inputs!E281,0)</f>
        <v>0</v>
      </c>
      <c r="F293" s="32" t="n">
        <f aca="false">IF($B293&lt;=Summary!$D$10,Inputs!F281,0)</f>
        <v>0</v>
      </c>
      <c r="G293" s="29" t="str">
        <f aca="false">'EO9904.1'!G298</f>
        <v/>
      </c>
      <c r="H293" s="29" t="str">
        <f aca="false">'EO9904.1'!J298</f>
        <v/>
      </c>
      <c r="I293" s="29" t="str">
        <f aca="false">'EO9904.1'!M298</f>
        <v/>
      </c>
      <c r="K293" s="34" t="n">
        <f aca="false">IF($B293&lt;='EO9904.2'!mthend,Inputs!K281,0)</f>
        <v>0</v>
      </c>
      <c r="L293" s="33" t="n">
        <f aca="false">IF($B293&lt;='EO9904.2'!mthend,Inputs!L281,0)</f>
        <v>0</v>
      </c>
      <c r="M293" s="33" t="n">
        <f aca="false">IF($B293&lt;='EO9904.2'!mthend,Inputs!M281,0)</f>
        <v>0</v>
      </c>
      <c r="N293" s="33" t="n">
        <f aca="false">IF($B293&lt;='EO9904.2'!mthend,Inputs!N281,0)</f>
        <v>0</v>
      </c>
      <c r="O293" s="30" t="n">
        <v>0</v>
      </c>
      <c r="P293" s="30" t="n">
        <v>0</v>
      </c>
      <c r="Q293" s="30" t="e">
        <f aca="false">'EO9904.2'!M298-$Q$3</f>
        <v>#VALUE!</v>
      </c>
      <c r="S293" s="34" t="n">
        <f aca="false">IF($B293&lt;='EO9904.3'!mthend,Inputs!S281,0)</f>
        <v>0</v>
      </c>
      <c r="T293" s="0" t="n">
        <f aca="false">IF($B293&lt;='EO9904.3'!mthend,Inputs!T281,0)</f>
        <v>0</v>
      </c>
      <c r="U293" s="0" t="n">
        <f aca="false">IF($B293&lt;='EO9904.3'!mthend,Inputs!U281,0)</f>
        <v>0</v>
      </c>
      <c r="V293" s="33" t="n">
        <f aca="false">IF($B293&lt;='EO9904.3'!mthend,Inputs!V281,0)</f>
        <v>0</v>
      </c>
      <c r="W293" s="30" t="e">
        <f aca="false">'EO9904.3'!G298+$W$3</f>
        <v>#VALUE!</v>
      </c>
      <c r="X293" s="30" t="e">
        <f aca="false">'EO9904.3'!J298+$X$3</f>
        <v>#VALUE!</v>
      </c>
      <c r="Y293" s="30" t="n">
        <v>0</v>
      </c>
      <c r="AA293" s="34" t="n">
        <f aca="false">IF($B293&lt;='EO9904.3'!mthend,Inputs!AA281,0)</f>
        <v>0</v>
      </c>
      <c r="AB293" s="0" t="n">
        <f aca="false">IF($B293&lt;='EO9904.3'!mthend,Inputs!AB281,0)</f>
        <v>0</v>
      </c>
      <c r="AC293" s="0" t="n">
        <f aca="false">IF($B293&lt;='EO9904.3'!mthend,Inputs!AC281,0)</f>
        <v>0</v>
      </c>
      <c r="AD293" s="33" t="n">
        <f aca="false">IF($B293&lt;='EO9904.3'!mthend,Inputs!AD281,0)</f>
        <v>0</v>
      </c>
      <c r="AE293" s="30" t="e">
        <f aca="false">'EO9904.M'!G298+$AE$3</f>
        <v>#VALUE!</v>
      </c>
      <c r="AF293" s="30" t="e">
        <f aca="false">'EO9904.M'!J298+$AF$3</f>
        <v>#VALUE!</v>
      </c>
      <c r="AG293" s="30" t="n">
        <v>0</v>
      </c>
    </row>
    <row r="294" customFormat="false" ht="12.75" hidden="false" customHeight="false" outlineLevel="0" collapsed="false">
      <c r="B294" s="25" t="n">
        <f aca="false">'EO9904.1'!A299</f>
        <v>45748</v>
      </c>
      <c r="C294" s="34" t="n">
        <f aca="false">IF($B294&lt;=Summary!$D$10,Inputs!C282,0)</f>
        <v>0</v>
      </c>
      <c r="D294" s="35" t="n">
        <f aca="false">IF($B294&lt;=Summary!$D$10,Inputs!D282,0)</f>
        <v>0</v>
      </c>
      <c r="E294" s="32" t="n">
        <f aca="false">IF($B294&lt;=Summary!$D$10,Inputs!E282,0)</f>
        <v>0</v>
      </c>
      <c r="F294" s="32" t="n">
        <f aca="false">IF($B294&lt;=Summary!$D$10,Inputs!F282,0)</f>
        <v>0</v>
      </c>
      <c r="G294" s="29" t="str">
        <f aca="false">'EO9904.1'!G299</f>
        <v/>
      </c>
      <c r="H294" s="29" t="str">
        <f aca="false">'EO9904.1'!J299</f>
        <v/>
      </c>
      <c r="I294" s="29" t="str">
        <f aca="false">'EO9904.1'!M299</f>
        <v/>
      </c>
      <c r="K294" s="34" t="n">
        <f aca="false">IF($B294&lt;='EO9904.2'!mthend,Inputs!K282,0)</f>
        <v>0</v>
      </c>
      <c r="L294" s="33" t="n">
        <f aca="false">IF($B294&lt;='EO9904.2'!mthend,Inputs!L282,0)</f>
        <v>0</v>
      </c>
      <c r="M294" s="33" t="n">
        <f aca="false">IF($B294&lt;='EO9904.2'!mthend,Inputs!M282,0)</f>
        <v>0</v>
      </c>
      <c r="N294" s="33" t="n">
        <f aca="false">IF($B294&lt;='EO9904.2'!mthend,Inputs!N282,0)</f>
        <v>0</v>
      </c>
      <c r="O294" s="30" t="n">
        <v>0</v>
      </c>
      <c r="P294" s="30" t="n">
        <v>0</v>
      </c>
      <c r="Q294" s="30" t="e">
        <f aca="false">'EO9904.2'!M299-$Q$3</f>
        <v>#VALUE!</v>
      </c>
      <c r="S294" s="34" t="n">
        <f aca="false">IF($B294&lt;='EO9904.3'!mthend,Inputs!S282,0)</f>
        <v>0</v>
      </c>
      <c r="T294" s="0" t="n">
        <f aca="false">IF($B294&lt;='EO9904.3'!mthend,Inputs!T282,0)</f>
        <v>0</v>
      </c>
      <c r="U294" s="0" t="n">
        <f aca="false">IF($B294&lt;='EO9904.3'!mthend,Inputs!U282,0)</f>
        <v>0</v>
      </c>
      <c r="V294" s="33" t="n">
        <f aca="false">IF($B294&lt;='EO9904.3'!mthend,Inputs!V282,0)</f>
        <v>0</v>
      </c>
      <c r="W294" s="30" t="e">
        <f aca="false">'EO9904.3'!G299+$W$3</f>
        <v>#VALUE!</v>
      </c>
      <c r="X294" s="30" t="e">
        <f aca="false">'EO9904.3'!J299+$X$3</f>
        <v>#VALUE!</v>
      </c>
      <c r="Y294" s="30" t="n">
        <v>0</v>
      </c>
      <c r="AA294" s="34" t="n">
        <f aca="false">IF($B294&lt;='EO9904.3'!mthend,Inputs!AA282,0)</f>
        <v>0</v>
      </c>
      <c r="AB294" s="0" t="n">
        <f aca="false">IF($B294&lt;='EO9904.3'!mthend,Inputs!AB282,0)</f>
        <v>0</v>
      </c>
      <c r="AC294" s="0" t="n">
        <f aca="false">IF($B294&lt;='EO9904.3'!mthend,Inputs!AC282,0)</f>
        <v>0</v>
      </c>
      <c r="AD294" s="33" t="n">
        <f aca="false">IF($B294&lt;='EO9904.3'!mthend,Inputs!AD282,0)</f>
        <v>0</v>
      </c>
      <c r="AE294" s="30" t="e">
        <f aca="false">'EO9904.M'!G299+$AE$3</f>
        <v>#VALUE!</v>
      </c>
      <c r="AF294" s="30" t="e">
        <f aca="false">'EO9904.M'!J299+$AF$3</f>
        <v>#VALUE!</v>
      </c>
      <c r="AG294" s="30" t="n">
        <v>0</v>
      </c>
    </row>
    <row r="295" customFormat="false" ht="12.75" hidden="false" customHeight="false" outlineLevel="0" collapsed="false">
      <c r="B295" s="25" t="n">
        <f aca="false">'EO9904.1'!A300</f>
        <v>45778</v>
      </c>
      <c r="C295" s="34" t="n">
        <f aca="false">IF($B295&lt;=Summary!$D$10,Inputs!C283,0)</f>
        <v>0</v>
      </c>
      <c r="D295" s="35" t="n">
        <f aca="false">IF($B295&lt;=Summary!$D$10,Inputs!D283,0)</f>
        <v>0</v>
      </c>
      <c r="E295" s="32" t="n">
        <f aca="false">IF($B295&lt;=Summary!$D$10,Inputs!E283,0)</f>
        <v>0</v>
      </c>
      <c r="F295" s="32" t="n">
        <f aca="false">IF($B295&lt;=Summary!$D$10,Inputs!F283,0)</f>
        <v>0</v>
      </c>
      <c r="G295" s="29" t="str">
        <f aca="false">'EO9904.1'!G300</f>
        <v/>
      </c>
      <c r="H295" s="29" t="str">
        <f aca="false">'EO9904.1'!J300</f>
        <v/>
      </c>
      <c r="I295" s="29" t="str">
        <f aca="false">'EO9904.1'!M300</f>
        <v/>
      </c>
      <c r="K295" s="34" t="n">
        <f aca="false">IF($B295&lt;='EO9904.2'!mthend,Inputs!K283,0)</f>
        <v>0</v>
      </c>
      <c r="L295" s="33" t="n">
        <f aca="false">IF($B295&lt;='EO9904.2'!mthend,Inputs!L283,0)</f>
        <v>0</v>
      </c>
      <c r="M295" s="33" t="n">
        <f aca="false">IF($B295&lt;='EO9904.2'!mthend,Inputs!M283,0)</f>
        <v>0</v>
      </c>
      <c r="N295" s="33" t="n">
        <f aca="false">IF($B295&lt;='EO9904.2'!mthend,Inputs!N283,0)</f>
        <v>0</v>
      </c>
      <c r="O295" s="30" t="n">
        <v>0</v>
      </c>
      <c r="P295" s="30" t="n">
        <v>0</v>
      </c>
      <c r="Q295" s="30" t="e">
        <f aca="false">'EO9904.2'!M300-$Q$3</f>
        <v>#VALUE!</v>
      </c>
      <c r="S295" s="34" t="n">
        <f aca="false">IF($B295&lt;='EO9904.3'!mthend,Inputs!S283,0)</f>
        <v>0</v>
      </c>
      <c r="T295" s="0" t="n">
        <f aca="false">IF($B295&lt;='EO9904.3'!mthend,Inputs!T283,0)</f>
        <v>0</v>
      </c>
      <c r="U295" s="0" t="n">
        <f aca="false">IF($B295&lt;='EO9904.3'!mthend,Inputs!U283,0)</f>
        <v>0</v>
      </c>
      <c r="V295" s="33" t="n">
        <f aca="false">IF($B295&lt;='EO9904.3'!mthend,Inputs!V283,0)</f>
        <v>0</v>
      </c>
      <c r="W295" s="30" t="e">
        <f aca="false">'EO9904.3'!G300+$W$3</f>
        <v>#VALUE!</v>
      </c>
      <c r="X295" s="30" t="e">
        <f aca="false">'EO9904.3'!J300+$X$3</f>
        <v>#VALUE!</v>
      </c>
      <c r="Y295" s="30" t="n">
        <v>0</v>
      </c>
      <c r="AA295" s="34" t="n">
        <f aca="false">IF($B295&lt;='EO9904.3'!mthend,Inputs!AA283,0)</f>
        <v>0</v>
      </c>
      <c r="AB295" s="0" t="n">
        <f aca="false">IF($B295&lt;='EO9904.3'!mthend,Inputs!AB283,0)</f>
        <v>0</v>
      </c>
      <c r="AC295" s="0" t="n">
        <f aca="false">IF($B295&lt;='EO9904.3'!mthend,Inputs!AC283,0)</f>
        <v>0</v>
      </c>
      <c r="AD295" s="33" t="n">
        <f aca="false">IF($B295&lt;='EO9904.3'!mthend,Inputs!AD283,0)</f>
        <v>0</v>
      </c>
      <c r="AE295" s="30" t="e">
        <f aca="false">'EO9904.M'!G300+$AE$3</f>
        <v>#VALUE!</v>
      </c>
      <c r="AF295" s="30" t="e">
        <f aca="false">'EO9904.M'!J300+$AF$3</f>
        <v>#VALUE!</v>
      </c>
      <c r="AG295" s="30" t="n">
        <v>0</v>
      </c>
    </row>
    <row r="296" customFormat="false" ht="12.75" hidden="false" customHeight="false" outlineLevel="0" collapsed="false">
      <c r="B296" s="25" t="n">
        <f aca="false">'EO9904.1'!A301</f>
        <v>45809</v>
      </c>
      <c r="C296" s="34" t="n">
        <f aca="false">IF($B296&lt;=Summary!$D$10,Inputs!C284,0)</f>
        <v>0</v>
      </c>
      <c r="D296" s="35" t="n">
        <f aca="false">IF($B296&lt;=Summary!$D$10,Inputs!D284,0)</f>
        <v>0</v>
      </c>
      <c r="E296" s="32" t="n">
        <f aca="false">IF($B296&lt;=Summary!$D$10,Inputs!E284,0)</f>
        <v>0</v>
      </c>
      <c r="F296" s="32" t="n">
        <f aca="false">IF($B296&lt;=Summary!$D$10,Inputs!F284,0)</f>
        <v>0</v>
      </c>
      <c r="G296" s="29" t="str">
        <f aca="false">'EO9904.1'!G301</f>
        <v/>
      </c>
      <c r="H296" s="29" t="str">
        <f aca="false">'EO9904.1'!J301</f>
        <v/>
      </c>
      <c r="I296" s="29" t="str">
        <f aca="false">'EO9904.1'!M301</f>
        <v/>
      </c>
      <c r="K296" s="34" t="n">
        <f aca="false">IF($B296&lt;='EO9904.2'!mthend,Inputs!K284,0)</f>
        <v>0</v>
      </c>
      <c r="L296" s="33" t="n">
        <f aca="false">IF($B296&lt;='EO9904.2'!mthend,Inputs!L284,0)</f>
        <v>0</v>
      </c>
      <c r="M296" s="33" t="n">
        <f aca="false">IF($B296&lt;='EO9904.2'!mthend,Inputs!M284,0)</f>
        <v>0</v>
      </c>
      <c r="N296" s="33" t="n">
        <f aca="false">IF($B296&lt;='EO9904.2'!mthend,Inputs!N284,0)</f>
        <v>0</v>
      </c>
      <c r="O296" s="30" t="n">
        <v>0</v>
      </c>
      <c r="P296" s="30" t="n">
        <v>0</v>
      </c>
      <c r="Q296" s="30" t="e">
        <f aca="false">'EO9904.2'!M301-$Q$3</f>
        <v>#VALUE!</v>
      </c>
      <c r="S296" s="34" t="n">
        <f aca="false">IF($B296&lt;='EO9904.3'!mthend,Inputs!S284,0)</f>
        <v>0</v>
      </c>
      <c r="T296" s="0" t="n">
        <f aca="false">IF($B296&lt;='EO9904.3'!mthend,Inputs!T284,0)</f>
        <v>0</v>
      </c>
      <c r="U296" s="0" t="n">
        <f aca="false">IF($B296&lt;='EO9904.3'!mthend,Inputs!U284,0)</f>
        <v>0</v>
      </c>
      <c r="V296" s="33" t="n">
        <f aca="false">IF($B296&lt;='EO9904.3'!mthend,Inputs!V284,0)</f>
        <v>0</v>
      </c>
      <c r="W296" s="30" t="e">
        <f aca="false">'EO9904.3'!G301+$W$3</f>
        <v>#VALUE!</v>
      </c>
      <c r="X296" s="30" t="e">
        <f aca="false">'EO9904.3'!J301+$X$3</f>
        <v>#VALUE!</v>
      </c>
      <c r="Y296" s="30" t="n">
        <v>0</v>
      </c>
      <c r="AA296" s="34" t="n">
        <f aca="false">IF($B296&lt;='EO9904.3'!mthend,Inputs!AA284,0)</f>
        <v>0</v>
      </c>
      <c r="AB296" s="0" t="n">
        <f aca="false">IF($B296&lt;='EO9904.3'!mthend,Inputs!AB284,0)</f>
        <v>0</v>
      </c>
      <c r="AC296" s="0" t="n">
        <f aca="false">IF($B296&lt;='EO9904.3'!mthend,Inputs!AC284,0)</f>
        <v>0</v>
      </c>
      <c r="AD296" s="33" t="n">
        <f aca="false">IF($B296&lt;='EO9904.3'!mthend,Inputs!AD284,0)</f>
        <v>0</v>
      </c>
      <c r="AE296" s="30" t="e">
        <f aca="false">'EO9904.M'!G301+$AE$3</f>
        <v>#VALUE!</v>
      </c>
      <c r="AF296" s="30" t="e">
        <f aca="false">'EO9904.M'!J301+$AF$3</f>
        <v>#VALUE!</v>
      </c>
      <c r="AG296" s="30" t="n">
        <v>0</v>
      </c>
    </row>
    <row r="297" customFormat="false" ht="12.75" hidden="false" customHeight="false" outlineLevel="0" collapsed="false">
      <c r="B297" s="25" t="n">
        <f aca="false">'EO9904.1'!A302</f>
        <v>45839</v>
      </c>
      <c r="C297" s="34" t="n">
        <f aca="false">IF($B297&lt;=Summary!$D$10,Inputs!C285,0)</f>
        <v>0</v>
      </c>
      <c r="D297" s="35" t="n">
        <f aca="false">IF($B297&lt;=Summary!$D$10,Inputs!D285,0)</f>
        <v>0</v>
      </c>
      <c r="E297" s="32" t="n">
        <f aca="false">IF($B297&lt;=Summary!$D$10,Inputs!E285,0)</f>
        <v>0</v>
      </c>
      <c r="F297" s="32" t="n">
        <f aca="false">IF($B297&lt;=Summary!$D$10,Inputs!F285,0)</f>
        <v>0</v>
      </c>
      <c r="G297" s="29" t="str">
        <f aca="false">'EO9904.1'!G302</f>
        <v/>
      </c>
      <c r="H297" s="29" t="str">
        <f aca="false">'EO9904.1'!J302</f>
        <v/>
      </c>
      <c r="I297" s="29" t="str">
        <f aca="false">'EO9904.1'!M302</f>
        <v/>
      </c>
      <c r="K297" s="34" t="n">
        <f aca="false">IF($B297&lt;='EO9904.2'!mthend,Inputs!K285,0)</f>
        <v>0</v>
      </c>
      <c r="L297" s="33" t="n">
        <f aca="false">IF($B297&lt;='EO9904.2'!mthend,Inputs!L285,0)</f>
        <v>0</v>
      </c>
      <c r="M297" s="33" t="n">
        <f aca="false">IF($B297&lt;='EO9904.2'!mthend,Inputs!M285,0)</f>
        <v>0</v>
      </c>
      <c r="N297" s="33" t="n">
        <f aca="false">IF($B297&lt;='EO9904.2'!mthend,Inputs!N285,0)</f>
        <v>0</v>
      </c>
      <c r="O297" s="30" t="n">
        <v>0</v>
      </c>
      <c r="P297" s="30" t="n">
        <v>0</v>
      </c>
      <c r="Q297" s="30" t="e">
        <f aca="false">'EO9904.2'!M302-$Q$3</f>
        <v>#VALUE!</v>
      </c>
      <c r="S297" s="34" t="n">
        <f aca="false">IF($B297&lt;='EO9904.3'!mthend,Inputs!S285,0)</f>
        <v>0</v>
      </c>
      <c r="T297" s="0" t="n">
        <f aca="false">IF($B297&lt;='EO9904.3'!mthend,Inputs!T285,0)</f>
        <v>0</v>
      </c>
      <c r="U297" s="0" t="n">
        <f aca="false">IF($B297&lt;='EO9904.3'!mthend,Inputs!U285,0)</f>
        <v>0</v>
      </c>
      <c r="V297" s="33" t="n">
        <f aca="false">IF($B297&lt;='EO9904.3'!mthend,Inputs!V285,0)</f>
        <v>0</v>
      </c>
      <c r="W297" s="30" t="e">
        <f aca="false">'EO9904.3'!G302+$W$3</f>
        <v>#VALUE!</v>
      </c>
      <c r="X297" s="30" t="e">
        <f aca="false">'EO9904.3'!J302+$X$3</f>
        <v>#VALUE!</v>
      </c>
      <c r="Y297" s="30" t="n">
        <v>0</v>
      </c>
      <c r="AA297" s="34" t="n">
        <f aca="false">IF($B297&lt;='EO9904.3'!mthend,Inputs!AA285,0)</f>
        <v>0</v>
      </c>
      <c r="AB297" s="0" t="n">
        <f aca="false">IF($B297&lt;='EO9904.3'!mthend,Inputs!AB285,0)</f>
        <v>0</v>
      </c>
      <c r="AC297" s="0" t="n">
        <f aca="false">IF($B297&lt;='EO9904.3'!mthend,Inputs!AC285,0)</f>
        <v>0</v>
      </c>
      <c r="AD297" s="33" t="n">
        <f aca="false">IF($B297&lt;='EO9904.3'!mthend,Inputs!AD285,0)</f>
        <v>0</v>
      </c>
      <c r="AE297" s="30" t="e">
        <f aca="false">'EO9904.M'!G302+$AE$3</f>
        <v>#VALUE!</v>
      </c>
      <c r="AF297" s="30" t="e">
        <f aca="false">'EO9904.M'!J302+$AF$3</f>
        <v>#VALUE!</v>
      </c>
      <c r="AG297" s="30" t="n">
        <v>0</v>
      </c>
    </row>
    <row r="298" customFormat="false" ht="12.75" hidden="false" customHeight="false" outlineLevel="0" collapsed="false">
      <c r="B298" s="25" t="n">
        <f aca="false">'EO9904.1'!A303</f>
        <v>45870</v>
      </c>
      <c r="C298" s="34" t="n">
        <f aca="false">IF($B298&lt;=Summary!$D$10,Inputs!C286,0)</f>
        <v>0</v>
      </c>
      <c r="D298" s="35" t="n">
        <f aca="false">IF($B298&lt;=Summary!$D$10,Inputs!D286,0)</f>
        <v>0</v>
      </c>
      <c r="E298" s="32" t="n">
        <f aca="false">IF($B298&lt;=Summary!$D$10,Inputs!E286,0)</f>
        <v>0</v>
      </c>
      <c r="F298" s="32" t="n">
        <f aca="false">IF($B298&lt;=Summary!$D$10,Inputs!F286,0)</f>
        <v>0</v>
      </c>
      <c r="G298" s="29" t="str">
        <f aca="false">'EO9904.1'!G303</f>
        <v/>
      </c>
      <c r="H298" s="29" t="str">
        <f aca="false">'EO9904.1'!J303</f>
        <v/>
      </c>
      <c r="I298" s="29" t="str">
        <f aca="false">'EO9904.1'!M303</f>
        <v/>
      </c>
      <c r="K298" s="34" t="n">
        <f aca="false">IF($B298&lt;='EO9904.2'!mthend,Inputs!K286,0)</f>
        <v>0</v>
      </c>
      <c r="L298" s="33" t="n">
        <f aca="false">IF($B298&lt;='EO9904.2'!mthend,Inputs!L286,0)</f>
        <v>0</v>
      </c>
      <c r="M298" s="33" t="n">
        <f aca="false">IF($B298&lt;='EO9904.2'!mthend,Inputs!M286,0)</f>
        <v>0</v>
      </c>
      <c r="N298" s="33" t="n">
        <f aca="false">IF($B298&lt;='EO9904.2'!mthend,Inputs!N286,0)</f>
        <v>0</v>
      </c>
      <c r="O298" s="30" t="n">
        <v>0</v>
      </c>
      <c r="P298" s="30" t="n">
        <v>0</v>
      </c>
      <c r="Q298" s="30" t="e">
        <f aca="false">'EO9904.2'!M303-$Q$3</f>
        <v>#VALUE!</v>
      </c>
      <c r="S298" s="34" t="n">
        <f aca="false">IF($B298&lt;='EO9904.3'!mthend,Inputs!S286,0)</f>
        <v>0</v>
      </c>
      <c r="T298" s="0" t="n">
        <f aca="false">IF($B298&lt;='EO9904.3'!mthend,Inputs!T286,0)</f>
        <v>0</v>
      </c>
      <c r="U298" s="0" t="n">
        <f aca="false">IF($B298&lt;='EO9904.3'!mthend,Inputs!U286,0)</f>
        <v>0</v>
      </c>
      <c r="V298" s="33" t="n">
        <f aca="false">IF($B298&lt;='EO9904.3'!mthend,Inputs!V286,0)</f>
        <v>0</v>
      </c>
      <c r="W298" s="30" t="e">
        <f aca="false">'EO9904.3'!G303+$W$3</f>
        <v>#VALUE!</v>
      </c>
      <c r="X298" s="30" t="e">
        <f aca="false">'EO9904.3'!J303+$X$3</f>
        <v>#VALUE!</v>
      </c>
      <c r="Y298" s="30" t="n">
        <v>0</v>
      </c>
      <c r="AA298" s="34" t="n">
        <f aca="false">IF($B298&lt;='EO9904.3'!mthend,Inputs!AA286,0)</f>
        <v>0</v>
      </c>
      <c r="AB298" s="0" t="n">
        <f aca="false">IF($B298&lt;='EO9904.3'!mthend,Inputs!AB286,0)</f>
        <v>0</v>
      </c>
      <c r="AC298" s="0" t="n">
        <f aca="false">IF($B298&lt;='EO9904.3'!mthend,Inputs!AC286,0)</f>
        <v>0</v>
      </c>
      <c r="AD298" s="33" t="n">
        <f aca="false">IF($B298&lt;='EO9904.3'!mthend,Inputs!AD286,0)</f>
        <v>0</v>
      </c>
      <c r="AE298" s="30" t="e">
        <f aca="false">'EO9904.M'!G303+$AE$3</f>
        <v>#VALUE!</v>
      </c>
      <c r="AF298" s="30" t="e">
        <f aca="false">'EO9904.M'!J303+$AF$3</f>
        <v>#VALUE!</v>
      </c>
      <c r="AG298" s="30" t="n">
        <v>0</v>
      </c>
    </row>
    <row r="299" customFormat="false" ht="12.75" hidden="false" customHeight="false" outlineLevel="0" collapsed="false">
      <c r="B299" s="25" t="n">
        <f aca="false">'EO9904.1'!A304</f>
        <v>45901</v>
      </c>
      <c r="C299" s="34" t="n">
        <f aca="false">IF($B299&lt;=Summary!$D$10,Inputs!C287,0)</f>
        <v>0</v>
      </c>
      <c r="D299" s="35" t="n">
        <f aca="false">IF($B299&lt;=Summary!$D$10,Inputs!D287,0)</f>
        <v>0</v>
      </c>
      <c r="E299" s="32" t="n">
        <f aca="false">IF($B299&lt;=Summary!$D$10,Inputs!E287,0)</f>
        <v>0</v>
      </c>
      <c r="F299" s="32" t="n">
        <f aca="false">IF($B299&lt;=Summary!$D$10,Inputs!F287,0)</f>
        <v>0</v>
      </c>
      <c r="G299" s="29" t="str">
        <f aca="false">'EO9904.1'!G304</f>
        <v/>
      </c>
      <c r="H299" s="29" t="str">
        <f aca="false">'EO9904.1'!J304</f>
        <v/>
      </c>
      <c r="I299" s="29" t="str">
        <f aca="false">'EO9904.1'!M304</f>
        <v/>
      </c>
      <c r="K299" s="34" t="n">
        <f aca="false">IF($B299&lt;='EO9904.2'!mthend,Inputs!K287,0)</f>
        <v>0</v>
      </c>
      <c r="L299" s="33" t="n">
        <f aca="false">IF($B299&lt;='EO9904.2'!mthend,Inputs!L287,0)</f>
        <v>0</v>
      </c>
      <c r="M299" s="33" t="n">
        <f aca="false">IF($B299&lt;='EO9904.2'!mthend,Inputs!M287,0)</f>
        <v>0</v>
      </c>
      <c r="N299" s="33" t="n">
        <f aca="false">IF($B299&lt;='EO9904.2'!mthend,Inputs!N287,0)</f>
        <v>0</v>
      </c>
      <c r="O299" s="30" t="n">
        <v>0</v>
      </c>
      <c r="P299" s="30" t="n">
        <v>0</v>
      </c>
      <c r="Q299" s="30" t="e">
        <f aca="false">'EO9904.2'!M304-$Q$3</f>
        <v>#VALUE!</v>
      </c>
      <c r="S299" s="34" t="n">
        <f aca="false">IF($B299&lt;='EO9904.3'!mthend,Inputs!S287,0)</f>
        <v>0</v>
      </c>
      <c r="T299" s="0" t="n">
        <f aca="false">IF($B299&lt;='EO9904.3'!mthend,Inputs!T287,0)</f>
        <v>0</v>
      </c>
      <c r="U299" s="0" t="n">
        <f aca="false">IF($B299&lt;='EO9904.3'!mthend,Inputs!U287,0)</f>
        <v>0</v>
      </c>
      <c r="V299" s="33" t="n">
        <f aca="false">IF($B299&lt;='EO9904.3'!mthend,Inputs!V287,0)</f>
        <v>0</v>
      </c>
      <c r="W299" s="30" t="e">
        <f aca="false">'EO9904.3'!G304+$W$3</f>
        <v>#VALUE!</v>
      </c>
      <c r="X299" s="30" t="e">
        <f aca="false">'EO9904.3'!J304+$X$3</f>
        <v>#VALUE!</v>
      </c>
      <c r="Y299" s="30" t="n">
        <v>0</v>
      </c>
      <c r="AA299" s="34" t="n">
        <f aca="false">IF($B299&lt;='EO9904.3'!mthend,Inputs!AA287,0)</f>
        <v>0</v>
      </c>
      <c r="AB299" s="0" t="n">
        <f aca="false">IF($B299&lt;='EO9904.3'!mthend,Inputs!AB287,0)</f>
        <v>0</v>
      </c>
      <c r="AC299" s="0" t="n">
        <f aca="false">IF($B299&lt;='EO9904.3'!mthend,Inputs!AC287,0)</f>
        <v>0</v>
      </c>
      <c r="AD299" s="33" t="n">
        <f aca="false">IF($B299&lt;='EO9904.3'!mthend,Inputs!AD287,0)</f>
        <v>0</v>
      </c>
      <c r="AE299" s="30" t="e">
        <f aca="false">'EO9904.M'!G304+$AE$3</f>
        <v>#VALUE!</v>
      </c>
      <c r="AF299" s="30" t="e">
        <f aca="false">'EO9904.M'!J304+$AF$3</f>
        <v>#VALUE!</v>
      </c>
      <c r="AG299" s="30" t="n">
        <v>0</v>
      </c>
    </row>
    <row r="300" customFormat="false" ht="12.75" hidden="false" customHeight="false" outlineLevel="0" collapsed="false">
      <c r="B300" s="25" t="n">
        <f aca="false">'EO9904.1'!A305</f>
        <v>45931</v>
      </c>
      <c r="C300" s="34" t="n">
        <f aca="false">IF($B300&lt;=Summary!$D$10,Inputs!C288,0)</f>
        <v>0</v>
      </c>
      <c r="D300" s="35" t="n">
        <f aca="false">IF($B300&lt;=Summary!$D$10,Inputs!D288,0)</f>
        <v>0</v>
      </c>
      <c r="E300" s="32" t="n">
        <f aca="false">IF($B300&lt;=Summary!$D$10,Inputs!E288,0)</f>
        <v>0</v>
      </c>
      <c r="F300" s="32" t="n">
        <f aca="false">IF($B300&lt;=Summary!$D$10,Inputs!F288,0)</f>
        <v>0</v>
      </c>
      <c r="G300" s="29" t="str">
        <f aca="false">'EO9904.1'!G305</f>
        <v/>
      </c>
      <c r="H300" s="29" t="str">
        <f aca="false">'EO9904.1'!J305</f>
        <v/>
      </c>
      <c r="I300" s="29" t="str">
        <f aca="false">'EO9904.1'!M305</f>
        <v/>
      </c>
      <c r="K300" s="34" t="n">
        <f aca="false">IF($B300&lt;='EO9904.2'!mthend,Inputs!K288,0)</f>
        <v>0</v>
      </c>
      <c r="L300" s="33" t="n">
        <f aca="false">IF($B300&lt;='EO9904.2'!mthend,Inputs!L288,0)</f>
        <v>0</v>
      </c>
      <c r="M300" s="33" t="n">
        <f aca="false">IF($B300&lt;='EO9904.2'!mthend,Inputs!M288,0)</f>
        <v>0</v>
      </c>
      <c r="N300" s="33" t="n">
        <f aca="false">IF($B300&lt;='EO9904.2'!mthend,Inputs!N288,0)</f>
        <v>0</v>
      </c>
      <c r="O300" s="30" t="n">
        <v>0</v>
      </c>
      <c r="P300" s="30" t="n">
        <v>0</v>
      </c>
      <c r="Q300" s="30" t="e">
        <f aca="false">'EO9904.2'!M305-$Q$3</f>
        <v>#VALUE!</v>
      </c>
      <c r="S300" s="34" t="n">
        <f aca="false">IF($B300&lt;='EO9904.3'!mthend,Inputs!S288,0)</f>
        <v>0</v>
      </c>
      <c r="T300" s="0" t="n">
        <f aca="false">IF($B300&lt;='EO9904.3'!mthend,Inputs!T288,0)</f>
        <v>0</v>
      </c>
      <c r="U300" s="0" t="n">
        <f aca="false">IF($B300&lt;='EO9904.3'!mthend,Inputs!U288,0)</f>
        <v>0</v>
      </c>
      <c r="V300" s="33" t="n">
        <f aca="false">IF($B300&lt;='EO9904.3'!mthend,Inputs!V288,0)</f>
        <v>0</v>
      </c>
      <c r="W300" s="30" t="e">
        <f aca="false">'EO9904.3'!G305+$W$3</f>
        <v>#VALUE!</v>
      </c>
      <c r="X300" s="30" t="e">
        <f aca="false">'EO9904.3'!J305+$X$3</f>
        <v>#VALUE!</v>
      </c>
      <c r="Y300" s="30" t="n">
        <v>0</v>
      </c>
      <c r="AA300" s="34" t="n">
        <f aca="false">IF($B300&lt;='EO9904.3'!mthend,Inputs!AA288,0)</f>
        <v>0</v>
      </c>
      <c r="AB300" s="0" t="n">
        <f aca="false">IF($B300&lt;='EO9904.3'!mthend,Inputs!AB288,0)</f>
        <v>0</v>
      </c>
      <c r="AC300" s="0" t="n">
        <f aca="false">IF($B300&lt;='EO9904.3'!mthend,Inputs!AC288,0)</f>
        <v>0</v>
      </c>
      <c r="AD300" s="33" t="n">
        <f aca="false">IF($B300&lt;='EO9904.3'!mthend,Inputs!AD288,0)</f>
        <v>0</v>
      </c>
      <c r="AE300" s="30" t="e">
        <f aca="false">'EO9904.M'!G305+$AE$3</f>
        <v>#VALUE!</v>
      </c>
      <c r="AF300" s="30" t="e">
        <f aca="false">'EO9904.M'!J305+$AF$3</f>
        <v>#VALUE!</v>
      </c>
      <c r="AG300" s="30" t="n">
        <v>0</v>
      </c>
    </row>
    <row r="301" customFormat="false" ht="12.75" hidden="false" customHeight="false" outlineLevel="0" collapsed="false">
      <c r="B301" s="25" t="n">
        <f aca="false">'EO9904.1'!A306</f>
        <v>45962</v>
      </c>
      <c r="C301" s="34" t="n">
        <f aca="false">IF($B301&lt;=Summary!$D$10,Inputs!C289,0)</f>
        <v>0</v>
      </c>
      <c r="D301" s="35" t="n">
        <f aca="false">IF($B301&lt;=Summary!$D$10,Inputs!D289,0)</f>
        <v>0</v>
      </c>
      <c r="E301" s="32" t="n">
        <f aca="false">IF($B301&lt;=Summary!$D$10,Inputs!E289,0)</f>
        <v>0</v>
      </c>
      <c r="F301" s="32" t="n">
        <f aca="false">IF($B301&lt;=Summary!$D$10,Inputs!F289,0)</f>
        <v>0</v>
      </c>
      <c r="G301" s="29" t="str">
        <f aca="false">'EO9904.1'!G306</f>
        <v/>
      </c>
      <c r="H301" s="29" t="str">
        <f aca="false">'EO9904.1'!J306</f>
        <v/>
      </c>
      <c r="I301" s="29" t="str">
        <f aca="false">'EO9904.1'!M306</f>
        <v/>
      </c>
      <c r="K301" s="34" t="n">
        <f aca="false">IF($B301&lt;='EO9904.2'!mthend,Inputs!K289,0)</f>
        <v>0</v>
      </c>
      <c r="L301" s="33" t="n">
        <f aca="false">IF($B301&lt;='EO9904.2'!mthend,Inputs!L289,0)</f>
        <v>0</v>
      </c>
      <c r="M301" s="33" t="n">
        <f aca="false">IF($B301&lt;='EO9904.2'!mthend,Inputs!M289,0)</f>
        <v>0</v>
      </c>
      <c r="N301" s="33" t="n">
        <f aca="false">IF($B301&lt;='EO9904.2'!mthend,Inputs!N289,0)</f>
        <v>0</v>
      </c>
      <c r="O301" s="30" t="n">
        <v>0</v>
      </c>
      <c r="P301" s="30" t="n">
        <v>0</v>
      </c>
      <c r="Q301" s="30" t="e">
        <f aca="false">'EO9904.2'!M306-$Q$3</f>
        <v>#VALUE!</v>
      </c>
      <c r="S301" s="34" t="n">
        <f aca="false">IF($B301&lt;='EO9904.3'!mthend,Inputs!S289,0)</f>
        <v>0</v>
      </c>
      <c r="T301" s="0" t="n">
        <f aca="false">IF($B301&lt;='EO9904.3'!mthend,Inputs!T289,0)</f>
        <v>0</v>
      </c>
      <c r="U301" s="0" t="n">
        <f aca="false">IF($B301&lt;='EO9904.3'!mthend,Inputs!U289,0)</f>
        <v>0</v>
      </c>
      <c r="V301" s="33" t="n">
        <f aca="false">IF($B301&lt;='EO9904.3'!mthend,Inputs!V289,0)</f>
        <v>0</v>
      </c>
      <c r="W301" s="30" t="e">
        <f aca="false">'EO9904.3'!G306+$W$3</f>
        <v>#VALUE!</v>
      </c>
      <c r="X301" s="30" t="e">
        <f aca="false">'EO9904.3'!J306+$X$3</f>
        <v>#VALUE!</v>
      </c>
      <c r="Y301" s="30" t="n">
        <v>0</v>
      </c>
      <c r="AA301" s="34" t="n">
        <f aca="false">IF($B301&lt;='EO9904.3'!mthend,Inputs!AA289,0)</f>
        <v>0</v>
      </c>
      <c r="AB301" s="0" t="n">
        <f aca="false">IF($B301&lt;='EO9904.3'!mthend,Inputs!AB289,0)</f>
        <v>0</v>
      </c>
      <c r="AC301" s="0" t="n">
        <f aca="false">IF($B301&lt;='EO9904.3'!mthend,Inputs!AC289,0)</f>
        <v>0</v>
      </c>
      <c r="AD301" s="33" t="n">
        <f aca="false">IF($B301&lt;='EO9904.3'!mthend,Inputs!AD289,0)</f>
        <v>0</v>
      </c>
      <c r="AE301" s="30" t="e">
        <f aca="false">'EO9904.M'!G306+$AE$3</f>
        <v>#VALUE!</v>
      </c>
      <c r="AF301" s="30" t="e">
        <f aca="false">'EO9904.M'!J306+$AF$3</f>
        <v>#VALUE!</v>
      </c>
      <c r="AG301" s="30" t="n">
        <v>0</v>
      </c>
    </row>
    <row r="302" customFormat="false" ht="12.75" hidden="false" customHeight="false" outlineLevel="0" collapsed="false">
      <c r="B302" s="25" t="n">
        <f aca="false">'EO9904.1'!A307</f>
        <v>45992</v>
      </c>
      <c r="C302" s="34" t="n">
        <f aca="false">IF($B302&lt;=Summary!$D$10,Inputs!C290,0)</f>
        <v>0</v>
      </c>
      <c r="D302" s="35" t="n">
        <f aca="false">IF($B302&lt;=Summary!$D$10,Inputs!D290,0)</f>
        <v>0</v>
      </c>
      <c r="E302" s="32" t="n">
        <f aca="false">IF($B302&lt;=Summary!$D$10,Inputs!E290,0)</f>
        <v>0</v>
      </c>
      <c r="F302" s="32" t="n">
        <f aca="false">IF($B302&lt;=Summary!$D$10,Inputs!F290,0)</f>
        <v>0</v>
      </c>
      <c r="G302" s="29" t="str">
        <f aca="false">'EO9904.1'!G307</f>
        <v/>
      </c>
      <c r="H302" s="29" t="str">
        <f aca="false">'EO9904.1'!J307</f>
        <v/>
      </c>
      <c r="I302" s="29" t="str">
        <f aca="false">'EO9904.1'!M307</f>
        <v/>
      </c>
      <c r="K302" s="34" t="n">
        <f aca="false">IF($B302&lt;='EO9904.2'!mthend,Inputs!K290,0)</f>
        <v>0</v>
      </c>
      <c r="L302" s="33" t="n">
        <f aca="false">IF($B302&lt;='EO9904.2'!mthend,Inputs!L290,0)</f>
        <v>0</v>
      </c>
      <c r="M302" s="33" t="n">
        <f aca="false">IF($B302&lt;='EO9904.2'!mthend,Inputs!M290,0)</f>
        <v>0</v>
      </c>
      <c r="N302" s="33" t="n">
        <f aca="false">IF($B302&lt;='EO9904.2'!mthend,Inputs!N290,0)</f>
        <v>0</v>
      </c>
      <c r="O302" s="30" t="n">
        <v>0</v>
      </c>
      <c r="P302" s="30" t="n">
        <v>0</v>
      </c>
      <c r="Q302" s="30" t="e">
        <f aca="false">'EO9904.2'!M307-$Q$3</f>
        <v>#VALUE!</v>
      </c>
      <c r="S302" s="34" t="n">
        <f aca="false">IF($B302&lt;='EO9904.3'!mthend,Inputs!S290,0)</f>
        <v>0</v>
      </c>
      <c r="T302" s="0" t="n">
        <f aca="false">IF($B302&lt;='EO9904.3'!mthend,Inputs!T290,0)</f>
        <v>0</v>
      </c>
      <c r="U302" s="0" t="n">
        <f aca="false">IF($B302&lt;='EO9904.3'!mthend,Inputs!U290,0)</f>
        <v>0</v>
      </c>
      <c r="V302" s="33" t="n">
        <f aca="false">IF($B302&lt;='EO9904.3'!mthend,Inputs!V290,0)</f>
        <v>0</v>
      </c>
      <c r="W302" s="30" t="e">
        <f aca="false">'EO9904.3'!G307+$W$3</f>
        <v>#VALUE!</v>
      </c>
      <c r="X302" s="30" t="e">
        <f aca="false">'EO9904.3'!J307+$X$3</f>
        <v>#VALUE!</v>
      </c>
      <c r="Y302" s="30" t="n">
        <v>0</v>
      </c>
      <c r="AA302" s="34" t="n">
        <f aca="false">IF($B302&lt;='EO9904.3'!mthend,Inputs!AA290,0)</f>
        <v>0</v>
      </c>
      <c r="AB302" s="0" t="n">
        <f aca="false">IF($B302&lt;='EO9904.3'!mthend,Inputs!AB290,0)</f>
        <v>0</v>
      </c>
      <c r="AC302" s="0" t="n">
        <f aca="false">IF($B302&lt;='EO9904.3'!mthend,Inputs!AC290,0)</f>
        <v>0</v>
      </c>
      <c r="AD302" s="33" t="n">
        <f aca="false">IF($B302&lt;='EO9904.3'!mthend,Inputs!AD290,0)</f>
        <v>0</v>
      </c>
      <c r="AE302" s="30" t="e">
        <f aca="false">'EO9904.M'!G307+$AE$3</f>
        <v>#VALUE!</v>
      </c>
      <c r="AF302" s="30" t="e">
        <f aca="false">'EO9904.M'!J307+$AF$3</f>
        <v>#VALUE!</v>
      </c>
      <c r="AG302" s="30" t="n">
        <v>0</v>
      </c>
    </row>
    <row r="303" customFormat="false" ht="12.75" hidden="false" customHeight="false" outlineLevel="0" collapsed="false">
      <c r="B303" s="25" t="n">
        <f aca="false">'EO9904.1'!A308</f>
        <v>46023</v>
      </c>
      <c r="C303" s="34" t="n">
        <f aca="false">IF($B303&lt;=Summary!$D$10,Inputs!C291,0)</f>
        <v>0</v>
      </c>
      <c r="D303" s="35" t="n">
        <f aca="false">IF($B303&lt;=Summary!$D$10,Inputs!D291,0)</f>
        <v>0</v>
      </c>
      <c r="E303" s="32" t="n">
        <f aca="false">IF($B303&lt;=Summary!$D$10,Inputs!E291,0)</f>
        <v>0</v>
      </c>
      <c r="F303" s="32" t="n">
        <f aca="false">IF($B303&lt;=Summary!$D$10,Inputs!F291,0)</f>
        <v>0</v>
      </c>
      <c r="G303" s="29" t="str">
        <f aca="false">'EO9904.1'!G308</f>
        <v/>
      </c>
      <c r="H303" s="29" t="str">
        <f aca="false">'EO9904.1'!J308</f>
        <v/>
      </c>
      <c r="I303" s="29" t="str">
        <f aca="false">'EO9904.1'!M308</f>
        <v/>
      </c>
      <c r="K303" s="34" t="n">
        <f aca="false">IF($B303&lt;='EO9904.2'!mthend,Inputs!K291,0)</f>
        <v>0</v>
      </c>
      <c r="L303" s="33" t="n">
        <f aca="false">IF($B303&lt;='EO9904.2'!mthend,Inputs!L291,0)</f>
        <v>0</v>
      </c>
      <c r="M303" s="33" t="n">
        <f aca="false">IF($B303&lt;='EO9904.2'!mthend,Inputs!M291,0)</f>
        <v>0</v>
      </c>
      <c r="N303" s="33" t="n">
        <f aca="false">IF($B303&lt;='EO9904.2'!mthend,Inputs!N291,0)</f>
        <v>0</v>
      </c>
      <c r="O303" s="30" t="n">
        <v>0</v>
      </c>
      <c r="P303" s="30" t="n">
        <v>0</v>
      </c>
      <c r="Q303" s="30" t="e">
        <f aca="false">'EO9904.2'!M308-$Q$3</f>
        <v>#VALUE!</v>
      </c>
      <c r="S303" s="34" t="n">
        <f aca="false">IF($B303&lt;='EO9904.3'!mthend,Inputs!S291,0)</f>
        <v>0</v>
      </c>
      <c r="T303" s="0" t="n">
        <f aca="false">IF($B303&lt;='EO9904.3'!mthend,Inputs!T291,0)</f>
        <v>0</v>
      </c>
      <c r="U303" s="0" t="n">
        <f aca="false">IF($B303&lt;='EO9904.3'!mthend,Inputs!U291,0)</f>
        <v>0</v>
      </c>
      <c r="V303" s="33" t="n">
        <f aca="false">IF($B303&lt;='EO9904.3'!mthend,Inputs!V291,0)</f>
        <v>0</v>
      </c>
      <c r="W303" s="30" t="e">
        <f aca="false">'EO9904.3'!G308+$W$3</f>
        <v>#VALUE!</v>
      </c>
      <c r="X303" s="30" t="e">
        <f aca="false">'EO9904.3'!J308+$X$3</f>
        <v>#VALUE!</v>
      </c>
      <c r="Y303" s="30" t="n">
        <v>0</v>
      </c>
      <c r="AA303" s="34" t="n">
        <f aca="false">IF($B303&lt;='EO9904.3'!mthend,Inputs!AA291,0)</f>
        <v>0</v>
      </c>
      <c r="AB303" s="0" t="n">
        <f aca="false">IF($B303&lt;='EO9904.3'!mthend,Inputs!AB291,0)</f>
        <v>0</v>
      </c>
      <c r="AC303" s="0" t="n">
        <f aca="false">IF($B303&lt;='EO9904.3'!mthend,Inputs!AC291,0)</f>
        <v>0</v>
      </c>
      <c r="AD303" s="33" t="n">
        <f aca="false">IF($B303&lt;='EO9904.3'!mthend,Inputs!AD291,0)</f>
        <v>0</v>
      </c>
      <c r="AE303" s="30" t="e">
        <f aca="false">'EO9904.M'!G308+$AE$3</f>
        <v>#VALUE!</v>
      </c>
      <c r="AF303" s="30" t="e">
        <f aca="false">'EO9904.M'!J308+$AF$3</f>
        <v>#VALUE!</v>
      </c>
      <c r="AG303" s="30" t="n">
        <v>0</v>
      </c>
    </row>
    <row r="304" customFormat="false" ht="12.75" hidden="false" customHeight="false" outlineLevel="0" collapsed="false">
      <c r="B304" s="25" t="n">
        <f aca="false">'EO9904.1'!A309</f>
        <v>46054</v>
      </c>
      <c r="C304" s="34" t="n">
        <f aca="false">IF($B304&lt;=Summary!$D$10,Inputs!C292,0)</f>
        <v>0</v>
      </c>
      <c r="D304" s="35" t="n">
        <f aca="false">IF($B304&lt;=Summary!$D$10,Inputs!D292,0)</f>
        <v>0</v>
      </c>
      <c r="E304" s="32" t="n">
        <f aca="false">IF($B304&lt;=Summary!$D$10,Inputs!E292,0)</f>
        <v>0</v>
      </c>
      <c r="F304" s="32" t="n">
        <f aca="false">IF($B304&lt;=Summary!$D$10,Inputs!F292,0)</f>
        <v>0</v>
      </c>
      <c r="G304" s="29" t="str">
        <f aca="false">'EO9904.1'!G309</f>
        <v/>
      </c>
      <c r="H304" s="29" t="str">
        <f aca="false">'EO9904.1'!J309</f>
        <v/>
      </c>
      <c r="I304" s="29" t="str">
        <f aca="false">'EO9904.1'!M309</f>
        <v/>
      </c>
      <c r="K304" s="34" t="n">
        <f aca="false">IF($B304&lt;='EO9904.2'!mthend,Inputs!K292,0)</f>
        <v>0</v>
      </c>
      <c r="L304" s="33" t="n">
        <f aca="false">IF($B304&lt;='EO9904.2'!mthend,Inputs!L292,0)</f>
        <v>0</v>
      </c>
      <c r="M304" s="33" t="n">
        <f aca="false">IF($B304&lt;='EO9904.2'!mthend,Inputs!M292,0)</f>
        <v>0</v>
      </c>
      <c r="N304" s="33" t="n">
        <f aca="false">IF($B304&lt;='EO9904.2'!mthend,Inputs!N292,0)</f>
        <v>0</v>
      </c>
      <c r="O304" s="30" t="n">
        <v>0</v>
      </c>
      <c r="P304" s="30" t="n">
        <v>0</v>
      </c>
      <c r="Q304" s="30" t="e">
        <f aca="false">'EO9904.2'!M309-$Q$3</f>
        <v>#VALUE!</v>
      </c>
      <c r="S304" s="34" t="n">
        <f aca="false">IF($B304&lt;='EO9904.3'!mthend,Inputs!S292,0)</f>
        <v>0</v>
      </c>
      <c r="T304" s="0" t="n">
        <f aca="false">IF($B304&lt;='EO9904.3'!mthend,Inputs!T292,0)</f>
        <v>0</v>
      </c>
      <c r="U304" s="0" t="n">
        <f aca="false">IF($B304&lt;='EO9904.3'!mthend,Inputs!U292,0)</f>
        <v>0</v>
      </c>
      <c r="V304" s="33" t="n">
        <f aca="false">IF($B304&lt;='EO9904.3'!mthend,Inputs!V292,0)</f>
        <v>0</v>
      </c>
      <c r="W304" s="30" t="e">
        <f aca="false">'EO9904.3'!G309+$W$3</f>
        <v>#VALUE!</v>
      </c>
      <c r="X304" s="30" t="e">
        <f aca="false">'EO9904.3'!J309+$X$3</f>
        <v>#VALUE!</v>
      </c>
      <c r="Y304" s="30" t="n">
        <v>0</v>
      </c>
      <c r="AA304" s="34" t="n">
        <f aca="false">IF($B304&lt;='EO9904.3'!mthend,Inputs!AA292,0)</f>
        <v>0</v>
      </c>
      <c r="AB304" s="0" t="n">
        <f aca="false">IF($B304&lt;='EO9904.3'!mthend,Inputs!AB292,0)</f>
        <v>0</v>
      </c>
      <c r="AC304" s="0" t="n">
        <f aca="false">IF($B304&lt;='EO9904.3'!mthend,Inputs!AC292,0)</f>
        <v>0</v>
      </c>
      <c r="AD304" s="33" t="n">
        <f aca="false">IF($B304&lt;='EO9904.3'!mthend,Inputs!AD292,0)</f>
        <v>0</v>
      </c>
      <c r="AE304" s="30" t="e">
        <f aca="false">'EO9904.M'!G309+$AE$3</f>
        <v>#VALUE!</v>
      </c>
      <c r="AF304" s="30" t="e">
        <f aca="false">'EO9904.M'!J309+$AF$3</f>
        <v>#VALUE!</v>
      </c>
      <c r="AG304" s="30" t="n">
        <v>0</v>
      </c>
    </row>
    <row r="305" customFormat="false" ht="12.75" hidden="false" customHeight="false" outlineLevel="0" collapsed="false">
      <c r="B305" s="25" t="n">
        <f aca="false">'EO9904.1'!A310</f>
        <v>46082</v>
      </c>
      <c r="C305" s="34" t="n">
        <f aca="false">IF($B305&lt;=Summary!$D$10,Inputs!C293,0)</f>
        <v>0</v>
      </c>
      <c r="D305" s="35" t="n">
        <f aca="false">IF($B305&lt;=Summary!$D$10,Inputs!D293,0)</f>
        <v>0</v>
      </c>
      <c r="E305" s="32" t="n">
        <f aca="false">IF($B305&lt;=Summary!$D$10,Inputs!E293,0)</f>
        <v>0</v>
      </c>
      <c r="F305" s="32" t="n">
        <f aca="false">IF($B305&lt;=Summary!$D$10,Inputs!F293,0)</f>
        <v>0</v>
      </c>
      <c r="G305" s="29" t="str">
        <f aca="false">'EO9904.1'!G310</f>
        <v/>
      </c>
      <c r="H305" s="29" t="str">
        <f aca="false">'EO9904.1'!J310</f>
        <v/>
      </c>
      <c r="I305" s="29" t="str">
        <f aca="false">'EO9904.1'!M310</f>
        <v/>
      </c>
      <c r="K305" s="34" t="n">
        <f aca="false">IF($B305&lt;='EO9904.2'!mthend,Inputs!K293,0)</f>
        <v>0</v>
      </c>
      <c r="L305" s="33" t="n">
        <f aca="false">IF($B305&lt;='EO9904.2'!mthend,Inputs!L293,0)</f>
        <v>0</v>
      </c>
      <c r="M305" s="33" t="n">
        <f aca="false">IF($B305&lt;='EO9904.2'!mthend,Inputs!M293,0)</f>
        <v>0</v>
      </c>
      <c r="N305" s="33" t="n">
        <f aca="false">IF($B305&lt;='EO9904.2'!mthend,Inputs!N293,0)</f>
        <v>0</v>
      </c>
      <c r="O305" s="30" t="n">
        <v>0</v>
      </c>
      <c r="P305" s="30" t="n">
        <v>0</v>
      </c>
      <c r="Q305" s="30" t="e">
        <f aca="false">'EO9904.2'!M310-$Q$3</f>
        <v>#VALUE!</v>
      </c>
      <c r="S305" s="34" t="n">
        <f aca="false">IF($B305&lt;='EO9904.3'!mthend,Inputs!S293,0)</f>
        <v>0</v>
      </c>
      <c r="T305" s="0" t="n">
        <f aca="false">IF($B305&lt;='EO9904.3'!mthend,Inputs!T293,0)</f>
        <v>0</v>
      </c>
      <c r="U305" s="0" t="n">
        <f aca="false">IF($B305&lt;='EO9904.3'!mthend,Inputs!U293,0)</f>
        <v>0</v>
      </c>
      <c r="V305" s="33" t="n">
        <f aca="false">IF($B305&lt;='EO9904.3'!mthend,Inputs!V293,0)</f>
        <v>0</v>
      </c>
      <c r="W305" s="30" t="e">
        <f aca="false">'EO9904.3'!G310+$W$3</f>
        <v>#VALUE!</v>
      </c>
      <c r="X305" s="30" t="e">
        <f aca="false">'EO9904.3'!J310+$X$3</f>
        <v>#VALUE!</v>
      </c>
      <c r="Y305" s="30" t="n">
        <v>0</v>
      </c>
      <c r="AA305" s="34" t="n">
        <f aca="false">IF($B305&lt;='EO9904.3'!mthend,Inputs!AA293,0)</f>
        <v>0</v>
      </c>
      <c r="AB305" s="0" t="n">
        <f aca="false">IF($B305&lt;='EO9904.3'!mthend,Inputs!AB293,0)</f>
        <v>0</v>
      </c>
      <c r="AC305" s="0" t="n">
        <f aca="false">IF($B305&lt;='EO9904.3'!mthend,Inputs!AC293,0)</f>
        <v>0</v>
      </c>
      <c r="AD305" s="33" t="n">
        <f aca="false">IF($B305&lt;='EO9904.3'!mthend,Inputs!AD293,0)</f>
        <v>0</v>
      </c>
      <c r="AE305" s="30" t="e">
        <f aca="false">'EO9904.M'!G310+$AE$3</f>
        <v>#VALUE!</v>
      </c>
      <c r="AF305" s="30" t="e">
        <f aca="false">'EO9904.M'!J310+$AF$3</f>
        <v>#VALUE!</v>
      </c>
      <c r="AG305" s="30" t="n">
        <v>0</v>
      </c>
    </row>
    <row r="306" customFormat="false" ht="12.75" hidden="false" customHeight="false" outlineLevel="0" collapsed="false">
      <c r="B306" s="25" t="n">
        <f aca="false">'EO9904.1'!A311</f>
        <v>46113</v>
      </c>
      <c r="C306" s="34" t="n">
        <f aca="false">IF($B306&lt;=Summary!$D$10,Inputs!C294,0)</f>
        <v>0</v>
      </c>
      <c r="D306" s="35" t="n">
        <f aca="false">IF($B306&lt;=Summary!$D$10,Inputs!D294,0)</f>
        <v>0</v>
      </c>
      <c r="E306" s="32" t="n">
        <f aca="false">IF($B306&lt;=Summary!$D$10,Inputs!E294,0)</f>
        <v>0</v>
      </c>
      <c r="F306" s="32" t="n">
        <f aca="false">IF($B306&lt;=Summary!$D$10,Inputs!F294,0)</f>
        <v>0</v>
      </c>
      <c r="G306" s="29" t="str">
        <f aca="false">'EO9904.1'!G311</f>
        <v/>
      </c>
      <c r="H306" s="29" t="str">
        <f aca="false">'EO9904.1'!J311</f>
        <v/>
      </c>
      <c r="I306" s="29" t="str">
        <f aca="false">'EO9904.1'!M311</f>
        <v/>
      </c>
      <c r="K306" s="34" t="n">
        <f aca="false">IF($B306&lt;='EO9904.2'!mthend,Inputs!K294,0)</f>
        <v>0</v>
      </c>
      <c r="L306" s="33" t="n">
        <f aca="false">IF($B306&lt;='EO9904.2'!mthend,Inputs!L294,0)</f>
        <v>0</v>
      </c>
      <c r="M306" s="33" t="n">
        <f aca="false">IF($B306&lt;='EO9904.2'!mthend,Inputs!M294,0)</f>
        <v>0</v>
      </c>
      <c r="N306" s="33" t="n">
        <f aca="false">IF($B306&lt;='EO9904.2'!mthend,Inputs!N294,0)</f>
        <v>0</v>
      </c>
      <c r="O306" s="30" t="n">
        <v>0</v>
      </c>
      <c r="P306" s="30" t="n">
        <v>0</v>
      </c>
      <c r="Q306" s="30" t="e">
        <f aca="false">'EO9904.2'!M311-$Q$3</f>
        <v>#VALUE!</v>
      </c>
      <c r="S306" s="34" t="n">
        <f aca="false">IF($B306&lt;='EO9904.3'!mthend,Inputs!S294,0)</f>
        <v>0</v>
      </c>
      <c r="T306" s="0" t="n">
        <f aca="false">IF($B306&lt;='EO9904.3'!mthend,Inputs!T294,0)</f>
        <v>0</v>
      </c>
      <c r="U306" s="0" t="n">
        <f aca="false">IF($B306&lt;='EO9904.3'!mthend,Inputs!U294,0)</f>
        <v>0</v>
      </c>
      <c r="V306" s="33" t="n">
        <f aca="false">IF($B306&lt;='EO9904.3'!mthend,Inputs!V294,0)</f>
        <v>0</v>
      </c>
      <c r="W306" s="30" t="e">
        <f aca="false">'EO9904.3'!G311+$W$3</f>
        <v>#VALUE!</v>
      </c>
      <c r="X306" s="30" t="e">
        <f aca="false">'EO9904.3'!J311+$X$3</f>
        <v>#VALUE!</v>
      </c>
      <c r="Y306" s="30" t="n">
        <v>0</v>
      </c>
      <c r="AA306" s="34" t="n">
        <f aca="false">IF($B306&lt;='EO9904.3'!mthend,Inputs!AA294,0)</f>
        <v>0</v>
      </c>
      <c r="AB306" s="0" t="n">
        <f aca="false">IF($B306&lt;='EO9904.3'!mthend,Inputs!AB294,0)</f>
        <v>0</v>
      </c>
      <c r="AC306" s="0" t="n">
        <f aca="false">IF($B306&lt;='EO9904.3'!mthend,Inputs!AC294,0)</f>
        <v>0</v>
      </c>
      <c r="AD306" s="33" t="n">
        <f aca="false">IF($B306&lt;='EO9904.3'!mthend,Inputs!AD294,0)</f>
        <v>0</v>
      </c>
      <c r="AE306" s="30" t="e">
        <f aca="false">'EO9904.M'!G311+$AE$3</f>
        <v>#VALUE!</v>
      </c>
      <c r="AF306" s="30" t="e">
        <f aca="false">'EO9904.M'!J311+$AF$3</f>
        <v>#VALUE!</v>
      </c>
      <c r="AG306" s="30" t="n">
        <v>0</v>
      </c>
    </row>
    <row r="307" customFormat="false" ht="12.75" hidden="false" customHeight="false" outlineLevel="0" collapsed="false">
      <c r="B307" s="25" t="n">
        <f aca="false">'EO9904.1'!A312</f>
        <v>46143</v>
      </c>
      <c r="C307" s="34" t="n">
        <f aca="false">IF($B307&lt;=Summary!$D$10,Inputs!C295,0)</f>
        <v>0</v>
      </c>
      <c r="D307" s="35" t="n">
        <f aca="false">IF($B307&lt;=Summary!$D$10,Inputs!D295,0)</f>
        <v>0</v>
      </c>
      <c r="E307" s="32" t="n">
        <f aca="false">IF($B307&lt;=Summary!$D$10,Inputs!E295,0)</f>
        <v>0</v>
      </c>
      <c r="F307" s="32" t="n">
        <f aca="false">IF($B307&lt;=Summary!$D$10,Inputs!F295,0)</f>
        <v>0</v>
      </c>
      <c r="G307" s="29" t="str">
        <f aca="false">'EO9904.1'!G312</f>
        <v/>
      </c>
      <c r="H307" s="29" t="str">
        <f aca="false">'EO9904.1'!J312</f>
        <v/>
      </c>
      <c r="I307" s="29" t="str">
        <f aca="false">'EO9904.1'!M312</f>
        <v/>
      </c>
      <c r="K307" s="34" t="n">
        <f aca="false">IF($B307&lt;='EO9904.2'!mthend,Inputs!K295,0)</f>
        <v>0</v>
      </c>
      <c r="L307" s="33" t="n">
        <f aca="false">IF($B307&lt;='EO9904.2'!mthend,Inputs!L295,0)</f>
        <v>0</v>
      </c>
      <c r="M307" s="33" t="n">
        <f aca="false">IF($B307&lt;='EO9904.2'!mthend,Inputs!M295,0)</f>
        <v>0</v>
      </c>
      <c r="N307" s="33" t="n">
        <f aca="false">IF($B307&lt;='EO9904.2'!mthend,Inputs!N295,0)</f>
        <v>0</v>
      </c>
      <c r="O307" s="30" t="n">
        <v>0</v>
      </c>
      <c r="P307" s="30" t="n">
        <v>0</v>
      </c>
      <c r="Q307" s="30" t="e">
        <f aca="false">'EO9904.2'!M312-$Q$3</f>
        <v>#VALUE!</v>
      </c>
      <c r="S307" s="34" t="n">
        <f aca="false">IF($B307&lt;='EO9904.3'!mthend,Inputs!S295,0)</f>
        <v>0</v>
      </c>
      <c r="T307" s="0" t="n">
        <f aca="false">IF($B307&lt;='EO9904.3'!mthend,Inputs!T295,0)</f>
        <v>0</v>
      </c>
      <c r="U307" s="0" t="n">
        <f aca="false">IF($B307&lt;='EO9904.3'!mthend,Inputs!U295,0)</f>
        <v>0</v>
      </c>
      <c r="V307" s="33" t="n">
        <f aca="false">IF($B307&lt;='EO9904.3'!mthend,Inputs!V295,0)</f>
        <v>0</v>
      </c>
      <c r="W307" s="30" t="e">
        <f aca="false">'EO9904.3'!G312+$W$3</f>
        <v>#VALUE!</v>
      </c>
      <c r="X307" s="30" t="e">
        <f aca="false">'EO9904.3'!J312+$X$3</f>
        <v>#VALUE!</v>
      </c>
      <c r="Y307" s="30" t="n">
        <v>0</v>
      </c>
      <c r="AA307" s="34" t="n">
        <f aca="false">IF($B307&lt;='EO9904.3'!mthend,Inputs!AA295,0)</f>
        <v>0</v>
      </c>
      <c r="AB307" s="0" t="n">
        <f aca="false">IF($B307&lt;='EO9904.3'!mthend,Inputs!AB295,0)</f>
        <v>0</v>
      </c>
      <c r="AC307" s="0" t="n">
        <f aca="false">IF($B307&lt;='EO9904.3'!mthend,Inputs!AC295,0)</f>
        <v>0</v>
      </c>
      <c r="AD307" s="33" t="n">
        <f aca="false">IF($B307&lt;='EO9904.3'!mthend,Inputs!AD295,0)</f>
        <v>0</v>
      </c>
      <c r="AE307" s="30" t="e">
        <f aca="false">'EO9904.M'!G312+$AE$3</f>
        <v>#VALUE!</v>
      </c>
      <c r="AF307" s="30" t="e">
        <f aca="false">'EO9904.M'!J312+$AF$3</f>
        <v>#VALUE!</v>
      </c>
      <c r="AG307" s="30" t="n">
        <v>0</v>
      </c>
    </row>
    <row r="308" customFormat="false" ht="12.75" hidden="false" customHeight="false" outlineLevel="0" collapsed="false">
      <c r="B308" s="25" t="n">
        <f aca="false">'EO9904.1'!A313</f>
        <v>46174</v>
      </c>
      <c r="C308" s="34" t="n">
        <f aca="false">IF($B308&lt;=Summary!$D$10,Inputs!C296,0)</f>
        <v>0</v>
      </c>
      <c r="D308" s="35" t="n">
        <f aca="false">IF($B308&lt;=Summary!$D$10,Inputs!D296,0)</f>
        <v>0</v>
      </c>
      <c r="E308" s="32" t="n">
        <f aca="false">IF($B308&lt;=Summary!$D$10,Inputs!E296,0)</f>
        <v>0</v>
      </c>
      <c r="F308" s="32" t="n">
        <f aca="false">IF($B308&lt;=Summary!$D$10,Inputs!F296,0)</f>
        <v>0</v>
      </c>
      <c r="G308" s="29" t="str">
        <f aca="false">'EO9904.1'!G313</f>
        <v/>
      </c>
      <c r="H308" s="29" t="str">
        <f aca="false">'EO9904.1'!J313</f>
        <v/>
      </c>
      <c r="I308" s="29" t="str">
        <f aca="false">'EO9904.1'!M313</f>
        <v/>
      </c>
      <c r="K308" s="34" t="n">
        <f aca="false">IF($B308&lt;='EO9904.2'!mthend,Inputs!K296,0)</f>
        <v>0</v>
      </c>
      <c r="L308" s="33" t="n">
        <f aca="false">IF($B308&lt;='EO9904.2'!mthend,Inputs!L296,0)</f>
        <v>0</v>
      </c>
      <c r="M308" s="33" t="n">
        <f aca="false">IF($B308&lt;='EO9904.2'!mthend,Inputs!M296,0)</f>
        <v>0</v>
      </c>
      <c r="N308" s="33" t="n">
        <f aca="false">IF($B308&lt;='EO9904.2'!mthend,Inputs!N296,0)</f>
        <v>0</v>
      </c>
      <c r="O308" s="30" t="n">
        <v>0</v>
      </c>
      <c r="P308" s="30" t="n">
        <v>0</v>
      </c>
      <c r="Q308" s="30" t="e">
        <f aca="false">'EO9904.2'!M313-$Q$3</f>
        <v>#VALUE!</v>
      </c>
      <c r="S308" s="34" t="n">
        <f aca="false">IF($B308&lt;='EO9904.3'!mthend,Inputs!S296,0)</f>
        <v>0</v>
      </c>
      <c r="T308" s="0" t="n">
        <f aca="false">IF($B308&lt;='EO9904.3'!mthend,Inputs!T296,0)</f>
        <v>0</v>
      </c>
      <c r="U308" s="0" t="n">
        <f aca="false">IF($B308&lt;='EO9904.3'!mthend,Inputs!U296,0)</f>
        <v>0</v>
      </c>
      <c r="V308" s="33" t="n">
        <f aca="false">IF($B308&lt;='EO9904.3'!mthend,Inputs!V296,0)</f>
        <v>0</v>
      </c>
      <c r="W308" s="30" t="e">
        <f aca="false">'EO9904.3'!G313+$W$3</f>
        <v>#VALUE!</v>
      </c>
      <c r="X308" s="30" t="e">
        <f aca="false">'EO9904.3'!J313+$X$3</f>
        <v>#VALUE!</v>
      </c>
      <c r="Y308" s="30" t="n">
        <v>0</v>
      </c>
      <c r="AA308" s="34" t="n">
        <f aca="false">IF($B308&lt;='EO9904.3'!mthend,Inputs!AA296,0)</f>
        <v>0</v>
      </c>
      <c r="AB308" s="0" t="n">
        <f aca="false">IF($B308&lt;='EO9904.3'!mthend,Inputs!AB296,0)</f>
        <v>0</v>
      </c>
      <c r="AC308" s="0" t="n">
        <f aca="false">IF($B308&lt;='EO9904.3'!mthend,Inputs!AC296,0)</f>
        <v>0</v>
      </c>
      <c r="AD308" s="33" t="n">
        <f aca="false">IF($B308&lt;='EO9904.3'!mthend,Inputs!AD296,0)</f>
        <v>0</v>
      </c>
      <c r="AE308" s="30" t="e">
        <f aca="false">'EO9904.M'!G313+$AE$3</f>
        <v>#VALUE!</v>
      </c>
      <c r="AF308" s="30" t="e">
        <f aca="false">'EO9904.M'!J313+$AF$3</f>
        <v>#VALUE!</v>
      </c>
      <c r="AG308" s="30" t="n">
        <v>0</v>
      </c>
    </row>
    <row r="309" customFormat="false" ht="12.75" hidden="false" customHeight="false" outlineLevel="0" collapsed="false">
      <c r="B309" s="25" t="n">
        <f aca="false">'EO9904.1'!A314</f>
        <v>46204</v>
      </c>
      <c r="C309" s="34" t="n">
        <f aca="false">IF($B309&lt;=Summary!$D$10,Inputs!C297,0)</f>
        <v>0</v>
      </c>
      <c r="D309" s="35" t="n">
        <f aca="false">IF($B309&lt;=Summary!$D$10,Inputs!D297,0)</f>
        <v>0</v>
      </c>
      <c r="E309" s="32" t="n">
        <f aca="false">IF($B309&lt;=Summary!$D$10,Inputs!E297,0)</f>
        <v>0</v>
      </c>
      <c r="F309" s="32" t="n">
        <f aca="false">IF($B309&lt;=Summary!$D$10,Inputs!F297,0)</f>
        <v>0</v>
      </c>
      <c r="G309" s="29" t="str">
        <f aca="false">'EO9904.1'!G314</f>
        <v/>
      </c>
      <c r="H309" s="29" t="str">
        <f aca="false">'EO9904.1'!J314</f>
        <v/>
      </c>
      <c r="I309" s="29" t="str">
        <f aca="false">'EO9904.1'!M314</f>
        <v/>
      </c>
      <c r="K309" s="34" t="n">
        <f aca="false">IF($B309&lt;='EO9904.2'!mthend,Inputs!K297,0)</f>
        <v>0</v>
      </c>
      <c r="L309" s="33" t="n">
        <f aca="false">IF($B309&lt;='EO9904.2'!mthend,Inputs!L297,0)</f>
        <v>0</v>
      </c>
      <c r="M309" s="33" t="n">
        <f aca="false">IF($B309&lt;='EO9904.2'!mthend,Inputs!M297,0)</f>
        <v>0</v>
      </c>
      <c r="N309" s="33" t="n">
        <f aca="false">IF($B309&lt;='EO9904.2'!mthend,Inputs!N297,0)</f>
        <v>0</v>
      </c>
      <c r="O309" s="30" t="n">
        <v>0</v>
      </c>
      <c r="P309" s="30" t="n">
        <v>0</v>
      </c>
      <c r="Q309" s="30" t="e">
        <f aca="false">'EO9904.2'!M314-$Q$3</f>
        <v>#VALUE!</v>
      </c>
      <c r="S309" s="34" t="n">
        <f aca="false">IF($B309&lt;='EO9904.3'!mthend,Inputs!S297,0)</f>
        <v>0</v>
      </c>
      <c r="T309" s="0" t="n">
        <f aca="false">IF($B309&lt;='EO9904.3'!mthend,Inputs!T297,0)</f>
        <v>0</v>
      </c>
      <c r="U309" s="0" t="n">
        <f aca="false">IF($B309&lt;='EO9904.3'!mthend,Inputs!U297,0)</f>
        <v>0</v>
      </c>
      <c r="V309" s="33" t="n">
        <f aca="false">IF($B309&lt;='EO9904.3'!mthend,Inputs!V297,0)</f>
        <v>0</v>
      </c>
      <c r="W309" s="30" t="e">
        <f aca="false">'EO9904.3'!G314+$W$3</f>
        <v>#VALUE!</v>
      </c>
      <c r="X309" s="30" t="e">
        <f aca="false">'EO9904.3'!J314+$X$3</f>
        <v>#VALUE!</v>
      </c>
      <c r="Y309" s="30" t="n">
        <v>0</v>
      </c>
      <c r="AA309" s="34" t="n">
        <f aca="false">IF($B309&lt;='EO9904.3'!mthend,Inputs!AA297,0)</f>
        <v>0</v>
      </c>
      <c r="AB309" s="0" t="n">
        <f aca="false">IF($B309&lt;='EO9904.3'!mthend,Inputs!AB297,0)</f>
        <v>0</v>
      </c>
      <c r="AC309" s="0" t="n">
        <f aca="false">IF($B309&lt;='EO9904.3'!mthend,Inputs!AC297,0)</f>
        <v>0</v>
      </c>
      <c r="AD309" s="33" t="n">
        <f aca="false">IF($B309&lt;='EO9904.3'!mthend,Inputs!AD297,0)</f>
        <v>0</v>
      </c>
      <c r="AE309" s="30" t="e">
        <f aca="false">'EO9904.M'!G314+$AE$3</f>
        <v>#VALUE!</v>
      </c>
      <c r="AF309" s="30" t="e">
        <f aca="false">'EO9904.M'!J314+$AF$3</f>
        <v>#VALUE!</v>
      </c>
      <c r="AG309" s="30" t="n">
        <v>0</v>
      </c>
    </row>
    <row r="310" customFormat="false" ht="12.75" hidden="false" customHeight="false" outlineLevel="0" collapsed="false">
      <c r="B310" s="25" t="n">
        <f aca="false">'EO9904.1'!A315</f>
        <v>46235</v>
      </c>
      <c r="C310" s="34" t="n">
        <f aca="false">IF($B310&lt;=Summary!$D$10,Inputs!C298,0)</f>
        <v>0</v>
      </c>
      <c r="D310" s="35" t="n">
        <f aca="false">IF($B310&lt;=Summary!$D$10,Inputs!D298,0)</f>
        <v>0</v>
      </c>
      <c r="E310" s="32" t="n">
        <f aca="false">IF($B310&lt;=Summary!$D$10,Inputs!E298,0)</f>
        <v>0</v>
      </c>
      <c r="F310" s="32" t="n">
        <f aca="false">IF($B310&lt;=Summary!$D$10,Inputs!F298,0)</f>
        <v>0</v>
      </c>
      <c r="G310" s="29" t="str">
        <f aca="false">'EO9904.1'!G315</f>
        <v/>
      </c>
      <c r="H310" s="29" t="str">
        <f aca="false">'EO9904.1'!J315</f>
        <v/>
      </c>
      <c r="I310" s="29" t="str">
        <f aca="false">'EO9904.1'!M315</f>
        <v/>
      </c>
      <c r="K310" s="34" t="n">
        <f aca="false">IF($B310&lt;='EO9904.2'!mthend,Inputs!K298,0)</f>
        <v>0</v>
      </c>
      <c r="L310" s="33" t="n">
        <f aca="false">IF($B310&lt;='EO9904.2'!mthend,Inputs!L298,0)</f>
        <v>0</v>
      </c>
      <c r="M310" s="33" t="n">
        <f aca="false">IF($B310&lt;='EO9904.2'!mthend,Inputs!M298,0)</f>
        <v>0</v>
      </c>
      <c r="N310" s="33" t="n">
        <f aca="false">IF($B310&lt;='EO9904.2'!mthend,Inputs!N298,0)</f>
        <v>0</v>
      </c>
      <c r="O310" s="30" t="n">
        <v>0</v>
      </c>
      <c r="P310" s="30" t="n">
        <v>0</v>
      </c>
      <c r="Q310" s="30" t="e">
        <f aca="false">'EO9904.2'!M315-$Q$3</f>
        <v>#VALUE!</v>
      </c>
      <c r="S310" s="34" t="n">
        <f aca="false">IF($B310&lt;='EO9904.3'!mthend,Inputs!S298,0)</f>
        <v>0</v>
      </c>
      <c r="T310" s="0" t="n">
        <f aca="false">IF($B310&lt;='EO9904.3'!mthend,Inputs!T298,0)</f>
        <v>0</v>
      </c>
      <c r="U310" s="0" t="n">
        <f aca="false">IF($B310&lt;='EO9904.3'!mthend,Inputs!U298,0)</f>
        <v>0</v>
      </c>
      <c r="V310" s="33" t="n">
        <f aca="false">IF($B310&lt;='EO9904.3'!mthend,Inputs!V298,0)</f>
        <v>0</v>
      </c>
      <c r="W310" s="30" t="e">
        <f aca="false">'EO9904.3'!G315+$W$3</f>
        <v>#VALUE!</v>
      </c>
      <c r="X310" s="30" t="e">
        <f aca="false">'EO9904.3'!J315+$X$3</f>
        <v>#VALUE!</v>
      </c>
      <c r="Y310" s="30" t="n">
        <v>0</v>
      </c>
      <c r="AA310" s="34" t="n">
        <f aca="false">IF($B310&lt;='EO9904.3'!mthend,Inputs!AA298,0)</f>
        <v>0</v>
      </c>
      <c r="AB310" s="0" t="n">
        <f aca="false">IF($B310&lt;='EO9904.3'!mthend,Inputs!AB298,0)</f>
        <v>0</v>
      </c>
      <c r="AC310" s="0" t="n">
        <f aca="false">IF($B310&lt;='EO9904.3'!mthend,Inputs!AC298,0)</f>
        <v>0</v>
      </c>
      <c r="AD310" s="33" t="n">
        <f aca="false">IF($B310&lt;='EO9904.3'!mthend,Inputs!AD298,0)</f>
        <v>0</v>
      </c>
      <c r="AE310" s="30" t="e">
        <f aca="false">'EO9904.M'!G315+$AE$3</f>
        <v>#VALUE!</v>
      </c>
      <c r="AF310" s="30" t="e">
        <f aca="false">'EO9904.M'!J315+$AF$3</f>
        <v>#VALUE!</v>
      </c>
      <c r="AG310" s="30" t="n">
        <v>0</v>
      </c>
    </row>
    <row r="311" customFormat="false" ht="12.75" hidden="false" customHeight="false" outlineLevel="0" collapsed="false">
      <c r="B311" s="25" t="n">
        <f aca="false">'EO9904.1'!A316</f>
        <v>46266</v>
      </c>
      <c r="C311" s="34" t="n">
        <f aca="false">IF($B311&lt;=Summary!$D$10,Inputs!C299,0)</f>
        <v>0</v>
      </c>
      <c r="D311" s="35" t="n">
        <f aca="false">IF($B311&lt;=Summary!$D$10,Inputs!D299,0)</f>
        <v>0</v>
      </c>
      <c r="E311" s="32" t="n">
        <f aca="false">IF($B311&lt;=Summary!$D$10,Inputs!E299,0)</f>
        <v>0</v>
      </c>
      <c r="F311" s="32" t="n">
        <f aca="false">IF($B311&lt;=Summary!$D$10,Inputs!F299,0)</f>
        <v>0</v>
      </c>
      <c r="G311" s="29" t="str">
        <f aca="false">'EO9904.1'!G316</f>
        <v/>
      </c>
      <c r="H311" s="29" t="str">
        <f aca="false">'EO9904.1'!J316</f>
        <v/>
      </c>
      <c r="I311" s="29" t="str">
        <f aca="false">'EO9904.1'!M316</f>
        <v/>
      </c>
      <c r="K311" s="34" t="n">
        <f aca="false">IF($B311&lt;='EO9904.2'!mthend,Inputs!K299,0)</f>
        <v>0</v>
      </c>
      <c r="L311" s="33" t="n">
        <f aca="false">IF($B311&lt;='EO9904.2'!mthend,Inputs!L299,0)</f>
        <v>0</v>
      </c>
      <c r="M311" s="33" t="n">
        <f aca="false">IF($B311&lt;='EO9904.2'!mthend,Inputs!M299,0)</f>
        <v>0</v>
      </c>
      <c r="N311" s="33" t="n">
        <f aca="false">IF($B311&lt;='EO9904.2'!mthend,Inputs!N299,0)</f>
        <v>0</v>
      </c>
      <c r="O311" s="30" t="n">
        <v>0</v>
      </c>
      <c r="P311" s="30" t="n">
        <v>0</v>
      </c>
      <c r="Q311" s="30" t="e">
        <f aca="false">'EO9904.2'!M316-$Q$3</f>
        <v>#VALUE!</v>
      </c>
      <c r="S311" s="34" t="n">
        <f aca="false">IF($B311&lt;='EO9904.3'!mthend,Inputs!S299,0)</f>
        <v>0</v>
      </c>
      <c r="T311" s="0" t="n">
        <f aca="false">IF($B311&lt;='EO9904.3'!mthend,Inputs!T299,0)</f>
        <v>0</v>
      </c>
      <c r="U311" s="0" t="n">
        <f aca="false">IF($B311&lt;='EO9904.3'!mthend,Inputs!U299,0)</f>
        <v>0</v>
      </c>
      <c r="V311" s="33" t="n">
        <f aca="false">IF($B311&lt;='EO9904.3'!mthend,Inputs!V299,0)</f>
        <v>0</v>
      </c>
      <c r="W311" s="30" t="e">
        <f aca="false">'EO9904.3'!G316+$W$3</f>
        <v>#VALUE!</v>
      </c>
      <c r="X311" s="30" t="e">
        <f aca="false">'EO9904.3'!J316+$X$3</f>
        <v>#VALUE!</v>
      </c>
      <c r="Y311" s="30" t="n">
        <v>0</v>
      </c>
      <c r="AA311" s="34" t="n">
        <f aca="false">IF($B311&lt;='EO9904.3'!mthend,Inputs!AA299,0)</f>
        <v>0</v>
      </c>
      <c r="AB311" s="0" t="n">
        <f aca="false">IF($B311&lt;='EO9904.3'!mthend,Inputs!AB299,0)</f>
        <v>0</v>
      </c>
      <c r="AC311" s="0" t="n">
        <f aca="false">IF($B311&lt;='EO9904.3'!mthend,Inputs!AC299,0)</f>
        <v>0</v>
      </c>
      <c r="AD311" s="33" t="n">
        <f aca="false">IF($B311&lt;='EO9904.3'!mthend,Inputs!AD299,0)</f>
        <v>0</v>
      </c>
      <c r="AE311" s="30" t="e">
        <f aca="false">'EO9904.M'!G316+$AE$3</f>
        <v>#VALUE!</v>
      </c>
      <c r="AF311" s="30" t="e">
        <f aca="false">'EO9904.M'!J316+$AF$3</f>
        <v>#VALUE!</v>
      </c>
      <c r="AG311" s="30" t="n">
        <v>0</v>
      </c>
    </row>
    <row r="312" customFormat="false" ht="12.75" hidden="false" customHeight="false" outlineLevel="0" collapsed="false">
      <c r="B312" s="25" t="n">
        <f aca="false">'EO9904.1'!A317</f>
        <v>46296</v>
      </c>
      <c r="C312" s="34" t="n">
        <f aca="false">IF($B312&lt;=Summary!$D$10,Inputs!C300,0)</f>
        <v>0</v>
      </c>
      <c r="D312" s="35" t="n">
        <f aca="false">IF($B312&lt;=Summary!$D$10,Inputs!D300,0)</f>
        <v>0</v>
      </c>
      <c r="E312" s="32" t="n">
        <f aca="false">IF($B312&lt;=Summary!$D$10,Inputs!E300,0)</f>
        <v>0</v>
      </c>
      <c r="F312" s="32" t="n">
        <f aca="false">IF($B312&lt;=Summary!$D$10,Inputs!F300,0)</f>
        <v>0</v>
      </c>
      <c r="G312" s="29" t="str">
        <f aca="false">'EO9904.1'!G317</f>
        <v/>
      </c>
      <c r="H312" s="29" t="str">
        <f aca="false">'EO9904.1'!J317</f>
        <v/>
      </c>
      <c r="I312" s="29" t="str">
        <f aca="false">'EO9904.1'!M317</f>
        <v/>
      </c>
      <c r="K312" s="34" t="n">
        <f aca="false">IF($B312&lt;='EO9904.2'!mthend,Inputs!K300,0)</f>
        <v>0</v>
      </c>
      <c r="L312" s="33" t="n">
        <f aca="false">IF($B312&lt;='EO9904.2'!mthend,Inputs!L300,0)</f>
        <v>0</v>
      </c>
      <c r="M312" s="33" t="n">
        <f aca="false">IF($B312&lt;='EO9904.2'!mthend,Inputs!M300,0)</f>
        <v>0</v>
      </c>
      <c r="N312" s="33" t="n">
        <f aca="false">IF($B312&lt;='EO9904.2'!mthend,Inputs!N300,0)</f>
        <v>0</v>
      </c>
      <c r="O312" s="30" t="n">
        <v>0</v>
      </c>
      <c r="P312" s="30" t="n">
        <v>0</v>
      </c>
      <c r="Q312" s="30" t="e">
        <f aca="false">'EO9904.2'!M317-$Q$3</f>
        <v>#VALUE!</v>
      </c>
      <c r="S312" s="34" t="n">
        <f aca="false">IF($B312&lt;='EO9904.3'!mthend,Inputs!S300,0)</f>
        <v>0</v>
      </c>
      <c r="T312" s="0" t="n">
        <f aca="false">IF($B312&lt;='EO9904.3'!mthend,Inputs!T300,0)</f>
        <v>0</v>
      </c>
      <c r="U312" s="0" t="n">
        <f aca="false">IF($B312&lt;='EO9904.3'!mthend,Inputs!U300,0)</f>
        <v>0</v>
      </c>
      <c r="V312" s="33" t="n">
        <f aca="false">IF($B312&lt;='EO9904.3'!mthend,Inputs!V300,0)</f>
        <v>0</v>
      </c>
      <c r="W312" s="30" t="e">
        <f aca="false">'EO9904.3'!G317+$W$3</f>
        <v>#VALUE!</v>
      </c>
      <c r="X312" s="30" t="e">
        <f aca="false">'EO9904.3'!J317+$X$3</f>
        <v>#VALUE!</v>
      </c>
      <c r="Y312" s="30" t="n">
        <v>0</v>
      </c>
      <c r="AA312" s="34" t="n">
        <f aca="false">IF($B312&lt;='EO9904.3'!mthend,Inputs!AA300,0)</f>
        <v>0</v>
      </c>
      <c r="AB312" s="0" t="n">
        <f aca="false">IF($B312&lt;='EO9904.3'!mthend,Inputs!AB300,0)</f>
        <v>0</v>
      </c>
      <c r="AC312" s="0" t="n">
        <f aca="false">IF($B312&lt;='EO9904.3'!mthend,Inputs!AC300,0)</f>
        <v>0</v>
      </c>
      <c r="AD312" s="33" t="n">
        <f aca="false">IF($B312&lt;='EO9904.3'!mthend,Inputs!AD300,0)</f>
        <v>0</v>
      </c>
      <c r="AE312" s="30" t="e">
        <f aca="false">'EO9904.M'!G317+$AE$3</f>
        <v>#VALUE!</v>
      </c>
      <c r="AF312" s="30" t="e">
        <f aca="false">'EO9904.M'!J317+$AF$3</f>
        <v>#VALUE!</v>
      </c>
      <c r="AG312" s="30" t="n">
        <v>0</v>
      </c>
    </row>
    <row r="313" customFormat="false" ht="12.75" hidden="false" customHeight="false" outlineLevel="0" collapsed="false">
      <c r="B313" s="25" t="n">
        <f aca="false">'EO9904.1'!A318</f>
        <v>46327</v>
      </c>
      <c r="C313" s="34" t="n">
        <f aca="false">IF($B313&lt;=Summary!$D$10,Inputs!C301,0)</f>
        <v>0</v>
      </c>
      <c r="D313" s="35" t="n">
        <f aca="false">IF($B313&lt;=Summary!$D$10,Inputs!D301,0)</f>
        <v>0</v>
      </c>
      <c r="E313" s="32" t="n">
        <f aca="false">IF($B313&lt;=Summary!$D$10,Inputs!E301,0)</f>
        <v>0</v>
      </c>
      <c r="F313" s="32" t="n">
        <f aca="false">IF($B313&lt;=Summary!$D$10,Inputs!F301,0)</f>
        <v>0</v>
      </c>
      <c r="G313" s="29" t="str">
        <f aca="false">'EO9904.1'!G318</f>
        <v/>
      </c>
      <c r="H313" s="29" t="str">
        <f aca="false">'EO9904.1'!J318</f>
        <v/>
      </c>
      <c r="I313" s="29" t="str">
        <f aca="false">'EO9904.1'!M318</f>
        <v/>
      </c>
      <c r="K313" s="34" t="n">
        <f aca="false">IF($B313&lt;='EO9904.2'!mthend,Inputs!K301,0)</f>
        <v>0</v>
      </c>
      <c r="L313" s="33" t="n">
        <f aca="false">IF($B313&lt;='EO9904.2'!mthend,Inputs!L301,0)</f>
        <v>0</v>
      </c>
      <c r="M313" s="33" t="n">
        <f aca="false">IF($B313&lt;='EO9904.2'!mthend,Inputs!M301,0)</f>
        <v>0</v>
      </c>
      <c r="N313" s="33" t="n">
        <f aca="false">IF($B313&lt;='EO9904.2'!mthend,Inputs!N301,0)</f>
        <v>0</v>
      </c>
      <c r="O313" s="30" t="n">
        <v>0</v>
      </c>
      <c r="P313" s="30" t="n">
        <v>0</v>
      </c>
      <c r="Q313" s="30" t="e">
        <f aca="false">'EO9904.2'!M318-$Q$3</f>
        <v>#VALUE!</v>
      </c>
      <c r="S313" s="34" t="n">
        <f aca="false">IF($B313&lt;='EO9904.3'!mthend,Inputs!S301,0)</f>
        <v>0</v>
      </c>
      <c r="T313" s="0" t="n">
        <f aca="false">IF($B313&lt;='EO9904.3'!mthend,Inputs!T301,0)</f>
        <v>0</v>
      </c>
      <c r="U313" s="0" t="n">
        <f aca="false">IF($B313&lt;='EO9904.3'!mthend,Inputs!U301,0)</f>
        <v>0</v>
      </c>
      <c r="V313" s="33" t="n">
        <f aca="false">IF($B313&lt;='EO9904.3'!mthend,Inputs!V301,0)</f>
        <v>0</v>
      </c>
      <c r="W313" s="30" t="e">
        <f aca="false">'EO9904.3'!G318+$W$3</f>
        <v>#VALUE!</v>
      </c>
      <c r="X313" s="30" t="e">
        <f aca="false">'EO9904.3'!J318+$X$3</f>
        <v>#VALUE!</v>
      </c>
      <c r="Y313" s="30" t="n">
        <v>0</v>
      </c>
      <c r="AA313" s="34" t="n">
        <f aca="false">IF($B313&lt;='EO9904.3'!mthend,Inputs!AA301,0)</f>
        <v>0</v>
      </c>
      <c r="AB313" s="0" t="n">
        <f aca="false">IF($B313&lt;='EO9904.3'!mthend,Inputs!AB301,0)</f>
        <v>0</v>
      </c>
      <c r="AC313" s="0" t="n">
        <f aca="false">IF($B313&lt;='EO9904.3'!mthend,Inputs!AC301,0)</f>
        <v>0</v>
      </c>
      <c r="AD313" s="33" t="n">
        <f aca="false">IF($B313&lt;='EO9904.3'!mthend,Inputs!AD301,0)</f>
        <v>0</v>
      </c>
      <c r="AE313" s="30" t="e">
        <f aca="false">'EO9904.M'!G318+$AE$3</f>
        <v>#VALUE!</v>
      </c>
      <c r="AF313" s="30" t="e">
        <f aca="false">'EO9904.M'!J318+$AF$3</f>
        <v>#VALUE!</v>
      </c>
      <c r="AG313" s="30" t="n">
        <v>0</v>
      </c>
    </row>
    <row r="314" customFormat="false" ht="12.75" hidden="false" customHeight="false" outlineLevel="0" collapsed="false">
      <c r="B314" s="25" t="n">
        <f aca="false">'EO9904.1'!A319</f>
        <v>46357</v>
      </c>
      <c r="C314" s="34" t="n">
        <f aca="false">IF($B314&lt;=Summary!$D$10,Inputs!C302,0)</f>
        <v>0</v>
      </c>
      <c r="D314" s="35" t="n">
        <f aca="false">IF($B314&lt;=Summary!$D$10,Inputs!D302,0)</f>
        <v>0</v>
      </c>
      <c r="E314" s="32" t="n">
        <f aca="false">IF($B314&lt;=Summary!$D$10,Inputs!E302,0)</f>
        <v>0</v>
      </c>
      <c r="F314" s="32" t="n">
        <f aca="false">IF($B314&lt;=Summary!$D$10,Inputs!F302,0)</f>
        <v>0</v>
      </c>
      <c r="G314" s="29" t="str">
        <f aca="false">'EO9904.1'!G319</f>
        <v/>
      </c>
      <c r="H314" s="29" t="str">
        <f aca="false">'EO9904.1'!J319</f>
        <v/>
      </c>
      <c r="I314" s="29" t="str">
        <f aca="false">'EO9904.1'!M319</f>
        <v/>
      </c>
      <c r="K314" s="34" t="n">
        <f aca="false">IF($B314&lt;='EO9904.2'!mthend,Inputs!K302,0)</f>
        <v>0</v>
      </c>
      <c r="L314" s="33" t="n">
        <f aca="false">IF($B314&lt;='EO9904.2'!mthend,Inputs!L302,0)</f>
        <v>0</v>
      </c>
      <c r="M314" s="33" t="n">
        <f aca="false">IF($B314&lt;='EO9904.2'!mthend,Inputs!M302,0)</f>
        <v>0</v>
      </c>
      <c r="N314" s="33" t="n">
        <f aca="false">IF($B314&lt;='EO9904.2'!mthend,Inputs!N302,0)</f>
        <v>0</v>
      </c>
      <c r="O314" s="30" t="n">
        <v>0</v>
      </c>
      <c r="P314" s="30" t="n">
        <v>0</v>
      </c>
      <c r="Q314" s="30" t="e">
        <f aca="false">'EO9904.2'!M319-$Q$3</f>
        <v>#VALUE!</v>
      </c>
      <c r="S314" s="34" t="n">
        <f aca="false">IF($B314&lt;='EO9904.3'!mthend,Inputs!S302,0)</f>
        <v>0</v>
      </c>
      <c r="T314" s="0" t="n">
        <f aca="false">IF($B314&lt;='EO9904.3'!mthend,Inputs!T302,0)</f>
        <v>0</v>
      </c>
      <c r="U314" s="0" t="n">
        <f aca="false">IF($B314&lt;='EO9904.3'!mthend,Inputs!U302,0)</f>
        <v>0</v>
      </c>
      <c r="V314" s="33" t="n">
        <f aca="false">IF($B314&lt;='EO9904.3'!mthend,Inputs!V302,0)</f>
        <v>0</v>
      </c>
      <c r="W314" s="30" t="e">
        <f aca="false">'EO9904.3'!G319+$W$3</f>
        <v>#VALUE!</v>
      </c>
      <c r="X314" s="30" t="e">
        <f aca="false">'EO9904.3'!J319+$X$3</f>
        <v>#VALUE!</v>
      </c>
      <c r="Y314" s="30" t="n">
        <v>0</v>
      </c>
      <c r="AA314" s="34" t="n">
        <f aca="false">IF($B314&lt;='EO9904.3'!mthend,Inputs!AA302,0)</f>
        <v>0</v>
      </c>
      <c r="AB314" s="0" t="n">
        <f aca="false">IF($B314&lt;='EO9904.3'!mthend,Inputs!AB302,0)</f>
        <v>0</v>
      </c>
      <c r="AC314" s="0" t="n">
        <f aca="false">IF($B314&lt;='EO9904.3'!mthend,Inputs!AC302,0)</f>
        <v>0</v>
      </c>
      <c r="AD314" s="33" t="n">
        <f aca="false">IF($B314&lt;='EO9904.3'!mthend,Inputs!AD302,0)</f>
        <v>0</v>
      </c>
      <c r="AE314" s="30" t="e">
        <f aca="false">'EO9904.M'!G319+$AE$3</f>
        <v>#VALUE!</v>
      </c>
      <c r="AF314" s="30" t="e">
        <f aca="false">'EO9904.M'!J319+$AF$3</f>
        <v>#VALUE!</v>
      </c>
      <c r="AG314" s="30" t="n">
        <v>0</v>
      </c>
    </row>
    <row r="315" customFormat="false" ht="12.75" hidden="false" customHeight="false" outlineLevel="0" collapsed="false">
      <c r="B315" s="25" t="n">
        <f aca="false">'EO9904.1'!A320</f>
        <v>46388</v>
      </c>
      <c r="C315" s="34" t="n">
        <f aca="false">IF($B315&lt;=Summary!$D$10,Inputs!C303,0)</f>
        <v>0</v>
      </c>
      <c r="D315" s="35" t="n">
        <f aca="false">IF($B315&lt;=Summary!$D$10,Inputs!D303,0)</f>
        <v>0</v>
      </c>
      <c r="E315" s="32" t="n">
        <f aca="false">IF($B315&lt;=Summary!$D$10,Inputs!E303,0)</f>
        <v>0</v>
      </c>
      <c r="F315" s="32" t="n">
        <f aca="false">IF($B315&lt;=Summary!$D$10,Inputs!F303,0)</f>
        <v>0</v>
      </c>
      <c r="G315" s="29" t="str">
        <f aca="false">'EO9904.1'!G320</f>
        <v/>
      </c>
      <c r="H315" s="29" t="str">
        <f aca="false">'EO9904.1'!J320</f>
        <v/>
      </c>
      <c r="I315" s="29" t="str">
        <f aca="false">'EO9904.1'!M320</f>
        <v/>
      </c>
      <c r="K315" s="34" t="n">
        <f aca="false">IF($B315&lt;='EO9904.2'!mthend,Inputs!K303,0)</f>
        <v>0</v>
      </c>
      <c r="L315" s="33" t="n">
        <f aca="false">IF($B315&lt;='EO9904.2'!mthend,Inputs!L303,0)</f>
        <v>0</v>
      </c>
      <c r="M315" s="33" t="n">
        <f aca="false">IF($B315&lt;='EO9904.2'!mthend,Inputs!M303,0)</f>
        <v>0</v>
      </c>
      <c r="N315" s="33" t="n">
        <f aca="false">IF($B315&lt;='EO9904.2'!mthend,Inputs!N303,0)</f>
        <v>0</v>
      </c>
      <c r="O315" s="30" t="n">
        <v>0</v>
      </c>
      <c r="P315" s="30" t="n">
        <v>0</v>
      </c>
      <c r="Q315" s="30" t="e">
        <f aca="false">'EO9904.2'!M320-$Q$3</f>
        <v>#VALUE!</v>
      </c>
      <c r="S315" s="34" t="n">
        <f aca="false">IF($B315&lt;='EO9904.3'!mthend,Inputs!S303,0)</f>
        <v>0</v>
      </c>
      <c r="T315" s="0" t="n">
        <f aca="false">IF($B315&lt;='EO9904.3'!mthend,Inputs!T303,0)</f>
        <v>0</v>
      </c>
      <c r="U315" s="0" t="n">
        <f aca="false">IF($B315&lt;='EO9904.3'!mthend,Inputs!U303,0)</f>
        <v>0</v>
      </c>
      <c r="V315" s="33" t="n">
        <f aca="false">IF($B315&lt;='EO9904.3'!mthend,Inputs!V303,0)</f>
        <v>0</v>
      </c>
      <c r="W315" s="30" t="e">
        <f aca="false">'EO9904.3'!G320+$W$3</f>
        <v>#VALUE!</v>
      </c>
      <c r="X315" s="30" t="e">
        <f aca="false">'EO9904.3'!J320+$X$3</f>
        <v>#VALUE!</v>
      </c>
      <c r="Y315" s="30" t="n">
        <v>0</v>
      </c>
      <c r="AA315" s="34" t="n">
        <f aca="false">IF($B315&lt;='EO9904.3'!mthend,Inputs!AA303,0)</f>
        <v>0</v>
      </c>
      <c r="AB315" s="0" t="n">
        <f aca="false">IF($B315&lt;='EO9904.3'!mthend,Inputs!AB303,0)</f>
        <v>0</v>
      </c>
      <c r="AC315" s="0" t="n">
        <f aca="false">IF($B315&lt;='EO9904.3'!mthend,Inputs!AC303,0)</f>
        <v>0</v>
      </c>
      <c r="AD315" s="33" t="n">
        <f aca="false">IF($B315&lt;='EO9904.3'!mthend,Inputs!AD303,0)</f>
        <v>0</v>
      </c>
      <c r="AE315" s="30" t="e">
        <f aca="false">'EO9904.M'!G320+$AE$3</f>
        <v>#VALUE!</v>
      </c>
      <c r="AF315" s="30" t="e">
        <f aca="false">'EO9904.M'!J320+$AF$3</f>
        <v>#VALUE!</v>
      </c>
      <c r="AG315" s="30" t="n">
        <v>0</v>
      </c>
    </row>
    <row r="316" customFormat="false" ht="12.75" hidden="false" customHeight="false" outlineLevel="0" collapsed="false">
      <c r="B316" s="25" t="n">
        <f aca="false">'EO9904.1'!A321</f>
        <v>46419</v>
      </c>
      <c r="C316" s="34" t="n">
        <f aca="false">IF($B316&lt;=Summary!$D$10,Inputs!C304,0)</f>
        <v>0</v>
      </c>
      <c r="D316" s="35" t="n">
        <f aca="false">IF($B316&lt;=Summary!$D$10,Inputs!D304,0)</f>
        <v>0</v>
      </c>
      <c r="E316" s="32" t="n">
        <f aca="false">IF($B316&lt;=Summary!$D$10,Inputs!E304,0)</f>
        <v>0</v>
      </c>
      <c r="F316" s="32" t="n">
        <f aca="false">IF($B316&lt;=Summary!$D$10,Inputs!F304,0)</f>
        <v>0</v>
      </c>
      <c r="G316" s="29" t="str">
        <f aca="false">'EO9904.1'!G321</f>
        <v/>
      </c>
      <c r="H316" s="29" t="str">
        <f aca="false">'EO9904.1'!J321</f>
        <v/>
      </c>
      <c r="I316" s="29" t="str">
        <f aca="false">'EO9904.1'!M321</f>
        <v/>
      </c>
      <c r="K316" s="34" t="n">
        <f aca="false">IF($B316&lt;='EO9904.2'!mthend,Inputs!K304,0)</f>
        <v>0</v>
      </c>
      <c r="L316" s="33" t="n">
        <f aca="false">IF($B316&lt;='EO9904.2'!mthend,Inputs!L304,0)</f>
        <v>0</v>
      </c>
      <c r="M316" s="33" t="n">
        <f aca="false">IF($B316&lt;='EO9904.2'!mthend,Inputs!M304,0)</f>
        <v>0</v>
      </c>
      <c r="N316" s="33" t="n">
        <f aca="false">IF($B316&lt;='EO9904.2'!mthend,Inputs!N304,0)</f>
        <v>0</v>
      </c>
      <c r="O316" s="30" t="n">
        <v>0</v>
      </c>
      <c r="P316" s="30" t="n">
        <v>0</v>
      </c>
      <c r="Q316" s="30" t="e">
        <f aca="false">'EO9904.2'!M321-$Q$3</f>
        <v>#VALUE!</v>
      </c>
      <c r="S316" s="34" t="n">
        <f aca="false">IF($B316&lt;='EO9904.3'!mthend,Inputs!S304,0)</f>
        <v>0</v>
      </c>
      <c r="T316" s="0" t="n">
        <f aca="false">IF($B316&lt;='EO9904.3'!mthend,Inputs!T304,0)</f>
        <v>0</v>
      </c>
      <c r="U316" s="0" t="n">
        <f aca="false">IF($B316&lt;='EO9904.3'!mthend,Inputs!U304,0)</f>
        <v>0</v>
      </c>
      <c r="V316" s="33" t="n">
        <f aca="false">IF($B316&lt;='EO9904.3'!mthend,Inputs!V304,0)</f>
        <v>0</v>
      </c>
      <c r="W316" s="30" t="e">
        <f aca="false">'EO9904.3'!G321+$W$3</f>
        <v>#VALUE!</v>
      </c>
      <c r="X316" s="30" t="e">
        <f aca="false">'EO9904.3'!J321+$X$3</f>
        <v>#VALUE!</v>
      </c>
      <c r="Y316" s="30" t="n">
        <v>0</v>
      </c>
      <c r="AA316" s="34" t="n">
        <f aca="false">IF($B316&lt;='EO9904.3'!mthend,Inputs!AA304,0)</f>
        <v>0</v>
      </c>
      <c r="AB316" s="0" t="n">
        <f aca="false">IF($B316&lt;='EO9904.3'!mthend,Inputs!AB304,0)</f>
        <v>0</v>
      </c>
      <c r="AC316" s="0" t="n">
        <f aca="false">IF($B316&lt;='EO9904.3'!mthend,Inputs!AC304,0)</f>
        <v>0</v>
      </c>
      <c r="AD316" s="33" t="n">
        <f aca="false">IF($B316&lt;='EO9904.3'!mthend,Inputs!AD304,0)</f>
        <v>0</v>
      </c>
      <c r="AE316" s="30" t="e">
        <f aca="false">'EO9904.M'!G321+$AE$3</f>
        <v>#VALUE!</v>
      </c>
      <c r="AF316" s="30" t="e">
        <f aca="false">'EO9904.M'!J321+$AF$3</f>
        <v>#VALUE!</v>
      </c>
      <c r="AG316" s="30" t="n">
        <v>0</v>
      </c>
    </row>
    <row r="317" customFormat="false" ht="12.75" hidden="false" customHeight="false" outlineLevel="0" collapsed="false">
      <c r="B317" s="25" t="n">
        <f aca="false">'EO9904.1'!A322</f>
        <v>46447</v>
      </c>
      <c r="C317" s="34" t="n">
        <f aca="false">IF($B317&lt;=Summary!$D$10,Inputs!C305,0)</f>
        <v>0</v>
      </c>
      <c r="D317" s="35" t="n">
        <f aca="false">IF($B317&lt;=Summary!$D$10,Inputs!D305,0)</f>
        <v>0</v>
      </c>
      <c r="E317" s="32" t="n">
        <f aca="false">IF($B317&lt;=Summary!$D$10,Inputs!E305,0)</f>
        <v>0</v>
      </c>
      <c r="F317" s="32" t="n">
        <f aca="false">IF($B317&lt;=Summary!$D$10,Inputs!F305,0)</f>
        <v>0</v>
      </c>
      <c r="G317" s="29" t="str">
        <f aca="false">'EO9904.1'!G322</f>
        <v/>
      </c>
      <c r="H317" s="29" t="str">
        <f aca="false">'EO9904.1'!J322</f>
        <v/>
      </c>
      <c r="I317" s="29" t="str">
        <f aca="false">'EO9904.1'!M322</f>
        <v/>
      </c>
      <c r="K317" s="34" t="n">
        <f aca="false">IF($B317&lt;='EO9904.2'!mthend,Inputs!K305,0)</f>
        <v>0</v>
      </c>
      <c r="L317" s="33" t="n">
        <f aca="false">IF($B317&lt;='EO9904.2'!mthend,Inputs!L305,0)</f>
        <v>0</v>
      </c>
      <c r="M317" s="33" t="n">
        <f aca="false">IF($B317&lt;='EO9904.2'!mthend,Inputs!M305,0)</f>
        <v>0</v>
      </c>
      <c r="N317" s="33" t="n">
        <f aca="false">IF($B317&lt;='EO9904.2'!mthend,Inputs!N305,0)</f>
        <v>0</v>
      </c>
      <c r="O317" s="30" t="n">
        <v>0</v>
      </c>
      <c r="P317" s="30" t="n">
        <v>0</v>
      </c>
      <c r="Q317" s="30" t="e">
        <f aca="false">'EO9904.2'!M322-$Q$3</f>
        <v>#VALUE!</v>
      </c>
      <c r="S317" s="34" t="n">
        <f aca="false">IF($B317&lt;='EO9904.3'!mthend,Inputs!S305,0)</f>
        <v>0</v>
      </c>
      <c r="T317" s="0" t="n">
        <f aca="false">IF($B317&lt;='EO9904.3'!mthend,Inputs!T305,0)</f>
        <v>0</v>
      </c>
      <c r="U317" s="0" t="n">
        <f aca="false">IF($B317&lt;='EO9904.3'!mthend,Inputs!U305,0)</f>
        <v>0</v>
      </c>
      <c r="V317" s="33" t="n">
        <f aca="false">IF($B317&lt;='EO9904.3'!mthend,Inputs!V305,0)</f>
        <v>0</v>
      </c>
      <c r="W317" s="30" t="e">
        <f aca="false">'EO9904.3'!G322+$W$3</f>
        <v>#VALUE!</v>
      </c>
      <c r="X317" s="30" t="e">
        <f aca="false">'EO9904.3'!J322+$X$3</f>
        <v>#VALUE!</v>
      </c>
      <c r="Y317" s="30" t="n">
        <v>0</v>
      </c>
      <c r="AA317" s="34" t="n">
        <f aca="false">IF($B317&lt;='EO9904.3'!mthend,Inputs!AA305,0)</f>
        <v>0</v>
      </c>
      <c r="AB317" s="0" t="n">
        <f aca="false">IF($B317&lt;='EO9904.3'!mthend,Inputs!AB305,0)</f>
        <v>0</v>
      </c>
      <c r="AC317" s="0" t="n">
        <f aca="false">IF($B317&lt;='EO9904.3'!mthend,Inputs!AC305,0)</f>
        <v>0</v>
      </c>
      <c r="AD317" s="33" t="n">
        <f aca="false">IF($B317&lt;='EO9904.3'!mthend,Inputs!AD305,0)</f>
        <v>0</v>
      </c>
      <c r="AE317" s="30" t="e">
        <f aca="false">'EO9904.M'!G322+$AE$3</f>
        <v>#VALUE!</v>
      </c>
      <c r="AF317" s="30" t="e">
        <f aca="false">'EO9904.M'!J322+$AF$3</f>
        <v>#VALUE!</v>
      </c>
      <c r="AG317" s="30" t="n">
        <v>0</v>
      </c>
    </row>
    <row r="318" customFormat="false" ht="12.75" hidden="false" customHeight="false" outlineLevel="0" collapsed="false">
      <c r="B318" s="25" t="n">
        <f aca="false">'EO9904.1'!A323</f>
        <v>46478</v>
      </c>
      <c r="C318" s="34" t="n">
        <f aca="false">IF($B318&lt;=Summary!$D$10,Inputs!C306,0)</f>
        <v>0</v>
      </c>
      <c r="D318" s="35" t="n">
        <f aca="false">IF($B318&lt;=Summary!$D$10,Inputs!D306,0)</f>
        <v>0</v>
      </c>
      <c r="E318" s="32" t="n">
        <f aca="false">IF($B318&lt;=Summary!$D$10,Inputs!E306,0)</f>
        <v>0</v>
      </c>
      <c r="F318" s="32" t="n">
        <f aca="false">IF($B318&lt;=Summary!$D$10,Inputs!F306,0)</f>
        <v>0</v>
      </c>
      <c r="G318" s="29" t="str">
        <f aca="false">'EO9904.1'!G323</f>
        <v/>
      </c>
      <c r="H318" s="29" t="str">
        <f aca="false">'EO9904.1'!J323</f>
        <v/>
      </c>
      <c r="I318" s="29" t="str">
        <f aca="false">'EO9904.1'!M323</f>
        <v/>
      </c>
      <c r="K318" s="34" t="n">
        <f aca="false">IF($B318&lt;='EO9904.2'!mthend,Inputs!K306,0)</f>
        <v>0</v>
      </c>
      <c r="L318" s="33" t="n">
        <f aca="false">IF($B318&lt;='EO9904.2'!mthend,Inputs!L306,0)</f>
        <v>0</v>
      </c>
      <c r="M318" s="33" t="n">
        <f aca="false">IF($B318&lt;='EO9904.2'!mthend,Inputs!M306,0)</f>
        <v>0</v>
      </c>
      <c r="N318" s="33" t="n">
        <f aca="false">IF($B318&lt;='EO9904.2'!mthend,Inputs!N306,0)</f>
        <v>0</v>
      </c>
      <c r="O318" s="30" t="n">
        <v>0</v>
      </c>
      <c r="P318" s="30" t="n">
        <v>0</v>
      </c>
      <c r="Q318" s="30" t="e">
        <f aca="false">'EO9904.2'!M323-$Q$3</f>
        <v>#VALUE!</v>
      </c>
      <c r="S318" s="34" t="n">
        <f aca="false">IF($B318&lt;='EO9904.3'!mthend,Inputs!S306,0)</f>
        <v>0</v>
      </c>
      <c r="T318" s="0" t="n">
        <f aca="false">IF($B318&lt;='EO9904.3'!mthend,Inputs!T306,0)</f>
        <v>0</v>
      </c>
      <c r="U318" s="0" t="n">
        <f aca="false">IF($B318&lt;='EO9904.3'!mthend,Inputs!U306,0)</f>
        <v>0</v>
      </c>
      <c r="V318" s="33" t="n">
        <f aca="false">IF($B318&lt;='EO9904.3'!mthend,Inputs!V306,0)</f>
        <v>0</v>
      </c>
      <c r="W318" s="30" t="e">
        <f aca="false">'EO9904.3'!G323+$W$3</f>
        <v>#VALUE!</v>
      </c>
      <c r="X318" s="30" t="e">
        <f aca="false">'EO9904.3'!J323+$X$3</f>
        <v>#VALUE!</v>
      </c>
      <c r="Y318" s="30" t="n">
        <v>0</v>
      </c>
      <c r="AA318" s="34" t="n">
        <f aca="false">IF($B318&lt;='EO9904.3'!mthend,Inputs!AA306,0)</f>
        <v>0</v>
      </c>
      <c r="AB318" s="0" t="n">
        <f aca="false">IF($B318&lt;='EO9904.3'!mthend,Inputs!AB306,0)</f>
        <v>0</v>
      </c>
      <c r="AC318" s="0" t="n">
        <f aca="false">IF($B318&lt;='EO9904.3'!mthend,Inputs!AC306,0)</f>
        <v>0</v>
      </c>
      <c r="AD318" s="33" t="n">
        <f aca="false">IF($B318&lt;='EO9904.3'!mthend,Inputs!AD306,0)</f>
        <v>0</v>
      </c>
      <c r="AE318" s="30" t="e">
        <f aca="false">'EO9904.M'!G323+$AE$3</f>
        <v>#VALUE!</v>
      </c>
      <c r="AF318" s="30" t="e">
        <f aca="false">'EO9904.M'!J323+$AF$3</f>
        <v>#VALUE!</v>
      </c>
      <c r="AG318" s="30" t="n">
        <v>0</v>
      </c>
    </row>
    <row r="319" customFormat="false" ht="12.75" hidden="false" customHeight="false" outlineLevel="0" collapsed="false">
      <c r="B319" s="25" t="n">
        <f aca="false">'EO9904.1'!A324</f>
        <v>46508</v>
      </c>
      <c r="C319" s="34" t="n">
        <f aca="false">IF($B319&lt;=Summary!$D$10,Inputs!C307,0)</f>
        <v>0</v>
      </c>
      <c r="D319" s="35" t="n">
        <f aca="false">IF($B319&lt;=Summary!$D$10,Inputs!D307,0)</f>
        <v>0</v>
      </c>
      <c r="E319" s="32" t="n">
        <f aca="false">IF($B319&lt;=Summary!$D$10,Inputs!E307,0)</f>
        <v>0</v>
      </c>
      <c r="F319" s="32" t="n">
        <f aca="false">IF($B319&lt;=Summary!$D$10,Inputs!F307,0)</f>
        <v>0</v>
      </c>
      <c r="G319" s="29" t="str">
        <f aca="false">'EO9904.1'!G324</f>
        <v/>
      </c>
      <c r="H319" s="29" t="str">
        <f aca="false">'EO9904.1'!J324</f>
        <v/>
      </c>
      <c r="I319" s="29" t="str">
        <f aca="false">'EO9904.1'!M324</f>
        <v/>
      </c>
      <c r="K319" s="34" t="n">
        <f aca="false">IF($B319&lt;='EO9904.2'!mthend,Inputs!K307,0)</f>
        <v>0</v>
      </c>
      <c r="L319" s="33" t="n">
        <f aca="false">IF($B319&lt;='EO9904.2'!mthend,Inputs!L307,0)</f>
        <v>0</v>
      </c>
      <c r="M319" s="33" t="n">
        <f aca="false">IF($B319&lt;='EO9904.2'!mthend,Inputs!M307,0)</f>
        <v>0</v>
      </c>
      <c r="N319" s="33" t="n">
        <f aca="false">IF($B319&lt;='EO9904.2'!mthend,Inputs!N307,0)</f>
        <v>0</v>
      </c>
      <c r="O319" s="30" t="n">
        <v>0</v>
      </c>
      <c r="P319" s="30" t="n">
        <v>0</v>
      </c>
      <c r="Q319" s="30" t="e">
        <f aca="false">'EO9904.2'!M324-$Q$3</f>
        <v>#VALUE!</v>
      </c>
      <c r="S319" s="34" t="n">
        <f aca="false">IF($B319&lt;='EO9904.3'!mthend,Inputs!S307,0)</f>
        <v>0</v>
      </c>
      <c r="T319" s="0" t="n">
        <f aca="false">IF($B319&lt;='EO9904.3'!mthend,Inputs!T307,0)</f>
        <v>0</v>
      </c>
      <c r="U319" s="0" t="n">
        <f aca="false">IF($B319&lt;='EO9904.3'!mthend,Inputs!U307,0)</f>
        <v>0</v>
      </c>
      <c r="V319" s="33" t="n">
        <f aca="false">IF($B319&lt;='EO9904.3'!mthend,Inputs!V307,0)</f>
        <v>0</v>
      </c>
      <c r="W319" s="30" t="e">
        <f aca="false">'EO9904.3'!G324+$W$3</f>
        <v>#VALUE!</v>
      </c>
      <c r="X319" s="30" t="e">
        <f aca="false">'EO9904.3'!J324+$X$3</f>
        <v>#VALUE!</v>
      </c>
      <c r="Y319" s="30" t="n">
        <v>0</v>
      </c>
      <c r="AA319" s="34" t="n">
        <f aca="false">IF($B319&lt;='EO9904.3'!mthend,Inputs!AA307,0)</f>
        <v>0</v>
      </c>
      <c r="AB319" s="0" t="n">
        <f aca="false">IF($B319&lt;='EO9904.3'!mthend,Inputs!AB307,0)</f>
        <v>0</v>
      </c>
      <c r="AC319" s="0" t="n">
        <f aca="false">IF($B319&lt;='EO9904.3'!mthend,Inputs!AC307,0)</f>
        <v>0</v>
      </c>
      <c r="AD319" s="33" t="n">
        <f aca="false">IF($B319&lt;='EO9904.3'!mthend,Inputs!AD307,0)</f>
        <v>0</v>
      </c>
      <c r="AE319" s="30" t="e">
        <f aca="false">'EO9904.M'!G324+$AE$3</f>
        <v>#VALUE!</v>
      </c>
      <c r="AF319" s="30" t="e">
        <f aca="false">'EO9904.M'!J324+$AF$3</f>
        <v>#VALUE!</v>
      </c>
      <c r="AG319" s="30" t="n">
        <v>0</v>
      </c>
    </row>
    <row r="320" customFormat="false" ht="12.75" hidden="false" customHeight="false" outlineLevel="0" collapsed="false">
      <c r="B320" s="25" t="n">
        <f aca="false">'EO9904.1'!A325</f>
        <v>46539</v>
      </c>
      <c r="C320" s="34" t="n">
        <f aca="false">IF($B320&lt;=Summary!$D$10,Inputs!C308,0)</f>
        <v>0</v>
      </c>
      <c r="D320" s="35" t="n">
        <f aca="false">IF($B320&lt;=Summary!$D$10,Inputs!D308,0)</f>
        <v>0</v>
      </c>
      <c r="E320" s="32" t="n">
        <f aca="false">IF($B320&lt;=Summary!$D$10,Inputs!E308,0)</f>
        <v>0</v>
      </c>
      <c r="F320" s="32" t="n">
        <f aca="false">IF($B320&lt;=Summary!$D$10,Inputs!F308,0)</f>
        <v>0</v>
      </c>
      <c r="G320" s="29" t="str">
        <f aca="false">'EO9904.1'!G325</f>
        <v/>
      </c>
      <c r="H320" s="29" t="str">
        <f aca="false">'EO9904.1'!J325</f>
        <v/>
      </c>
      <c r="I320" s="29" t="str">
        <f aca="false">'EO9904.1'!M325</f>
        <v/>
      </c>
      <c r="K320" s="34" t="n">
        <f aca="false">IF($B320&lt;='EO9904.2'!mthend,Inputs!K308,0)</f>
        <v>0</v>
      </c>
      <c r="L320" s="33" t="n">
        <f aca="false">IF($B320&lt;='EO9904.2'!mthend,Inputs!L308,0)</f>
        <v>0</v>
      </c>
      <c r="M320" s="33" t="n">
        <f aca="false">IF($B320&lt;='EO9904.2'!mthend,Inputs!M308,0)</f>
        <v>0</v>
      </c>
      <c r="N320" s="33" t="n">
        <f aca="false">IF($B320&lt;='EO9904.2'!mthend,Inputs!N308,0)</f>
        <v>0</v>
      </c>
      <c r="O320" s="30" t="n">
        <v>0</v>
      </c>
      <c r="P320" s="30" t="n">
        <v>0</v>
      </c>
      <c r="Q320" s="30" t="e">
        <f aca="false">'EO9904.2'!M325-$Q$3</f>
        <v>#VALUE!</v>
      </c>
      <c r="S320" s="34" t="n">
        <f aca="false">IF($B320&lt;='EO9904.3'!mthend,Inputs!S308,0)</f>
        <v>0</v>
      </c>
      <c r="T320" s="0" t="n">
        <f aca="false">IF($B320&lt;='EO9904.3'!mthend,Inputs!T308,0)</f>
        <v>0</v>
      </c>
      <c r="U320" s="0" t="n">
        <f aca="false">IF($B320&lt;='EO9904.3'!mthend,Inputs!U308,0)</f>
        <v>0</v>
      </c>
      <c r="V320" s="33" t="n">
        <f aca="false">IF($B320&lt;='EO9904.3'!mthend,Inputs!V308,0)</f>
        <v>0</v>
      </c>
      <c r="W320" s="30" t="e">
        <f aca="false">'EO9904.3'!G325+$W$3</f>
        <v>#VALUE!</v>
      </c>
      <c r="X320" s="30" t="e">
        <f aca="false">'EO9904.3'!J325+$X$3</f>
        <v>#VALUE!</v>
      </c>
      <c r="Y320" s="30" t="n">
        <v>0</v>
      </c>
      <c r="AA320" s="34" t="n">
        <f aca="false">IF($B320&lt;='EO9904.3'!mthend,Inputs!AA308,0)</f>
        <v>0</v>
      </c>
      <c r="AB320" s="0" t="n">
        <f aca="false">IF($B320&lt;='EO9904.3'!mthend,Inputs!AB308,0)</f>
        <v>0</v>
      </c>
      <c r="AC320" s="0" t="n">
        <f aca="false">IF($B320&lt;='EO9904.3'!mthend,Inputs!AC308,0)</f>
        <v>0</v>
      </c>
      <c r="AD320" s="33" t="n">
        <f aca="false">IF($B320&lt;='EO9904.3'!mthend,Inputs!AD308,0)</f>
        <v>0</v>
      </c>
      <c r="AE320" s="30" t="e">
        <f aca="false">'EO9904.M'!G325+$AE$3</f>
        <v>#VALUE!</v>
      </c>
      <c r="AF320" s="30" t="e">
        <f aca="false">'EO9904.M'!J325+$AF$3</f>
        <v>#VALUE!</v>
      </c>
      <c r="AG320" s="30" t="n">
        <v>0</v>
      </c>
    </row>
    <row r="321" customFormat="false" ht="12.75" hidden="false" customHeight="false" outlineLevel="0" collapsed="false">
      <c r="B321" s="25" t="n">
        <f aca="false">'EO9904.1'!A326</f>
        <v>46569</v>
      </c>
      <c r="C321" s="34" t="n">
        <f aca="false">IF($B321&lt;=Summary!$D$10,Inputs!C309,0)</f>
        <v>0</v>
      </c>
      <c r="D321" s="35" t="n">
        <f aca="false">IF($B321&lt;=Summary!$D$10,Inputs!D309,0)</f>
        <v>0</v>
      </c>
      <c r="E321" s="32" t="n">
        <f aca="false">IF($B321&lt;=Summary!$D$10,Inputs!E309,0)</f>
        <v>0</v>
      </c>
      <c r="F321" s="32" t="n">
        <f aca="false">IF($B321&lt;=Summary!$D$10,Inputs!F309,0)</f>
        <v>0</v>
      </c>
      <c r="G321" s="29" t="str">
        <f aca="false">'EO9904.1'!G326</f>
        <v/>
      </c>
      <c r="H321" s="29" t="str">
        <f aca="false">'EO9904.1'!J326</f>
        <v/>
      </c>
      <c r="I321" s="29" t="str">
        <f aca="false">'EO9904.1'!M326</f>
        <v/>
      </c>
      <c r="K321" s="34" t="n">
        <f aca="false">IF($B321&lt;='EO9904.2'!mthend,Inputs!K309,0)</f>
        <v>0</v>
      </c>
      <c r="L321" s="33" t="n">
        <f aca="false">IF($B321&lt;='EO9904.2'!mthend,Inputs!L309,0)</f>
        <v>0</v>
      </c>
      <c r="M321" s="33" t="n">
        <f aca="false">IF($B321&lt;='EO9904.2'!mthend,Inputs!M309,0)</f>
        <v>0</v>
      </c>
      <c r="N321" s="33" t="n">
        <f aca="false">IF($B321&lt;='EO9904.2'!mthend,Inputs!N309,0)</f>
        <v>0</v>
      </c>
      <c r="O321" s="30" t="n">
        <v>0</v>
      </c>
      <c r="P321" s="30" t="n">
        <v>0</v>
      </c>
      <c r="Q321" s="30" t="e">
        <f aca="false">'EO9904.2'!M326-$Q$3</f>
        <v>#VALUE!</v>
      </c>
      <c r="S321" s="34" t="n">
        <f aca="false">IF($B321&lt;='EO9904.3'!mthend,Inputs!S309,0)</f>
        <v>0</v>
      </c>
      <c r="T321" s="0" t="n">
        <f aca="false">IF($B321&lt;='EO9904.3'!mthend,Inputs!T309,0)</f>
        <v>0</v>
      </c>
      <c r="U321" s="0" t="n">
        <f aca="false">IF($B321&lt;='EO9904.3'!mthend,Inputs!U309,0)</f>
        <v>0</v>
      </c>
      <c r="V321" s="33" t="n">
        <f aca="false">IF($B321&lt;='EO9904.3'!mthend,Inputs!V309,0)</f>
        <v>0</v>
      </c>
      <c r="W321" s="30" t="e">
        <f aca="false">'EO9904.3'!G326+$W$3</f>
        <v>#VALUE!</v>
      </c>
      <c r="X321" s="30" t="e">
        <f aca="false">'EO9904.3'!J326+$X$3</f>
        <v>#VALUE!</v>
      </c>
      <c r="Y321" s="30" t="n">
        <v>0</v>
      </c>
      <c r="AA321" s="34" t="n">
        <f aca="false">IF($B321&lt;='EO9904.3'!mthend,Inputs!AA309,0)</f>
        <v>0</v>
      </c>
      <c r="AB321" s="0" t="n">
        <f aca="false">IF($B321&lt;='EO9904.3'!mthend,Inputs!AB309,0)</f>
        <v>0</v>
      </c>
      <c r="AC321" s="0" t="n">
        <f aca="false">IF($B321&lt;='EO9904.3'!mthend,Inputs!AC309,0)</f>
        <v>0</v>
      </c>
      <c r="AD321" s="33" t="n">
        <f aca="false">IF($B321&lt;='EO9904.3'!mthend,Inputs!AD309,0)</f>
        <v>0</v>
      </c>
      <c r="AE321" s="30" t="e">
        <f aca="false">'EO9904.M'!G326+$AE$3</f>
        <v>#VALUE!</v>
      </c>
      <c r="AF321" s="30" t="e">
        <f aca="false">'EO9904.M'!J326+$AF$3</f>
        <v>#VALUE!</v>
      </c>
      <c r="AG321" s="30" t="n">
        <v>0</v>
      </c>
    </row>
    <row r="322" customFormat="false" ht="12.75" hidden="false" customHeight="false" outlineLevel="0" collapsed="false">
      <c r="B322" s="25" t="n">
        <f aca="false">'EO9904.1'!A327</f>
        <v>46600</v>
      </c>
      <c r="C322" s="34" t="n">
        <f aca="false">IF($B322&lt;=Summary!$D$10,Inputs!C310,0)</f>
        <v>0</v>
      </c>
      <c r="D322" s="35" t="n">
        <f aca="false">IF($B322&lt;=Summary!$D$10,Inputs!D310,0)</f>
        <v>0</v>
      </c>
      <c r="E322" s="32" t="n">
        <f aca="false">IF($B322&lt;=Summary!$D$10,Inputs!E310,0)</f>
        <v>0</v>
      </c>
      <c r="F322" s="32" t="n">
        <f aca="false">IF($B322&lt;=Summary!$D$10,Inputs!F310,0)</f>
        <v>0</v>
      </c>
      <c r="G322" s="29" t="str">
        <f aca="false">'EO9904.1'!G327</f>
        <v/>
      </c>
      <c r="H322" s="29" t="str">
        <f aca="false">'EO9904.1'!J327</f>
        <v/>
      </c>
      <c r="I322" s="29" t="str">
        <f aca="false">'EO9904.1'!M327</f>
        <v/>
      </c>
      <c r="K322" s="34" t="n">
        <f aca="false">IF($B322&lt;='EO9904.2'!mthend,Inputs!K310,0)</f>
        <v>0</v>
      </c>
      <c r="L322" s="33" t="n">
        <f aca="false">IF($B322&lt;='EO9904.2'!mthend,Inputs!L310,0)</f>
        <v>0</v>
      </c>
      <c r="M322" s="33" t="n">
        <f aca="false">IF($B322&lt;='EO9904.2'!mthend,Inputs!M310,0)</f>
        <v>0</v>
      </c>
      <c r="N322" s="33" t="n">
        <f aca="false">IF($B322&lt;='EO9904.2'!mthend,Inputs!N310,0)</f>
        <v>0</v>
      </c>
      <c r="O322" s="30" t="n">
        <v>0</v>
      </c>
      <c r="P322" s="30" t="n">
        <v>0</v>
      </c>
      <c r="Q322" s="30" t="e">
        <f aca="false">'EO9904.2'!M327-$Q$3</f>
        <v>#VALUE!</v>
      </c>
      <c r="S322" s="34" t="n">
        <f aca="false">IF($B322&lt;='EO9904.3'!mthend,Inputs!S310,0)</f>
        <v>0</v>
      </c>
      <c r="T322" s="0" t="n">
        <f aca="false">IF($B322&lt;='EO9904.3'!mthend,Inputs!T310,0)</f>
        <v>0</v>
      </c>
      <c r="U322" s="0" t="n">
        <f aca="false">IF($B322&lt;='EO9904.3'!mthend,Inputs!U310,0)</f>
        <v>0</v>
      </c>
      <c r="V322" s="33" t="n">
        <f aca="false">IF($B322&lt;='EO9904.3'!mthend,Inputs!V310,0)</f>
        <v>0</v>
      </c>
      <c r="W322" s="30" t="e">
        <f aca="false">'EO9904.3'!G327+$W$3</f>
        <v>#VALUE!</v>
      </c>
      <c r="X322" s="30" t="e">
        <f aca="false">'EO9904.3'!J327+$X$3</f>
        <v>#VALUE!</v>
      </c>
      <c r="Y322" s="30" t="n">
        <v>0</v>
      </c>
      <c r="AA322" s="34" t="n">
        <f aca="false">IF($B322&lt;='EO9904.3'!mthend,Inputs!AA310,0)</f>
        <v>0</v>
      </c>
      <c r="AB322" s="0" t="n">
        <f aca="false">IF($B322&lt;='EO9904.3'!mthend,Inputs!AB310,0)</f>
        <v>0</v>
      </c>
      <c r="AC322" s="0" t="n">
        <f aca="false">IF($B322&lt;='EO9904.3'!mthend,Inputs!AC310,0)</f>
        <v>0</v>
      </c>
      <c r="AD322" s="33" t="n">
        <f aca="false">IF($B322&lt;='EO9904.3'!mthend,Inputs!AD310,0)</f>
        <v>0</v>
      </c>
      <c r="AE322" s="30" t="e">
        <f aca="false">'EO9904.M'!G327+$AE$3</f>
        <v>#VALUE!</v>
      </c>
      <c r="AF322" s="30" t="e">
        <f aca="false">'EO9904.M'!J327+$AF$3</f>
        <v>#VALUE!</v>
      </c>
      <c r="AG322" s="30" t="n">
        <v>0</v>
      </c>
    </row>
    <row r="323" customFormat="false" ht="12.75" hidden="false" customHeight="false" outlineLevel="0" collapsed="false">
      <c r="B323" s="25" t="n">
        <f aca="false">'EO9904.1'!A328</f>
        <v>46631</v>
      </c>
      <c r="C323" s="34" t="n">
        <f aca="false">IF($B323&lt;=Summary!$D$10,Inputs!C311,0)</f>
        <v>0</v>
      </c>
      <c r="D323" s="35" t="n">
        <f aca="false">IF($B323&lt;=Summary!$D$10,Inputs!D311,0)</f>
        <v>0</v>
      </c>
      <c r="E323" s="32" t="n">
        <f aca="false">IF($B323&lt;=Summary!$D$10,Inputs!E311,0)</f>
        <v>0</v>
      </c>
      <c r="F323" s="32" t="n">
        <f aca="false">IF($B323&lt;=Summary!$D$10,Inputs!F311,0)</f>
        <v>0</v>
      </c>
      <c r="G323" s="29" t="str">
        <f aca="false">'EO9904.1'!G328</f>
        <v/>
      </c>
      <c r="H323" s="29" t="str">
        <f aca="false">'EO9904.1'!J328</f>
        <v/>
      </c>
      <c r="I323" s="29" t="str">
        <f aca="false">'EO9904.1'!M328</f>
        <v/>
      </c>
      <c r="K323" s="34" t="n">
        <f aca="false">IF($B323&lt;='EO9904.2'!mthend,Inputs!K311,0)</f>
        <v>0</v>
      </c>
      <c r="L323" s="33" t="n">
        <f aca="false">IF($B323&lt;='EO9904.2'!mthend,Inputs!L311,0)</f>
        <v>0</v>
      </c>
      <c r="M323" s="33" t="n">
        <f aca="false">IF($B323&lt;='EO9904.2'!mthend,Inputs!M311,0)</f>
        <v>0</v>
      </c>
      <c r="N323" s="33" t="n">
        <f aca="false">IF($B323&lt;='EO9904.2'!mthend,Inputs!N311,0)</f>
        <v>0</v>
      </c>
      <c r="O323" s="30" t="n">
        <v>0</v>
      </c>
      <c r="P323" s="30" t="n">
        <v>0</v>
      </c>
      <c r="Q323" s="30" t="e">
        <f aca="false">'EO9904.2'!M328-$Q$3</f>
        <v>#VALUE!</v>
      </c>
      <c r="S323" s="34" t="n">
        <f aca="false">IF($B323&lt;='EO9904.3'!mthend,Inputs!S311,0)</f>
        <v>0</v>
      </c>
      <c r="T323" s="0" t="n">
        <f aca="false">IF($B323&lt;='EO9904.3'!mthend,Inputs!T311,0)</f>
        <v>0</v>
      </c>
      <c r="U323" s="0" t="n">
        <f aca="false">IF($B323&lt;='EO9904.3'!mthend,Inputs!U311,0)</f>
        <v>0</v>
      </c>
      <c r="V323" s="33" t="n">
        <f aca="false">IF($B323&lt;='EO9904.3'!mthend,Inputs!V311,0)</f>
        <v>0</v>
      </c>
      <c r="W323" s="30" t="e">
        <f aca="false">'EO9904.3'!G328+$W$3</f>
        <v>#VALUE!</v>
      </c>
      <c r="X323" s="30" t="e">
        <f aca="false">'EO9904.3'!J328+$X$3</f>
        <v>#VALUE!</v>
      </c>
      <c r="Y323" s="30" t="n">
        <v>0</v>
      </c>
      <c r="AA323" s="34" t="n">
        <f aca="false">IF($B323&lt;='EO9904.3'!mthend,Inputs!AA311,0)</f>
        <v>0</v>
      </c>
      <c r="AB323" s="0" t="n">
        <f aca="false">IF($B323&lt;='EO9904.3'!mthend,Inputs!AB311,0)</f>
        <v>0</v>
      </c>
      <c r="AC323" s="0" t="n">
        <f aca="false">IF($B323&lt;='EO9904.3'!mthend,Inputs!AC311,0)</f>
        <v>0</v>
      </c>
      <c r="AD323" s="33" t="n">
        <f aca="false">IF($B323&lt;='EO9904.3'!mthend,Inputs!AD311,0)</f>
        <v>0</v>
      </c>
      <c r="AE323" s="30" t="e">
        <f aca="false">'EO9904.M'!G328+$AE$3</f>
        <v>#VALUE!</v>
      </c>
      <c r="AF323" s="30" t="e">
        <f aca="false">'EO9904.M'!J328+$AF$3</f>
        <v>#VALUE!</v>
      </c>
      <c r="AG323" s="30" t="n">
        <v>0</v>
      </c>
    </row>
    <row r="324" customFormat="false" ht="12.75" hidden="false" customHeight="false" outlineLevel="0" collapsed="false">
      <c r="B324" s="25" t="n">
        <f aca="false">'EO9904.1'!A329</f>
        <v>46661</v>
      </c>
      <c r="C324" s="34" t="n">
        <f aca="false">IF($B324&lt;=Summary!$D$10,Inputs!C312,0)</f>
        <v>0</v>
      </c>
      <c r="D324" s="35" t="n">
        <f aca="false">IF($B324&lt;=Summary!$D$10,Inputs!D312,0)</f>
        <v>0</v>
      </c>
      <c r="E324" s="32" t="n">
        <f aca="false">IF($B324&lt;=Summary!$D$10,Inputs!E312,0)</f>
        <v>0</v>
      </c>
      <c r="F324" s="32" t="n">
        <f aca="false">IF($B324&lt;=Summary!$D$10,Inputs!F312,0)</f>
        <v>0</v>
      </c>
      <c r="G324" s="29" t="str">
        <f aca="false">'EO9904.1'!G329</f>
        <v/>
      </c>
      <c r="H324" s="29" t="str">
        <f aca="false">'EO9904.1'!J329</f>
        <v/>
      </c>
      <c r="I324" s="29" t="str">
        <f aca="false">'EO9904.1'!M329</f>
        <v/>
      </c>
      <c r="K324" s="34" t="n">
        <f aca="false">IF($B324&lt;='EO9904.2'!mthend,Inputs!K312,0)</f>
        <v>0</v>
      </c>
      <c r="L324" s="33" t="n">
        <f aca="false">IF($B324&lt;='EO9904.2'!mthend,Inputs!L312,0)</f>
        <v>0</v>
      </c>
      <c r="M324" s="33" t="n">
        <f aca="false">IF($B324&lt;='EO9904.2'!mthend,Inputs!M312,0)</f>
        <v>0</v>
      </c>
      <c r="N324" s="33" t="n">
        <f aca="false">IF($B324&lt;='EO9904.2'!mthend,Inputs!N312,0)</f>
        <v>0</v>
      </c>
      <c r="O324" s="30" t="n">
        <v>0</v>
      </c>
      <c r="P324" s="30" t="n">
        <v>0</v>
      </c>
      <c r="Q324" s="30" t="e">
        <f aca="false">'EO9904.2'!M329-$Q$3</f>
        <v>#VALUE!</v>
      </c>
      <c r="S324" s="34" t="n">
        <f aca="false">IF($B324&lt;='EO9904.3'!mthend,Inputs!S312,0)</f>
        <v>0</v>
      </c>
      <c r="T324" s="0" t="n">
        <f aca="false">IF($B324&lt;='EO9904.3'!mthend,Inputs!T312,0)</f>
        <v>0</v>
      </c>
      <c r="U324" s="0" t="n">
        <f aca="false">IF($B324&lt;='EO9904.3'!mthend,Inputs!U312,0)</f>
        <v>0</v>
      </c>
      <c r="V324" s="33" t="n">
        <f aca="false">IF($B324&lt;='EO9904.3'!mthend,Inputs!V312,0)</f>
        <v>0</v>
      </c>
      <c r="W324" s="30" t="e">
        <f aca="false">'EO9904.3'!G329+$W$3</f>
        <v>#VALUE!</v>
      </c>
      <c r="X324" s="30" t="e">
        <f aca="false">'EO9904.3'!J329+$X$3</f>
        <v>#VALUE!</v>
      </c>
      <c r="Y324" s="30" t="n">
        <v>0</v>
      </c>
      <c r="AA324" s="34" t="n">
        <f aca="false">IF($B324&lt;='EO9904.3'!mthend,Inputs!AA312,0)</f>
        <v>0</v>
      </c>
      <c r="AB324" s="0" t="n">
        <f aca="false">IF($B324&lt;='EO9904.3'!mthend,Inputs!AB312,0)</f>
        <v>0</v>
      </c>
      <c r="AC324" s="0" t="n">
        <f aca="false">IF($B324&lt;='EO9904.3'!mthend,Inputs!AC312,0)</f>
        <v>0</v>
      </c>
      <c r="AD324" s="33" t="n">
        <f aca="false">IF($B324&lt;='EO9904.3'!mthend,Inputs!AD312,0)</f>
        <v>0</v>
      </c>
      <c r="AE324" s="30" t="e">
        <f aca="false">'EO9904.M'!G329+$AE$3</f>
        <v>#VALUE!</v>
      </c>
      <c r="AF324" s="30" t="e">
        <f aca="false">'EO9904.M'!J329+$AF$3</f>
        <v>#VALUE!</v>
      </c>
      <c r="AG324" s="30" t="n">
        <v>0</v>
      </c>
    </row>
    <row r="325" customFormat="false" ht="12.75" hidden="false" customHeight="false" outlineLevel="0" collapsed="false">
      <c r="B325" s="25" t="n">
        <f aca="false">'EO9904.1'!A330</f>
        <v>46692</v>
      </c>
      <c r="C325" s="34" t="n">
        <f aca="false">IF($B325&lt;=Summary!$D$10,Inputs!C313,0)</f>
        <v>0</v>
      </c>
      <c r="D325" s="35" t="n">
        <f aca="false">IF($B325&lt;=Summary!$D$10,Inputs!D313,0)</f>
        <v>0</v>
      </c>
      <c r="E325" s="32" t="n">
        <f aca="false">IF($B325&lt;=Summary!$D$10,Inputs!E313,0)</f>
        <v>0</v>
      </c>
      <c r="F325" s="32" t="n">
        <f aca="false">IF($B325&lt;=Summary!$D$10,Inputs!F313,0)</f>
        <v>0</v>
      </c>
      <c r="G325" s="29" t="str">
        <f aca="false">'EO9904.1'!G330</f>
        <v/>
      </c>
      <c r="H325" s="29" t="str">
        <f aca="false">'EO9904.1'!J330</f>
        <v/>
      </c>
      <c r="I325" s="29" t="str">
        <f aca="false">'EO9904.1'!M330</f>
        <v/>
      </c>
      <c r="K325" s="34" t="n">
        <f aca="false">IF($B325&lt;='EO9904.2'!mthend,Inputs!K313,0)</f>
        <v>0</v>
      </c>
      <c r="L325" s="33" t="n">
        <f aca="false">IF($B325&lt;='EO9904.2'!mthend,Inputs!L313,0)</f>
        <v>0</v>
      </c>
      <c r="M325" s="33" t="n">
        <f aca="false">IF($B325&lt;='EO9904.2'!mthend,Inputs!M313,0)</f>
        <v>0</v>
      </c>
      <c r="N325" s="33" t="n">
        <f aca="false">IF($B325&lt;='EO9904.2'!mthend,Inputs!N313,0)</f>
        <v>0</v>
      </c>
      <c r="O325" s="30" t="n">
        <v>0</v>
      </c>
      <c r="P325" s="30" t="n">
        <v>0</v>
      </c>
      <c r="Q325" s="30" t="e">
        <f aca="false">'EO9904.2'!M330-$Q$3</f>
        <v>#VALUE!</v>
      </c>
      <c r="S325" s="34" t="n">
        <f aca="false">IF($B325&lt;='EO9904.3'!mthend,Inputs!S313,0)</f>
        <v>0</v>
      </c>
      <c r="T325" s="0" t="n">
        <f aca="false">IF($B325&lt;='EO9904.3'!mthend,Inputs!T313,0)</f>
        <v>0</v>
      </c>
      <c r="U325" s="0" t="n">
        <f aca="false">IF($B325&lt;='EO9904.3'!mthend,Inputs!U313,0)</f>
        <v>0</v>
      </c>
      <c r="V325" s="33" t="n">
        <f aca="false">IF($B325&lt;='EO9904.3'!mthend,Inputs!V313,0)</f>
        <v>0</v>
      </c>
      <c r="W325" s="30" t="e">
        <f aca="false">'EO9904.3'!G330+$W$3</f>
        <v>#VALUE!</v>
      </c>
      <c r="X325" s="30" t="e">
        <f aca="false">'EO9904.3'!J330+$X$3</f>
        <v>#VALUE!</v>
      </c>
      <c r="Y325" s="30" t="n">
        <v>0</v>
      </c>
      <c r="AA325" s="34" t="n">
        <f aca="false">IF($B325&lt;='EO9904.3'!mthend,Inputs!AA313,0)</f>
        <v>0</v>
      </c>
      <c r="AB325" s="0" t="n">
        <f aca="false">IF($B325&lt;='EO9904.3'!mthend,Inputs!AB313,0)</f>
        <v>0</v>
      </c>
      <c r="AC325" s="0" t="n">
        <f aca="false">IF($B325&lt;='EO9904.3'!mthend,Inputs!AC313,0)</f>
        <v>0</v>
      </c>
      <c r="AD325" s="33" t="n">
        <f aca="false">IF($B325&lt;='EO9904.3'!mthend,Inputs!AD313,0)</f>
        <v>0</v>
      </c>
      <c r="AE325" s="30" t="e">
        <f aca="false">'EO9904.M'!G330+$AE$3</f>
        <v>#VALUE!</v>
      </c>
      <c r="AF325" s="30" t="e">
        <f aca="false">'EO9904.M'!J330+$AF$3</f>
        <v>#VALUE!</v>
      </c>
      <c r="AG325" s="30" t="n">
        <v>0</v>
      </c>
    </row>
    <row r="326" customFormat="false" ht="12.75" hidden="false" customHeight="false" outlineLevel="0" collapsed="false">
      <c r="B326" s="25" t="n">
        <f aca="false">'EO9904.1'!A331</f>
        <v>46722</v>
      </c>
      <c r="C326" s="34" t="n">
        <f aca="false">IF($B326&lt;=Summary!$D$10,Inputs!C314,0)</f>
        <v>0</v>
      </c>
      <c r="D326" s="35" t="n">
        <f aca="false">IF($B326&lt;=Summary!$D$10,Inputs!D314,0)</f>
        <v>0</v>
      </c>
      <c r="E326" s="32" t="n">
        <f aca="false">IF($B326&lt;=Summary!$D$10,Inputs!E314,0)</f>
        <v>0</v>
      </c>
      <c r="F326" s="32" t="n">
        <f aca="false">IF($B326&lt;=Summary!$D$10,Inputs!F314,0)</f>
        <v>0</v>
      </c>
      <c r="G326" s="29" t="str">
        <f aca="false">'EO9904.1'!G331</f>
        <v/>
      </c>
      <c r="H326" s="29" t="str">
        <f aca="false">'EO9904.1'!J331</f>
        <v/>
      </c>
      <c r="I326" s="29" t="str">
        <f aca="false">'EO9904.1'!M331</f>
        <v/>
      </c>
      <c r="K326" s="34" t="n">
        <f aca="false">IF($B326&lt;='EO9904.2'!mthend,Inputs!K314,0)</f>
        <v>0</v>
      </c>
      <c r="L326" s="33" t="n">
        <f aca="false">IF($B326&lt;='EO9904.2'!mthend,Inputs!L314,0)</f>
        <v>0</v>
      </c>
      <c r="M326" s="33" t="n">
        <f aca="false">IF($B326&lt;='EO9904.2'!mthend,Inputs!M314,0)</f>
        <v>0</v>
      </c>
      <c r="N326" s="33" t="n">
        <f aca="false">IF($B326&lt;='EO9904.2'!mthend,Inputs!N314,0)</f>
        <v>0</v>
      </c>
      <c r="O326" s="30" t="n">
        <v>0</v>
      </c>
      <c r="P326" s="30" t="n">
        <v>0</v>
      </c>
      <c r="Q326" s="30" t="e">
        <f aca="false">'EO9904.2'!M331-$Q$3</f>
        <v>#VALUE!</v>
      </c>
      <c r="S326" s="34" t="n">
        <f aca="false">IF($B326&lt;='EO9904.3'!mthend,Inputs!S314,0)</f>
        <v>0</v>
      </c>
      <c r="T326" s="0" t="n">
        <f aca="false">IF($B326&lt;='EO9904.3'!mthend,Inputs!T314,0)</f>
        <v>0</v>
      </c>
      <c r="U326" s="0" t="n">
        <f aca="false">IF($B326&lt;='EO9904.3'!mthend,Inputs!U314,0)</f>
        <v>0</v>
      </c>
      <c r="V326" s="33" t="n">
        <f aca="false">IF($B326&lt;='EO9904.3'!mthend,Inputs!V314,0)</f>
        <v>0</v>
      </c>
      <c r="W326" s="30" t="e">
        <f aca="false">'EO9904.3'!G331+$W$3</f>
        <v>#VALUE!</v>
      </c>
      <c r="X326" s="30" t="e">
        <f aca="false">'EO9904.3'!J331+$X$3</f>
        <v>#VALUE!</v>
      </c>
      <c r="Y326" s="30" t="n">
        <v>0</v>
      </c>
      <c r="AA326" s="34" t="n">
        <f aca="false">IF($B326&lt;='EO9904.3'!mthend,Inputs!AA314,0)</f>
        <v>0</v>
      </c>
      <c r="AB326" s="0" t="n">
        <f aca="false">IF($B326&lt;='EO9904.3'!mthend,Inputs!AB314,0)</f>
        <v>0</v>
      </c>
      <c r="AC326" s="0" t="n">
        <f aca="false">IF($B326&lt;='EO9904.3'!mthend,Inputs!AC314,0)</f>
        <v>0</v>
      </c>
      <c r="AD326" s="33" t="n">
        <f aca="false">IF($B326&lt;='EO9904.3'!mthend,Inputs!AD314,0)</f>
        <v>0</v>
      </c>
      <c r="AE326" s="30" t="e">
        <f aca="false">'EO9904.M'!G331+$AE$3</f>
        <v>#VALUE!</v>
      </c>
      <c r="AF326" s="30" t="e">
        <f aca="false">'EO9904.M'!J331+$AF$3</f>
        <v>#VALUE!</v>
      </c>
      <c r="AG326" s="30" t="n">
        <v>0</v>
      </c>
    </row>
    <row r="327" customFormat="false" ht="12.75" hidden="false" customHeight="false" outlineLevel="0" collapsed="false">
      <c r="B327" s="25" t="n">
        <f aca="false">'EO9904.1'!A332</f>
        <v>46753</v>
      </c>
      <c r="C327" s="34" t="n">
        <f aca="false">IF($B327&lt;=Summary!$D$10,Inputs!C315,0)</f>
        <v>0</v>
      </c>
      <c r="D327" s="35" t="n">
        <f aca="false">IF($B327&lt;=Summary!$D$10,Inputs!D315,0)</f>
        <v>0</v>
      </c>
      <c r="E327" s="32" t="n">
        <f aca="false">IF($B327&lt;=Summary!$D$10,Inputs!E315,0)</f>
        <v>0</v>
      </c>
      <c r="F327" s="32" t="n">
        <f aca="false">IF($B327&lt;=Summary!$D$10,Inputs!F315,0)</f>
        <v>0</v>
      </c>
      <c r="G327" s="29" t="str">
        <f aca="false">'EO9904.1'!G332</f>
        <v/>
      </c>
      <c r="H327" s="29" t="str">
        <f aca="false">'EO9904.1'!J332</f>
        <v/>
      </c>
      <c r="I327" s="29" t="str">
        <f aca="false">'EO9904.1'!M332</f>
        <v/>
      </c>
      <c r="K327" s="34" t="n">
        <f aca="false">IF($B327&lt;='EO9904.2'!mthend,Inputs!K315,0)</f>
        <v>0</v>
      </c>
      <c r="L327" s="33" t="n">
        <f aca="false">IF($B327&lt;='EO9904.2'!mthend,Inputs!L315,0)</f>
        <v>0</v>
      </c>
      <c r="M327" s="33" t="n">
        <f aca="false">IF($B327&lt;='EO9904.2'!mthend,Inputs!M315,0)</f>
        <v>0</v>
      </c>
      <c r="N327" s="33" t="n">
        <f aca="false">IF($B327&lt;='EO9904.2'!mthend,Inputs!N315,0)</f>
        <v>0</v>
      </c>
      <c r="O327" s="30" t="n">
        <v>0</v>
      </c>
      <c r="P327" s="30" t="n">
        <v>0</v>
      </c>
      <c r="Q327" s="30" t="e">
        <f aca="false">'EO9904.2'!M332-$Q$3</f>
        <v>#VALUE!</v>
      </c>
      <c r="S327" s="34" t="n">
        <f aca="false">IF($B327&lt;='EO9904.3'!mthend,Inputs!S315,0)</f>
        <v>0</v>
      </c>
      <c r="T327" s="0" t="n">
        <f aca="false">IF($B327&lt;='EO9904.3'!mthend,Inputs!T315,0)</f>
        <v>0</v>
      </c>
      <c r="U327" s="0" t="n">
        <f aca="false">IF($B327&lt;='EO9904.3'!mthend,Inputs!U315,0)</f>
        <v>0</v>
      </c>
      <c r="V327" s="33" t="n">
        <f aca="false">IF($B327&lt;='EO9904.3'!mthend,Inputs!V315,0)</f>
        <v>0</v>
      </c>
      <c r="W327" s="30" t="e">
        <f aca="false">'EO9904.3'!G332+$W$3</f>
        <v>#VALUE!</v>
      </c>
      <c r="X327" s="30" t="e">
        <f aca="false">'EO9904.3'!J332+$X$3</f>
        <v>#VALUE!</v>
      </c>
      <c r="Y327" s="30" t="n">
        <v>0</v>
      </c>
      <c r="AA327" s="34" t="n">
        <f aca="false">IF($B327&lt;='EO9904.3'!mthend,Inputs!AA315,0)</f>
        <v>0</v>
      </c>
      <c r="AB327" s="0" t="n">
        <f aca="false">IF($B327&lt;='EO9904.3'!mthend,Inputs!AB315,0)</f>
        <v>0</v>
      </c>
      <c r="AC327" s="0" t="n">
        <f aca="false">IF($B327&lt;='EO9904.3'!mthend,Inputs!AC315,0)</f>
        <v>0</v>
      </c>
      <c r="AD327" s="33" t="n">
        <f aca="false">IF($B327&lt;='EO9904.3'!mthend,Inputs!AD315,0)</f>
        <v>0</v>
      </c>
      <c r="AE327" s="30" t="e">
        <f aca="false">'EO9904.M'!G332+$AE$3</f>
        <v>#VALUE!</v>
      </c>
      <c r="AF327" s="30" t="e">
        <f aca="false">'EO9904.M'!J332+$AF$3</f>
        <v>#VALUE!</v>
      </c>
      <c r="AG327" s="30" t="n">
        <v>0</v>
      </c>
    </row>
    <row r="328" customFormat="false" ht="12.75" hidden="false" customHeight="false" outlineLevel="0" collapsed="false">
      <c r="B328" s="25" t="n">
        <f aca="false">'EO9904.1'!A333</f>
        <v>46784</v>
      </c>
      <c r="C328" s="34" t="n">
        <f aca="false">IF($B328&lt;=Summary!$D$10,Inputs!C316,0)</f>
        <v>0</v>
      </c>
      <c r="D328" s="35" t="n">
        <f aca="false">IF($B328&lt;=Summary!$D$10,Inputs!D316,0)</f>
        <v>0</v>
      </c>
      <c r="E328" s="32" t="n">
        <f aca="false">IF($B328&lt;=Summary!$D$10,Inputs!E316,0)</f>
        <v>0</v>
      </c>
      <c r="F328" s="32" t="n">
        <f aca="false">IF($B328&lt;=Summary!$D$10,Inputs!F316,0)</f>
        <v>0</v>
      </c>
      <c r="G328" s="29" t="str">
        <f aca="false">'EO9904.1'!G333</f>
        <v/>
      </c>
      <c r="H328" s="29" t="str">
        <f aca="false">'EO9904.1'!J333</f>
        <v/>
      </c>
      <c r="I328" s="29" t="str">
        <f aca="false">'EO9904.1'!M333</f>
        <v/>
      </c>
      <c r="K328" s="34" t="n">
        <f aca="false">IF($B328&lt;='EO9904.2'!mthend,Inputs!K316,0)</f>
        <v>0</v>
      </c>
      <c r="L328" s="33" t="n">
        <f aca="false">IF($B328&lt;='EO9904.2'!mthend,Inputs!L316,0)</f>
        <v>0</v>
      </c>
      <c r="M328" s="33" t="n">
        <f aca="false">IF($B328&lt;='EO9904.2'!mthend,Inputs!M316,0)</f>
        <v>0</v>
      </c>
      <c r="N328" s="33" t="n">
        <f aca="false">IF($B328&lt;='EO9904.2'!mthend,Inputs!N316,0)</f>
        <v>0</v>
      </c>
      <c r="O328" s="30" t="n">
        <v>0</v>
      </c>
      <c r="P328" s="30" t="n">
        <v>0</v>
      </c>
      <c r="Q328" s="30" t="e">
        <f aca="false">'EO9904.2'!M333-$Q$3</f>
        <v>#VALUE!</v>
      </c>
      <c r="S328" s="34" t="n">
        <f aca="false">IF($B328&lt;='EO9904.3'!mthend,Inputs!S316,0)</f>
        <v>0</v>
      </c>
      <c r="T328" s="0" t="n">
        <f aca="false">IF($B328&lt;='EO9904.3'!mthend,Inputs!T316,0)</f>
        <v>0</v>
      </c>
      <c r="U328" s="0" t="n">
        <f aca="false">IF($B328&lt;='EO9904.3'!mthend,Inputs!U316,0)</f>
        <v>0</v>
      </c>
      <c r="V328" s="33" t="n">
        <f aca="false">IF($B328&lt;='EO9904.3'!mthend,Inputs!V316,0)</f>
        <v>0</v>
      </c>
      <c r="W328" s="30" t="e">
        <f aca="false">'EO9904.3'!G333+$W$3</f>
        <v>#VALUE!</v>
      </c>
      <c r="X328" s="30" t="e">
        <f aca="false">'EO9904.3'!J333+$X$3</f>
        <v>#VALUE!</v>
      </c>
      <c r="Y328" s="30" t="n">
        <v>0</v>
      </c>
      <c r="AA328" s="34" t="n">
        <f aca="false">IF($B328&lt;='EO9904.3'!mthend,Inputs!AA316,0)</f>
        <v>0</v>
      </c>
      <c r="AB328" s="0" t="n">
        <f aca="false">IF($B328&lt;='EO9904.3'!mthend,Inputs!AB316,0)</f>
        <v>0</v>
      </c>
      <c r="AC328" s="0" t="n">
        <f aca="false">IF($B328&lt;='EO9904.3'!mthend,Inputs!AC316,0)</f>
        <v>0</v>
      </c>
      <c r="AD328" s="33" t="n">
        <f aca="false">IF($B328&lt;='EO9904.3'!mthend,Inputs!AD316,0)</f>
        <v>0</v>
      </c>
      <c r="AE328" s="30" t="e">
        <f aca="false">'EO9904.M'!G333+$AE$3</f>
        <v>#VALUE!</v>
      </c>
      <c r="AF328" s="30" t="e">
        <f aca="false">'EO9904.M'!J333+$AF$3</f>
        <v>#VALUE!</v>
      </c>
      <c r="AG328" s="30" t="n">
        <v>0</v>
      </c>
    </row>
    <row r="329" customFormat="false" ht="12.75" hidden="false" customHeight="false" outlineLevel="0" collapsed="false">
      <c r="B329" s="25" t="n">
        <f aca="false">'EO9904.1'!A334</f>
        <v>46813</v>
      </c>
      <c r="C329" s="34" t="n">
        <f aca="false">IF($B329&lt;=Summary!$D$10,Inputs!C317,0)</f>
        <v>0</v>
      </c>
      <c r="D329" s="35" t="n">
        <f aca="false">IF($B329&lt;=Summary!$D$10,Inputs!D317,0)</f>
        <v>0</v>
      </c>
      <c r="E329" s="32" t="n">
        <f aca="false">IF($B329&lt;=Summary!$D$10,Inputs!E317,0)</f>
        <v>0</v>
      </c>
      <c r="F329" s="32" t="n">
        <f aca="false">IF($B329&lt;=Summary!$D$10,Inputs!F317,0)</f>
        <v>0</v>
      </c>
      <c r="G329" s="29" t="str">
        <f aca="false">'EO9904.1'!G334</f>
        <v/>
      </c>
      <c r="H329" s="29" t="str">
        <f aca="false">'EO9904.1'!J334</f>
        <v/>
      </c>
      <c r="I329" s="29" t="str">
        <f aca="false">'EO9904.1'!M334</f>
        <v/>
      </c>
      <c r="K329" s="34" t="n">
        <f aca="false">IF($B329&lt;='EO9904.2'!mthend,Inputs!K317,0)</f>
        <v>0</v>
      </c>
      <c r="L329" s="33" t="n">
        <f aca="false">IF($B329&lt;='EO9904.2'!mthend,Inputs!L317,0)</f>
        <v>0</v>
      </c>
      <c r="M329" s="33" t="n">
        <f aca="false">IF($B329&lt;='EO9904.2'!mthend,Inputs!M317,0)</f>
        <v>0</v>
      </c>
      <c r="N329" s="33" t="n">
        <f aca="false">IF($B329&lt;='EO9904.2'!mthend,Inputs!N317,0)</f>
        <v>0</v>
      </c>
      <c r="O329" s="30" t="n">
        <v>0</v>
      </c>
      <c r="P329" s="30" t="n">
        <v>0</v>
      </c>
      <c r="Q329" s="30" t="e">
        <f aca="false">'EO9904.2'!M334-$Q$3</f>
        <v>#VALUE!</v>
      </c>
      <c r="S329" s="34" t="n">
        <f aca="false">IF($B329&lt;='EO9904.3'!mthend,Inputs!S317,0)</f>
        <v>0</v>
      </c>
      <c r="T329" s="0" t="n">
        <f aca="false">IF($B329&lt;='EO9904.3'!mthend,Inputs!T317,0)</f>
        <v>0</v>
      </c>
      <c r="U329" s="0" t="n">
        <f aca="false">IF($B329&lt;='EO9904.3'!mthend,Inputs!U317,0)</f>
        <v>0</v>
      </c>
      <c r="V329" s="33" t="n">
        <f aca="false">IF($B329&lt;='EO9904.3'!mthend,Inputs!V317,0)</f>
        <v>0</v>
      </c>
      <c r="W329" s="30" t="e">
        <f aca="false">'EO9904.3'!G334+$W$3</f>
        <v>#VALUE!</v>
      </c>
      <c r="X329" s="30" t="e">
        <f aca="false">'EO9904.3'!J334+$X$3</f>
        <v>#VALUE!</v>
      </c>
      <c r="Y329" s="30" t="n">
        <v>0</v>
      </c>
      <c r="AA329" s="34" t="n">
        <f aca="false">IF($B329&lt;='EO9904.3'!mthend,Inputs!AA317,0)</f>
        <v>0</v>
      </c>
      <c r="AB329" s="0" t="n">
        <f aca="false">IF($B329&lt;='EO9904.3'!mthend,Inputs!AB317,0)</f>
        <v>0</v>
      </c>
      <c r="AC329" s="0" t="n">
        <f aca="false">IF($B329&lt;='EO9904.3'!mthend,Inputs!AC317,0)</f>
        <v>0</v>
      </c>
      <c r="AD329" s="33" t="n">
        <f aca="false">IF($B329&lt;='EO9904.3'!mthend,Inputs!AD317,0)</f>
        <v>0</v>
      </c>
      <c r="AE329" s="30" t="e">
        <f aca="false">'EO9904.M'!G334+$AE$3</f>
        <v>#VALUE!</v>
      </c>
      <c r="AF329" s="30" t="e">
        <f aca="false">'EO9904.M'!J334+$AF$3</f>
        <v>#VALUE!</v>
      </c>
      <c r="AG329" s="30" t="n">
        <v>0</v>
      </c>
    </row>
    <row r="330" customFormat="false" ht="12.75" hidden="false" customHeight="false" outlineLevel="0" collapsed="false">
      <c r="B330" s="25" t="n">
        <f aca="false">'EO9904.1'!A335</f>
        <v>46844</v>
      </c>
      <c r="C330" s="34" t="n">
        <f aca="false">IF($B330&lt;=Summary!$D$10,Inputs!C318,0)</f>
        <v>0</v>
      </c>
      <c r="D330" s="35" t="n">
        <f aca="false">IF($B330&lt;=Summary!$D$10,Inputs!D318,0)</f>
        <v>0</v>
      </c>
      <c r="E330" s="32" t="n">
        <f aca="false">IF($B330&lt;=Summary!$D$10,Inputs!E318,0)</f>
        <v>0</v>
      </c>
      <c r="F330" s="32" t="n">
        <f aca="false">IF($B330&lt;=Summary!$D$10,Inputs!F318,0)</f>
        <v>0</v>
      </c>
      <c r="G330" s="29" t="str">
        <f aca="false">'EO9904.1'!G335</f>
        <v/>
      </c>
      <c r="H330" s="29" t="str">
        <f aca="false">'EO9904.1'!J335</f>
        <v/>
      </c>
      <c r="I330" s="29" t="str">
        <f aca="false">'EO9904.1'!M335</f>
        <v/>
      </c>
      <c r="K330" s="34" t="n">
        <f aca="false">IF($B330&lt;='EO9904.2'!mthend,Inputs!K318,0)</f>
        <v>0</v>
      </c>
      <c r="L330" s="33" t="n">
        <f aca="false">IF($B330&lt;='EO9904.2'!mthend,Inputs!L318,0)</f>
        <v>0</v>
      </c>
      <c r="M330" s="33" t="n">
        <f aca="false">IF($B330&lt;='EO9904.2'!mthend,Inputs!M318,0)</f>
        <v>0</v>
      </c>
      <c r="N330" s="33" t="n">
        <f aca="false">IF($B330&lt;='EO9904.2'!mthend,Inputs!N318,0)</f>
        <v>0</v>
      </c>
      <c r="O330" s="30" t="n">
        <v>0</v>
      </c>
      <c r="P330" s="30" t="n">
        <v>0</v>
      </c>
      <c r="Q330" s="30" t="e">
        <f aca="false">'EO9904.2'!M335-$Q$3</f>
        <v>#VALUE!</v>
      </c>
      <c r="S330" s="34" t="n">
        <f aca="false">IF($B330&lt;='EO9904.3'!mthend,Inputs!S318,0)</f>
        <v>0</v>
      </c>
      <c r="T330" s="0" t="n">
        <f aca="false">IF($B330&lt;='EO9904.3'!mthend,Inputs!T318,0)</f>
        <v>0</v>
      </c>
      <c r="U330" s="0" t="n">
        <f aca="false">IF($B330&lt;='EO9904.3'!mthend,Inputs!U318,0)</f>
        <v>0</v>
      </c>
      <c r="V330" s="33" t="n">
        <f aca="false">IF($B330&lt;='EO9904.3'!mthend,Inputs!V318,0)</f>
        <v>0</v>
      </c>
      <c r="W330" s="30" t="e">
        <f aca="false">'EO9904.3'!G335+$W$3</f>
        <v>#VALUE!</v>
      </c>
      <c r="X330" s="30" t="e">
        <f aca="false">'EO9904.3'!J335+$X$3</f>
        <v>#VALUE!</v>
      </c>
      <c r="Y330" s="30" t="n">
        <v>0</v>
      </c>
      <c r="AA330" s="34" t="n">
        <f aca="false">IF($B330&lt;='EO9904.3'!mthend,Inputs!AA318,0)</f>
        <v>0</v>
      </c>
      <c r="AB330" s="0" t="n">
        <f aca="false">IF($B330&lt;='EO9904.3'!mthend,Inputs!AB318,0)</f>
        <v>0</v>
      </c>
      <c r="AC330" s="0" t="n">
        <f aca="false">IF($B330&lt;='EO9904.3'!mthend,Inputs!AC318,0)</f>
        <v>0</v>
      </c>
      <c r="AD330" s="33" t="n">
        <f aca="false">IF($B330&lt;='EO9904.3'!mthend,Inputs!AD318,0)</f>
        <v>0</v>
      </c>
      <c r="AE330" s="30" t="e">
        <f aca="false">'EO9904.M'!G335+$AE$3</f>
        <v>#VALUE!</v>
      </c>
      <c r="AF330" s="30" t="e">
        <f aca="false">'EO9904.M'!J335+$AF$3</f>
        <v>#VALUE!</v>
      </c>
      <c r="AG330" s="30" t="n">
        <v>0</v>
      </c>
    </row>
    <row r="331" customFormat="false" ht="12.75" hidden="false" customHeight="false" outlineLevel="0" collapsed="false">
      <c r="B331" s="25" t="n">
        <f aca="false">'EO9904.1'!A336</f>
        <v>46874</v>
      </c>
      <c r="C331" s="34" t="n">
        <f aca="false">IF($B331&lt;=Summary!$D$10,Inputs!C319,0)</f>
        <v>0</v>
      </c>
      <c r="D331" s="35" t="n">
        <f aca="false">IF($B331&lt;=Summary!$D$10,Inputs!D319,0)</f>
        <v>0</v>
      </c>
      <c r="E331" s="32" t="n">
        <f aca="false">IF($B331&lt;=Summary!$D$10,Inputs!E319,0)</f>
        <v>0</v>
      </c>
      <c r="F331" s="32" t="n">
        <f aca="false">IF($B331&lt;=Summary!$D$10,Inputs!F319,0)</f>
        <v>0</v>
      </c>
      <c r="G331" s="29" t="str">
        <f aca="false">'EO9904.1'!G336</f>
        <v/>
      </c>
      <c r="H331" s="29" t="str">
        <f aca="false">'EO9904.1'!J336</f>
        <v/>
      </c>
      <c r="I331" s="29" t="str">
        <f aca="false">'EO9904.1'!M336</f>
        <v/>
      </c>
      <c r="K331" s="34" t="n">
        <f aca="false">IF($B331&lt;='EO9904.2'!mthend,Inputs!K319,0)</f>
        <v>0</v>
      </c>
      <c r="L331" s="33" t="n">
        <f aca="false">IF($B331&lt;='EO9904.2'!mthend,Inputs!L319,0)</f>
        <v>0</v>
      </c>
      <c r="M331" s="33" t="n">
        <f aca="false">IF($B331&lt;='EO9904.2'!mthend,Inputs!M319,0)</f>
        <v>0</v>
      </c>
      <c r="N331" s="33" t="n">
        <f aca="false">IF($B331&lt;='EO9904.2'!mthend,Inputs!N319,0)</f>
        <v>0</v>
      </c>
      <c r="O331" s="30" t="n">
        <v>0</v>
      </c>
      <c r="P331" s="30" t="n">
        <v>0</v>
      </c>
      <c r="Q331" s="30" t="e">
        <f aca="false">'EO9904.2'!M336-$Q$3</f>
        <v>#VALUE!</v>
      </c>
      <c r="S331" s="34" t="n">
        <f aca="false">IF($B331&lt;='EO9904.3'!mthend,Inputs!S319,0)</f>
        <v>0</v>
      </c>
      <c r="T331" s="0" t="n">
        <f aca="false">IF($B331&lt;='EO9904.3'!mthend,Inputs!T319,0)</f>
        <v>0</v>
      </c>
      <c r="U331" s="0" t="n">
        <f aca="false">IF($B331&lt;='EO9904.3'!mthend,Inputs!U319,0)</f>
        <v>0</v>
      </c>
      <c r="V331" s="33" t="n">
        <f aca="false">IF($B331&lt;='EO9904.3'!mthend,Inputs!V319,0)</f>
        <v>0</v>
      </c>
      <c r="W331" s="30" t="e">
        <f aca="false">'EO9904.3'!G336+$W$3</f>
        <v>#VALUE!</v>
      </c>
      <c r="X331" s="30" t="e">
        <f aca="false">'EO9904.3'!J336+$X$3</f>
        <v>#VALUE!</v>
      </c>
      <c r="Y331" s="30" t="n">
        <v>0</v>
      </c>
      <c r="AA331" s="34" t="n">
        <f aca="false">IF($B331&lt;='EO9904.3'!mthend,Inputs!AA319,0)</f>
        <v>0</v>
      </c>
      <c r="AB331" s="0" t="n">
        <f aca="false">IF($B331&lt;='EO9904.3'!mthend,Inputs!AB319,0)</f>
        <v>0</v>
      </c>
      <c r="AC331" s="0" t="n">
        <f aca="false">IF($B331&lt;='EO9904.3'!mthend,Inputs!AC319,0)</f>
        <v>0</v>
      </c>
      <c r="AD331" s="33" t="n">
        <f aca="false">IF($B331&lt;='EO9904.3'!mthend,Inputs!AD319,0)</f>
        <v>0</v>
      </c>
      <c r="AE331" s="30" t="e">
        <f aca="false">'EO9904.M'!G336+$AE$3</f>
        <v>#VALUE!</v>
      </c>
      <c r="AF331" s="30" t="e">
        <f aca="false">'EO9904.M'!J336+$AF$3</f>
        <v>#VALUE!</v>
      </c>
      <c r="AG331" s="30" t="n">
        <v>0</v>
      </c>
    </row>
    <row r="332" customFormat="false" ht="12.75" hidden="false" customHeight="false" outlineLevel="0" collapsed="false">
      <c r="B332" s="25" t="n">
        <f aca="false">'EO9904.1'!A337</f>
        <v>46905</v>
      </c>
      <c r="C332" s="34" t="n">
        <f aca="false">IF($B332&lt;=Summary!$D$10,Inputs!C320,0)</f>
        <v>0</v>
      </c>
      <c r="D332" s="35" t="n">
        <f aca="false">IF($B332&lt;=Summary!$D$10,Inputs!D320,0)</f>
        <v>0</v>
      </c>
      <c r="E332" s="32" t="n">
        <f aca="false">IF($B332&lt;=Summary!$D$10,Inputs!E320,0)</f>
        <v>0</v>
      </c>
      <c r="F332" s="32" t="n">
        <f aca="false">IF($B332&lt;=Summary!$D$10,Inputs!F320,0)</f>
        <v>0</v>
      </c>
      <c r="G332" s="29" t="str">
        <f aca="false">'EO9904.1'!G337</f>
        <v/>
      </c>
      <c r="H332" s="29" t="str">
        <f aca="false">'EO9904.1'!J337</f>
        <v/>
      </c>
      <c r="I332" s="29" t="str">
        <f aca="false">'EO9904.1'!M337</f>
        <v/>
      </c>
      <c r="K332" s="34" t="n">
        <f aca="false">IF($B332&lt;='EO9904.2'!mthend,Inputs!K320,0)</f>
        <v>0</v>
      </c>
      <c r="L332" s="33" t="n">
        <f aca="false">IF($B332&lt;='EO9904.2'!mthend,Inputs!L320,0)</f>
        <v>0</v>
      </c>
      <c r="M332" s="33" t="n">
        <f aca="false">IF($B332&lt;='EO9904.2'!mthend,Inputs!M320,0)</f>
        <v>0</v>
      </c>
      <c r="N332" s="33" t="n">
        <f aca="false">IF($B332&lt;='EO9904.2'!mthend,Inputs!N320,0)</f>
        <v>0</v>
      </c>
      <c r="O332" s="30" t="n">
        <v>0</v>
      </c>
      <c r="P332" s="30" t="n">
        <v>0</v>
      </c>
      <c r="Q332" s="30" t="e">
        <f aca="false">'EO9904.2'!M337-$Q$3</f>
        <v>#VALUE!</v>
      </c>
      <c r="S332" s="34" t="n">
        <f aca="false">IF($B332&lt;='EO9904.3'!mthend,Inputs!S320,0)</f>
        <v>0</v>
      </c>
      <c r="T332" s="0" t="n">
        <f aca="false">IF($B332&lt;='EO9904.3'!mthend,Inputs!T320,0)</f>
        <v>0</v>
      </c>
      <c r="U332" s="0" t="n">
        <f aca="false">IF($B332&lt;='EO9904.3'!mthend,Inputs!U320,0)</f>
        <v>0</v>
      </c>
      <c r="V332" s="33" t="n">
        <f aca="false">IF($B332&lt;='EO9904.3'!mthend,Inputs!V320,0)</f>
        <v>0</v>
      </c>
      <c r="W332" s="30" t="e">
        <f aca="false">'EO9904.3'!G337+$W$3</f>
        <v>#VALUE!</v>
      </c>
      <c r="X332" s="30" t="e">
        <f aca="false">'EO9904.3'!J337+$X$3</f>
        <v>#VALUE!</v>
      </c>
      <c r="Y332" s="30" t="n">
        <v>0</v>
      </c>
      <c r="AA332" s="34" t="n">
        <f aca="false">IF($B332&lt;='EO9904.3'!mthend,Inputs!AA320,0)</f>
        <v>0</v>
      </c>
      <c r="AB332" s="0" t="n">
        <f aca="false">IF($B332&lt;='EO9904.3'!mthend,Inputs!AB320,0)</f>
        <v>0</v>
      </c>
      <c r="AC332" s="0" t="n">
        <f aca="false">IF($B332&lt;='EO9904.3'!mthend,Inputs!AC320,0)</f>
        <v>0</v>
      </c>
      <c r="AD332" s="33" t="n">
        <f aca="false">IF($B332&lt;='EO9904.3'!mthend,Inputs!AD320,0)</f>
        <v>0</v>
      </c>
      <c r="AE332" s="30" t="e">
        <f aca="false">'EO9904.M'!G337+$AE$3</f>
        <v>#VALUE!</v>
      </c>
      <c r="AF332" s="30" t="e">
        <f aca="false">'EO9904.M'!J337+$AF$3</f>
        <v>#VALUE!</v>
      </c>
      <c r="AG332" s="30" t="n">
        <v>0</v>
      </c>
    </row>
    <row r="333" customFormat="false" ht="12.75" hidden="false" customHeight="false" outlineLevel="0" collapsed="false">
      <c r="B333" s="25" t="n">
        <f aca="false">'EO9904.1'!A338</f>
        <v>46935</v>
      </c>
      <c r="C333" s="34" t="n">
        <f aca="false">IF($B333&lt;=Summary!$D$10,Inputs!C321,0)</f>
        <v>0</v>
      </c>
      <c r="D333" s="35" t="n">
        <f aca="false">IF($B333&lt;=Summary!$D$10,Inputs!D321,0)</f>
        <v>0</v>
      </c>
      <c r="E333" s="32" t="n">
        <f aca="false">IF($B333&lt;=Summary!$D$10,Inputs!E321,0)</f>
        <v>0</v>
      </c>
      <c r="F333" s="32" t="n">
        <f aca="false">IF($B333&lt;=Summary!$D$10,Inputs!F321,0)</f>
        <v>0</v>
      </c>
      <c r="G333" s="29" t="str">
        <f aca="false">'EO9904.1'!G338</f>
        <v/>
      </c>
      <c r="H333" s="29" t="str">
        <f aca="false">'EO9904.1'!J338</f>
        <v/>
      </c>
      <c r="I333" s="29" t="str">
        <f aca="false">'EO9904.1'!M338</f>
        <v/>
      </c>
      <c r="K333" s="34" t="n">
        <f aca="false">IF($B333&lt;='EO9904.2'!mthend,Inputs!K321,0)</f>
        <v>0</v>
      </c>
      <c r="L333" s="33" t="n">
        <f aca="false">IF($B333&lt;='EO9904.2'!mthend,Inputs!L321,0)</f>
        <v>0</v>
      </c>
      <c r="M333" s="33" t="n">
        <f aca="false">IF($B333&lt;='EO9904.2'!mthend,Inputs!M321,0)</f>
        <v>0</v>
      </c>
      <c r="N333" s="33" t="n">
        <f aca="false">IF($B333&lt;='EO9904.2'!mthend,Inputs!N321,0)</f>
        <v>0</v>
      </c>
      <c r="O333" s="30" t="n">
        <v>0</v>
      </c>
      <c r="P333" s="30" t="n">
        <v>0</v>
      </c>
      <c r="Q333" s="30" t="e">
        <f aca="false">'EO9904.2'!M338-$Q$3</f>
        <v>#VALUE!</v>
      </c>
      <c r="S333" s="34" t="n">
        <f aca="false">IF($B333&lt;='EO9904.3'!mthend,Inputs!S321,0)</f>
        <v>0</v>
      </c>
      <c r="T333" s="0" t="n">
        <f aca="false">IF($B333&lt;='EO9904.3'!mthend,Inputs!T321,0)</f>
        <v>0</v>
      </c>
      <c r="U333" s="0" t="n">
        <f aca="false">IF($B333&lt;='EO9904.3'!mthend,Inputs!U321,0)</f>
        <v>0</v>
      </c>
      <c r="V333" s="33" t="n">
        <f aca="false">IF($B333&lt;='EO9904.3'!mthend,Inputs!V321,0)</f>
        <v>0</v>
      </c>
      <c r="W333" s="30" t="e">
        <f aca="false">'EO9904.3'!G338+$W$3</f>
        <v>#VALUE!</v>
      </c>
      <c r="X333" s="30" t="e">
        <f aca="false">'EO9904.3'!J338+$X$3</f>
        <v>#VALUE!</v>
      </c>
      <c r="Y333" s="30" t="n">
        <v>0</v>
      </c>
      <c r="AA333" s="34" t="n">
        <f aca="false">IF($B333&lt;='EO9904.3'!mthend,Inputs!AA321,0)</f>
        <v>0</v>
      </c>
      <c r="AB333" s="0" t="n">
        <f aca="false">IF($B333&lt;='EO9904.3'!mthend,Inputs!AB321,0)</f>
        <v>0</v>
      </c>
      <c r="AC333" s="0" t="n">
        <f aca="false">IF($B333&lt;='EO9904.3'!mthend,Inputs!AC321,0)</f>
        <v>0</v>
      </c>
      <c r="AD333" s="33" t="n">
        <f aca="false">IF($B333&lt;='EO9904.3'!mthend,Inputs!AD321,0)</f>
        <v>0</v>
      </c>
      <c r="AE333" s="30" t="e">
        <f aca="false">'EO9904.M'!G338+$AE$3</f>
        <v>#VALUE!</v>
      </c>
      <c r="AF333" s="30" t="e">
        <f aca="false">'EO9904.M'!J338+$AF$3</f>
        <v>#VALUE!</v>
      </c>
      <c r="AG333" s="30" t="n">
        <v>0</v>
      </c>
    </row>
    <row r="334" customFormat="false" ht="12.75" hidden="false" customHeight="false" outlineLevel="0" collapsed="false">
      <c r="B334" s="25" t="n">
        <f aca="false">'EO9904.1'!A339</f>
        <v>46966</v>
      </c>
      <c r="C334" s="34" t="n">
        <f aca="false">IF($B334&lt;=Summary!$D$10,Inputs!C322,0)</f>
        <v>0</v>
      </c>
      <c r="D334" s="35" t="n">
        <f aca="false">IF($B334&lt;=Summary!$D$10,Inputs!D322,0)</f>
        <v>0</v>
      </c>
      <c r="E334" s="32" t="n">
        <f aca="false">IF($B334&lt;=Summary!$D$10,Inputs!E322,0)</f>
        <v>0</v>
      </c>
      <c r="F334" s="32" t="n">
        <f aca="false">IF($B334&lt;=Summary!$D$10,Inputs!F322,0)</f>
        <v>0</v>
      </c>
      <c r="G334" s="29" t="str">
        <f aca="false">'EO9904.1'!G339</f>
        <v/>
      </c>
      <c r="H334" s="29" t="str">
        <f aca="false">'EO9904.1'!J339</f>
        <v/>
      </c>
      <c r="I334" s="29" t="str">
        <f aca="false">'EO9904.1'!M339</f>
        <v/>
      </c>
      <c r="K334" s="34" t="n">
        <f aca="false">IF($B334&lt;='EO9904.2'!mthend,Inputs!K322,0)</f>
        <v>0</v>
      </c>
      <c r="L334" s="33" t="n">
        <f aca="false">IF($B334&lt;='EO9904.2'!mthend,Inputs!L322,0)</f>
        <v>0</v>
      </c>
      <c r="M334" s="33" t="n">
        <f aca="false">IF($B334&lt;='EO9904.2'!mthend,Inputs!M322,0)</f>
        <v>0</v>
      </c>
      <c r="N334" s="33" t="n">
        <f aca="false">IF($B334&lt;='EO9904.2'!mthend,Inputs!N322,0)</f>
        <v>0</v>
      </c>
      <c r="O334" s="30" t="n">
        <v>0</v>
      </c>
      <c r="P334" s="30" t="n">
        <v>0</v>
      </c>
      <c r="Q334" s="30" t="e">
        <f aca="false">'EO9904.2'!M339-$Q$3</f>
        <v>#VALUE!</v>
      </c>
      <c r="S334" s="34" t="n">
        <f aca="false">IF($B334&lt;='EO9904.3'!mthend,Inputs!S322,0)</f>
        <v>0</v>
      </c>
      <c r="T334" s="0" t="n">
        <f aca="false">IF($B334&lt;='EO9904.3'!mthend,Inputs!T322,0)</f>
        <v>0</v>
      </c>
      <c r="U334" s="0" t="n">
        <f aca="false">IF($B334&lt;='EO9904.3'!mthend,Inputs!U322,0)</f>
        <v>0</v>
      </c>
      <c r="V334" s="33" t="n">
        <f aca="false">IF($B334&lt;='EO9904.3'!mthend,Inputs!V322,0)</f>
        <v>0</v>
      </c>
      <c r="W334" s="30" t="e">
        <f aca="false">'EO9904.3'!G339+$W$3</f>
        <v>#VALUE!</v>
      </c>
      <c r="X334" s="30" t="e">
        <f aca="false">'EO9904.3'!J339+$X$3</f>
        <v>#VALUE!</v>
      </c>
      <c r="Y334" s="30" t="n">
        <v>0</v>
      </c>
      <c r="AA334" s="34" t="n">
        <f aca="false">IF($B334&lt;='EO9904.3'!mthend,Inputs!AA322,0)</f>
        <v>0</v>
      </c>
      <c r="AB334" s="0" t="n">
        <f aca="false">IF($B334&lt;='EO9904.3'!mthend,Inputs!AB322,0)</f>
        <v>0</v>
      </c>
      <c r="AC334" s="0" t="n">
        <f aca="false">IF($B334&lt;='EO9904.3'!mthend,Inputs!AC322,0)</f>
        <v>0</v>
      </c>
      <c r="AD334" s="33" t="n">
        <f aca="false">IF($B334&lt;='EO9904.3'!mthend,Inputs!AD322,0)</f>
        <v>0</v>
      </c>
      <c r="AE334" s="30" t="e">
        <f aca="false">'EO9904.M'!G339+$AE$3</f>
        <v>#VALUE!</v>
      </c>
      <c r="AF334" s="30" t="e">
        <f aca="false">'EO9904.M'!J339+$AF$3</f>
        <v>#VALUE!</v>
      </c>
      <c r="AG334" s="30" t="n">
        <v>0</v>
      </c>
    </row>
    <row r="335" customFormat="false" ht="12.75" hidden="false" customHeight="false" outlineLevel="0" collapsed="false">
      <c r="B335" s="25" t="n">
        <f aca="false">'EO9904.1'!A340</f>
        <v>46997</v>
      </c>
      <c r="C335" s="34" t="n">
        <f aca="false">IF($B335&lt;=Summary!$D$10,Inputs!C323,0)</f>
        <v>0</v>
      </c>
      <c r="D335" s="35" t="n">
        <f aca="false">IF($B335&lt;=Summary!$D$10,Inputs!D323,0)</f>
        <v>0</v>
      </c>
      <c r="E335" s="32" t="n">
        <f aca="false">IF($B335&lt;=Summary!$D$10,Inputs!E323,0)</f>
        <v>0</v>
      </c>
      <c r="F335" s="32" t="n">
        <f aca="false">IF($B335&lt;=Summary!$D$10,Inputs!F323,0)</f>
        <v>0</v>
      </c>
      <c r="G335" s="29" t="str">
        <f aca="false">'EO9904.1'!G340</f>
        <v/>
      </c>
      <c r="H335" s="29" t="str">
        <f aca="false">'EO9904.1'!J340</f>
        <v/>
      </c>
      <c r="I335" s="29" t="str">
        <f aca="false">'EO9904.1'!M340</f>
        <v/>
      </c>
      <c r="K335" s="34" t="n">
        <f aca="false">IF($B335&lt;='EO9904.2'!mthend,Inputs!K323,0)</f>
        <v>0</v>
      </c>
      <c r="L335" s="33" t="n">
        <f aca="false">IF($B335&lt;='EO9904.2'!mthend,Inputs!L323,0)</f>
        <v>0</v>
      </c>
      <c r="M335" s="33" t="n">
        <f aca="false">IF($B335&lt;='EO9904.2'!mthend,Inputs!M323,0)</f>
        <v>0</v>
      </c>
      <c r="N335" s="33" t="n">
        <f aca="false">IF($B335&lt;='EO9904.2'!mthend,Inputs!N323,0)</f>
        <v>0</v>
      </c>
      <c r="O335" s="30" t="n">
        <v>0</v>
      </c>
      <c r="P335" s="30" t="n">
        <v>0</v>
      </c>
      <c r="Q335" s="30" t="e">
        <f aca="false">'EO9904.2'!M340-$Q$3</f>
        <v>#VALUE!</v>
      </c>
      <c r="S335" s="34" t="n">
        <f aca="false">IF($B335&lt;='EO9904.3'!mthend,Inputs!S323,0)</f>
        <v>0</v>
      </c>
      <c r="T335" s="0" t="n">
        <f aca="false">IF($B335&lt;='EO9904.3'!mthend,Inputs!T323,0)</f>
        <v>0</v>
      </c>
      <c r="U335" s="0" t="n">
        <f aca="false">IF($B335&lt;='EO9904.3'!mthend,Inputs!U323,0)</f>
        <v>0</v>
      </c>
      <c r="V335" s="33" t="n">
        <f aca="false">IF($B335&lt;='EO9904.3'!mthend,Inputs!V323,0)</f>
        <v>0</v>
      </c>
      <c r="W335" s="30" t="e">
        <f aca="false">'EO9904.3'!G340+$W$3</f>
        <v>#VALUE!</v>
      </c>
      <c r="X335" s="30" t="e">
        <f aca="false">'EO9904.3'!J340+$X$3</f>
        <v>#VALUE!</v>
      </c>
      <c r="Y335" s="30" t="n">
        <v>0</v>
      </c>
      <c r="AA335" s="34" t="n">
        <f aca="false">IF($B335&lt;='EO9904.3'!mthend,Inputs!AA323,0)</f>
        <v>0</v>
      </c>
      <c r="AB335" s="0" t="n">
        <f aca="false">IF($B335&lt;='EO9904.3'!mthend,Inputs!AB323,0)</f>
        <v>0</v>
      </c>
      <c r="AC335" s="0" t="n">
        <f aca="false">IF($B335&lt;='EO9904.3'!mthend,Inputs!AC323,0)</f>
        <v>0</v>
      </c>
      <c r="AD335" s="33" t="n">
        <f aca="false">IF($B335&lt;='EO9904.3'!mthend,Inputs!AD323,0)</f>
        <v>0</v>
      </c>
      <c r="AE335" s="30" t="e">
        <f aca="false">'EO9904.M'!G340+$AE$3</f>
        <v>#VALUE!</v>
      </c>
      <c r="AF335" s="30" t="e">
        <f aca="false">'EO9904.M'!J340+$AF$3</f>
        <v>#VALUE!</v>
      </c>
      <c r="AG335" s="30" t="n">
        <v>0</v>
      </c>
    </row>
    <row r="336" customFormat="false" ht="12.75" hidden="false" customHeight="false" outlineLevel="0" collapsed="false">
      <c r="B336" s="25" t="n">
        <f aca="false">'EO9904.1'!A341</f>
        <v>47027</v>
      </c>
      <c r="C336" s="34" t="n">
        <f aca="false">IF($B336&lt;=Summary!$D$10,Inputs!C324,0)</f>
        <v>0</v>
      </c>
      <c r="D336" s="35" t="n">
        <f aca="false">IF($B336&lt;=Summary!$D$10,Inputs!D324,0)</f>
        <v>0</v>
      </c>
      <c r="E336" s="32" t="n">
        <f aca="false">IF($B336&lt;=Summary!$D$10,Inputs!E324,0)</f>
        <v>0</v>
      </c>
      <c r="F336" s="32" t="n">
        <f aca="false">IF($B336&lt;=Summary!$D$10,Inputs!F324,0)</f>
        <v>0</v>
      </c>
      <c r="G336" s="29" t="str">
        <f aca="false">'EO9904.1'!G341</f>
        <v/>
      </c>
      <c r="H336" s="29" t="str">
        <f aca="false">'EO9904.1'!J341</f>
        <v/>
      </c>
      <c r="I336" s="29" t="str">
        <f aca="false">'EO9904.1'!M341</f>
        <v/>
      </c>
      <c r="K336" s="34" t="n">
        <f aca="false">IF($B336&lt;='EO9904.2'!mthend,Inputs!K324,0)</f>
        <v>0</v>
      </c>
      <c r="L336" s="33" t="n">
        <f aca="false">IF($B336&lt;='EO9904.2'!mthend,Inputs!L324,0)</f>
        <v>0</v>
      </c>
      <c r="M336" s="33" t="n">
        <f aca="false">IF($B336&lt;='EO9904.2'!mthend,Inputs!M324,0)</f>
        <v>0</v>
      </c>
      <c r="N336" s="33" t="n">
        <f aca="false">IF($B336&lt;='EO9904.2'!mthend,Inputs!N324,0)</f>
        <v>0</v>
      </c>
      <c r="O336" s="30" t="n">
        <v>0</v>
      </c>
      <c r="P336" s="30" t="n">
        <v>0</v>
      </c>
      <c r="Q336" s="30" t="e">
        <f aca="false">'EO9904.2'!M341-$Q$3</f>
        <v>#VALUE!</v>
      </c>
      <c r="S336" s="34" t="n">
        <f aca="false">IF($B336&lt;='EO9904.3'!mthend,Inputs!S324,0)</f>
        <v>0</v>
      </c>
      <c r="T336" s="0" t="n">
        <f aca="false">IF($B336&lt;='EO9904.3'!mthend,Inputs!T324,0)</f>
        <v>0</v>
      </c>
      <c r="U336" s="0" t="n">
        <f aca="false">IF($B336&lt;='EO9904.3'!mthend,Inputs!U324,0)</f>
        <v>0</v>
      </c>
      <c r="V336" s="33" t="n">
        <f aca="false">IF($B336&lt;='EO9904.3'!mthend,Inputs!V324,0)</f>
        <v>0</v>
      </c>
      <c r="W336" s="30" t="e">
        <f aca="false">'EO9904.3'!G341+$W$3</f>
        <v>#VALUE!</v>
      </c>
      <c r="X336" s="30" t="e">
        <f aca="false">'EO9904.3'!J341+$X$3</f>
        <v>#VALUE!</v>
      </c>
      <c r="Y336" s="30" t="n">
        <v>0</v>
      </c>
      <c r="AA336" s="34" t="n">
        <f aca="false">IF($B336&lt;='EO9904.3'!mthend,Inputs!AA324,0)</f>
        <v>0</v>
      </c>
      <c r="AB336" s="0" t="n">
        <f aca="false">IF($B336&lt;='EO9904.3'!mthend,Inputs!AB324,0)</f>
        <v>0</v>
      </c>
      <c r="AC336" s="0" t="n">
        <f aca="false">IF($B336&lt;='EO9904.3'!mthend,Inputs!AC324,0)</f>
        <v>0</v>
      </c>
      <c r="AD336" s="33" t="n">
        <f aca="false">IF($B336&lt;='EO9904.3'!mthend,Inputs!AD324,0)</f>
        <v>0</v>
      </c>
      <c r="AE336" s="30" t="e">
        <f aca="false">'EO9904.M'!G341+$AE$3</f>
        <v>#VALUE!</v>
      </c>
      <c r="AF336" s="30" t="e">
        <f aca="false">'EO9904.M'!J341+$AF$3</f>
        <v>#VALUE!</v>
      </c>
      <c r="AG336" s="30" t="n">
        <v>0</v>
      </c>
    </row>
    <row r="337" customFormat="false" ht="12.75" hidden="false" customHeight="false" outlineLevel="0" collapsed="false">
      <c r="B337" s="25" t="n">
        <f aca="false">'EO9904.1'!A342</f>
        <v>47058</v>
      </c>
      <c r="C337" s="34" t="n">
        <f aca="false">IF($B337&lt;=Summary!$D$10,Inputs!C325,0)</f>
        <v>0</v>
      </c>
      <c r="D337" s="35" t="n">
        <f aca="false">IF($B337&lt;=Summary!$D$10,Inputs!D325,0)</f>
        <v>0</v>
      </c>
      <c r="E337" s="32" t="n">
        <f aca="false">IF($B337&lt;=Summary!$D$10,Inputs!E325,0)</f>
        <v>0</v>
      </c>
      <c r="F337" s="32" t="n">
        <f aca="false">IF($B337&lt;=Summary!$D$10,Inputs!F325,0)</f>
        <v>0</v>
      </c>
      <c r="G337" s="29" t="str">
        <f aca="false">'EO9904.1'!G342</f>
        <v/>
      </c>
      <c r="H337" s="29" t="str">
        <f aca="false">'EO9904.1'!J342</f>
        <v/>
      </c>
      <c r="I337" s="29" t="str">
        <f aca="false">'EO9904.1'!M342</f>
        <v/>
      </c>
      <c r="K337" s="34" t="n">
        <f aca="false">IF($B337&lt;='EO9904.2'!mthend,Inputs!K325,0)</f>
        <v>0</v>
      </c>
      <c r="L337" s="33" t="n">
        <f aca="false">IF($B337&lt;='EO9904.2'!mthend,Inputs!L325,0)</f>
        <v>0</v>
      </c>
      <c r="M337" s="33" t="n">
        <f aca="false">IF($B337&lt;='EO9904.2'!mthend,Inputs!M325,0)</f>
        <v>0</v>
      </c>
      <c r="N337" s="33" t="n">
        <f aca="false">IF($B337&lt;='EO9904.2'!mthend,Inputs!N325,0)</f>
        <v>0</v>
      </c>
      <c r="O337" s="30" t="n">
        <v>0</v>
      </c>
      <c r="P337" s="30" t="n">
        <v>0</v>
      </c>
      <c r="Q337" s="30" t="e">
        <f aca="false">'EO9904.2'!M342-$Q$3</f>
        <v>#VALUE!</v>
      </c>
      <c r="S337" s="34" t="n">
        <f aca="false">IF($B337&lt;='EO9904.3'!mthend,Inputs!S325,0)</f>
        <v>0</v>
      </c>
      <c r="T337" s="0" t="n">
        <f aca="false">IF($B337&lt;='EO9904.3'!mthend,Inputs!T325,0)</f>
        <v>0</v>
      </c>
      <c r="U337" s="0" t="n">
        <f aca="false">IF($B337&lt;='EO9904.3'!mthend,Inputs!U325,0)</f>
        <v>0</v>
      </c>
      <c r="V337" s="33" t="n">
        <f aca="false">IF($B337&lt;='EO9904.3'!mthend,Inputs!V325,0)</f>
        <v>0</v>
      </c>
      <c r="W337" s="30" t="e">
        <f aca="false">'EO9904.3'!G342+$W$3</f>
        <v>#VALUE!</v>
      </c>
      <c r="X337" s="30" t="e">
        <f aca="false">'EO9904.3'!J342+$X$3</f>
        <v>#VALUE!</v>
      </c>
      <c r="Y337" s="30" t="n">
        <v>0</v>
      </c>
      <c r="AA337" s="34" t="n">
        <f aca="false">IF($B337&lt;='EO9904.3'!mthend,Inputs!AA325,0)</f>
        <v>0</v>
      </c>
      <c r="AB337" s="0" t="n">
        <f aca="false">IF($B337&lt;='EO9904.3'!mthend,Inputs!AB325,0)</f>
        <v>0</v>
      </c>
      <c r="AC337" s="0" t="n">
        <f aca="false">IF($B337&lt;='EO9904.3'!mthend,Inputs!AC325,0)</f>
        <v>0</v>
      </c>
      <c r="AD337" s="33" t="n">
        <f aca="false">IF($B337&lt;='EO9904.3'!mthend,Inputs!AD325,0)</f>
        <v>0</v>
      </c>
      <c r="AE337" s="30" t="e">
        <f aca="false">'EO9904.M'!G342+$AE$3</f>
        <v>#VALUE!</v>
      </c>
      <c r="AF337" s="30" t="e">
        <f aca="false">'EO9904.M'!J342+$AF$3</f>
        <v>#VALUE!</v>
      </c>
      <c r="AG337" s="30" t="n">
        <v>0</v>
      </c>
    </row>
    <row r="338" customFormat="false" ht="12.75" hidden="false" customHeight="false" outlineLevel="0" collapsed="false">
      <c r="B338" s="25" t="n">
        <f aca="false">'EO9904.1'!A343</f>
        <v>47088</v>
      </c>
      <c r="C338" s="34" t="n">
        <f aca="false">IF($B338&lt;=Summary!$D$10,Inputs!C326,0)</f>
        <v>0</v>
      </c>
      <c r="D338" s="35" t="n">
        <f aca="false">IF($B338&lt;=Summary!$D$10,Inputs!D326,0)</f>
        <v>0</v>
      </c>
      <c r="E338" s="32" t="n">
        <f aca="false">IF($B338&lt;=Summary!$D$10,Inputs!E326,0)</f>
        <v>0</v>
      </c>
      <c r="F338" s="32" t="n">
        <f aca="false">IF($B338&lt;=Summary!$D$10,Inputs!F326,0)</f>
        <v>0</v>
      </c>
      <c r="G338" s="29" t="str">
        <f aca="false">'EO9904.1'!G343</f>
        <v/>
      </c>
      <c r="H338" s="29" t="str">
        <f aca="false">'EO9904.1'!J343</f>
        <v/>
      </c>
      <c r="I338" s="29" t="str">
        <f aca="false">'EO9904.1'!M343</f>
        <v/>
      </c>
      <c r="K338" s="34" t="n">
        <f aca="false">IF($B338&lt;='EO9904.2'!mthend,Inputs!K326,0)</f>
        <v>0</v>
      </c>
      <c r="L338" s="33" t="n">
        <f aca="false">IF($B338&lt;='EO9904.2'!mthend,Inputs!L326,0)</f>
        <v>0</v>
      </c>
      <c r="M338" s="33" t="n">
        <f aca="false">IF($B338&lt;='EO9904.2'!mthend,Inputs!M326,0)</f>
        <v>0</v>
      </c>
      <c r="N338" s="33" t="n">
        <f aca="false">IF($B338&lt;='EO9904.2'!mthend,Inputs!N326,0)</f>
        <v>0</v>
      </c>
      <c r="O338" s="30" t="n">
        <v>0</v>
      </c>
      <c r="P338" s="30" t="n">
        <v>0</v>
      </c>
      <c r="Q338" s="30" t="e">
        <f aca="false">'EO9904.2'!M343-$Q$3</f>
        <v>#VALUE!</v>
      </c>
      <c r="S338" s="34" t="n">
        <f aca="false">IF($B338&lt;='EO9904.3'!mthend,Inputs!S326,0)</f>
        <v>0</v>
      </c>
      <c r="T338" s="0" t="n">
        <f aca="false">IF($B338&lt;='EO9904.3'!mthend,Inputs!T326,0)</f>
        <v>0</v>
      </c>
      <c r="U338" s="0" t="n">
        <f aca="false">IF($B338&lt;='EO9904.3'!mthend,Inputs!U326,0)</f>
        <v>0</v>
      </c>
      <c r="V338" s="33" t="n">
        <f aca="false">IF($B338&lt;='EO9904.3'!mthend,Inputs!V326,0)</f>
        <v>0</v>
      </c>
      <c r="W338" s="30" t="e">
        <f aca="false">'EO9904.3'!G343+$W$3</f>
        <v>#VALUE!</v>
      </c>
      <c r="X338" s="30" t="e">
        <f aca="false">'EO9904.3'!J343+$X$3</f>
        <v>#VALUE!</v>
      </c>
      <c r="Y338" s="30" t="n">
        <v>0</v>
      </c>
      <c r="AA338" s="34" t="n">
        <f aca="false">IF($B338&lt;='EO9904.3'!mthend,Inputs!AA326,0)</f>
        <v>0</v>
      </c>
      <c r="AB338" s="0" t="n">
        <f aca="false">IF($B338&lt;='EO9904.3'!mthend,Inputs!AB326,0)</f>
        <v>0</v>
      </c>
      <c r="AC338" s="0" t="n">
        <f aca="false">IF($B338&lt;='EO9904.3'!mthend,Inputs!AC326,0)</f>
        <v>0</v>
      </c>
      <c r="AD338" s="33" t="n">
        <f aca="false">IF($B338&lt;='EO9904.3'!mthend,Inputs!AD326,0)</f>
        <v>0</v>
      </c>
      <c r="AE338" s="30" t="e">
        <f aca="false">'EO9904.M'!G343+$AE$3</f>
        <v>#VALUE!</v>
      </c>
      <c r="AF338" s="30" t="e">
        <f aca="false">'EO9904.M'!J343+$AF$3</f>
        <v>#VALUE!</v>
      </c>
      <c r="AG338" s="30" t="n">
        <v>0</v>
      </c>
    </row>
    <row r="339" customFormat="false" ht="12.75" hidden="false" customHeight="false" outlineLevel="0" collapsed="false">
      <c r="B339" s="25" t="n">
        <f aca="false">'EO9904.1'!A344</f>
        <v>47119</v>
      </c>
      <c r="C339" s="34" t="n">
        <f aca="false">IF($B339&lt;=Summary!$D$10,Inputs!C327,0)</f>
        <v>0</v>
      </c>
      <c r="D339" s="35" t="n">
        <f aca="false">IF($B339&lt;=Summary!$D$10,Inputs!D327,0)</f>
        <v>0</v>
      </c>
      <c r="E339" s="32" t="n">
        <f aca="false">IF($B339&lt;=Summary!$D$10,Inputs!E327,0)</f>
        <v>0</v>
      </c>
      <c r="F339" s="32" t="n">
        <f aca="false">IF($B339&lt;=Summary!$D$10,Inputs!F327,0)</f>
        <v>0</v>
      </c>
      <c r="G339" s="29" t="str">
        <f aca="false">'EO9904.1'!G344</f>
        <v/>
      </c>
      <c r="H339" s="29" t="str">
        <f aca="false">'EO9904.1'!J344</f>
        <v/>
      </c>
      <c r="I339" s="29" t="str">
        <f aca="false">'EO9904.1'!M344</f>
        <v/>
      </c>
      <c r="K339" s="34" t="n">
        <f aca="false">IF($B339&lt;='EO9904.2'!mthend,Inputs!K327,0)</f>
        <v>0</v>
      </c>
      <c r="L339" s="33" t="n">
        <f aca="false">IF($B339&lt;='EO9904.2'!mthend,Inputs!L327,0)</f>
        <v>0</v>
      </c>
      <c r="M339" s="33" t="n">
        <f aca="false">IF($B339&lt;='EO9904.2'!mthend,Inputs!M327,0)</f>
        <v>0</v>
      </c>
      <c r="N339" s="33" t="n">
        <f aca="false">IF($B339&lt;='EO9904.2'!mthend,Inputs!N327,0)</f>
        <v>0</v>
      </c>
      <c r="O339" s="30" t="n">
        <v>0</v>
      </c>
      <c r="P339" s="30" t="n">
        <v>0</v>
      </c>
      <c r="Q339" s="30" t="e">
        <f aca="false">'EO9904.2'!M344-$Q$3</f>
        <v>#VALUE!</v>
      </c>
      <c r="S339" s="34" t="n">
        <f aca="false">IF($B339&lt;='EO9904.3'!mthend,Inputs!S327,0)</f>
        <v>0</v>
      </c>
      <c r="T339" s="0" t="n">
        <f aca="false">IF($B339&lt;='EO9904.3'!mthend,Inputs!T327,0)</f>
        <v>0</v>
      </c>
      <c r="U339" s="0" t="n">
        <f aca="false">IF($B339&lt;='EO9904.3'!mthend,Inputs!U327,0)</f>
        <v>0</v>
      </c>
      <c r="V339" s="33" t="n">
        <f aca="false">IF($B339&lt;='EO9904.3'!mthend,Inputs!V327,0)</f>
        <v>0</v>
      </c>
      <c r="W339" s="30" t="e">
        <f aca="false">'EO9904.3'!G344+$W$3</f>
        <v>#VALUE!</v>
      </c>
      <c r="X339" s="30" t="e">
        <f aca="false">'EO9904.3'!J344+$X$3</f>
        <v>#VALUE!</v>
      </c>
      <c r="Y339" s="30" t="n">
        <v>0</v>
      </c>
      <c r="AA339" s="34" t="n">
        <f aca="false">IF($B339&lt;='EO9904.3'!mthend,Inputs!AA327,0)</f>
        <v>0</v>
      </c>
      <c r="AB339" s="0" t="n">
        <f aca="false">IF($B339&lt;='EO9904.3'!mthend,Inputs!AB327,0)</f>
        <v>0</v>
      </c>
      <c r="AC339" s="0" t="n">
        <f aca="false">IF($B339&lt;='EO9904.3'!mthend,Inputs!AC327,0)</f>
        <v>0</v>
      </c>
      <c r="AD339" s="33" t="n">
        <f aca="false">IF($B339&lt;='EO9904.3'!mthend,Inputs!AD327,0)</f>
        <v>0</v>
      </c>
      <c r="AE339" s="30" t="e">
        <f aca="false">'EO9904.M'!G344+$AE$3</f>
        <v>#VALUE!</v>
      </c>
      <c r="AF339" s="30" t="e">
        <f aca="false">'EO9904.M'!J344+$AF$3</f>
        <v>#VALUE!</v>
      </c>
      <c r="AG339" s="30" t="n">
        <v>0</v>
      </c>
    </row>
    <row r="340" customFormat="false" ht="12.75" hidden="false" customHeight="false" outlineLevel="0" collapsed="false">
      <c r="B340" s="25" t="n">
        <f aca="false">'EO9904.1'!A345</f>
        <v>47150</v>
      </c>
      <c r="C340" s="34" t="n">
        <f aca="false">IF($B340&lt;=Summary!$D$10,Inputs!C328,0)</f>
        <v>0</v>
      </c>
      <c r="D340" s="35" t="n">
        <f aca="false">IF($B340&lt;=Summary!$D$10,Inputs!D328,0)</f>
        <v>0</v>
      </c>
      <c r="E340" s="32" t="n">
        <f aca="false">IF($B340&lt;=Summary!$D$10,Inputs!E328,0)</f>
        <v>0</v>
      </c>
      <c r="F340" s="32" t="n">
        <f aca="false">IF($B340&lt;=Summary!$D$10,Inputs!F328,0)</f>
        <v>0</v>
      </c>
      <c r="G340" s="29" t="str">
        <f aca="false">'EO9904.1'!G345</f>
        <v/>
      </c>
      <c r="H340" s="29" t="str">
        <f aca="false">'EO9904.1'!J345</f>
        <v/>
      </c>
      <c r="I340" s="29" t="str">
        <f aca="false">'EO9904.1'!M345</f>
        <v/>
      </c>
      <c r="K340" s="34" t="n">
        <f aca="false">IF($B340&lt;='EO9904.2'!mthend,Inputs!K328,0)</f>
        <v>0</v>
      </c>
      <c r="L340" s="33" t="n">
        <f aca="false">IF($B340&lt;='EO9904.2'!mthend,Inputs!L328,0)</f>
        <v>0</v>
      </c>
      <c r="M340" s="33" t="n">
        <f aca="false">IF($B340&lt;='EO9904.2'!mthend,Inputs!M328,0)</f>
        <v>0</v>
      </c>
      <c r="N340" s="33" t="n">
        <f aca="false">IF($B340&lt;='EO9904.2'!mthend,Inputs!N328,0)</f>
        <v>0</v>
      </c>
      <c r="O340" s="30" t="n">
        <v>0</v>
      </c>
      <c r="P340" s="30" t="n">
        <v>0</v>
      </c>
      <c r="Q340" s="30" t="e">
        <f aca="false">'EO9904.2'!M345-$Q$3</f>
        <v>#VALUE!</v>
      </c>
      <c r="S340" s="34" t="n">
        <f aca="false">IF($B340&lt;='EO9904.3'!mthend,Inputs!S328,0)</f>
        <v>0</v>
      </c>
      <c r="T340" s="0" t="n">
        <f aca="false">IF($B340&lt;='EO9904.3'!mthend,Inputs!T328,0)</f>
        <v>0</v>
      </c>
      <c r="U340" s="0" t="n">
        <f aca="false">IF($B340&lt;='EO9904.3'!mthend,Inputs!U328,0)</f>
        <v>0</v>
      </c>
      <c r="V340" s="33" t="n">
        <f aca="false">IF($B340&lt;='EO9904.3'!mthend,Inputs!V328,0)</f>
        <v>0</v>
      </c>
      <c r="W340" s="30" t="e">
        <f aca="false">'EO9904.3'!G345+$W$3</f>
        <v>#VALUE!</v>
      </c>
      <c r="X340" s="30" t="e">
        <f aca="false">'EO9904.3'!J345+$X$3</f>
        <v>#VALUE!</v>
      </c>
      <c r="Y340" s="30" t="n">
        <v>0</v>
      </c>
      <c r="AA340" s="34" t="n">
        <f aca="false">IF($B340&lt;='EO9904.3'!mthend,Inputs!AA328,0)</f>
        <v>0</v>
      </c>
      <c r="AB340" s="0" t="n">
        <f aca="false">IF($B340&lt;='EO9904.3'!mthend,Inputs!AB328,0)</f>
        <v>0</v>
      </c>
      <c r="AC340" s="0" t="n">
        <f aca="false">IF($B340&lt;='EO9904.3'!mthend,Inputs!AC328,0)</f>
        <v>0</v>
      </c>
      <c r="AD340" s="33" t="n">
        <f aca="false">IF($B340&lt;='EO9904.3'!mthend,Inputs!AD328,0)</f>
        <v>0</v>
      </c>
      <c r="AE340" s="30" t="e">
        <f aca="false">'EO9904.M'!G345+$AE$3</f>
        <v>#VALUE!</v>
      </c>
      <c r="AF340" s="30" t="e">
        <f aca="false">'EO9904.M'!J345+$AF$3</f>
        <v>#VALUE!</v>
      </c>
      <c r="AG340" s="30" t="n">
        <v>0</v>
      </c>
    </row>
    <row r="341" customFormat="false" ht="12.75" hidden="false" customHeight="false" outlineLevel="0" collapsed="false">
      <c r="B341" s="25" t="n">
        <f aca="false">'EO9904.1'!A346</f>
        <v>47178</v>
      </c>
      <c r="C341" s="34" t="n">
        <f aca="false">IF($B341&lt;=Summary!$D$10,Inputs!C329,0)</f>
        <v>0</v>
      </c>
      <c r="D341" s="35" t="n">
        <f aca="false">IF($B341&lt;=Summary!$D$10,Inputs!D329,0)</f>
        <v>0</v>
      </c>
      <c r="E341" s="32" t="n">
        <f aca="false">IF($B341&lt;=Summary!$D$10,Inputs!E329,0)</f>
        <v>0</v>
      </c>
      <c r="F341" s="32" t="n">
        <f aca="false">IF($B341&lt;=Summary!$D$10,Inputs!F329,0)</f>
        <v>0</v>
      </c>
      <c r="G341" s="29" t="str">
        <f aca="false">'EO9904.1'!G346</f>
        <v/>
      </c>
      <c r="H341" s="29" t="str">
        <f aca="false">'EO9904.1'!J346</f>
        <v/>
      </c>
      <c r="I341" s="29" t="str">
        <f aca="false">'EO9904.1'!M346</f>
        <v/>
      </c>
      <c r="K341" s="34" t="n">
        <f aca="false">IF($B341&lt;='EO9904.2'!mthend,Inputs!K329,0)</f>
        <v>0</v>
      </c>
      <c r="L341" s="33" t="n">
        <f aca="false">IF($B341&lt;='EO9904.2'!mthend,Inputs!L329,0)</f>
        <v>0</v>
      </c>
      <c r="M341" s="33" t="n">
        <f aca="false">IF($B341&lt;='EO9904.2'!mthend,Inputs!M329,0)</f>
        <v>0</v>
      </c>
      <c r="N341" s="33" t="n">
        <f aca="false">IF($B341&lt;='EO9904.2'!mthend,Inputs!N329,0)</f>
        <v>0</v>
      </c>
      <c r="O341" s="30" t="n">
        <v>0</v>
      </c>
      <c r="P341" s="30" t="n">
        <v>0</v>
      </c>
      <c r="Q341" s="30" t="e">
        <f aca="false">'EO9904.2'!M346-$Q$3</f>
        <v>#VALUE!</v>
      </c>
      <c r="S341" s="34" t="n">
        <f aca="false">IF($B341&lt;='EO9904.3'!mthend,Inputs!S329,0)</f>
        <v>0</v>
      </c>
      <c r="T341" s="0" t="n">
        <f aca="false">IF($B341&lt;='EO9904.3'!mthend,Inputs!T329,0)</f>
        <v>0</v>
      </c>
      <c r="U341" s="0" t="n">
        <f aca="false">IF($B341&lt;='EO9904.3'!mthend,Inputs!U329,0)</f>
        <v>0</v>
      </c>
      <c r="V341" s="33" t="n">
        <f aca="false">IF($B341&lt;='EO9904.3'!mthend,Inputs!V329,0)</f>
        <v>0</v>
      </c>
      <c r="W341" s="30" t="e">
        <f aca="false">'EO9904.3'!G346+$W$3</f>
        <v>#VALUE!</v>
      </c>
      <c r="X341" s="30" t="e">
        <f aca="false">'EO9904.3'!J346+$X$3</f>
        <v>#VALUE!</v>
      </c>
      <c r="Y341" s="30" t="n">
        <v>0</v>
      </c>
      <c r="AA341" s="34" t="n">
        <f aca="false">IF($B341&lt;='EO9904.3'!mthend,Inputs!AA329,0)</f>
        <v>0</v>
      </c>
      <c r="AB341" s="0" t="n">
        <f aca="false">IF($B341&lt;='EO9904.3'!mthend,Inputs!AB329,0)</f>
        <v>0</v>
      </c>
      <c r="AC341" s="0" t="n">
        <f aca="false">IF($B341&lt;='EO9904.3'!mthend,Inputs!AC329,0)</f>
        <v>0</v>
      </c>
      <c r="AD341" s="33" t="n">
        <f aca="false">IF($B341&lt;='EO9904.3'!mthend,Inputs!AD329,0)</f>
        <v>0</v>
      </c>
      <c r="AE341" s="30" t="e">
        <f aca="false">'EO9904.M'!G346+$AE$3</f>
        <v>#VALUE!</v>
      </c>
      <c r="AF341" s="30" t="e">
        <f aca="false">'EO9904.M'!J346+$AF$3</f>
        <v>#VALUE!</v>
      </c>
      <c r="AG341" s="30" t="n">
        <v>0</v>
      </c>
    </row>
    <row r="342" customFormat="false" ht="12.75" hidden="false" customHeight="false" outlineLevel="0" collapsed="false">
      <c r="B342" s="25" t="n">
        <f aca="false">'EO9904.1'!A347</f>
        <v>47209</v>
      </c>
      <c r="C342" s="34" t="n">
        <f aca="false">IF($B342&lt;=Summary!$D$10,Inputs!C330,0)</f>
        <v>0</v>
      </c>
      <c r="D342" s="35" t="n">
        <f aca="false">IF($B342&lt;=Summary!$D$10,Inputs!D330,0)</f>
        <v>0</v>
      </c>
      <c r="E342" s="32" t="n">
        <f aca="false">IF($B342&lt;=Summary!$D$10,Inputs!E330,0)</f>
        <v>0</v>
      </c>
      <c r="F342" s="32" t="n">
        <f aca="false">IF($B342&lt;=Summary!$D$10,Inputs!F330,0)</f>
        <v>0</v>
      </c>
      <c r="G342" s="29" t="str">
        <f aca="false">'EO9904.1'!G347</f>
        <v/>
      </c>
      <c r="H342" s="29" t="str">
        <f aca="false">'EO9904.1'!J347</f>
        <v/>
      </c>
      <c r="I342" s="29" t="str">
        <f aca="false">'EO9904.1'!M347</f>
        <v/>
      </c>
      <c r="K342" s="34" t="n">
        <f aca="false">IF($B342&lt;='EO9904.2'!mthend,Inputs!K330,0)</f>
        <v>0</v>
      </c>
      <c r="L342" s="33" t="n">
        <f aca="false">IF($B342&lt;='EO9904.2'!mthend,Inputs!L330,0)</f>
        <v>0</v>
      </c>
      <c r="M342" s="33" t="n">
        <f aca="false">IF($B342&lt;='EO9904.2'!mthend,Inputs!M330,0)</f>
        <v>0</v>
      </c>
      <c r="N342" s="33" t="n">
        <f aca="false">IF($B342&lt;='EO9904.2'!mthend,Inputs!N330,0)</f>
        <v>0</v>
      </c>
      <c r="O342" s="30" t="n">
        <v>0</v>
      </c>
      <c r="P342" s="30" t="n">
        <v>0</v>
      </c>
      <c r="Q342" s="30" t="e">
        <f aca="false">'EO9904.2'!M347-$Q$3</f>
        <v>#VALUE!</v>
      </c>
      <c r="S342" s="34" t="n">
        <f aca="false">IF($B342&lt;='EO9904.3'!mthend,Inputs!S330,0)</f>
        <v>0</v>
      </c>
      <c r="T342" s="0" t="n">
        <f aca="false">IF($B342&lt;='EO9904.3'!mthend,Inputs!T330,0)</f>
        <v>0</v>
      </c>
      <c r="U342" s="0" t="n">
        <f aca="false">IF($B342&lt;='EO9904.3'!mthend,Inputs!U330,0)</f>
        <v>0</v>
      </c>
      <c r="V342" s="33" t="n">
        <f aca="false">IF($B342&lt;='EO9904.3'!mthend,Inputs!V330,0)</f>
        <v>0</v>
      </c>
      <c r="W342" s="30" t="e">
        <f aca="false">'EO9904.3'!G347+$W$3</f>
        <v>#VALUE!</v>
      </c>
      <c r="X342" s="30" t="e">
        <f aca="false">'EO9904.3'!J347+$X$3</f>
        <v>#VALUE!</v>
      </c>
      <c r="Y342" s="30" t="n">
        <v>0</v>
      </c>
      <c r="AA342" s="34" t="n">
        <f aca="false">IF($B342&lt;='EO9904.3'!mthend,Inputs!AA330,0)</f>
        <v>0</v>
      </c>
      <c r="AB342" s="0" t="n">
        <f aca="false">IF($B342&lt;='EO9904.3'!mthend,Inputs!AB330,0)</f>
        <v>0</v>
      </c>
      <c r="AC342" s="0" t="n">
        <f aca="false">IF($B342&lt;='EO9904.3'!mthend,Inputs!AC330,0)</f>
        <v>0</v>
      </c>
      <c r="AD342" s="33" t="n">
        <f aca="false">IF($B342&lt;='EO9904.3'!mthend,Inputs!AD330,0)</f>
        <v>0</v>
      </c>
      <c r="AE342" s="30" t="e">
        <f aca="false">'EO9904.M'!G347+$AE$3</f>
        <v>#VALUE!</v>
      </c>
      <c r="AF342" s="30" t="e">
        <f aca="false">'EO9904.M'!J347+$AF$3</f>
        <v>#VALUE!</v>
      </c>
      <c r="AG342" s="30" t="n">
        <v>0</v>
      </c>
    </row>
    <row r="343" customFormat="false" ht="12.75" hidden="false" customHeight="false" outlineLevel="0" collapsed="false">
      <c r="B343" s="25" t="n">
        <f aca="false">'EO9904.1'!A348</f>
        <v>47239</v>
      </c>
      <c r="C343" s="34" t="n">
        <f aca="false">IF($B343&lt;=Summary!$D$10,Inputs!C331,0)</f>
        <v>0</v>
      </c>
      <c r="D343" s="35" t="n">
        <f aca="false">IF($B343&lt;=Summary!$D$10,Inputs!D331,0)</f>
        <v>0</v>
      </c>
      <c r="E343" s="32" t="n">
        <f aca="false">IF($B343&lt;=Summary!$D$10,Inputs!E331,0)</f>
        <v>0</v>
      </c>
      <c r="F343" s="32" t="n">
        <f aca="false">IF($B343&lt;=Summary!$D$10,Inputs!F331,0)</f>
        <v>0</v>
      </c>
      <c r="G343" s="29" t="str">
        <f aca="false">'EO9904.1'!G348</f>
        <v/>
      </c>
      <c r="H343" s="29" t="str">
        <f aca="false">'EO9904.1'!J348</f>
        <v/>
      </c>
      <c r="I343" s="29" t="str">
        <f aca="false">'EO9904.1'!M348</f>
        <v/>
      </c>
      <c r="K343" s="34" t="n">
        <f aca="false">IF($B343&lt;='EO9904.2'!mthend,Inputs!K331,0)</f>
        <v>0</v>
      </c>
      <c r="L343" s="33" t="n">
        <f aca="false">IF($B343&lt;='EO9904.2'!mthend,Inputs!L331,0)</f>
        <v>0</v>
      </c>
      <c r="M343" s="33" t="n">
        <f aca="false">IF($B343&lt;='EO9904.2'!mthend,Inputs!M331,0)</f>
        <v>0</v>
      </c>
      <c r="N343" s="33" t="n">
        <f aca="false">IF($B343&lt;='EO9904.2'!mthend,Inputs!N331,0)</f>
        <v>0</v>
      </c>
      <c r="O343" s="30" t="n">
        <v>0</v>
      </c>
      <c r="P343" s="30" t="n">
        <v>0</v>
      </c>
      <c r="Q343" s="30" t="e">
        <f aca="false">'EO9904.2'!M348-$Q$3</f>
        <v>#VALUE!</v>
      </c>
      <c r="S343" s="34" t="n">
        <f aca="false">IF($B343&lt;='EO9904.3'!mthend,Inputs!S331,0)</f>
        <v>0</v>
      </c>
      <c r="T343" s="0" t="n">
        <f aca="false">IF($B343&lt;='EO9904.3'!mthend,Inputs!T331,0)</f>
        <v>0</v>
      </c>
      <c r="U343" s="0" t="n">
        <f aca="false">IF($B343&lt;='EO9904.3'!mthend,Inputs!U331,0)</f>
        <v>0</v>
      </c>
      <c r="V343" s="33" t="n">
        <f aca="false">IF($B343&lt;='EO9904.3'!mthend,Inputs!V331,0)</f>
        <v>0</v>
      </c>
      <c r="W343" s="30" t="e">
        <f aca="false">'EO9904.3'!G348+$W$3</f>
        <v>#VALUE!</v>
      </c>
      <c r="X343" s="30" t="e">
        <f aca="false">'EO9904.3'!J348+$X$3</f>
        <v>#VALUE!</v>
      </c>
      <c r="Y343" s="30" t="n">
        <v>0</v>
      </c>
      <c r="AA343" s="34" t="n">
        <f aca="false">IF($B343&lt;='EO9904.3'!mthend,Inputs!AA331,0)</f>
        <v>0</v>
      </c>
      <c r="AB343" s="0" t="n">
        <f aca="false">IF($B343&lt;='EO9904.3'!mthend,Inputs!AB331,0)</f>
        <v>0</v>
      </c>
      <c r="AC343" s="0" t="n">
        <f aca="false">IF($B343&lt;='EO9904.3'!mthend,Inputs!AC331,0)</f>
        <v>0</v>
      </c>
      <c r="AD343" s="33" t="n">
        <f aca="false">IF($B343&lt;='EO9904.3'!mthend,Inputs!AD331,0)</f>
        <v>0</v>
      </c>
      <c r="AE343" s="30" t="e">
        <f aca="false">'EO9904.M'!G348+$AE$3</f>
        <v>#VALUE!</v>
      </c>
      <c r="AF343" s="30" t="e">
        <f aca="false">'EO9904.M'!J348+$AF$3</f>
        <v>#VALUE!</v>
      </c>
      <c r="AG343" s="30" t="n">
        <v>0</v>
      </c>
    </row>
    <row r="344" customFormat="false" ht="12.75" hidden="false" customHeight="false" outlineLevel="0" collapsed="false">
      <c r="B344" s="25" t="n">
        <f aca="false">'EO9904.1'!A349</f>
        <v>47270</v>
      </c>
      <c r="C344" s="34" t="n">
        <f aca="false">IF($B344&lt;=Summary!$D$10,Inputs!C332,0)</f>
        <v>0</v>
      </c>
      <c r="D344" s="35" t="n">
        <f aca="false">IF($B344&lt;=Summary!$D$10,Inputs!D332,0)</f>
        <v>0</v>
      </c>
      <c r="E344" s="32" t="n">
        <f aca="false">IF($B344&lt;=Summary!$D$10,Inputs!E332,0)</f>
        <v>0</v>
      </c>
      <c r="F344" s="32" t="n">
        <f aca="false">IF($B344&lt;=Summary!$D$10,Inputs!F332,0)</f>
        <v>0</v>
      </c>
      <c r="G344" s="29" t="str">
        <f aca="false">'EO9904.1'!G349</f>
        <v/>
      </c>
      <c r="H344" s="29" t="str">
        <f aca="false">'EO9904.1'!J349</f>
        <v/>
      </c>
      <c r="I344" s="29" t="str">
        <f aca="false">'EO9904.1'!M349</f>
        <v/>
      </c>
      <c r="K344" s="34" t="n">
        <f aca="false">IF($B344&lt;='EO9904.2'!mthend,Inputs!K332,0)</f>
        <v>0</v>
      </c>
      <c r="L344" s="33" t="n">
        <f aca="false">IF($B344&lt;='EO9904.2'!mthend,Inputs!L332,0)</f>
        <v>0</v>
      </c>
      <c r="M344" s="33" t="n">
        <f aca="false">IF($B344&lt;='EO9904.2'!mthend,Inputs!M332,0)</f>
        <v>0</v>
      </c>
      <c r="N344" s="33" t="n">
        <f aca="false">IF($B344&lt;='EO9904.2'!mthend,Inputs!N332,0)</f>
        <v>0</v>
      </c>
      <c r="O344" s="30" t="n">
        <v>0</v>
      </c>
      <c r="P344" s="30" t="n">
        <v>0</v>
      </c>
      <c r="Q344" s="30" t="e">
        <f aca="false">'EO9904.2'!M349-$Q$3</f>
        <v>#VALUE!</v>
      </c>
      <c r="S344" s="34" t="n">
        <f aca="false">IF($B344&lt;='EO9904.3'!mthend,Inputs!S332,0)</f>
        <v>0</v>
      </c>
      <c r="T344" s="0" t="n">
        <f aca="false">IF($B344&lt;='EO9904.3'!mthend,Inputs!T332,0)</f>
        <v>0</v>
      </c>
      <c r="U344" s="0" t="n">
        <f aca="false">IF($B344&lt;='EO9904.3'!mthend,Inputs!U332,0)</f>
        <v>0</v>
      </c>
      <c r="V344" s="33" t="n">
        <f aca="false">IF($B344&lt;='EO9904.3'!mthend,Inputs!V332,0)</f>
        <v>0</v>
      </c>
      <c r="W344" s="30" t="e">
        <f aca="false">'EO9904.3'!G349+$W$3</f>
        <v>#VALUE!</v>
      </c>
      <c r="X344" s="30" t="e">
        <f aca="false">'EO9904.3'!J349+$X$3</f>
        <v>#VALUE!</v>
      </c>
      <c r="Y344" s="30" t="n">
        <v>0</v>
      </c>
      <c r="AA344" s="34" t="n">
        <f aca="false">IF($B344&lt;='EO9904.3'!mthend,Inputs!AA332,0)</f>
        <v>0</v>
      </c>
      <c r="AB344" s="0" t="n">
        <f aca="false">IF($B344&lt;='EO9904.3'!mthend,Inputs!AB332,0)</f>
        <v>0</v>
      </c>
      <c r="AC344" s="0" t="n">
        <f aca="false">IF($B344&lt;='EO9904.3'!mthend,Inputs!AC332,0)</f>
        <v>0</v>
      </c>
      <c r="AD344" s="33" t="n">
        <f aca="false">IF($B344&lt;='EO9904.3'!mthend,Inputs!AD332,0)</f>
        <v>0</v>
      </c>
      <c r="AE344" s="30" t="e">
        <f aca="false">'EO9904.M'!G349+$AE$3</f>
        <v>#VALUE!</v>
      </c>
      <c r="AF344" s="30" t="e">
        <f aca="false">'EO9904.M'!J349+$AF$3</f>
        <v>#VALUE!</v>
      </c>
      <c r="AG344" s="30" t="n">
        <v>0</v>
      </c>
    </row>
    <row r="345" customFormat="false" ht="12.75" hidden="false" customHeight="false" outlineLevel="0" collapsed="false">
      <c r="B345" s="25" t="n">
        <f aca="false">'EO9904.1'!A350</f>
        <v>47300</v>
      </c>
      <c r="C345" s="34" t="n">
        <f aca="false">IF($B345&lt;=Summary!$D$10,Inputs!C333,0)</f>
        <v>0</v>
      </c>
      <c r="D345" s="35" t="n">
        <f aca="false">IF($B345&lt;=Summary!$D$10,Inputs!D333,0)</f>
        <v>0</v>
      </c>
      <c r="E345" s="32" t="n">
        <f aca="false">IF($B345&lt;=Summary!$D$10,Inputs!E333,0)</f>
        <v>0</v>
      </c>
      <c r="F345" s="32" t="n">
        <f aca="false">IF($B345&lt;=Summary!$D$10,Inputs!F333,0)</f>
        <v>0</v>
      </c>
      <c r="G345" s="29" t="str">
        <f aca="false">'EO9904.1'!G350</f>
        <v/>
      </c>
      <c r="H345" s="29" t="str">
        <f aca="false">'EO9904.1'!J350</f>
        <v/>
      </c>
      <c r="I345" s="29" t="str">
        <f aca="false">'EO9904.1'!M350</f>
        <v/>
      </c>
      <c r="K345" s="34" t="n">
        <f aca="false">IF($B345&lt;='EO9904.2'!mthend,Inputs!K333,0)</f>
        <v>0</v>
      </c>
      <c r="L345" s="33" t="n">
        <f aca="false">IF($B345&lt;='EO9904.2'!mthend,Inputs!L333,0)</f>
        <v>0</v>
      </c>
      <c r="M345" s="33" t="n">
        <f aca="false">IF($B345&lt;='EO9904.2'!mthend,Inputs!M333,0)</f>
        <v>0</v>
      </c>
      <c r="N345" s="33" t="n">
        <f aca="false">IF($B345&lt;='EO9904.2'!mthend,Inputs!N333,0)</f>
        <v>0</v>
      </c>
      <c r="O345" s="30" t="n">
        <v>0</v>
      </c>
      <c r="P345" s="30" t="n">
        <v>0</v>
      </c>
      <c r="Q345" s="30" t="e">
        <f aca="false">'EO9904.2'!M350-$Q$3</f>
        <v>#VALUE!</v>
      </c>
      <c r="S345" s="34" t="n">
        <f aca="false">IF($B345&lt;='EO9904.3'!mthend,Inputs!S333,0)</f>
        <v>0</v>
      </c>
      <c r="T345" s="0" t="n">
        <f aca="false">IF($B345&lt;='EO9904.3'!mthend,Inputs!T333,0)</f>
        <v>0</v>
      </c>
      <c r="U345" s="0" t="n">
        <f aca="false">IF($B345&lt;='EO9904.3'!mthend,Inputs!U333,0)</f>
        <v>0</v>
      </c>
      <c r="V345" s="33" t="n">
        <f aca="false">IF($B345&lt;='EO9904.3'!mthend,Inputs!V333,0)</f>
        <v>0</v>
      </c>
      <c r="W345" s="30" t="e">
        <f aca="false">'EO9904.3'!G350+$W$3</f>
        <v>#VALUE!</v>
      </c>
      <c r="X345" s="30" t="e">
        <f aca="false">'EO9904.3'!J350+$X$3</f>
        <v>#VALUE!</v>
      </c>
      <c r="Y345" s="30" t="n">
        <v>0</v>
      </c>
      <c r="AA345" s="34" t="n">
        <f aca="false">IF($B345&lt;='EO9904.3'!mthend,Inputs!AA333,0)</f>
        <v>0</v>
      </c>
      <c r="AB345" s="0" t="n">
        <f aca="false">IF($B345&lt;='EO9904.3'!mthend,Inputs!AB333,0)</f>
        <v>0</v>
      </c>
      <c r="AC345" s="0" t="n">
        <f aca="false">IF($B345&lt;='EO9904.3'!mthend,Inputs!AC333,0)</f>
        <v>0</v>
      </c>
      <c r="AD345" s="33" t="n">
        <f aca="false">IF($B345&lt;='EO9904.3'!mthend,Inputs!AD333,0)</f>
        <v>0</v>
      </c>
      <c r="AE345" s="30" t="e">
        <f aca="false">'EO9904.M'!G350+$AE$3</f>
        <v>#VALUE!</v>
      </c>
      <c r="AF345" s="30" t="e">
        <f aca="false">'EO9904.M'!J350+$AF$3</f>
        <v>#VALUE!</v>
      </c>
      <c r="AG345" s="30" t="n">
        <v>0</v>
      </c>
    </row>
    <row r="346" customFormat="false" ht="12.75" hidden="false" customHeight="false" outlineLevel="0" collapsed="false">
      <c r="B346" s="25" t="n">
        <f aca="false">'EO9904.1'!A351</f>
        <v>47331</v>
      </c>
      <c r="C346" s="34" t="n">
        <f aca="false">IF($B346&lt;=Summary!$D$10,Inputs!C334,0)</f>
        <v>0</v>
      </c>
      <c r="D346" s="35" t="n">
        <f aca="false">IF($B346&lt;=Summary!$D$10,Inputs!D334,0)</f>
        <v>0</v>
      </c>
      <c r="E346" s="32" t="n">
        <f aca="false">IF($B346&lt;=Summary!$D$10,Inputs!E334,0)</f>
        <v>0</v>
      </c>
      <c r="F346" s="32" t="n">
        <f aca="false">IF($B346&lt;=Summary!$D$10,Inputs!F334,0)</f>
        <v>0</v>
      </c>
      <c r="G346" s="29" t="str">
        <f aca="false">'EO9904.1'!G351</f>
        <v/>
      </c>
      <c r="H346" s="29" t="str">
        <f aca="false">'EO9904.1'!J351</f>
        <v/>
      </c>
      <c r="I346" s="29" t="str">
        <f aca="false">'EO9904.1'!M351</f>
        <v/>
      </c>
      <c r="K346" s="34" t="n">
        <f aca="false">IF($B346&lt;='EO9904.2'!mthend,Inputs!K334,0)</f>
        <v>0</v>
      </c>
      <c r="L346" s="33" t="n">
        <f aca="false">IF($B346&lt;='EO9904.2'!mthend,Inputs!L334,0)</f>
        <v>0</v>
      </c>
      <c r="M346" s="33" t="n">
        <f aca="false">IF($B346&lt;='EO9904.2'!mthend,Inputs!M334,0)</f>
        <v>0</v>
      </c>
      <c r="N346" s="33" t="n">
        <f aca="false">IF($B346&lt;='EO9904.2'!mthend,Inputs!N334,0)</f>
        <v>0</v>
      </c>
      <c r="O346" s="30" t="n">
        <v>0</v>
      </c>
      <c r="P346" s="30" t="n">
        <v>0</v>
      </c>
      <c r="Q346" s="30" t="e">
        <f aca="false">'EO9904.2'!M351-$Q$3</f>
        <v>#VALUE!</v>
      </c>
      <c r="S346" s="34" t="n">
        <f aca="false">IF($B346&lt;='EO9904.3'!mthend,Inputs!S334,0)</f>
        <v>0</v>
      </c>
      <c r="T346" s="0" t="n">
        <f aca="false">IF($B346&lt;='EO9904.3'!mthend,Inputs!T334,0)</f>
        <v>0</v>
      </c>
      <c r="U346" s="0" t="n">
        <f aca="false">IF($B346&lt;='EO9904.3'!mthend,Inputs!U334,0)</f>
        <v>0</v>
      </c>
      <c r="V346" s="33" t="n">
        <f aca="false">IF($B346&lt;='EO9904.3'!mthend,Inputs!V334,0)</f>
        <v>0</v>
      </c>
      <c r="W346" s="30" t="e">
        <f aca="false">'EO9904.3'!G351+$W$3</f>
        <v>#VALUE!</v>
      </c>
      <c r="X346" s="30" t="e">
        <f aca="false">'EO9904.3'!J351+$X$3</f>
        <v>#VALUE!</v>
      </c>
      <c r="Y346" s="30" t="n">
        <v>0</v>
      </c>
      <c r="AA346" s="34" t="n">
        <f aca="false">IF($B346&lt;='EO9904.3'!mthend,Inputs!AA334,0)</f>
        <v>0</v>
      </c>
      <c r="AB346" s="0" t="n">
        <f aca="false">IF($B346&lt;='EO9904.3'!mthend,Inputs!AB334,0)</f>
        <v>0</v>
      </c>
      <c r="AC346" s="0" t="n">
        <f aca="false">IF($B346&lt;='EO9904.3'!mthend,Inputs!AC334,0)</f>
        <v>0</v>
      </c>
      <c r="AD346" s="33" t="n">
        <f aca="false">IF($B346&lt;='EO9904.3'!mthend,Inputs!AD334,0)</f>
        <v>0</v>
      </c>
      <c r="AE346" s="30" t="e">
        <f aca="false">'EO9904.M'!G351+$AE$3</f>
        <v>#VALUE!</v>
      </c>
      <c r="AF346" s="30" t="e">
        <f aca="false">'EO9904.M'!J351+$AF$3</f>
        <v>#VALUE!</v>
      </c>
      <c r="AG346" s="30" t="n">
        <v>0</v>
      </c>
    </row>
    <row r="347" customFormat="false" ht="12.75" hidden="false" customHeight="false" outlineLevel="0" collapsed="false">
      <c r="B347" s="25" t="n">
        <f aca="false">'EO9904.1'!A352</f>
        <v>47362</v>
      </c>
      <c r="C347" s="34" t="n">
        <f aca="false">IF($B347&lt;=Summary!$D$10,Inputs!C335,0)</f>
        <v>0</v>
      </c>
      <c r="D347" s="35" t="n">
        <f aca="false">IF($B347&lt;=Summary!$D$10,Inputs!D335,0)</f>
        <v>0</v>
      </c>
      <c r="E347" s="32" t="n">
        <f aca="false">IF($B347&lt;=Summary!$D$10,Inputs!E335,0)</f>
        <v>0</v>
      </c>
      <c r="F347" s="32" t="n">
        <f aca="false">IF($B347&lt;=Summary!$D$10,Inputs!F335,0)</f>
        <v>0</v>
      </c>
      <c r="G347" s="29" t="str">
        <f aca="false">'EO9904.1'!G352</f>
        <v/>
      </c>
      <c r="H347" s="29" t="str">
        <f aca="false">'EO9904.1'!J352</f>
        <v/>
      </c>
      <c r="I347" s="29" t="str">
        <f aca="false">'EO9904.1'!M352</f>
        <v/>
      </c>
      <c r="K347" s="34" t="n">
        <f aca="false">IF($B347&lt;='EO9904.2'!mthend,Inputs!K335,0)</f>
        <v>0</v>
      </c>
      <c r="L347" s="33" t="n">
        <f aca="false">IF($B347&lt;='EO9904.2'!mthend,Inputs!L335,0)</f>
        <v>0</v>
      </c>
      <c r="M347" s="33" t="n">
        <f aca="false">IF($B347&lt;='EO9904.2'!mthend,Inputs!M335,0)</f>
        <v>0</v>
      </c>
      <c r="N347" s="33" t="n">
        <f aca="false">IF($B347&lt;='EO9904.2'!mthend,Inputs!N335,0)</f>
        <v>0</v>
      </c>
      <c r="O347" s="30" t="n">
        <v>0</v>
      </c>
      <c r="P347" s="30" t="n">
        <v>0</v>
      </c>
      <c r="Q347" s="30" t="e">
        <f aca="false">'EO9904.2'!M352-$Q$3</f>
        <v>#VALUE!</v>
      </c>
      <c r="S347" s="34" t="n">
        <f aca="false">IF($B347&lt;='EO9904.3'!mthend,Inputs!S335,0)</f>
        <v>0</v>
      </c>
      <c r="T347" s="0" t="n">
        <f aca="false">IF($B347&lt;='EO9904.3'!mthend,Inputs!T335,0)</f>
        <v>0</v>
      </c>
      <c r="U347" s="0" t="n">
        <f aca="false">IF($B347&lt;='EO9904.3'!mthend,Inputs!U335,0)</f>
        <v>0</v>
      </c>
      <c r="V347" s="33" t="n">
        <f aca="false">IF($B347&lt;='EO9904.3'!mthend,Inputs!V335,0)</f>
        <v>0</v>
      </c>
      <c r="W347" s="30" t="e">
        <f aca="false">'EO9904.3'!G352+$W$3</f>
        <v>#VALUE!</v>
      </c>
      <c r="X347" s="30" t="e">
        <f aca="false">'EO9904.3'!J352+$X$3</f>
        <v>#VALUE!</v>
      </c>
      <c r="Y347" s="30" t="n">
        <v>0</v>
      </c>
      <c r="AA347" s="34" t="n">
        <f aca="false">IF($B347&lt;='EO9904.3'!mthend,Inputs!AA335,0)</f>
        <v>0</v>
      </c>
      <c r="AB347" s="0" t="n">
        <f aca="false">IF($B347&lt;='EO9904.3'!mthend,Inputs!AB335,0)</f>
        <v>0</v>
      </c>
      <c r="AC347" s="0" t="n">
        <f aca="false">IF($B347&lt;='EO9904.3'!mthend,Inputs!AC335,0)</f>
        <v>0</v>
      </c>
      <c r="AD347" s="33" t="n">
        <f aca="false">IF($B347&lt;='EO9904.3'!mthend,Inputs!AD335,0)</f>
        <v>0</v>
      </c>
      <c r="AE347" s="30" t="e">
        <f aca="false">'EO9904.M'!G352+$AE$3</f>
        <v>#VALUE!</v>
      </c>
      <c r="AF347" s="30" t="e">
        <f aca="false">'EO9904.M'!J352+$AF$3</f>
        <v>#VALUE!</v>
      </c>
      <c r="AG347" s="30" t="n">
        <v>0</v>
      </c>
    </row>
    <row r="348" customFormat="false" ht="12.75" hidden="false" customHeight="false" outlineLevel="0" collapsed="false">
      <c r="B348" s="25" t="n">
        <f aca="false">'EO9904.1'!A353</f>
        <v>47392</v>
      </c>
      <c r="C348" s="34" t="n">
        <f aca="false">IF($B348&lt;=Summary!$D$10,Inputs!C336,0)</f>
        <v>0</v>
      </c>
      <c r="D348" s="35" t="n">
        <f aca="false">IF($B348&lt;=Summary!$D$10,Inputs!D336,0)</f>
        <v>0</v>
      </c>
      <c r="E348" s="32" t="n">
        <f aca="false">IF($B348&lt;=Summary!$D$10,Inputs!E336,0)</f>
        <v>0</v>
      </c>
      <c r="F348" s="32" t="n">
        <f aca="false">IF($B348&lt;=Summary!$D$10,Inputs!F336,0)</f>
        <v>0</v>
      </c>
      <c r="G348" s="29" t="str">
        <f aca="false">'EO9904.1'!G353</f>
        <v/>
      </c>
      <c r="H348" s="29" t="str">
        <f aca="false">'EO9904.1'!J353</f>
        <v/>
      </c>
      <c r="I348" s="29" t="str">
        <f aca="false">'EO9904.1'!M353</f>
        <v/>
      </c>
      <c r="K348" s="34" t="n">
        <f aca="false">IF($B348&lt;='EO9904.2'!mthend,Inputs!K336,0)</f>
        <v>0</v>
      </c>
      <c r="L348" s="33" t="n">
        <f aca="false">IF($B348&lt;='EO9904.2'!mthend,Inputs!L336,0)</f>
        <v>0</v>
      </c>
      <c r="M348" s="33" t="n">
        <f aca="false">IF($B348&lt;='EO9904.2'!mthend,Inputs!M336,0)</f>
        <v>0</v>
      </c>
      <c r="N348" s="33" t="n">
        <f aca="false">IF($B348&lt;='EO9904.2'!mthend,Inputs!N336,0)</f>
        <v>0</v>
      </c>
      <c r="O348" s="30" t="n">
        <v>0</v>
      </c>
      <c r="P348" s="30" t="n">
        <v>0</v>
      </c>
      <c r="Q348" s="30" t="e">
        <f aca="false">'EO9904.2'!M353-$Q$3</f>
        <v>#VALUE!</v>
      </c>
      <c r="S348" s="34" t="n">
        <f aca="false">IF($B348&lt;='EO9904.3'!mthend,Inputs!S336,0)</f>
        <v>0</v>
      </c>
      <c r="T348" s="0" t="n">
        <f aca="false">IF($B348&lt;='EO9904.3'!mthend,Inputs!T336,0)</f>
        <v>0</v>
      </c>
      <c r="U348" s="0" t="n">
        <f aca="false">IF($B348&lt;='EO9904.3'!mthend,Inputs!U336,0)</f>
        <v>0</v>
      </c>
      <c r="V348" s="33" t="n">
        <f aca="false">IF($B348&lt;='EO9904.3'!mthend,Inputs!V336,0)</f>
        <v>0</v>
      </c>
      <c r="W348" s="30" t="e">
        <f aca="false">'EO9904.3'!G353+$W$3</f>
        <v>#VALUE!</v>
      </c>
      <c r="X348" s="30" t="e">
        <f aca="false">'EO9904.3'!J353+$X$3</f>
        <v>#VALUE!</v>
      </c>
      <c r="Y348" s="30" t="n">
        <v>0</v>
      </c>
      <c r="AA348" s="34" t="n">
        <f aca="false">IF($B348&lt;='EO9904.3'!mthend,Inputs!AA336,0)</f>
        <v>0</v>
      </c>
      <c r="AB348" s="0" t="n">
        <f aca="false">IF($B348&lt;='EO9904.3'!mthend,Inputs!AB336,0)</f>
        <v>0</v>
      </c>
      <c r="AC348" s="0" t="n">
        <f aca="false">IF($B348&lt;='EO9904.3'!mthend,Inputs!AC336,0)</f>
        <v>0</v>
      </c>
      <c r="AD348" s="33" t="n">
        <f aca="false">IF($B348&lt;='EO9904.3'!mthend,Inputs!AD336,0)</f>
        <v>0</v>
      </c>
      <c r="AE348" s="30" t="e">
        <f aca="false">'EO9904.M'!G353+$AE$3</f>
        <v>#VALUE!</v>
      </c>
      <c r="AF348" s="30" t="e">
        <f aca="false">'EO9904.M'!J353+$AF$3</f>
        <v>#VALUE!</v>
      </c>
      <c r="AG348" s="30" t="n">
        <v>0</v>
      </c>
    </row>
    <row r="349" customFormat="false" ht="12.75" hidden="false" customHeight="false" outlineLevel="0" collapsed="false">
      <c r="B349" s="25" t="n">
        <f aca="false">'EO9904.1'!A354</f>
        <v>47423</v>
      </c>
      <c r="C349" s="34" t="n">
        <f aca="false">IF($B349&lt;=Summary!$D$10,Inputs!C337,0)</f>
        <v>0</v>
      </c>
      <c r="D349" s="35" t="n">
        <f aca="false">IF($B349&lt;=Summary!$D$10,Inputs!D337,0)</f>
        <v>0</v>
      </c>
      <c r="E349" s="32" t="n">
        <f aca="false">IF($B349&lt;=Summary!$D$10,Inputs!E337,0)</f>
        <v>0</v>
      </c>
      <c r="F349" s="32" t="n">
        <f aca="false">IF($B349&lt;=Summary!$D$10,Inputs!F337,0)</f>
        <v>0</v>
      </c>
      <c r="G349" s="29" t="str">
        <f aca="false">'EO9904.1'!G354</f>
        <v/>
      </c>
      <c r="H349" s="29" t="str">
        <f aca="false">'EO9904.1'!J354</f>
        <v/>
      </c>
      <c r="I349" s="29" t="str">
        <f aca="false">'EO9904.1'!M354</f>
        <v/>
      </c>
      <c r="K349" s="34" t="n">
        <f aca="false">IF($B349&lt;='EO9904.2'!mthend,Inputs!K337,0)</f>
        <v>0</v>
      </c>
      <c r="L349" s="33" t="n">
        <f aca="false">IF($B349&lt;='EO9904.2'!mthend,Inputs!L337,0)</f>
        <v>0</v>
      </c>
      <c r="M349" s="33" t="n">
        <f aca="false">IF($B349&lt;='EO9904.2'!mthend,Inputs!M337,0)</f>
        <v>0</v>
      </c>
      <c r="N349" s="33" t="n">
        <f aca="false">IF($B349&lt;='EO9904.2'!mthend,Inputs!N337,0)</f>
        <v>0</v>
      </c>
      <c r="O349" s="30" t="n">
        <v>0</v>
      </c>
      <c r="P349" s="30" t="n">
        <v>0</v>
      </c>
      <c r="Q349" s="30" t="e">
        <f aca="false">'EO9904.2'!M354-$Q$3</f>
        <v>#VALUE!</v>
      </c>
      <c r="S349" s="34" t="n">
        <f aca="false">IF($B349&lt;='EO9904.3'!mthend,Inputs!S337,0)</f>
        <v>0</v>
      </c>
      <c r="T349" s="0" t="n">
        <f aca="false">IF($B349&lt;='EO9904.3'!mthend,Inputs!T337,0)</f>
        <v>0</v>
      </c>
      <c r="U349" s="0" t="n">
        <f aca="false">IF($B349&lt;='EO9904.3'!mthend,Inputs!U337,0)</f>
        <v>0</v>
      </c>
      <c r="V349" s="33" t="n">
        <f aca="false">IF($B349&lt;='EO9904.3'!mthend,Inputs!V337,0)</f>
        <v>0</v>
      </c>
      <c r="W349" s="30" t="e">
        <f aca="false">'EO9904.3'!G354+$W$3</f>
        <v>#VALUE!</v>
      </c>
      <c r="X349" s="30" t="e">
        <f aca="false">'EO9904.3'!J354+$X$3</f>
        <v>#VALUE!</v>
      </c>
      <c r="Y349" s="30" t="n">
        <v>0</v>
      </c>
      <c r="AA349" s="34" t="n">
        <f aca="false">IF($B349&lt;='EO9904.3'!mthend,Inputs!AA337,0)</f>
        <v>0</v>
      </c>
      <c r="AB349" s="0" t="n">
        <f aca="false">IF($B349&lt;='EO9904.3'!mthend,Inputs!AB337,0)</f>
        <v>0</v>
      </c>
      <c r="AC349" s="0" t="n">
        <f aca="false">IF($B349&lt;='EO9904.3'!mthend,Inputs!AC337,0)</f>
        <v>0</v>
      </c>
      <c r="AD349" s="33" t="n">
        <f aca="false">IF($B349&lt;='EO9904.3'!mthend,Inputs!AD337,0)</f>
        <v>0</v>
      </c>
      <c r="AE349" s="30" t="e">
        <f aca="false">'EO9904.M'!G354+$AE$3</f>
        <v>#VALUE!</v>
      </c>
      <c r="AF349" s="30" t="e">
        <f aca="false">'EO9904.M'!J354+$AF$3</f>
        <v>#VALUE!</v>
      </c>
      <c r="AG349" s="30" t="n">
        <v>0</v>
      </c>
    </row>
    <row r="350" customFormat="false" ht="12.75" hidden="false" customHeight="false" outlineLevel="0" collapsed="false">
      <c r="B350" s="25" t="n">
        <f aca="false">'EO9904.1'!A355</f>
        <v>47453</v>
      </c>
      <c r="C350" s="34" t="n">
        <f aca="false">IF($B350&lt;=Summary!$D$10,Inputs!C338,0)</f>
        <v>0</v>
      </c>
      <c r="D350" s="35" t="n">
        <f aca="false">IF($B350&lt;=Summary!$D$10,Inputs!D338,0)</f>
        <v>0</v>
      </c>
      <c r="E350" s="32" t="n">
        <f aca="false">IF($B350&lt;=Summary!$D$10,Inputs!E338,0)</f>
        <v>0</v>
      </c>
      <c r="F350" s="32" t="n">
        <f aca="false">IF($B350&lt;=Summary!$D$10,Inputs!F338,0)</f>
        <v>0</v>
      </c>
      <c r="G350" s="29" t="str">
        <f aca="false">'EO9904.1'!G355</f>
        <v/>
      </c>
      <c r="H350" s="29" t="str">
        <f aca="false">'EO9904.1'!J355</f>
        <v/>
      </c>
      <c r="I350" s="29" t="str">
        <f aca="false">'EO9904.1'!M355</f>
        <v/>
      </c>
      <c r="K350" s="34" t="n">
        <f aca="false">IF($B350&lt;='EO9904.2'!mthend,Inputs!K338,0)</f>
        <v>0</v>
      </c>
      <c r="L350" s="33" t="n">
        <f aca="false">IF($B350&lt;='EO9904.2'!mthend,Inputs!L338,0)</f>
        <v>0</v>
      </c>
      <c r="M350" s="33" t="n">
        <f aca="false">IF($B350&lt;='EO9904.2'!mthend,Inputs!M338,0)</f>
        <v>0</v>
      </c>
      <c r="N350" s="33" t="n">
        <f aca="false">IF($B350&lt;='EO9904.2'!mthend,Inputs!N338,0)</f>
        <v>0</v>
      </c>
      <c r="O350" s="30" t="n">
        <v>0</v>
      </c>
      <c r="P350" s="30" t="n">
        <v>0</v>
      </c>
      <c r="Q350" s="30" t="e">
        <f aca="false">'EO9904.2'!M355-$Q$3</f>
        <v>#VALUE!</v>
      </c>
      <c r="S350" s="34" t="n">
        <f aca="false">IF($B350&lt;='EO9904.3'!mthend,Inputs!S338,0)</f>
        <v>0</v>
      </c>
      <c r="T350" s="0" t="n">
        <f aca="false">IF($B350&lt;='EO9904.3'!mthend,Inputs!T338,0)</f>
        <v>0</v>
      </c>
      <c r="U350" s="0" t="n">
        <f aca="false">IF($B350&lt;='EO9904.3'!mthend,Inputs!U338,0)</f>
        <v>0</v>
      </c>
      <c r="V350" s="33" t="n">
        <f aca="false">IF($B350&lt;='EO9904.3'!mthend,Inputs!V338,0)</f>
        <v>0</v>
      </c>
      <c r="W350" s="30" t="e">
        <f aca="false">'EO9904.3'!G355+$W$3</f>
        <v>#VALUE!</v>
      </c>
      <c r="X350" s="30" t="e">
        <f aca="false">'EO9904.3'!J355+$X$3</f>
        <v>#VALUE!</v>
      </c>
      <c r="Y350" s="30" t="n">
        <v>0</v>
      </c>
      <c r="AA350" s="34" t="n">
        <f aca="false">IF($B350&lt;='EO9904.3'!mthend,Inputs!AA338,0)</f>
        <v>0</v>
      </c>
      <c r="AB350" s="0" t="n">
        <f aca="false">IF($B350&lt;='EO9904.3'!mthend,Inputs!AB338,0)</f>
        <v>0</v>
      </c>
      <c r="AC350" s="0" t="n">
        <f aca="false">IF($B350&lt;='EO9904.3'!mthend,Inputs!AC338,0)</f>
        <v>0</v>
      </c>
      <c r="AD350" s="33" t="n">
        <f aca="false">IF($B350&lt;='EO9904.3'!mthend,Inputs!AD338,0)</f>
        <v>0</v>
      </c>
      <c r="AE350" s="30" t="e">
        <f aca="false">'EO9904.M'!G355+$AE$3</f>
        <v>#VALUE!</v>
      </c>
      <c r="AF350" s="30" t="e">
        <f aca="false">'EO9904.M'!J355+$AF$3</f>
        <v>#VALUE!</v>
      </c>
      <c r="AG350" s="30" t="n">
        <v>0</v>
      </c>
    </row>
    <row r="351" customFormat="false" ht="12.75" hidden="false" customHeight="false" outlineLevel="0" collapsed="false">
      <c r="B351" s="25" t="n">
        <f aca="false">'EO9904.1'!A356</f>
        <v>47484</v>
      </c>
      <c r="C351" s="34" t="n">
        <f aca="false">IF($B351&lt;=Summary!$D$10,Inputs!C339,0)</f>
        <v>0</v>
      </c>
      <c r="D351" s="35" t="n">
        <f aca="false">IF($B351&lt;=Summary!$D$10,Inputs!D339,0)</f>
        <v>0</v>
      </c>
      <c r="E351" s="32" t="n">
        <f aca="false">IF($B351&lt;=Summary!$D$10,Inputs!E339,0)</f>
        <v>0</v>
      </c>
      <c r="F351" s="32" t="n">
        <f aca="false">IF($B351&lt;=Summary!$D$10,Inputs!F339,0)</f>
        <v>0</v>
      </c>
      <c r="G351" s="29" t="str">
        <f aca="false">'EO9904.1'!G356</f>
        <v/>
      </c>
      <c r="H351" s="29" t="str">
        <f aca="false">'EO9904.1'!J356</f>
        <v/>
      </c>
      <c r="I351" s="29" t="str">
        <f aca="false">'EO9904.1'!M356</f>
        <v/>
      </c>
      <c r="K351" s="34" t="n">
        <f aca="false">IF($B351&lt;='EO9904.2'!mthend,Inputs!K339,0)</f>
        <v>0</v>
      </c>
      <c r="L351" s="33" t="n">
        <f aca="false">IF($B351&lt;='EO9904.2'!mthend,Inputs!L339,0)</f>
        <v>0</v>
      </c>
      <c r="M351" s="33" t="n">
        <f aca="false">IF($B351&lt;='EO9904.2'!mthend,Inputs!M339,0)</f>
        <v>0</v>
      </c>
      <c r="N351" s="33" t="n">
        <f aca="false">IF($B351&lt;='EO9904.2'!mthend,Inputs!N339,0)</f>
        <v>0</v>
      </c>
      <c r="O351" s="30" t="n">
        <v>0</v>
      </c>
      <c r="P351" s="30" t="n">
        <v>0</v>
      </c>
      <c r="Q351" s="30" t="e">
        <f aca="false">'EO9904.2'!M356-$Q$3</f>
        <v>#VALUE!</v>
      </c>
      <c r="S351" s="34" t="n">
        <f aca="false">IF($B351&lt;='EO9904.3'!mthend,Inputs!S339,0)</f>
        <v>0</v>
      </c>
      <c r="T351" s="0" t="n">
        <f aca="false">IF($B351&lt;='EO9904.3'!mthend,Inputs!T339,0)</f>
        <v>0</v>
      </c>
      <c r="U351" s="0" t="n">
        <f aca="false">IF($B351&lt;='EO9904.3'!mthend,Inputs!U339,0)</f>
        <v>0</v>
      </c>
      <c r="V351" s="33" t="n">
        <f aca="false">IF($B351&lt;='EO9904.3'!mthend,Inputs!V339,0)</f>
        <v>0</v>
      </c>
      <c r="W351" s="30" t="e">
        <f aca="false">'EO9904.3'!G356+$W$3</f>
        <v>#VALUE!</v>
      </c>
      <c r="X351" s="30" t="e">
        <f aca="false">'EO9904.3'!J356+$X$3</f>
        <v>#VALUE!</v>
      </c>
      <c r="Y351" s="30" t="n">
        <v>0</v>
      </c>
      <c r="AA351" s="34" t="n">
        <f aca="false">IF($B351&lt;='EO9904.3'!mthend,Inputs!AA339,0)</f>
        <v>0</v>
      </c>
      <c r="AB351" s="0" t="n">
        <f aca="false">IF($B351&lt;='EO9904.3'!mthend,Inputs!AB339,0)</f>
        <v>0</v>
      </c>
      <c r="AC351" s="0" t="n">
        <f aca="false">IF($B351&lt;='EO9904.3'!mthend,Inputs!AC339,0)</f>
        <v>0</v>
      </c>
      <c r="AD351" s="33" t="n">
        <f aca="false">IF($B351&lt;='EO9904.3'!mthend,Inputs!AD339,0)</f>
        <v>0</v>
      </c>
      <c r="AE351" s="30" t="e">
        <f aca="false">'EO9904.M'!G356+$AE$3</f>
        <v>#VALUE!</v>
      </c>
      <c r="AF351" s="30" t="e">
        <f aca="false">'EO9904.M'!J356+$AF$3</f>
        <v>#VALUE!</v>
      </c>
      <c r="AG351" s="30" t="n">
        <v>0</v>
      </c>
    </row>
    <row r="352" customFormat="false" ht="12.75" hidden="false" customHeight="false" outlineLevel="0" collapsed="false">
      <c r="B352" s="25" t="n">
        <f aca="false">'EO9904.1'!A357</f>
        <v>47515</v>
      </c>
      <c r="C352" s="34" t="n">
        <f aca="false">IF($B352&lt;=Summary!$D$10,Inputs!C340,0)</f>
        <v>0</v>
      </c>
      <c r="D352" s="35" t="n">
        <f aca="false">IF($B352&lt;=Summary!$D$10,Inputs!D340,0)</f>
        <v>0</v>
      </c>
      <c r="E352" s="32" t="n">
        <f aca="false">IF($B352&lt;=Summary!$D$10,Inputs!E340,0)</f>
        <v>0</v>
      </c>
      <c r="F352" s="32" t="n">
        <f aca="false">IF($B352&lt;=Summary!$D$10,Inputs!F340,0)</f>
        <v>0</v>
      </c>
      <c r="G352" s="29" t="str">
        <f aca="false">'EO9904.1'!G357</f>
        <v/>
      </c>
      <c r="H352" s="29" t="str">
        <f aca="false">'EO9904.1'!J357</f>
        <v/>
      </c>
      <c r="I352" s="29" t="str">
        <f aca="false">'EO9904.1'!M357</f>
        <v/>
      </c>
      <c r="K352" s="34" t="n">
        <f aca="false">IF($B352&lt;='EO9904.2'!mthend,Inputs!K340,0)</f>
        <v>0</v>
      </c>
      <c r="L352" s="33" t="n">
        <f aca="false">IF($B352&lt;='EO9904.2'!mthend,Inputs!L340,0)</f>
        <v>0</v>
      </c>
      <c r="M352" s="33" t="n">
        <f aca="false">IF($B352&lt;='EO9904.2'!mthend,Inputs!M340,0)</f>
        <v>0</v>
      </c>
      <c r="N352" s="33" t="n">
        <f aca="false">IF($B352&lt;='EO9904.2'!mthend,Inputs!N340,0)</f>
        <v>0</v>
      </c>
      <c r="O352" s="30" t="n">
        <v>0</v>
      </c>
      <c r="P352" s="30" t="n">
        <v>0</v>
      </c>
      <c r="Q352" s="30" t="e">
        <f aca="false">'EO9904.2'!M357-$Q$3</f>
        <v>#VALUE!</v>
      </c>
      <c r="S352" s="34" t="n">
        <f aca="false">IF($B352&lt;='EO9904.3'!mthend,Inputs!S340,0)</f>
        <v>0</v>
      </c>
      <c r="T352" s="0" t="n">
        <f aca="false">IF($B352&lt;='EO9904.3'!mthend,Inputs!T340,0)</f>
        <v>0</v>
      </c>
      <c r="U352" s="0" t="n">
        <f aca="false">IF($B352&lt;='EO9904.3'!mthend,Inputs!U340,0)</f>
        <v>0</v>
      </c>
      <c r="V352" s="33" t="n">
        <f aca="false">IF($B352&lt;='EO9904.3'!mthend,Inputs!V340,0)</f>
        <v>0</v>
      </c>
      <c r="W352" s="30" t="e">
        <f aca="false">'EO9904.3'!G357+$W$3</f>
        <v>#VALUE!</v>
      </c>
      <c r="X352" s="30" t="e">
        <f aca="false">'EO9904.3'!J357+$X$3</f>
        <v>#VALUE!</v>
      </c>
      <c r="Y352" s="30" t="n">
        <v>0</v>
      </c>
      <c r="AA352" s="34" t="n">
        <f aca="false">IF($B352&lt;='EO9904.3'!mthend,Inputs!AA340,0)</f>
        <v>0</v>
      </c>
      <c r="AB352" s="0" t="n">
        <f aca="false">IF($B352&lt;='EO9904.3'!mthend,Inputs!AB340,0)</f>
        <v>0</v>
      </c>
      <c r="AC352" s="0" t="n">
        <f aca="false">IF($B352&lt;='EO9904.3'!mthend,Inputs!AC340,0)</f>
        <v>0</v>
      </c>
      <c r="AD352" s="33" t="n">
        <f aca="false">IF($B352&lt;='EO9904.3'!mthend,Inputs!AD340,0)</f>
        <v>0</v>
      </c>
      <c r="AE352" s="30" t="e">
        <f aca="false">'EO9904.M'!G357+$AE$3</f>
        <v>#VALUE!</v>
      </c>
      <c r="AF352" s="30" t="e">
        <f aca="false">'EO9904.M'!J357+$AF$3</f>
        <v>#VALUE!</v>
      </c>
      <c r="AG352" s="30" t="n">
        <v>0</v>
      </c>
    </row>
    <row r="353" customFormat="false" ht="12.75" hidden="false" customHeight="false" outlineLevel="0" collapsed="false">
      <c r="B353" s="25" t="n">
        <f aca="false">'EO9904.1'!A358</f>
        <v>47543</v>
      </c>
      <c r="C353" s="34" t="n">
        <f aca="false">IF($B353&lt;=Summary!$D$10,Inputs!C341,0)</f>
        <v>0</v>
      </c>
      <c r="D353" s="35" t="n">
        <f aca="false">IF($B353&lt;=Summary!$D$10,Inputs!D341,0)</f>
        <v>0</v>
      </c>
      <c r="E353" s="32" t="n">
        <f aca="false">IF($B353&lt;=Summary!$D$10,Inputs!E341,0)</f>
        <v>0</v>
      </c>
      <c r="F353" s="32" t="n">
        <f aca="false">IF($B353&lt;=Summary!$D$10,Inputs!F341,0)</f>
        <v>0</v>
      </c>
      <c r="G353" s="29" t="str">
        <f aca="false">'EO9904.1'!G358</f>
        <v/>
      </c>
      <c r="H353" s="29" t="str">
        <f aca="false">'EO9904.1'!J358</f>
        <v/>
      </c>
      <c r="I353" s="29" t="str">
        <f aca="false">'EO9904.1'!M358</f>
        <v/>
      </c>
      <c r="K353" s="34" t="n">
        <f aca="false">IF($B353&lt;='EO9904.2'!mthend,Inputs!K341,0)</f>
        <v>0</v>
      </c>
      <c r="L353" s="33" t="n">
        <f aca="false">IF($B353&lt;='EO9904.2'!mthend,Inputs!L341,0)</f>
        <v>0</v>
      </c>
      <c r="M353" s="33" t="n">
        <f aca="false">IF($B353&lt;='EO9904.2'!mthend,Inputs!M341,0)</f>
        <v>0</v>
      </c>
      <c r="N353" s="33" t="n">
        <f aca="false">IF($B353&lt;='EO9904.2'!mthend,Inputs!N341,0)</f>
        <v>0</v>
      </c>
      <c r="O353" s="30" t="n">
        <v>0</v>
      </c>
      <c r="P353" s="30" t="n">
        <v>0</v>
      </c>
      <c r="Q353" s="30" t="e">
        <f aca="false">'EO9904.2'!M358-$Q$3</f>
        <v>#VALUE!</v>
      </c>
      <c r="S353" s="34" t="n">
        <f aca="false">IF($B353&lt;='EO9904.3'!mthend,Inputs!S341,0)</f>
        <v>0</v>
      </c>
      <c r="T353" s="0" t="n">
        <f aca="false">IF($B353&lt;='EO9904.3'!mthend,Inputs!T341,0)</f>
        <v>0</v>
      </c>
      <c r="U353" s="0" t="n">
        <f aca="false">IF($B353&lt;='EO9904.3'!mthend,Inputs!U341,0)</f>
        <v>0</v>
      </c>
      <c r="V353" s="33" t="n">
        <f aca="false">IF($B353&lt;='EO9904.3'!mthend,Inputs!V341,0)</f>
        <v>0</v>
      </c>
      <c r="W353" s="30" t="e">
        <f aca="false">'EO9904.3'!G358+$W$3</f>
        <v>#VALUE!</v>
      </c>
      <c r="X353" s="30" t="e">
        <f aca="false">'EO9904.3'!J358+$X$3</f>
        <v>#VALUE!</v>
      </c>
      <c r="Y353" s="30" t="n">
        <v>0</v>
      </c>
      <c r="AA353" s="34" t="n">
        <f aca="false">IF($B353&lt;='EO9904.3'!mthend,Inputs!AA341,0)</f>
        <v>0</v>
      </c>
      <c r="AB353" s="0" t="n">
        <f aca="false">IF($B353&lt;='EO9904.3'!mthend,Inputs!AB341,0)</f>
        <v>0</v>
      </c>
      <c r="AC353" s="0" t="n">
        <f aca="false">IF($B353&lt;='EO9904.3'!mthend,Inputs!AC341,0)</f>
        <v>0</v>
      </c>
      <c r="AD353" s="33" t="n">
        <f aca="false">IF($B353&lt;='EO9904.3'!mthend,Inputs!AD341,0)</f>
        <v>0</v>
      </c>
      <c r="AE353" s="30" t="e">
        <f aca="false">'EO9904.M'!G358+$AE$3</f>
        <v>#VALUE!</v>
      </c>
      <c r="AF353" s="30" t="e">
        <f aca="false">'EO9904.M'!J358+$AF$3</f>
        <v>#VALUE!</v>
      </c>
      <c r="AG353" s="30" t="n">
        <v>0</v>
      </c>
    </row>
    <row r="354" customFormat="false" ht="12.75" hidden="false" customHeight="false" outlineLevel="0" collapsed="false">
      <c r="B354" s="25" t="n">
        <f aca="false">'EO9904.1'!A359</f>
        <v>47574</v>
      </c>
      <c r="C354" s="34" t="n">
        <f aca="false">IF($B354&lt;=Summary!$D$10,Inputs!C342,0)</f>
        <v>0</v>
      </c>
      <c r="D354" s="35" t="n">
        <f aca="false">IF($B354&lt;=Summary!$D$10,Inputs!D342,0)</f>
        <v>0</v>
      </c>
      <c r="E354" s="32" t="n">
        <f aca="false">IF($B354&lt;=Summary!$D$10,Inputs!E342,0)</f>
        <v>0</v>
      </c>
      <c r="F354" s="32" t="n">
        <f aca="false">IF($B354&lt;=Summary!$D$10,Inputs!F342,0)</f>
        <v>0</v>
      </c>
      <c r="G354" s="29" t="str">
        <f aca="false">'EO9904.1'!G359</f>
        <v/>
      </c>
      <c r="H354" s="29" t="str">
        <f aca="false">'EO9904.1'!J359</f>
        <v/>
      </c>
      <c r="I354" s="29" t="str">
        <f aca="false">'EO9904.1'!M359</f>
        <v/>
      </c>
      <c r="K354" s="34" t="n">
        <f aca="false">IF($B354&lt;='EO9904.2'!mthend,Inputs!K342,0)</f>
        <v>0</v>
      </c>
      <c r="L354" s="33" t="n">
        <f aca="false">IF($B354&lt;='EO9904.2'!mthend,Inputs!L342,0)</f>
        <v>0</v>
      </c>
      <c r="M354" s="33" t="n">
        <f aca="false">IF($B354&lt;='EO9904.2'!mthend,Inputs!M342,0)</f>
        <v>0</v>
      </c>
      <c r="N354" s="33" t="n">
        <f aca="false">IF($B354&lt;='EO9904.2'!mthend,Inputs!N342,0)</f>
        <v>0</v>
      </c>
      <c r="O354" s="30" t="n">
        <v>0</v>
      </c>
      <c r="P354" s="30" t="n">
        <v>0</v>
      </c>
      <c r="Q354" s="30" t="e">
        <f aca="false">'EO9904.2'!M359-$Q$3</f>
        <v>#VALUE!</v>
      </c>
      <c r="S354" s="34" t="n">
        <f aca="false">IF($B354&lt;='EO9904.3'!mthend,Inputs!S342,0)</f>
        <v>0</v>
      </c>
      <c r="T354" s="0" t="n">
        <f aca="false">IF($B354&lt;='EO9904.3'!mthend,Inputs!T342,0)</f>
        <v>0</v>
      </c>
      <c r="U354" s="0" t="n">
        <f aca="false">IF($B354&lt;='EO9904.3'!mthend,Inputs!U342,0)</f>
        <v>0</v>
      </c>
      <c r="V354" s="33" t="n">
        <f aca="false">IF($B354&lt;='EO9904.3'!mthend,Inputs!V342,0)</f>
        <v>0</v>
      </c>
      <c r="W354" s="30" t="e">
        <f aca="false">'EO9904.3'!G359+$W$3</f>
        <v>#VALUE!</v>
      </c>
      <c r="X354" s="30" t="e">
        <f aca="false">'EO9904.3'!J359+$X$3</f>
        <v>#VALUE!</v>
      </c>
      <c r="Y354" s="30" t="n">
        <v>0</v>
      </c>
      <c r="AA354" s="34" t="n">
        <f aca="false">IF($B354&lt;='EO9904.3'!mthend,Inputs!AA342,0)</f>
        <v>0</v>
      </c>
      <c r="AB354" s="0" t="n">
        <f aca="false">IF($B354&lt;='EO9904.3'!mthend,Inputs!AB342,0)</f>
        <v>0</v>
      </c>
      <c r="AC354" s="0" t="n">
        <f aca="false">IF($B354&lt;='EO9904.3'!mthend,Inputs!AC342,0)</f>
        <v>0</v>
      </c>
      <c r="AD354" s="33" t="n">
        <f aca="false">IF($B354&lt;='EO9904.3'!mthend,Inputs!AD342,0)</f>
        <v>0</v>
      </c>
      <c r="AE354" s="30" t="e">
        <f aca="false">'EO9904.M'!G359+$AE$3</f>
        <v>#VALUE!</v>
      </c>
      <c r="AF354" s="30" t="e">
        <f aca="false">'EO9904.M'!J359+$AF$3</f>
        <v>#VALUE!</v>
      </c>
      <c r="AG354" s="30" t="n">
        <v>0</v>
      </c>
    </row>
    <row r="355" customFormat="false" ht="12.75" hidden="false" customHeight="false" outlineLevel="0" collapsed="false">
      <c r="B355" s="25" t="n">
        <f aca="false">'EO9904.1'!A360</f>
        <v>47604</v>
      </c>
      <c r="C355" s="34" t="n">
        <f aca="false">IF($B355&lt;=Summary!$D$10,Inputs!C343,0)</f>
        <v>0</v>
      </c>
      <c r="D355" s="35" t="n">
        <f aca="false">IF($B355&lt;=Summary!$D$10,Inputs!D343,0)</f>
        <v>0</v>
      </c>
      <c r="E355" s="32" t="n">
        <f aca="false">IF($B355&lt;=Summary!$D$10,Inputs!E343,0)</f>
        <v>0</v>
      </c>
      <c r="F355" s="32" t="n">
        <f aca="false">IF($B355&lt;=Summary!$D$10,Inputs!F343,0)</f>
        <v>0</v>
      </c>
      <c r="G355" s="29" t="str">
        <f aca="false">'EO9904.1'!G360</f>
        <v/>
      </c>
      <c r="H355" s="29" t="str">
        <f aca="false">'EO9904.1'!J360</f>
        <v/>
      </c>
      <c r="I355" s="29" t="str">
        <f aca="false">'EO9904.1'!M360</f>
        <v/>
      </c>
      <c r="K355" s="34" t="n">
        <f aca="false">IF($B355&lt;='EO9904.2'!mthend,Inputs!K343,0)</f>
        <v>0</v>
      </c>
      <c r="L355" s="33" t="n">
        <f aca="false">IF($B355&lt;='EO9904.2'!mthend,Inputs!L343,0)</f>
        <v>0</v>
      </c>
      <c r="M355" s="33" t="n">
        <f aca="false">IF($B355&lt;='EO9904.2'!mthend,Inputs!M343,0)</f>
        <v>0</v>
      </c>
      <c r="N355" s="33" t="n">
        <f aca="false">IF($B355&lt;='EO9904.2'!mthend,Inputs!N343,0)</f>
        <v>0</v>
      </c>
      <c r="O355" s="30" t="n">
        <v>0</v>
      </c>
      <c r="P355" s="30" t="n">
        <v>0</v>
      </c>
      <c r="Q355" s="30" t="e">
        <f aca="false">'EO9904.2'!M360-$Q$3</f>
        <v>#VALUE!</v>
      </c>
      <c r="S355" s="34" t="n">
        <f aca="false">IF($B355&lt;='EO9904.3'!mthend,Inputs!S343,0)</f>
        <v>0</v>
      </c>
      <c r="T355" s="0" t="n">
        <f aca="false">IF($B355&lt;='EO9904.3'!mthend,Inputs!T343,0)</f>
        <v>0</v>
      </c>
      <c r="U355" s="0" t="n">
        <f aca="false">IF($B355&lt;='EO9904.3'!mthend,Inputs!U343,0)</f>
        <v>0</v>
      </c>
      <c r="V355" s="33" t="n">
        <f aca="false">IF($B355&lt;='EO9904.3'!mthend,Inputs!V343,0)</f>
        <v>0</v>
      </c>
      <c r="W355" s="30" t="e">
        <f aca="false">'EO9904.3'!G360+$W$3</f>
        <v>#VALUE!</v>
      </c>
      <c r="X355" s="30" t="e">
        <f aca="false">'EO9904.3'!J360+$X$3</f>
        <v>#VALUE!</v>
      </c>
      <c r="Y355" s="30" t="n">
        <v>0</v>
      </c>
      <c r="AA355" s="34" t="n">
        <f aca="false">IF($B355&lt;='EO9904.3'!mthend,Inputs!AA343,0)</f>
        <v>0</v>
      </c>
      <c r="AB355" s="0" t="n">
        <f aca="false">IF($B355&lt;='EO9904.3'!mthend,Inputs!AB343,0)</f>
        <v>0</v>
      </c>
      <c r="AC355" s="0" t="n">
        <f aca="false">IF($B355&lt;='EO9904.3'!mthend,Inputs!AC343,0)</f>
        <v>0</v>
      </c>
      <c r="AD355" s="33" t="n">
        <f aca="false">IF($B355&lt;='EO9904.3'!mthend,Inputs!AD343,0)</f>
        <v>0</v>
      </c>
      <c r="AE355" s="30" t="e">
        <f aca="false">'EO9904.M'!G360+$AE$3</f>
        <v>#VALUE!</v>
      </c>
      <c r="AF355" s="30" t="e">
        <f aca="false">'EO9904.M'!J360+$AF$3</f>
        <v>#VALUE!</v>
      </c>
      <c r="AG355" s="30" t="n">
        <v>0</v>
      </c>
    </row>
    <row r="356" customFormat="false" ht="12.75" hidden="false" customHeight="false" outlineLevel="0" collapsed="false">
      <c r="B356" s="25" t="n">
        <f aca="false">'EO9904.1'!A361</f>
        <v>47635</v>
      </c>
      <c r="C356" s="34" t="n">
        <f aca="false">IF($B356&lt;=Summary!$D$10,Inputs!C344,0)</f>
        <v>0</v>
      </c>
      <c r="D356" s="35" t="n">
        <f aca="false">IF($B356&lt;=Summary!$D$10,Inputs!D344,0)</f>
        <v>0</v>
      </c>
      <c r="E356" s="32" t="n">
        <f aca="false">IF($B356&lt;=Summary!$D$10,Inputs!E344,0)</f>
        <v>0</v>
      </c>
      <c r="F356" s="32" t="n">
        <f aca="false">IF($B356&lt;=Summary!$D$10,Inputs!F344,0)</f>
        <v>0</v>
      </c>
      <c r="G356" s="29" t="str">
        <f aca="false">'EO9904.1'!G361</f>
        <v/>
      </c>
      <c r="H356" s="29" t="str">
        <f aca="false">'EO9904.1'!J361</f>
        <v/>
      </c>
      <c r="I356" s="29" t="str">
        <f aca="false">'EO9904.1'!M361</f>
        <v/>
      </c>
      <c r="K356" s="34" t="n">
        <f aca="false">IF($B356&lt;='EO9904.2'!mthend,Inputs!K344,0)</f>
        <v>0</v>
      </c>
      <c r="L356" s="33" t="n">
        <f aca="false">IF($B356&lt;='EO9904.2'!mthend,Inputs!L344,0)</f>
        <v>0</v>
      </c>
      <c r="M356" s="33" t="n">
        <f aca="false">IF($B356&lt;='EO9904.2'!mthend,Inputs!M344,0)</f>
        <v>0</v>
      </c>
      <c r="N356" s="33" t="n">
        <f aca="false">IF($B356&lt;='EO9904.2'!mthend,Inputs!N344,0)</f>
        <v>0</v>
      </c>
      <c r="O356" s="30" t="n">
        <v>0</v>
      </c>
      <c r="P356" s="30" t="n">
        <v>0</v>
      </c>
      <c r="Q356" s="30" t="e">
        <f aca="false">'EO9904.2'!M361-$Q$3</f>
        <v>#VALUE!</v>
      </c>
      <c r="S356" s="34" t="n">
        <f aca="false">IF($B356&lt;='EO9904.3'!mthend,Inputs!S344,0)</f>
        <v>0</v>
      </c>
      <c r="T356" s="0" t="n">
        <f aca="false">IF($B356&lt;='EO9904.3'!mthend,Inputs!T344,0)</f>
        <v>0</v>
      </c>
      <c r="U356" s="0" t="n">
        <f aca="false">IF($B356&lt;='EO9904.3'!mthend,Inputs!U344,0)</f>
        <v>0</v>
      </c>
      <c r="V356" s="33" t="n">
        <f aca="false">IF($B356&lt;='EO9904.3'!mthend,Inputs!V344,0)</f>
        <v>0</v>
      </c>
      <c r="W356" s="30" t="e">
        <f aca="false">'EO9904.3'!G361+$W$3</f>
        <v>#VALUE!</v>
      </c>
      <c r="X356" s="30" t="e">
        <f aca="false">'EO9904.3'!J361+$X$3</f>
        <v>#VALUE!</v>
      </c>
      <c r="Y356" s="30" t="n">
        <v>0</v>
      </c>
      <c r="AA356" s="34" t="n">
        <f aca="false">IF($B356&lt;='EO9904.3'!mthend,Inputs!AA344,0)</f>
        <v>0</v>
      </c>
      <c r="AB356" s="0" t="n">
        <f aca="false">IF($B356&lt;='EO9904.3'!mthend,Inputs!AB344,0)</f>
        <v>0</v>
      </c>
      <c r="AC356" s="0" t="n">
        <f aca="false">IF($B356&lt;='EO9904.3'!mthend,Inputs!AC344,0)</f>
        <v>0</v>
      </c>
      <c r="AD356" s="33" t="n">
        <f aca="false">IF($B356&lt;='EO9904.3'!mthend,Inputs!AD344,0)</f>
        <v>0</v>
      </c>
      <c r="AE356" s="30" t="e">
        <f aca="false">'EO9904.M'!G361+$AE$3</f>
        <v>#VALUE!</v>
      </c>
      <c r="AF356" s="30" t="e">
        <f aca="false">'EO9904.M'!J361+$AF$3</f>
        <v>#VALUE!</v>
      </c>
      <c r="AG356" s="30" t="n">
        <v>0</v>
      </c>
    </row>
    <row r="357" customFormat="false" ht="12.75" hidden="false" customHeight="false" outlineLevel="0" collapsed="false">
      <c r="B357" s="25" t="n">
        <f aca="false">'EO9904.1'!A362</f>
        <v>47665</v>
      </c>
      <c r="C357" s="34" t="n">
        <f aca="false">IF($B357&lt;=Summary!$D$10,Inputs!C345,0)</f>
        <v>0</v>
      </c>
      <c r="D357" s="35" t="n">
        <f aca="false">IF($B357&lt;=Summary!$D$10,Inputs!D345,0)</f>
        <v>0</v>
      </c>
      <c r="E357" s="32" t="n">
        <f aca="false">IF($B357&lt;=Summary!$D$10,Inputs!E345,0)</f>
        <v>0</v>
      </c>
      <c r="F357" s="32" t="n">
        <f aca="false">IF($B357&lt;=Summary!$D$10,Inputs!F345,0)</f>
        <v>0</v>
      </c>
      <c r="G357" s="29" t="str">
        <f aca="false">'EO9904.1'!G362</f>
        <v/>
      </c>
      <c r="H357" s="29" t="str">
        <f aca="false">'EO9904.1'!J362</f>
        <v/>
      </c>
      <c r="I357" s="29" t="str">
        <f aca="false">'EO9904.1'!M362</f>
        <v/>
      </c>
      <c r="K357" s="34" t="n">
        <f aca="false">IF($B357&lt;='EO9904.2'!mthend,Inputs!K345,0)</f>
        <v>0</v>
      </c>
      <c r="L357" s="33" t="n">
        <f aca="false">IF($B357&lt;='EO9904.2'!mthend,Inputs!L345,0)</f>
        <v>0</v>
      </c>
      <c r="M357" s="33" t="n">
        <f aca="false">IF($B357&lt;='EO9904.2'!mthend,Inputs!M345,0)</f>
        <v>0</v>
      </c>
      <c r="N357" s="33" t="n">
        <f aca="false">IF($B357&lt;='EO9904.2'!mthend,Inputs!N345,0)</f>
        <v>0</v>
      </c>
      <c r="O357" s="30" t="n">
        <v>0</v>
      </c>
      <c r="P357" s="30" t="n">
        <v>0</v>
      </c>
      <c r="Q357" s="30" t="e">
        <f aca="false">'EO9904.2'!M362-$Q$3</f>
        <v>#VALUE!</v>
      </c>
      <c r="S357" s="34" t="n">
        <f aca="false">IF($B357&lt;='EO9904.3'!mthend,Inputs!S345,0)</f>
        <v>0</v>
      </c>
      <c r="T357" s="0" t="n">
        <f aca="false">IF($B357&lt;='EO9904.3'!mthend,Inputs!T345,0)</f>
        <v>0</v>
      </c>
      <c r="U357" s="0" t="n">
        <f aca="false">IF($B357&lt;='EO9904.3'!mthend,Inputs!U345,0)</f>
        <v>0</v>
      </c>
      <c r="V357" s="33" t="n">
        <f aca="false">IF($B357&lt;='EO9904.3'!mthend,Inputs!V345,0)</f>
        <v>0</v>
      </c>
      <c r="W357" s="30" t="e">
        <f aca="false">'EO9904.3'!G362+$W$3</f>
        <v>#VALUE!</v>
      </c>
      <c r="X357" s="30" t="e">
        <f aca="false">'EO9904.3'!J362+$X$3</f>
        <v>#VALUE!</v>
      </c>
      <c r="Y357" s="30" t="n">
        <v>0</v>
      </c>
      <c r="AA357" s="34" t="n">
        <f aca="false">IF($B357&lt;='EO9904.3'!mthend,Inputs!AA345,0)</f>
        <v>0</v>
      </c>
      <c r="AB357" s="0" t="n">
        <f aca="false">IF($B357&lt;='EO9904.3'!mthend,Inputs!AB345,0)</f>
        <v>0</v>
      </c>
      <c r="AC357" s="0" t="n">
        <f aca="false">IF($B357&lt;='EO9904.3'!mthend,Inputs!AC345,0)</f>
        <v>0</v>
      </c>
      <c r="AD357" s="33" t="n">
        <f aca="false">IF($B357&lt;='EO9904.3'!mthend,Inputs!AD345,0)</f>
        <v>0</v>
      </c>
      <c r="AE357" s="30" t="e">
        <f aca="false">'EO9904.M'!G362+$AE$3</f>
        <v>#VALUE!</v>
      </c>
      <c r="AF357" s="30" t="e">
        <f aca="false">'EO9904.M'!J362+$AF$3</f>
        <v>#VALUE!</v>
      </c>
      <c r="AG357" s="30" t="n">
        <v>0</v>
      </c>
    </row>
    <row r="358" customFormat="false" ht="12.75" hidden="false" customHeight="false" outlineLevel="0" collapsed="false">
      <c r="B358" s="25" t="n">
        <f aca="false">'EO9904.1'!A363</f>
        <v>47696</v>
      </c>
      <c r="C358" s="34" t="n">
        <f aca="false">IF($B358&lt;=Summary!$D$10,Inputs!C346,0)</f>
        <v>0</v>
      </c>
      <c r="D358" s="35" t="n">
        <f aca="false">IF($B358&lt;=Summary!$D$10,Inputs!D346,0)</f>
        <v>0</v>
      </c>
      <c r="E358" s="32" t="n">
        <f aca="false">IF($B358&lt;=Summary!$D$10,Inputs!E346,0)</f>
        <v>0</v>
      </c>
      <c r="F358" s="32" t="n">
        <f aca="false">IF($B358&lt;=Summary!$D$10,Inputs!F346,0)</f>
        <v>0</v>
      </c>
      <c r="G358" s="29" t="str">
        <f aca="false">'EO9904.1'!G363</f>
        <v/>
      </c>
      <c r="H358" s="29" t="str">
        <f aca="false">'EO9904.1'!J363</f>
        <v/>
      </c>
      <c r="I358" s="29" t="str">
        <f aca="false">'EO9904.1'!M363</f>
        <v/>
      </c>
      <c r="K358" s="34" t="n">
        <f aca="false">IF($B358&lt;='EO9904.2'!mthend,Inputs!K346,0)</f>
        <v>0</v>
      </c>
      <c r="L358" s="33" t="n">
        <f aca="false">IF($B358&lt;='EO9904.2'!mthend,Inputs!L346,0)</f>
        <v>0</v>
      </c>
      <c r="M358" s="33" t="n">
        <f aca="false">IF($B358&lt;='EO9904.2'!mthend,Inputs!M346,0)</f>
        <v>0</v>
      </c>
      <c r="N358" s="33" t="n">
        <f aca="false">IF($B358&lt;='EO9904.2'!mthend,Inputs!N346,0)</f>
        <v>0</v>
      </c>
      <c r="O358" s="30" t="n">
        <v>0</v>
      </c>
      <c r="P358" s="30" t="n">
        <v>0</v>
      </c>
      <c r="Q358" s="30" t="e">
        <f aca="false">'EO9904.2'!M363-$Q$3</f>
        <v>#VALUE!</v>
      </c>
      <c r="S358" s="34" t="n">
        <f aca="false">IF($B358&lt;='EO9904.3'!mthend,Inputs!S346,0)</f>
        <v>0</v>
      </c>
      <c r="T358" s="0" t="n">
        <f aca="false">IF($B358&lt;='EO9904.3'!mthend,Inputs!T346,0)</f>
        <v>0</v>
      </c>
      <c r="U358" s="0" t="n">
        <f aca="false">IF($B358&lt;='EO9904.3'!mthend,Inputs!U346,0)</f>
        <v>0</v>
      </c>
      <c r="V358" s="33" t="n">
        <f aca="false">IF($B358&lt;='EO9904.3'!mthend,Inputs!V346,0)</f>
        <v>0</v>
      </c>
      <c r="W358" s="30" t="e">
        <f aca="false">'EO9904.3'!G363+$W$3</f>
        <v>#VALUE!</v>
      </c>
      <c r="X358" s="30" t="e">
        <f aca="false">'EO9904.3'!J363+$X$3</f>
        <v>#VALUE!</v>
      </c>
      <c r="Y358" s="30" t="n">
        <v>0</v>
      </c>
      <c r="AA358" s="34" t="n">
        <f aca="false">IF($B358&lt;='EO9904.3'!mthend,Inputs!AA346,0)</f>
        <v>0</v>
      </c>
      <c r="AB358" s="0" t="n">
        <f aca="false">IF($B358&lt;='EO9904.3'!mthend,Inputs!AB346,0)</f>
        <v>0</v>
      </c>
      <c r="AC358" s="0" t="n">
        <f aca="false">IF($B358&lt;='EO9904.3'!mthend,Inputs!AC346,0)</f>
        <v>0</v>
      </c>
      <c r="AD358" s="33" t="n">
        <f aca="false">IF($B358&lt;='EO9904.3'!mthend,Inputs!AD346,0)</f>
        <v>0</v>
      </c>
      <c r="AE358" s="30" t="e">
        <f aca="false">'EO9904.M'!G363+$AE$3</f>
        <v>#VALUE!</v>
      </c>
      <c r="AF358" s="30" t="e">
        <f aca="false">'EO9904.M'!J363+$AF$3</f>
        <v>#VALUE!</v>
      </c>
      <c r="AG358" s="30" t="n">
        <v>0</v>
      </c>
    </row>
    <row r="359" customFormat="false" ht="12.75" hidden="false" customHeight="false" outlineLevel="0" collapsed="false">
      <c r="B359" s="25" t="n">
        <f aca="false">'EO9904.1'!A364</f>
        <v>47727</v>
      </c>
      <c r="C359" s="34" t="n">
        <f aca="false">IF($B359&lt;=Summary!$D$10,Inputs!C347,0)</f>
        <v>0</v>
      </c>
      <c r="D359" s="35" t="n">
        <f aca="false">IF($B359&lt;=Summary!$D$10,Inputs!D347,0)</f>
        <v>0</v>
      </c>
      <c r="E359" s="32" t="n">
        <f aca="false">IF($B359&lt;=Summary!$D$10,Inputs!E347,0)</f>
        <v>0</v>
      </c>
      <c r="F359" s="32" t="n">
        <f aca="false">IF($B359&lt;=Summary!$D$10,Inputs!F347,0)</f>
        <v>0</v>
      </c>
      <c r="G359" s="29" t="str">
        <f aca="false">'EO9904.1'!G364</f>
        <v/>
      </c>
      <c r="H359" s="29" t="str">
        <f aca="false">'EO9904.1'!J364</f>
        <v/>
      </c>
      <c r="I359" s="29" t="str">
        <f aca="false">'EO9904.1'!M364</f>
        <v/>
      </c>
      <c r="K359" s="34" t="n">
        <f aca="false">IF($B359&lt;='EO9904.2'!mthend,Inputs!K347,0)</f>
        <v>0</v>
      </c>
      <c r="L359" s="33" t="n">
        <f aca="false">IF($B359&lt;='EO9904.2'!mthend,Inputs!L347,0)</f>
        <v>0</v>
      </c>
      <c r="M359" s="33" t="n">
        <f aca="false">IF($B359&lt;='EO9904.2'!mthend,Inputs!M347,0)</f>
        <v>0</v>
      </c>
      <c r="N359" s="33" t="n">
        <f aca="false">IF($B359&lt;='EO9904.2'!mthend,Inputs!N347,0)</f>
        <v>0</v>
      </c>
      <c r="O359" s="30" t="n">
        <v>0</v>
      </c>
      <c r="P359" s="30" t="n">
        <v>0</v>
      </c>
      <c r="Q359" s="30" t="e">
        <f aca="false">'EO9904.2'!M364-$Q$3</f>
        <v>#VALUE!</v>
      </c>
      <c r="S359" s="34" t="n">
        <f aca="false">IF($B359&lt;='EO9904.3'!mthend,Inputs!S347,0)</f>
        <v>0</v>
      </c>
      <c r="T359" s="0" t="n">
        <f aca="false">IF($B359&lt;='EO9904.3'!mthend,Inputs!T347,0)</f>
        <v>0</v>
      </c>
      <c r="U359" s="0" t="n">
        <f aca="false">IF($B359&lt;='EO9904.3'!mthend,Inputs!U347,0)</f>
        <v>0</v>
      </c>
      <c r="V359" s="33" t="n">
        <f aca="false">IF($B359&lt;='EO9904.3'!mthend,Inputs!V347,0)</f>
        <v>0</v>
      </c>
      <c r="W359" s="30" t="e">
        <f aca="false">'EO9904.3'!G364+$W$3</f>
        <v>#VALUE!</v>
      </c>
      <c r="X359" s="30" t="e">
        <f aca="false">'EO9904.3'!J364+$X$3</f>
        <v>#VALUE!</v>
      </c>
      <c r="Y359" s="30" t="n">
        <v>0</v>
      </c>
      <c r="AA359" s="34" t="n">
        <f aca="false">IF($B359&lt;='EO9904.3'!mthend,Inputs!AA347,0)</f>
        <v>0</v>
      </c>
      <c r="AB359" s="0" t="n">
        <f aca="false">IF($B359&lt;='EO9904.3'!mthend,Inputs!AB347,0)</f>
        <v>0</v>
      </c>
      <c r="AC359" s="0" t="n">
        <f aca="false">IF($B359&lt;='EO9904.3'!mthend,Inputs!AC347,0)</f>
        <v>0</v>
      </c>
      <c r="AD359" s="33" t="n">
        <f aca="false">IF($B359&lt;='EO9904.3'!mthend,Inputs!AD347,0)</f>
        <v>0</v>
      </c>
      <c r="AE359" s="30" t="e">
        <f aca="false">'EO9904.M'!G364+$AE$3</f>
        <v>#VALUE!</v>
      </c>
      <c r="AF359" s="30" t="e">
        <f aca="false">'EO9904.M'!J364+$AF$3</f>
        <v>#VALUE!</v>
      </c>
      <c r="AG359" s="30" t="n">
        <v>0</v>
      </c>
    </row>
    <row r="360" customFormat="false" ht="12.75" hidden="false" customHeight="false" outlineLevel="0" collapsed="false">
      <c r="B360" s="25" t="n">
        <f aca="false">'EO9904.1'!A365</f>
        <v>47757</v>
      </c>
      <c r="C360" s="34" t="n">
        <f aca="false">IF($B360&lt;=Summary!$D$10,Inputs!C348,0)</f>
        <v>0</v>
      </c>
      <c r="D360" s="35" t="n">
        <f aca="false">IF($B360&lt;=Summary!$D$10,Inputs!D348,0)</f>
        <v>0</v>
      </c>
      <c r="E360" s="32" t="n">
        <f aca="false">IF($B360&lt;=Summary!$D$10,Inputs!E348,0)</f>
        <v>0</v>
      </c>
      <c r="F360" s="32" t="n">
        <f aca="false">IF($B360&lt;=Summary!$D$10,Inputs!F348,0)</f>
        <v>0</v>
      </c>
      <c r="G360" s="29" t="str">
        <f aca="false">'EO9904.1'!G365</f>
        <v/>
      </c>
      <c r="H360" s="29" t="str">
        <f aca="false">'EO9904.1'!J365</f>
        <v/>
      </c>
      <c r="I360" s="29" t="str">
        <f aca="false">'EO9904.1'!M365</f>
        <v/>
      </c>
      <c r="K360" s="34" t="n">
        <f aca="false">IF($B360&lt;='EO9904.2'!mthend,Inputs!K348,0)</f>
        <v>0</v>
      </c>
      <c r="L360" s="33" t="n">
        <f aca="false">IF($B360&lt;='EO9904.2'!mthend,Inputs!L348,0)</f>
        <v>0</v>
      </c>
      <c r="M360" s="33" t="n">
        <f aca="false">IF($B360&lt;='EO9904.2'!mthend,Inputs!M348,0)</f>
        <v>0</v>
      </c>
      <c r="N360" s="33" t="n">
        <f aca="false">IF($B360&lt;='EO9904.2'!mthend,Inputs!N348,0)</f>
        <v>0</v>
      </c>
      <c r="O360" s="30" t="n">
        <v>0</v>
      </c>
      <c r="P360" s="30" t="n">
        <v>0</v>
      </c>
      <c r="Q360" s="30" t="e">
        <f aca="false">'EO9904.2'!M365-$Q$3</f>
        <v>#VALUE!</v>
      </c>
      <c r="S360" s="34" t="n">
        <f aca="false">IF($B360&lt;='EO9904.3'!mthend,Inputs!S348,0)</f>
        <v>0</v>
      </c>
      <c r="T360" s="0" t="n">
        <f aca="false">IF($B360&lt;='EO9904.3'!mthend,Inputs!T348,0)</f>
        <v>0</v>
      </c>
      <c r="U360" s="0" t="n">
        <f aca="false">IF($B360&lt;='EO9904.3'!mthend,Inputs!U348,0)</f>
        <v>0</v>
      </c>
      <c r="V360" s="33" t="n">
        <f aca="false">IF($B360&lt;='EO9904.3'!mthend,Inputs!V348,0)</f>
        <v>0</v>
      </c>
      <c r="W360" s="30" t="e">
        <f aca="false">'EO9904.3'!G365+$W$3</f>
        <v>#VALUE!</v>
      </c>
      <c r="X360" s="30" t="e">
        <f aca="false">'EO9904.3'!J365+$X$3</f>
        <v>#VALUE!</v>
      </c>
      <c r="Y360" s="30" t="n">
        <v>0</v>
      </c>
      <c r="AA360" s="34" t="n">
        <f aca="false">IF($B360&lt;='EO9904.3'!mthend,Inputs!AA348,0)</f>
        <v>0</v>
      </c>
      <c r="AB360" s="0" t="n">
        <f aca="false">IF($B360&lt;='EO9904.3'!mthend,Inputs!AB348,0)</f>
        <v>0</v>
      </c>
      <c r="AC360" s="0" t="n">
        <f aca="false">IF($B360&lt;='EO9904.3'!mthend,Inputs!AC348,0)</f>
        <v>0</v>
      </c>
      <c r="AD360" s="33" t="n">
        <f aca="false">IF($B360&lt;='EO9904.3'!mthend,Inputs!AD348,0)</f>
        <v>0</v>
      </c>
      <c r="AE360" s="30" t="e">
        <f aca="false">'EO9904.M'!G365+$AE$3</f>
        <v>#VALUE!</v>
      </c>
      <c r="AF360" s="30" t="e">
        <f aca="false">'EO9904.M'!J365+$AF$3</f>
        <v>#VALUE!</v>
      </c>
      <c r="AG360" s="30" t="n">
        <v>0</v>
      </c>
    </row>
    <row r="361" customFormat="false" ht="12.75" hidden="false" customHeight="false" outlineLevel="0" collapsed="false">
      <c r="B361" s="25" t="n">
        <f aca="false">'EO9904.1'!A366</f>
        <v>47788</v>
      </c>
      <c r="C361" s="34" t="n">
        <f aca="false">IF($B361&lt;=Summary!$D$10,Inputs!C349,0)</f>
        <v>0</v>
      </c>
      <c r="D361" s="35" t="n">
        <f aca="false">IF($B361&lt;=Summary!$D$10,Inputs!D349,0)</f>
        <v>0</v>
      </c>
      <c r="E361" s="32" t="n">
        <f aca="false">IF($B361&lt;=Summary!$D$10,Inputs!E349,0)</f>
        <v>0</v>
      </c>
      <c r="F361" s="32" t="n">
        <f aca="false">IF($B361&lt;=Summary!$D$10,Inputs!F349,0)</f>
        <v>0</v>
      </c>
      <c r="G361" s="29" t="str">
        <f aca="false">'EO9904.1'!G366</f>
        <v/>
      </c>
      <c r="H361" s="29" t="str">
        <f aca="false">'EO9904.1'!J366</f>
        <v/>
      </c>
      <c r="I361" s="29" t="str">
        <f aca="false">'EO9904.1'!M366</f>
        <v/>
      </c>
      <c r="K361" s="34" t="n">
        <f aca="false">IF($B361&lt;='EO9904.2'!mthend,Inputs!K349,0)</f>
        <v>0</v>
      </c>
      <c r="L361" s="33" t="n">
        <f aca="false">IF($B361&lt;='EO9904.2'!mthend,Inputs!L349,0)</f>
        <v>0</v>
      </c>
      <c r="M361" s="33" t="n">
        <f aca="false">IF($B361&lt;='EO9904.2'!mthend,Inputs!M349,0)</f>
        <v>0</v>
      </c>
      <c r="N361" s="33" t="n">
        <f aca="false">IF($B361&lt;='EO9904.2'!mthend,Inputs!N349,0)</f>
        <v>0</v>
      </c>
      <c r="O361" s="30" t="n">
        <v>0</v>
      </c>
      <c r="P361" s="30" t="n">
        <v>0</v>
      </c>
      <c r="Q361" s="30" t="e">
        <f aca="false">'EO9904.2'!M366-$Q$3</f>
        <v>#VALUE!</v>
      </c>
      <c r="S361" s="34" t="n">
        <f aca="false">IF($B361&lt;='EO9904.3'!mthend,Inputs!S349,0)</f>
        <v>0</v>
      </c>
      <c r="T361" s="0" t="n">
        <f aca="false">IF($B361&lt;='EO9904.3'!mthend,Inputs!T349,0)</f>
        <v>0</v>
      </c>
      <c r="U361" s="0" t="n">
        <f aca="false">IF($B361&lt;='EO9904.3'!mthend,Inputs!U349,0)</f>
        <v>0</v>
      </c>
      <c r="V361" s="33" t="n">
        <f aca="false">IF($B361&lt;='EO9904.3'!mthend,Inputs!V349,0)</f>
        <v>0</v>
      </c>
      <c r="W361" s="30" t="e">
        <f aca="false">'EO9904.3'!G366+$W$3</f>
        <v>#VALUE!</v>
      </c>
      <c r="X361" s="30" t="e">
        <f aca="false">'EO9904.3'!J366+$X$3</f>
        <v>#VALUE!</v>
      </c>
      <c r="Y361" s="30" t="n">
        <v>0</v>
      </c>
      <c r="AA361" s="34" t="n">
        <f aca="false">IF($B361&lt;='EO9904.3'!mthend,Inputs!AA349,0)</f>
        <v>0</v>
      </c>
      <c r="AB361" s="0" t="n">
        <f aca="false">IF($B361&lt;='EO9904.3'!mthend,Inputs!AB349,0)</f>
        <v>0</v>
      </c>
      <c r="AC361" s="0" t="n">
        <f aca="false">IF($B361&lt;='EO9904.3'!mthend,Inputs!AC349,0)</f>
        <v>0</v>
      </c>
      <c r="AD361" s="33" t="n">
        <f aca="false">IF($B361&lt;='EO9904.3'!mthend,Inputs!AD349,0)</f>
        <v>0</v>
      </c>
      <c r="AE361" s="30" t="e">
        <f aca="false">'EO9904.M'!G366+$AE$3</f>
        <v>#VALUE!</v>
      </c>
      <c r="AF361" s="30" t="e">
        <f aca="false">'EO9904.M'!J366+$AF$3</f>
        <v>#VALUE!</v>
      </c>
      <c r="AG361" s="30" t="n">
        <v>0</v>
      </c>
    </row>
    <row r="362" customFormat="false" ht="12.75" hidden="false" customHeight="false" outlineLevel="0" collapsed="false">
      <c r="B362" s="25" t="n">
        <f aca="false">'EO9904.1'!A367</f>
        <v>47818</v>
      </c>
      <c r="C362" s="34" t="n">
        <f aca="false">IF($B362&lt;=Summary!$D$10,Inputs!C350,0)</f>
        <v>0</v>
      </c>
      <c r="D362" s="35" t="n">
        <f aca="false">IF($B362&lt;=Summary!$D$10,Inputs!D350,0)</f>
        <v>0</v>
      </c>
      <c r="E362" s="32" t="n">
        <f aca="false">IF($B362&lt;=Summary!$D$10,Inputs!E350,0)</f>
        <v>0</v>
      </c>
      <c r="F362" s="32" t="n">
        <f aca="false">IF($B362&lt;=Summary!$D$10,Inputs!F350,0)</f>
        <v>0</v>
      </c>
      <c r="G362" s="29" t="str">
        <f aca="false">'EO9904.1'!G367</f>
        <v/>
      </c>
      <c r="H362" s="29" t="str">
        <f aca="false">'EO9904.1'!J367</f>
        <v/>
      </c>
      <c r="I362" s="29" t="str">
        <f aca="false">'EO9904.1'!M367</f>
        <v/>
      </c>
      <c r="K362" s="34" t="n">
        <f aca="false">IF($B362&lt;='EO9904.2'!mthend,Inputs!K350,0)</f>
        <v>0</v>
      </c>
      <c r="L362" s="33" t="n">
        <f aca="false">IF($B362&lt;='EO9904.2'!mthend,Inputs!L350,0)</f>
        <v>0</v>
      </c>
      <c r="M362" s="33" t="n">
        <f aca="false">IF($B362&lt;='EO9904.2'!mthend,Inputs!M350,0)</f>
        <v>0</v>
      </c>
      <c r="N362" s="33" t="n">
        <f aca="false">IF($B362&lt;='EO9904.2'!mthend,Inputs!N350,0)</f>
        <v>0</v>
      </c>
      <c r="O362" s="30" t="n">
        <v>0</v>
      </c>
      <c r="P362" s="30" t="n">
        <v>0</v>
      </c>
      <c r="Q362" s="30" t="e">
        <f aca="false">'EO9904.2'!M367-$Q$3</f>
        <v>#VALUE!</v>
      </c>
      <c r="S362" s="34" t="n">
        <f aca="false">IF($B362&lt;='EO9904.3'!mthend,Inputs!S350,0)</f>
        <v>0</v>
      </c>
      <c r="T362" s="0" t="n">
        <f aca="false">IF($B362&lt;='EO9904.3'!mthend,Inputs!T350,0)</f>
        <v>0</v>
      </c>
      <c r="U362" s="0" t="n">
        <f aca="false">IF($B362&lt;='EO9904.3'!mthend,Inputs!U350,0)</f>
        <v>0</v>
      </c>
      <c r="V362" s="33" t="n">
        <f aca="false">IF($B362&lt;='EO9904.3'!mthend,Inputs!V350,0)</f>
        <v>0</v>
      </c>
      <c r="W362" s="30" t="e">
        <f aca="false">'EO9904.3'!G367+$W$3</f>
        <v>#VALUE!</v>
      </c>
      <c r="X362" s="30" t="e">
        <f aca="false">'EO9904.3'!J367+$X$3</f>
        <v>#VALUE!</v>
      </c>
      <c r="Y362" s="30" t="n">
        <v>0</v>
      </c>
      <c r="AA362" s="34" t="n">
        <f aca="false">IF($B362&lt;='EO9904.3'!mthend,Inputs!AA350,0)</f>
        <v>0</v>
      </c>
      <c r="AB362" s="0" t="n">
        <f aca="false">IF($B362&lt;='EO9904.3'!mthend,Inputs!AB350,0)</f>
        <v>0</v>
      </c>
      <c r="AC362" s="0" t="n">
        <f aca="false">IF($B362&lt;='EO9904.3'!mthend,Inputs!AC350,0)</f>
        <v>0</v>
      </c>
      <c r="AD362" s="33" t="n">
        <f aca="false">IF($B362&lt;='EO9904.3'!mthend,Inputs!AD350,0)</f>
        <v>0</v>
      </c>
      <c r="AE362" s="30" t="e">
        <f aca="false">'EO9904.M'!G367+$AE$3</f>
        <v>#VALUE!</v>
      </c>
      <c r="AF362" s="30" t="e">
        <f aca="false">'EO9904.M'!J367+$AF$3</f>
        <v>#VALUE!</v>
      </c>
      <c r="AG362" s="30" t="n">
        <v>0</v>
      </c>
    </row>
    <row r="363" customFormat="false" ht="12.75" hidden="false" customHeight="false" outlineLevel="0" collapsed="false">
      <c r="B363" s="25" t="n">
        <f aca="false">'EO9904.1'!A368</f>
        <v>47849</v>
      </c>
      <c r="C363" s="34" t="n">
        <f aca="false">IF($B363&lt;=Summary!$D$10,Inputs!C351,0)</f>
        <v>0</v>
      </c>
      <c r="D363" s="35" t="n">
        <f aca="false">IF($B363&lt;=Summary!$D$10,Inputs!D351,0)</f>
        <v>0</v>
      </c>
      <c r="E363" s="32" t="n">
        <f aca="false">IF($B363&lt;=Summary!$D$10,Inputs!E351,0)</f>
        <v>0</v>
      </c>
      <c r="F363" s="32" t="n">
        <f aca="false">IF($B363&lt;=Summary!$D$10,Inputs!F351,0)</f>
        <v>0</v>
      </c>
      <c r="G363" s="29" t="str">
        <f aca="false">'EO9904.1'!G368</f>
        <v/>
      </c>
      <c r="H363" s="29" t="str">
        <f aca="false">'EO9904.1'!J368</f>
        <v/>
      </c>
      <c r="I363" s="29" t="str">
        <f aca="false">'EO9904.1'!M368</f>
        <v/>
      </c>
      <c r="K363" s="34" t="n">
        <f aca="false">IF($B363&lt;='EO9904.2'!mthend,Inputs!K351,0)</f>
        <v>0</v>
      </c>
      <c r="L363" s="33" t="n">
        <f aca="false">IF($B363&lt;='EO9904.2'!mthend,Inputs!L351,0)</f>
        <v>0</v>
      </c>
      <c r="M363" s="33" t="n">
        <f aca="false">IF($B363&lt;='EO9904.2'!mthend,Inputs!M351,0)</f>
        <v>0</v>
      </c>
      <c r="N363" s="33" t="n">
        <f aca="false">IF($B363&lt;='EO9904.2'!mthend,Inputs!N351,0)</f>
        <v>0</v>
      </c>
      <c r="O363" s="30" t="n">
        <v>0</v>
      </c>
      <c r="P363" s="30" t="n">
        <v>0</v>
      </c>
      <c r="Q363" s="30" t="e">
        <f aca="false">'EO9904.2'!M368-$Q$3</f>
        <v>#VALUE!</v>
      </c>
      <c r="S363" s="34" t="n">
        <f aca="false">IF($B363&lt;='EO9904.3'!mthend,Inputs!S351,0)</f>
        <v>0</v>
      </c>
      <c r="T363" s="0" t="n">
        <f aca="false">IF($B363&lt;='EO9904.3'!mthend,Inputs!T351,0)</f>
        <v>0</v>
      </c>
      <c r="U363" s="0" t="n">
        <f aca="false">IF($B363&lt;='EO9904.3'!mthend,Inputs!U351,0)</f>
        <v>0</v>
      </c>
      <c r="V363" s="33" t="n">
        <f aca="false">IF($B363&lt;='EO9904.3'!mthend,Inputs!V351,0)</f>
        <v>0</v>
      </c>
      <c r="W363" s="30" t="e">
        <f aca="false">'EO9904.3'!G368+$W$3</f>
        <v>#VALUE!</v>
      </c>
      <c r="X363" s="30" t="e">
        <f aca="false">'EO9904.3'!J368+$X$3</f>
        <v>#VALUE!</v>
      </c>
      <c r="Y363" s="30" t="n">
        <v>0</v>
      </c>
      <c r="AA363" s="34" t="n">
        <f aca="false">IF($B363&lt;='EO9904.3'!mthend,Inputs!AA351,0)</f>
        <v>0</v>
      </c>
      <c r="AB363" s="0" t="n">
        <f aca="false">IF($B363&lt;='EO9904.3'!mthend,Inputs!AB351,0)</f>
        <v>0</v>
      </c>
      <c r="AC363" s="0" t="n">
        <f aca="false">IF($B363&lt;='EO9904.3'!mthend,Inputs!AC351,0)</f>
        <v>0</v>
      </c>
      <c r="AD363" s="33" t="n">
        <f aca="false">IF($B363&lt;='EO9904.3'!mthend,Inputs!AD351,0)</f>
        <v>0</v>
      </c>
      <c r="AE363" s="30" t="e">
        <f aca="false">'EO9904.M'!G368+$AE$3</f>
        <v>#VALUE!</v>
      </c>
      <c r="AF363" s="30" t="e">
        <f aca="false">'EO9904.M'!J368+$AF$3</f>
        <v>#VALUE!</v>
      </c>
      <c r="AG363" s="30" t="n">
        <v>0</v>
      </c>
    </row>
    <row r="364" customFormat="false" ht="12.75" hidden="false" customHeight="false" outlineLevel="0" collapsed="false">
      <c r="B364" s="25" t="n">
        <f aca="false">'EO9904.1'!A369</f>
        <v>47880</v>
      </c>
      <c r="C364" s="34" t="n">
        <f aca="false">IF($B364&lt;=Summary!$D$10,Inputs!C352,0)</f>
        <v>0</v>
      </c>
      <c r="D364" s="35" t="n">
        <f aca="false">IF($B364&lt;=Summary!$D$10,Inputs!D352,0)</f>
        <v>0</v>
      </c>
      <c r="E364" s="32" t="n">
        <f aca="false">IF($B364&lt;=Summary!$D$10,Inputs!E352,0)</f>
        <v>0</v>
      </c>
      <c r="F364" s="32" t="n">
        <f aca="false">IF($B364&lt;=Summary!$D$10,Inputs!F352,0)</f>
        <v>0</v>
      </c>
      <c r="G364" s="29" t="str">
        <f aca="false">'EO9904.1'!G369</f>
        <v/>
      </c>
      <c r="H364" s="29" t="str">
        <f aca="false">'EO9904.1'!J369</f>
        <v/>
      </c>
      <c r="I364" s="29" t="str">
        <f aca="false">'EO9904.1'!M369</f>
        <v/>
      </c>
      <c r="K364" s="34" t="n">
        <f aca="false">IF($B364&lt;='EO9904.2'!mthend,Inputs!K352,0)</f>
        <v>0</v>
      </c>
      <c r="L364" s="33" t="n">
        <f aca="false">IF($B364&lt;='EO9904.2'!mthend,Inputs!L352,0)</f>
        <v>0</v>
      </c>
      <c r="M364" s="33" t="n">
        <f aca="false">IF($B364&lt;='EO9904.2'!mthend,Inputs!M352,0)</f>
        <v>0</v>
      </c>
      <c r="N364" s="33" t="n">
        <f aca="false">IF($B364&lt;='EO9904.2'!mthend,Inputs!N352,0)</f>
        <v>0</v>
      </c>
      <c r="O364" s="30" t="n">
        <v>0</v>
      </c>
      <c r="P364" s="30" t="n">
        <v>0</v>
      </c>
      <c r="Q364" s="30" t="e">
        <f aca="false">'EO9904.2'!M369-$Q$3</f>
        <v>#VALUE!</v>
      </c>
      <c r="S364" s="34" t="n">
        <f aca="false">IF($B364&lt;='EO9904.3'!mthend,Inputs!S352,0)</f>
        <v>0</v>
      </c>
      <c r="T364" s="0" t="n">
        <f aca="false">IF($B364&lt;='EO9904.3'!mthend,Inputs!T352,0)</f>
        <v>0</v>
      </c>
      <c r="U364" s="0" t="n">
        <f aca="false">IF($B364&lt;='EO9904.3'!mthend,Inputs!U352,0)</f>
        <v>0</v>
      </c>
      <c r="V364" s="33" t="n">
        <f aca="false">IF($B364&lt;='EO9904.3'!mthend,Inputs!V352,0)</f>
        <v>0</v>
      </c>
      <c r="W364" s="30" t="e">
        <f aca="false">'EO9904.3'!G369+$W$3</f>
        <v>#VALUE!</v>
      </c>
      <c r="X364" s="30" t="e">
        <f aca="false">'EO9904.3'!J369+$X$3</f>
        <v>#VALUE!</v>
      </c>
      <c r="Y364" s="30" t="n">
        <v>0</v>
      </c>
      <c r="AA364" s="34" t="n">
        <f aca="false">IF($B364&lt;='EO9904.3'!mthend,Inputs!AA352,0)</f>
        <v>0</v>
      </c>
      <c r="AB364" s="0" t="n">
        <f aca="false">IF($B364&lt;='EO9904.3'!mthend,Inputs!AB352,0)</f>
        <v>0</v>
      </c>
      <c r="AC364" s="0" t="n">
        <f aca="false">IF($B364&lt;='EO9904.3'!mthend,Inputs!AC352,0)</f>
        <v>0</v>
      </c>
      <c r="AD364" s="33" t="n">
        <f aca="false">IF($B364&lt;='EO9904.3'!mthend,Inputs!AD352,0)</f>
        <v>0</v>
      </c>
      <c r="AE364" s="30" t="e">
        <f aca="false">'EO9904.M'!G369+$AE$3</f>
        <v>#VALUE!</v>
      </c>
      <c r="AF364" s="30" t="e">
        <f aca="false">'EO9904.M'!J369+$AF$3</f>
        <v>#VALUE!</v>
      </c>
      <c r="AG364" s="30" t="n">
        <v>0</v>
      </c>
    </row>
    <row r="365" customFormat="false" ht="12.75" hidden="false" customHeight="false" outlineLevel="0" collapsed="false">
      <c r="B365" s="25" t="n">
        <f aca="false">'EO9904.1'!A370</f>
        <v>47908</v>
      </c>
      <c r="C365" s="34" t="n">
        <f aca="false">IF($B365&lt;=Summary!$D$10,Inputs!C353,0)</f>
        <v>0</v>
      </c>
      <c r="D365" s="35" t="n">
        <f aca="false">IF($B365&lt;=Summary!$D$10,Inputs!D353,0)</f>
        <v>0</v>
      </c>
      <c r="E365" s="32" t="n">
        <f aca="false">IF($B365&lt;=Summary!$D$10,Inputs!E353,0)</f>
        <v>0</v>
      </c>
      <c r="F365" s="32" t="n">
        <f aca="false">IF($B365&lt;=Summary!$D$10,Inputs!F353,0)</f>
        <v>0</v>
      </c>
      <c r="G365" s="29" t="n">
        <f aca="false">'EO9904.1'!G370</f>
        <v>0</v>
      </c>
      <c r="H365" s="29" t="n">
        <f aca="false">'EO9904.1'!J370</f>
        <v>0</v>
      </c>
      <c r="I365" s="29" t="n">
        <f aca="false">'EO9904.1'!M370</f>
        <v>0</v>
      </c>
      <c r="K365" s="34" t="n">
        <f aca="false">IF($B365&lt;='EO9904.2'!mthend,Inputs!K353,0)</f>
        <v>0</v>
      </c>
      <c r="L365" s="33" t="n">
        <f aca="false">IF($B365&lt;='EO9904.2'!mthend,Inputs!L353,0)</f>
        <v>0</v>
      </c>
      <c r="M365" s="33" t="n">
        <f aca="false">IF($B365&lt;='EO9904.2'!mthend,Inputs!M353,0)</f>
        <v>0</v>
      </c>
      <c r="N365" s="33" t="n">
        <f aca="false">IF($B365&lt;='EO9904.2'!mthend,Inputs!N353,0)</f>
        <v>0</v>
      </c>
      <c r="O365" s="30" t="n">
        <v>0</v>
      </c>
      <c r="P365" s="30" t="n">
        <v>0</v>
      </c>
      <c r="Q365" s="30" t="n">
        <f aca="false">'EO9904.2'!M370-$Q$3</f>
        <v>-0.0075</v>
      </c>
      <c r="S365" s="34" t="n">
        <f aca="false">IF($B365&lt;='EO9904.3'!mthend,Inputs!S353,0)</f>
        <v>0</v>
      </c>
      <c r="T365" s="0" t="n">
        <f aca="false">IF($B365&lt;='EO9904.3'!mthend,Inputs!T353,0)</f>
        <v>0</v>
      </c>
      <c r="U365" s="0" t="n">
        <f aca="false">IF($B365&lt;='EO9904.3'!mthend,Inputs!U353,0)</f>
        <v>0</v>
      </c>
      <c r="V365" s="33" t="n">
        <f aca="false">IF($B365&lt;='EO9904.3'!mthend,Inputs!V353,0)</f>
        <v>0</v>
      </c>
      <c r="W365" s="30" t="n">
        <f aca="false">'EO9904.3'!G370+$W$3</f>
        <v>0.08</v>
      </c>
      <c r="X365" s="30" t="n">
        <f aca="false">'EO9904.3'!J370+$X$3</f>
        <v>0.015</v>
      </c>
      <c r="Y365" s="30" t="n">
        <v>0</v>
      </c>
      <c r="AA365" s="34" t="n">
        <f aca="false">IF($B365&lt;='EO9904.3'!mthend,Inputs!AA353,0)</f>
        <v>0</v>
      </c>
      <c r="AB365" s="0" t="n">
        <f aca="false">IF($B365&lt;='EO9904.3'!mthend,Inputs!AB353,0)</f>
        <v>0</v>
      </c>
      <c r="AC365" s="0" t="n">
        <f aca="false">IF($B365&lt;='EO9904.3'!mthend,Inputs!AC353,0)</f>
        <v>0</v>
      </c>
      <c r="AD365" s="33" t="n">
        <f aca="false">IF($B365&lt;='EO9904.3'!mthend,Inputs!AD353,0)</f>
        <v>0</v>
      </c>
      <c r="AE365" s="30" t="n">
        <f aca="false">'EO9904.M'!G370+$AE$3</f>
        <v>0.08</v>
      </c>
      <c r="AF365" s="30" t="n">
        <f aca="false">'EO9904.M'!J370+$AF$3</f>
        <v>0.015</v>
      </c>
      <c r="AG365" s="30" t="n">
        <v>0</v>
      </c>
    </row>
    <row r="366" customFormat="false" ht="12.75" hidden="false" customHeight="false" outlineLevel="0" collapsed="false">
      <c r="B366" s="25"/>
    </row>
    <row r="367" customFormat="false" ht="12.75" hidden="false" customHeight="false" outlineLevel="0" collapsed="false">
      <c r="B367" s="25"/>
    </row>
    <row r="368" customFormat="false" ht="12.75" hidden="false" customHeight="false" outlineLevel="0" collapsed="false">
      <c r="B368" s="25"/>
    </row>
    <row r="369" customFormat="false" ht="12.75" hidden="false" customHeight="false" outlineLevel="0" collapsed="false">
      <c r="B369" s="25"/>
    </row>
    <row r="370" customFormat="false" ht="12.75" hidden="false" customHeight="false" outlineLevel="0" collapsed="false">
      <c r="B370" s="25"/>
    </row>
    <row r="371" customFormat="false" ht="12.75" hidden="false" customHeight="false" outlineLevel="0" collapsed="false">
      <c r="B371" s="25"/>
    </row>
    <row r="372" customFormat="false" ht="12.75" hidden="false" customHeight="false" outlineLevel="0" collapsed="false">
      <c r="B372" s="25"/>
    </row>
    <row r="373" customFormat="false" ht="12.75" hidden="false" customHeight="false" outlineLevel="0" collapsed="false">
      <c r="B373" s="25"/>
    </row>
    <row r="374" customFormat="false" ht="12.75" hidden="false" customHeight="false" outlineLevel="0" collapsed="false">
      <c r="B374" s="25"/>
    </row>
    <row r="375" customFormat="false" ht="12.75" hidden="false" customHeight="false" outlineLevel="0" collapsed="false">
      <c r="B375" s="25"/>
    </row>
    <row r="376" customFormat="false" ht="12.75" hidden="false" customHeight="false" outlineLevel="0" collapsed="false">
      <c r="B376" s="25"/>
    </row>
    <row r="377" customFormat="false" ht="12.75" hidden="false" customHeight="false" outlineLevel="0" collapsed="false">
      <c r="B377" s="25"/>
    </row>
    <row r="378" customFormat="false" ht="12.75" hidden="false" customHeight="false" outlineLevel="0" collapsed="false">
      <c r="B378" s="25"/>
    </row>
    <row r="379" customFormat="false" ht="12.75" hidden="false" customHeight="false" outlineLevel="0" collapsed="false">
      <c r="B379" s="25"/>
    </row>
    <row r="380" customFormat="false" ht="12.75" hidden="false" customHeight="false" outlineLevel="0" collapsed="false">
      <c r="B380" s="25"/>
    </row>
    <row r="381" customFormat="false" ht="12.75" hidden="false" customHeight="false" outlineLevel="0" collapsed="false">
      <c r="B381" s="25"/>
    </row>
    <row r="382" customFormat="false" ht="12.75" hidden="false" customHeight="false" outlineLevel="0" collapsed="false">
      <c r="B382" s="25"/>
    </row>
    <row r="383" customFormat="false" ht="12.75" hidden="false" customHeight="false" outlineLevel="0" collapsed="false">
      <c r="B383" s="25"/>
    </row>
    <row r="384" customFormat="false" ht="12.75" hidden="false" customHeight="false" outlineLevel="0" collapsed="false">
      <c r="B384" s="25"/>
    </row>
    <row r="385" customFormat="false" ht="12.75" hidden="false" customHeight="false" outlineLevel="0" collapsed="false">
      <c r="B385" s="25"/>
    </row>
    <row r="386" customFormat="false" ht="12.75" hidden="false" customHeight="false" outlineLevel="0" collapsed="false">
      <c r="B386" s="25"/>
    </row>
    <row r="387" customFormat="false" ht="12.75" hidden="false" customHeight="false" outlineLevel="0" collapsed="false">
      <c r="B387" s="25"/>
    </row>
    <row r="388" customFormat="false" ht="12.75" hidden="false" customHeight="false" outlineLevel="0" collapsed="false">
      <c r="B388" s="25"/>
    </row>
    <row r="389" customFormat="false" ht="12.75" hidden="false" customHeight="false" outlineLevel="0" collapsed="false">
      <c r="B389" s="25"/>
    </row>
    <row r="390" customFormat="false" ht="12.75" hidden="false" customHeight="false" outlineLevel="0" collapsed="false">
      <c r="B390" s="25"/>
    </row>
    <row r="391" customFormat="false" ht="12.75" hidden="false" customHeight="false" outlineLevel="0" collapsed="false">
      <c r="B391" s="25"/>
    </row>
    <row r="392" customFormat="false" ht="12.75" hidden="false" customHeight="false" outlineLevel="0" collapsed="false">
      <c r="B392" s="25"/>
    </row>
    <row r="393" customFormat="false" ht="12.75" hidden="false" customHeight="false" outlineLevel="0" collapsed="false">
      <c r="B393" s="25"/>
    </row>
    <row r="394" customFormat="false" ht="12.75" hidden="false" customHeight="false" outlineLevel="0" collapsed="false">
      <c r="B394" s="25"/>
    </row>
    <row r="395" customFormat="false" ht="12.75" hidden="false" customHeight="false" outlineLevel="0" collapsed="false">
      <c r="B395" s="25"/>
    </row>
    <row r="396" customFormat="false" ht="12.75" hidden="false" customHeight="false" outlineLevel="0" collapsed="false">
      <c r="B396" s="25"/>
    </row>
    <row r="397" customFormat="false" ht="12.75" hidden="false" customHeight="false" outlineLevel="0" collapsed="false">
      <c r="B397" s="25"/>
    </row>
    <row r="398" customFormat="false" ht="12.75" hidden="false" customHeight="false" outlineLevel="0" collapsed="false">
      <c r="B398" s="25"/>
    </row>
    <row r="399" customFormat="false" ht="12.75" hidden="false" customHeight="false" outlineLevel="0" collapsed="false">
      <c r="B399" s="25"/>
    </row>
    <row r="400" customFormat="false" ht="12.75" hidden="false" customHeight="false" outlineLevel="0" collapsed="false">
      <c r="B400" s="25"/>
    </row>
    <row r="401" customFormat="false" ht="12.75" hidden="false" customHeight="false" outlineLevel="0" collapsed="false">
      <c r="B401" s="25"/>
    </row>
    <row r="402" customFormat="false" ht="12.75" hidden="false" customHeight="false" outlineLevel="0" collapsed="false">
      <c r="B402" s="25"/>
    </row>
    <row r="403" customFormat="false" ht="12.75" hidden="false" customHeight="false" outlineLevel="0" collapsed="false">
      <c r="B403" s="25"/>
    </row>
    <row r="404" customFormat="false" ht="12.75" hidden="false" customHeight="false" outlineLevel="0" collapsed="false">
      <c r="B404" s="25"/>
    </row>
    <row r="405" customFormat="false" ht="12.75" hidden="false" customHeight="false" outlineLevel="0" collapsed="false">
      <c r="B405" s="25"/>
    </row>
    <row r="406" customFormat="false" ht="12.75" hidden="false" customHeight="false" outlineLevel="0" collapsed="false">
      <c r="B406" s="25"/>
    </row>
    <row r="407" customFormat="false" ht="12.75" hidden="false" customHeight="false" outlineLevel="0" collapsed="false">
      <c r="B407" s="25"/>
    </row>
    <row r="408" customFormat="false" ht="12.75" hidden="false" customHeight="false" outlineLevel="0" collapsed="false">
      <c r="B408" s="25"/>
    </row>
    <row r="409" customFormat="false" ht="12.75" hidden="false" customHeight="false" outlineLevel="0" collapsed="false">
      <c r="B409" s="25"/>
    </row>
    <row r="410" customFormat="false" ht="12.75" hidden="false" customHeight="false" outlineLevel="0" collapsed="false">
      <c r="B410" s="25"/>
    </row>
    <row r="411" customFormat="false" ht="12.75" hidden="false" customHeight="false" outlineLevel="0" collapsed="false">
      <c r="B411" s="25"/>
    </row>
    <row r="412" customFormat="false" ht="12.75" hidden="false" customHeight="false" outlineLevel="0" collapsed="false">
      <c r="B412" s="25"/>
    </row>
    <row r="413" customFormat="false" ht="12.75" hidden="false" customHeight="false" outlineLevel="0" collapsed="false">
      <c r="B413" s="25"/>
    </row>
    <row r="414" customFormat="false" ht="12.75" hidden="false" customHeight="false" outlineLevel="0" collapsed="false">
      <c r="B414" s="25"/>
    </row>
    <row r="415" customFormat="false" ht="12.75" hidden="false" customHeight="false" outlineLevel="0" collapsed="false">
      <c r="B415" s="25"/>
    </row>
    <row r="416" customFormat="false" ht="12.75" hidden="false" customHeight="false" outlineLevel="0" collapsed="false">
      <c r="B416" s="25"/>
    </row>
    <row r="417" customFormat="false" ht="12.75" hidden="false" customHeight="false" outlineLevel="0" collapsed="false">
      <c r="B417" s="25"/>
    </row>
    <row r="418" customFormat="false" ht="12.75" hidden="false" customHeight="false" outlineLevel="0" collapsed="false">
      <c r="B418" s="25"/>
    </row>
    <row r="419" customFormat="false" ht="12.75" hidden="false" customHeight="false" outlineLevel="0" collapsed="false">
      <c r="B419" s="25"/>
    </row>
    <row r="420" customFormat="false" ht="12.75" hidden="false" customHeight="false" outlineLevel="0" collapsed="false">
      <c r="B420" s="25"/>
    </row>
    <row r="421" customFormat="false" ht="12.75" hidden="false" customHeight="false" outlineLevel="0" collapsed="false">
      <c r="B421" s="25"/>
    </row>
    <row r="422" customFormat="false" ht="12.75" hidden="false" customHeight="false" outlineLevel="0" collapsed="false">
      <c r="B422" s="25"/>
    </row>
    <row r="423" customFormat="false" ht="12.75" hidden="false" customHeight="false" outlineLevel="0" collapsed="false">
      <c r="B423" s="25"/>
    </row>
    <row r="424" customFormat="false" ht="12.75" hidden="false" customHeight="false" outlineLevel="0" collapsed="false">
      <c r="B424" s="25"/>
    </row>
    <row r="425" customFormat="false" ht="12.75" hidden="false" customHeight="false" outlineLevel="0" collapsed="false">
      <c r="B425" s="25"/>
    </row>
    <row r="426" customFormat="false" ht="12.75" hidden="false" customHeight="false" outlineLevel="0" collapsed="false">
      <c r="B426" s="25"/>
    </row>
    <row r="427" customFormat="false" ht="12.75" hidden="false" customHeight="false" outlineLevel="0" collapsed="false">
      <c r="B427" s="25"/>
    </row>
    <row r="428" customFormat="false" ht="12.75" hidden="false" customHeight="false" outlineLevel="0" collapsed="false">
      <c r="B428" s="25"/>
    </row>
    <row r="429" customFormat="false" ht="12.75" hidden="false" customHeight="false" outlineLevel="0" collapsed="false">
      <c r="B429" s="25"/>
    </row>
    <row r="430" customFormat="false" ht="12.75" hidden="false" customHeight="false" outlineLevel="0" collapsed="false">
      <c r="B430" s="25"/>
    </row>
    <row r="431" customFormat="false" ht="12.75" hidden="false" customHeight="false" outlineLevel="0" collapsed="false">
      <c r="B431" s="25"/>
    </row>
    <row r="432" customFormat="false" ht="12.75" hidden="false" customHeight="false" outlineLevel="0" collapsed="false">
      <c r="B432" s="25"/>
    </row>
    <row r="433" customFormat="false" ht="12.75" hidden="false" customHeight="false" outlineLevel="0" collapsed="false">
      <c r="B433" s="25"/>
    </row>
    <row r="434" customFormat="false" ht="12.75" hidden="false" customHeight="false" outlineLevel="0" collapsed="false">
      <c r="B434" s="25"/>
    </row>
    <row r="435" customFormat="false" ht="12.75" hidden="false" customHeight="false" outlineLevel="0" collapsed="false">
      <c r="B435" s="25"/>
    </row>
    <row r="436" customFormat="false" ht="12.75" hidden="false" customHeight="false" outlineLevel="0" collapsed="false">
      <c r="B436" s="25"/>
    </row>
    <row r="437" customFormat="false" ht="12.75" hidden="false" customHeight="false" outlineLevel="0" collapsed="false">
      <c r="B437" s="25"/>
    </row>
    <row r="438" customFormat="false" ht="12.75" hidden="false" customHeight="false" outlineLevel="0" collapsed="false">
      <c r="B438" s="25"/>
    </row>
    <row r="439" customFormat="false" ht="12.75" hidden="false" customHeight="false" outlineLevel="0" collapsed="false">
      <c r="B439" s="25"/>
    </row>
    <row r="440" customFormat="false" ht="12.75" hidden="false" customHeight="false" outlineLevel="0" collapsed="false">
      <c r="B440" s="25"/>
    </row>
    <row r="441" customFormat="false" ht="12.75" hidden="false" customHeight="false" outlineLevel="0" collapsed="false">
      <c r="B441" s="25"/>
    </row>
    <row r="442" customFormat="false" ht="12.75" hidden="false" customHeight="false" outlineLevel="0" collapsed="false">
      <c r="B442" s="25"/>
    </row>
    <row r="443" customFormat="false" ht="12.75" hidden="false" customHeight="false" outlineLevel="0" collapsed="false">
      <c r="B443" s="25"/>
    </row>
    <row r="444" customFormat="false" ht="12.75" hidden="false" customHeight="false" outlineLevel="0" collapsed="false">
      <c r="B444" s="25"/>
    </row>
    <row r="445" customFormat="false" ht="12.75" hidden="false" customHeight="false" outlineLevel="0" collapsed="false">
      <c r="B445" s="25"/>
    </row>
    <row r="446" customFormat="false" ht="12.75" hidden="false" customHeight="false" outlineLevel="0" collapsed="false">
      <c r="B446" s="25"/>
    </row>
    <row r="447" customFormat="false" ht="12.75" hidden="false" customHeight="false" outlineLevel="0" collapsed="false">
      <c r="B447" s="25"/>
    </row>
    <row r="448" customFormat="false" ht="12.75" hidden="false" customHeight="false" outlineLevel="0" collapsed="false">
      <c r="B448" s="25"/>
    </row>
    <row r="449" customFormat="false" ht="12.75" hidden="false" customHeight="false" outlineLevel="0" collapsed="false">
      <c r="B449" s="25"/>
    </row>
    <row r="450" customFormat="false" ht="12.75" hidden="false" customHeight="false" outlineLevel="0" collapsed="false">
      <c r="B450" s="25"/>
    </row>
    <row r="451" customFormat="false" ht="12.75" hidden="false" customHeight="false" outlineLevel="0" collapsed="false">
      <c r="B451" s="25"/>
    </row>
    <row r="452" customFormat="false" ht="12.75" hidden="false" customHeight="false" outlineLevel="0" collapsed="false">
      <c r="B452" s="25"/>
    </row>
    <row r="453" customFormat="false" ht="12.75" hidden="false" customHeight="false" outlineLevel="0" collapsed="false">
      <c r="B453" s="25"/>
    </row>
    <row r="454" customFormat="false" ht="12.75" hidden="false" customHeight="false" outlineLevel="0" collapsed="false">
      <c r="B454" s="25"/>
    </row>
    <row r="455" customFormat="false" ht="12.75" hidden="false" customHeight="false" outlineLevel="0" collapsed="false">
      <c r="B455" s="25"/>
    </row>
    <row r="456" customFormat="false" ht="12.75" hidden="false" customHeight="false" outlineLevel="0" collapsed="false">
      <c r="B456" s="25"/>
    </row>
    <row r="457" customFormat="false" ht="12.75" hidden="false" customHeight="false" outlineLevel="0" collapsed="false">
      <c r="B457" s="25"/>
    </row>
    <row r="458" customFormat="false" ht="12.75" hidden="false" customHeight="false" outlineLevel="0" collapsed="false">
      <c r="B458" s="25"/>
    </row>
    <row r="459" customFormat="false" ht="12.75" hidden="false" customHeight="false" outlineLevel="0" collapsed="false">
      <c r="B459" s="25"/>
    </row>
    <row r="460" customFormat="false" ht="12.75" hidden="false" customHeight="false" outlineLevel="0" collapsed="false">
      <c r="B460" s="25"/>
    </row>
    <row r="461" customFormat="false" ht="12.75" hidden="false" customHeight="false" outlineLevel="0" collapsed="false">
      <c r="B461" s="25"/>
    </row>
    <row r="462" customFormat="false" ht="12.75" hidden="false" customHeight="false" outlineLevel="0" collapsed="false">
      <c r="B462" s="25"/>
    </row>
    <row r="463" customFormat="false" ht="12.75" hidden="false" customHeight="false" outlineLevel="0" collapsed="false">
      <c r="B463" s="25"/>
    </row>
    <row r="464" customFormat="false" ht="12.75" hidden="false" customHeight="false" outlineLevel="0" collapsed="false">
      <c r="B464" s="25"/>
    </row>
    <row r="465" customFormat="false" ht="12.75" hidden="false" customHeight="false" outlineLevel="0" collapsed="false">
      <c r="B465" s="25"/>
    </row>
    <row r="466" customFormat="false" ht="12.75" hidden="false" customHeight="false" outlineLevel="0" collapsed="false">
      <c r="B466" s="25"/>
    </row>
    <row r="467" customFormat="false" ht="12.75" hidden="false" customHeight="false" outlineLevel="0" collapsed="false">
      <c r="B467" s="25"/>
    </row>
    <row r="468" customFormat="false" ht="12.75" hidden="false" customHeight="false" outlineLevel="0" collapsed="false">
      <c r="B468" s="25"/>
    </row>
    <row r="469" customFormat="false" ht="12.75" hidden="false" customHeight="false" outlineLevel="0" collapsed="false">
      <c r="B469" s="25"/>
    </row>
    <row r="470" customFormat="false" ht="12.75" hidden="false" customHeight="false" outlineLevel="0" collapsed="false">
      <c r="B470" s="25"/>
    </row>
    <row r="471" customFormat="false" ht="12.75" hidden="false" customHeight="false" outlineLevel="0" collapsed="false">
      <c r="B471" s="25"/>
    </row>
    <row r="472" customFormat="false" ht="12.75" hidden="false" customHeight="false" outlineLevel="0" collapsed="false">
      <c r="B472" s="25"/>
    </row>
    <row r="473" customFormat="false" ht="12.75" hidden="false" customHeight="false" outlineLevel="0" collapsed="false">
      <c r="B473" s="25"/>
    </row>
    <row r="474" customFormat="false" ht="12.75" hidden="false" customHeight="false" outlineLevel="0" collapsed="false">
      <c r="B474" s="25"/>
    </row>
    <row r="475" customFormat="false" ht="12.75" hidden="false" customHeight="false" outlineLevel="0" collapsed="false">
      <c r="B475" s="25"/>
    </row>
    <row r="476" customFormat="false" ht="12.75" hidden="false" customHeight="false" outlineLevel="0" collapsed="false">
      <c r="B476" s="25"/>
    </row>
    <row r="477" customFormat="false" ht="12.75" hidden="false" customHeight="false" outlineLevel="0" collapsed="false">
      <c r="B477" s="25"/>
    </row>
    <row r="478" customFormat="false" ht="12.75" hidden="false" customHeight="false" outlineLevel="0" collapsed="false">
      <c r="B478" s="25"/>
    </row>
    <row r="479" customFormat="false" ht="12.75" hidden="false" customHeight="false" outlineLevel="0" collapsed="false">
      <c r="B479" s="25"/>
    </row>
    <row r="480" customFormat="false" ht="12.75" hidden="false" customHeight="false" outlineLevel="0" collapsed="false">
      <c r="B480" s="25"/>
    </row>
    <row r="481" customFormat="false" ht="12.75" hidden="false" customHeight="false" outlineLevel="0" collapsed="false">
      <c r="B481" s="25"/>
    </row>
    <row r="482" customFormat="false" ht="12.75" hidden="false" customHeight="false" outlineLevel="0" collapsed="false">
      <c r="B482" s="25"/>
    </row>
    <row r="483" customFormat="false" ht="12.75" hidden="false" customHeight="false" outlineLevel="0" collapsed="false">
      <c r="B483" s="25"/>
    </row>
    <row r="484" customFormat="false" ht="12.75" hidden="false" customHeight="false" outlineLevel="0" collapsed="false">
      <c r="B484" s="25"/>
    </row>
    <row r="485" customFormat="false" ht="12.75" hidden="false" customHeight="false" outlineLevel="0" collapsed="false">
      <c r="B485" s="25"/>
    </row>
    <row r="486" customFormat="false" ht="12.75" hidden="false" customHeight="false" outlineLevel="0" collapsed="false">
      <c r="B486" s="25"/>
    </row>
    <row r="487" customFormat="false" ht="12.75" hidden="false" customHeight="false" outlineLevel="0" collapsed="false">
      <c r="B487" s="25"/>
    </row>
    <row r="488" customFormat="false" ht="12.75" hidden="false" customHeight="false" outlineLevel="0" collapsed="false">
      <c r="B488" s="25"/>
    </row>
    <row r="489" customFormat="false" ht="12.75" hidden="false" customHeight="false" outlineLevel="0" collapsed="false">
      <c r="B489" s="25"/>
    </row>
    <row r="490" customFormat="false" ht="12.75" hidden="false" customHeight="false" outlineLevel="0" collapsed="false">
      <c r="B490" s="25"/>
    </row>
    <row r="491" customFormat="false" ht="12.75" hidden="false" customHeight="false" outlineLevel="0" collapsed="false">
      <c r="B491" s="25"/>
    </row>
    <row r="492" customFormat="false" ht="12.75" hidden="false" customHeight="false" outlineLevel="0" collapsed="false">
      <c r="B492" s="25"/>
    </row>
    <row r="493" customFormat="false" ht="12.75" hidden="false" customHeight="false" outlineLevel="0" collapsed="false">
      <c r="B493" s="25"/>
    </row>
    <row r="494" customFormat="false" ht="12.75" hidden="false" customHeight="false" outlineLevel="0" collapsed="false">
      <c r="B494" s="25"/>
    </row>
    <row r="495" customFormat="false" ht="12.75" hidden="false" customHeight="false" outlineLevel="0" collapsed="false">
      <c r="B495" s="25"/>
    </row>
    <row r="496" customFormat="false" ht="12.75" hidden="false" customHeight="false" outlineLevel="0" collapsed="false">
      <c r="B496" s="25"/>
    </row>
    <row r="497" customFormat="false" ht="12.75" hidden="false" customHeight="false" outlineLevel="0" collapsed="false">
      <c r="B497" s="25"/>
    </row>
    <row r="498" customFormat="false" ht="12.75" hidden="false" customHeight="false" outlineLevel="0" collapsed="false">
      <c r="B498" s="25"/>
    </row>
    <row r="499" customFormat="false" ht="12.75" hidden="false" customHeight="false" outlineLevel="0" collapsed="false">
      <c r="B499" s="25"/>
    </row>
    <row r="500" customFormat="false" ht="12.75" hidden="false" customHeight="false" outlineLevel="0" collapsed="false">
      <c r="B500" s="25"/>
    </row>
    <row r="501" customFormat="false" ht="12.75" hidden="false" customHeight="false" outlineLevel="0" collapsed="false">
      <c r="B501" s="25"/>
    </row>
    <row r="502" customFormat="false" ht="12.75" hidden="false" customHeight="false" outlineLevel="0" collapsed="false">
      <c r="B502" s="25"/>
    </row>
    <row r="503" customFormat="false" ht="12.75" hidden="false" customHeight="false" outlineLevel="0" collapsed="false">
      <c r="B503" s="25"/>
    </row>
    <row r="504" customFormat="false" ht="12.75" hidden="false" customHeight="false" outlineLevel="0" collapsed="false">
      <c r="B504" s="25"/>
    </row>
    <row r="505" customFormat="false" ht="12.75" hidden="false" customHeight="false" outlineLevel="0" collapsed="false">
      <c r="B505" s="25"/>
    </row>
    <row r="506" customFormat="false" ht="12.75" hidden="false" customHeight="false" outlineLevel="0" collapsed="false">
      <c r="B506" s="25"/>
    </row>
    <row r="507" customFormat="false" ht="12.75" hidden="false" customHeight="false" outlineLevel="0" collapsed="false">
      <c r="B507" s="25"/>
    </row>
    <row r="508" customFormat="false" ht="12.75" hidden="false" customHeight="false" outlineLevel="0" collapsed="false">
      <c r="B508" s="25"/>
    </row>
    <row r="509" customFormat="false" ht="12.75" hidden="false" customHeight="false" outlineLevel="0" collapsed="false">
      <c r="B509" s="25"/>
    </row>
    <row r="510" customFormat="false" ht="12.75" hidden="false" customHeight="false" outlineLevel="0" collapsed="false">
      <c r="B510" s="25"/>
    </row>
    <row r="511" customFormat="false" ht="12.75" hidden="false" customHeight="false" outlineLevel="0" collapsed="false">
      <c r="B511" s="25"/>
    </row>
    <row r="512" customFormat="false" ht="12.75" hidden="false" customHeight="false" outlineLevel="0" collapsed="false">
      <c r="B512" s="25"/>
    </row>
    <row r="513" customFormat="false" ht="12.75" hidden="false" customHeight="false" outlineLevel="0" collapsed="false">
      <c r="B513" s="25"/>
    </row>
    <row r="514" customFormat="false" ht="12.75" hidden="false" customHeight="false" outlineLevel="0" collapsed="false">
      <c r="B514" s="25"/>
    </row>
    <row r="515" customFormat="false" ht="12.75" hidden="false" customHeight="false" outlineLevel="0" collapsed="false">
      <c r="B515" s="25"/>
    </row>
    <row r="516" customFormat="false" ht="12.75" hidden="false" customHeight="false" outlineLevel="0" collapsed="false">
      <c r="B516" s="25"/>
    </row>
    <row r="517" customFormat="false" ht="12.75" hidden="false" customHeight="false" outlineLevel="0" collapsed="false">
      <c r="B517" s="25"/>
    </row>
    <row r="518" customFormat="false" ht="12.75" hidden="false" customHeight="false" outlineLevel="0" collapsed="false">
      <c r="B518" s="25"/>
    </row>
    <row r="519" customFormat="false" ht="12.75" hidden="false" customHeight="false" outlineLevel="0" collapsed="false">
      <c r="B519" s="25"/>
    </row>
    <row r="520" customFormat="false" ht="12.75" hidden="false" customHeight="false" outlineLevel="0" collapsed="false">
      <c r="B520" s="25"/>
    </row>
    <row r="521" customFormat="false" ht="12.75" hidden="false" customHeight="false" outlineLevel="0" collapsed="false">
      <c r="B521" s="25"/>
    </row>
    <row r="522" customFormat="false" ht="12.75" hidden="false" customHeight="false" outlineLevel="0" collapsed="false">
      <c r="B522" s="25"/>
    </row>
    <row r="523" customFormat="false" ht="12.75" hidden="false" customHeight="false" outlineLevel="0" collapsed="false">
      <c r="B523" s="25"/>
    </row>
    <row r="524" customFormat="false" ht="12.75" hidden="false" customHeight="false" outlineLevel="0" collapsed="false">
      <c r="B524" s="25"/>
    </row>
    <row r="525" customFormat="false" ht="12.75" hidden="false" customHeight="false" outlineLevel="0" collapsed="false">
      <c r="B525" s="25"/>
    </row>
    <row r="526" customFormat="false" ht="12.75" hidden="false" customHeight="false" outlineLevel="0" collapsed="false">
      <c r="B526" s="25"/>
    </row>
    <row r="527" customFormat="false" ht="12.75" hidden="false" customHeight="false" outlineLevel="0" collapsed="false">
      <c r="B527" s="25"/>
    </row>
    <row r="528" customFormat="false" ht="12.75" hidden="false" customHeight="false" outlineLevel="0" collapsed="false">
      <c r="B528" s="25"/>
    </row>
    <row r="529" customFormat="false" ht="12.75" hidden="false" customHeight="false" outlineLevel="0" collapsed="false">
      <c r="B529" s="25"/>
    </row>
    <row r="530" customFormat="false" ht="12.75" hidden="false" customHeight="false" outlineLevel="0" collapsed="false">
      <c r="B530" s="25"/>
    </row>
    <row r="531" customFormat="false" ht="12.75" hidden="false" customHeight="false" outlineLevel="0" collapsed="false">
      <c r="B531" s="25"/>
    </row>
    <row r="532" customFormat="false" ht="12.75" hidden="false" customHeight="false" outlineLevel="0" collapsed="false">
      <c r="B532" s="25"/>
    </row>
    <row r="533" customFormat="false" ht="12.75" hidden="false" customHeight="false" outlineLevel="0" collapsed="false">
      <c r="B533" s="25"/>
    </row>
    <row r="534" customFormat="false" ht="12.75" hidden="false" customHeight="false" outlineLevel="0" collapsed="false">
      <c r="B534" s="25"/>
    </row>
    <row r="535" customFormat="false" ht="12.75" hidden="false" customHeight="false" outlineLevel="0" collapsed="false">
      <c r="B535" s="25"/>
    </row>
    <row r="536" customFormat="false" ht="12.75" hidden="false" customHeight="false" outlineLevel="0" collapsed="false">
      <c r="B536" s="25"/>
    </row>
    <row r="537" customFormat="false" ht="12.75" hidden="false" customHeight="false" outlineLevel="0" collapsed="false">
      <c r="B537" s="25"/>
    </row>
    <row r="538" customFormat="false" ht="12.75" hidden="false" customHeight="false" outlineLevel="0" collapsed="false">
      <c r="B538" s="25"/>
    </row>
    <row r="539" customFormat="false" ht="12.75" hidden="false" customHeight="false" outlineLevel="0" collapsed="false">
      <c r="B539" s="25"/>
    </row>
    <row r="540" customFormat="false" ht="12.75" hidden="false" customHeight="false" outlineLevel="0" collapsed="false">
      <c r="B540" s="25"/>
    </row>
    <row r="541" customFormat="false" ht="12.75" hidden="false" customHeight="false" outlineLevel="0" collapsed="false">
      <c r="B541" s="25"/>
    </row>
    <row r="542" customFormat="false" ht="12.75" hidden="false" customHeight="false" outlineLevel="0" collapsed="false">
      <c r="B542" s="25"/>
    </row>
    <row r="543" customFormat="false" ht="12.75" hidden="false" customHeight="false" outlineLevel="0" collapsed="false">
      <c r="B543" s="25"/>
    </row>
    <row r="544" customFormat="false" ht="12.75" hidden="false" customHeight="false" outlineLevel="0" collapsed="false">
      <c r="B544" s="25"/>
    </row>
    <row r="545" customFormat="false" ht="12.75" hidden="false" customHeight="false" outlineLevel="0" collapsed="false">
      <c r="B545" s="25"/>
    </row>
    <row r="546" customFormat="false" ht="12.75" hidden="false" customHeight="false" outlineLevel="0" collapsed="false">
      <c r="B546" s="25"/>
    </row>
    <row r="547" customFormat="false" ht="12.75" hidden="false" customHeight="false" outlineLevel="0" collapsed="false">
      <c r="B547" s="25"/>
    </row>
    <row r="548" customFormat="false" ht="12.75" hidden="false" customHeight="false" outlineLevel="0" collapsed="false">
      <c r="B548" s="25"/>
    </row>
    <row r="549" customFormat="false" ht="12.75" hidden="false" customHeight="false" outlineLevel="0" collapsed="false">
      <c r="B549" s="25"/>
    </row>
    <row r="550" customFormat="false" ht="12.75" hidden="false" customHeight="false" outlineLevel="0" collapsed="false">
      <c r="B550" s="25"/>
    </row>
    <row r="551" customFormat="false" ht="12.75" hidden="false" customHeight="false" outlineLevel="0" collapsed="false">
      <c r="B551" s="25"/>
    </row>
    <row r="552" customFormat="false" ht="12.75" hidden="false" customHeight="false" outlineLevel="0" collapsed="false">
      <c r="B552" s="25"/>
    </row>
    <row r="553" customFormat="false" ht="12.75" hidden="false" customHeight="false" outlineLevel="0" collapsed="false">
      <c r="B553" s="25"/>
    </row>
    <row r="554" customFormat="false" ht="12.75" hidden="false" customHeight="false" outlineLevel="0" collapsed="false">
      <c r="B554" s="25"/>
    </row>
    <row r="555" customFormat="false" ht="12.75" hidden="false" customHeight="false" outlineLevel="0" collapsed="false">
      <c r="B555" s="25"/>
    </row>
    <row r="556" customFormat="false" ht="12.75" hidden="false" customHeight="false" outlineLevel="0" collapsed="false">
      <c r="B556" s="25"/>
    </row>
    <row r="557" customFormat="false" ht="12.75" hidden="false" customHeight="false" outlineLevel="0" collapsed="false">
      <c r="B557" s="25"/>
    </row>
    <row r="558" customFormat="false" ht="12.75" hidden="false" customHeight="false" outlineLevel="0" collapsed="false">
      <c r="B558" s="25"/>
    </row>
    <row r="559" customFormat="false" ht="12.75" hidden="false" customHeight="false" outlineLevel="0" collapsed="false">
      <c r="B559" s="25"/>
    </row>
    <row r="560" customFormat="false" ht="12.75" hidden="false" customHeight="false" outlineLevel="0" collapsed="false">
      <c r="B560" s="25"/>
    </row>
    <row r="561" customFormat="false" ht="12.75" hidden="false" customHeight="false" outlineLevel="0" collapsed="false">
      <c r="B561" s="25"/>
    </row>
    <row r="562" customFormat="false" ht="12.75" hidden="false" customHeight="false" outlineLevel="0" collapsed="false">
      <c r="B562" s="25"/>
    </row>
    <row r="563" customFormat="false" ht="12.75" hidden="false" customHeight="false" outlineLevel="0" collapsed="false">
      <c r="B563" s="25"/>
    </row>
    <row r="564" customFormat="false" ht="12.75" hidden="false" customHeight="false" outlineLevel="0" collapsed="false">
      <c r="B564" s="25"/>
    </row>
    <row r="565" customFormat="false" ht="12.75" hidden="false" customHeight="false" outlineLevel="0" collapsed="false">
      <c r="B565" s="25"/>
    </row>
    <row r="566" customFormat="false" ht="12.75" hidden="false" customHeight="false" outlineLevel="0" collapsed="false">
      <c r="B566" s="25"/>
    </row>
    <row r="567" customFormat="false" ht="12.75" hidden="false" customHeight="false" outlineLevel="0" collapsed="false">
      <c r="B567" s="25"/>
    </row>
    <row r="568" customFormat="false" ht="12.75" hidden="false" customHeight="false" outlineLevel="0" collapsed="false">
      <c r="B568" s="25"/>
    </row>
    <row r="569" customFormat="false" ht="12.75" hidden="false" customHeight="false" outlineLevel="0" collapsed="false">
      <c r="B569" s="25"/>
    </row>
    <row r="570" customFormat="false" ht="12.75" hidden="false" customHeight="false" outlineLevel="0" collapsed="false">
      <c r="B570" s="25"/>
    </row>
    <row r="571" customFormat="false" ht="12.75" hidden="false" customHeight="false" outlineLevel="0" collapsed="false">
      <c r="B571" s="25"/>
    </row>
    <row r="572" customFormat="false" ht="12.75" hidden="false" customHeight="false" outlineLevel="0" collapsed="false">
      <c r="B572" s="25"/>
    </row>
    <row r="573" customFormat="false" ht="12.75" hidden="false" customHeight="false" outlineLevel="0" collapsed="false">
      <c r="B573" s="25"/>
    </row>
    <row r="574" customFormat="false" ht="12.75" hidden="false" customHeight="false" outlineLevel="0" collapsed="false">
      <c r="B574" s="25"/>
    </row>
    <row r="575" customFormat="false" ht="12.75" hidden="false" customHeight="false" outlineLevel="0" collapsed="false">
      <c r="B575" s="25"/>
    </row>
    <row r="576" customFormat="false" ht="12.75" hidden="false" customHeight="false" outlineLevel="0" collapsed="false">
      <c r="B576" s="25"/>
    </row>
    <row r="577" customFormat="false" ht="12.75" hidden="false" customHeight="false" outlineLevel="0" collapsed="false">
      <c r="B577" s="25"/>
    </row>
    <row r="578" customFormat="false" ht="12.75" hidden="false" customHeight="false" outlineLevel="0" collapsed="false">
      <c r="B578" s="25"/>
    </row>
    <row r="579" customFormat="false" ht="12.75" hidden="false" customHeight="false" outlineLevel="0" collapsed="false">
      <c r="B579" s="25"/>
    </row>
    <row r="580" customFormat="false" ht="12.75" hidden="false" customHeight="false" outlineLevel="0" collapsed="false">
      <c r="B580" s="25"/>
    </row>
    <row r="581" customFormat="false" ht="12.75" hidden="false" customHeight="false" outlineLevel="0" collapsed="false">
      <c r="B581" s="25"/>
    </row>
    <row r="582" customFormat="false" ht="12.75" hidden="false" customHeight="false" outlineLevel="0" collapsed="false">
      <c r="B582" s="25"/>
    </row>
    <row r="583" customFormat="false" ht="12.75" hidden="false" customHeight="false" outlineLevel="0" collapsed="false">
      <c r="B583" s="25"/>
    </row>
    <row r="584" customFormat="false" ht="12.75" hidden="false" customHeight="false" outlineLevel="0" collapsed="false">
      <c r="B584" s="25"/>
    </row>
    <row r="585" customFormat="false" ht="12.75" hidden="false" customHeight="false" outlineLevel="0" collapsed="false">
      <c r="B585" s="25"/>
    </row>
    <row r="586" customFormat="false" ht="12.75" hidden="false" customHeight="false" outlineLevel="0" collapsed="false">
      <c r="B586" s="25"/>
    </row>
    <row r="587" customFormat="false" ht="12.75" hidden="false" customHeight="false" outlineLevel="0" collapsed="false">
      <c r="B587" s="25"/>
    </row>
    <row r="588" customFormat="false" ht="12.75" hidden="false" customHeight="false" outlineLevel="0" collapsed="false">
      <c r="B588" s="25"/>
    </row>
    <row r="589" customFormat="false" ht="12.75" hidden="false" customHeight="false" outlineLevel="0" collapsed="false">
      <c r="B589" s="25"/>
    </row>
    <row r="590" customFormat="false" ht="12.75" hidden="false" customHeight="false" outlineLevel="0" collapsed="false">
      <c r="B590" s="25"/>
    </row>
    <row r="591" customFormat="false" ht="12.75" hidden="false" customHeight="false" outlineLevel="0" collapsed="false">
      <c r="B591" s="25"/>
    </row>
    <row r="592" customFormat="false" ht="12.75" hidden="false" customHeight="false" outlineLevel="0" collapsed="false">
      <c r="B592" s="25"/>
    </row>
    <row r="593" customFormat="false" ht="12.75" hidden="false" customHeight="false" outlineLevel="0" collapsed="false">
      <c r="B593" s="25"/>
    </row>
    <row r="594" customFormat="false" ht="12.75" hidden="false" customHeight="false" outlineLevel="0" collapsed="false">
      <c r="B594" s="25"/>
    </row>
    <row r="595" customFormat="false" ht="12.75" hidden="false" customHeight="false" outlineLevel="0" collapsed="false">
      <c r="B595" s="25"/>
    </row>
    <row r="596" customFormat="false" ht="12.75" hidden="false" customHeight="false" outlineLevel="0" collapsed="false">
      <c r="B596" s="25"/>
    </row>
    <row r="597" customFormat="false" ht="12.75" hidden="false" customHeight="false" outlineLevel="0" collapsed="false">
      <c r="B597" s="25"/>
    </row>
    <row r="598" customFormat="false" ht="12.75" hidden="false" customHeight="false" outlineLevel="0" collapsed="false">
      <c r="B598" s="25"/>
    </row>
    <row r="599" customFormat="false" ht="12.75" hidden="false" customHeight="false" outlineLevel="0" collapsed="false">
      <c r="B599" s="25"/>
    </row>
    <row r="600" customFormat="false" ht="12.75" hidden="false" customHeight="false" outlineLevel="0" collapsed="false">
      <c r="B600" s="25"/>
    </row>
    <row r="601" customFormat="false" ht="12.75" hidden="false" customHeight="false" outlineLevel="0" collapsed="false">
      <c r="B601" s="25"/>
    </row>
    <row r="602" customFormat="false" ht="12.75" hidden="false" customHeight="false" outlineLevel="0" collapsed="false">
      <c r="B602" s="25"/>
    </row>
    <row r="603" customFormat="false" ht="12.75" hidden="false" customHeight="false" outlineLevel="0" collapsed="false">
      <c r="B603" s="25"/>
    </row>
    <row r="604" customFormat="false" ht="12.75" hidden="false" customHeight="false" outlineLevel="0" collapsed="false">
      <c r="B604" s="25"/>
    </row>
    <row r="605" customFormat="false" ht="12.75" hidden="false" customHeight="false" outlineLevel="0" collapsed="false">
      <c r="B605" s="25"/>
    </row>
    <row r="606" customFormat="false" ht="12.75" hidden="false" customHeight="false" outlineLevel="0" collapsed="false">
      <c r="B606" s="25"/>
    </row>
    <row r="607" customFormat="false" ht="12.75" hidden="false" customHeight="false" outlineLevel="0" collapsed="false">
      <c r="B607" s="25"/>
    </row>
    <row r="608" customFormat="false" ht="12.75" hidden="false" customHeight="false" outlineLevel="0" collapsed="false">
      <c r="B608" s="25"/>
    </row>
    <row r="609" customFormat="false" ht="12.75" hidden="false" customHeight="false" outlineLevel="0" collapsed="false">
      <c r="B609" s="25"/>
    </row>
    <row r="610" customFormat="false" ht="12.75" hidden="false" customHeight="false" outlineLevel="0" collapsed="false">
      <c r="B610" s="25"/>
    </row>
    <row r="611" customFormat="false" ht="12.75" hidden="false" customHeight="false" outlineLevel="0" collapsed="false">
      <c r="B611" s="25"/>
    </row>
    <row r="612" customFormat="false" ht="12.75" hidden="false" customHeight="false" outlineLevel="0" collapsed="false">
      <c r="B612" s="25"/>
    </row>
    <row r="613" customFormat="false" ht="12.75" hidden="false" customHeight="false" outlineLevel="0" collapsed="false">
      <c r="B613" s="25"/>
    </row>
    <row r="614" customFormat="false" ht="12.75" hidden="false" customHeight="false" outlineLevel="0" collapsed="false">
      <c r="B614" s="25"/>
    </row>
    <row r="615" customFormat="false" ht="12.75" hidden="false" customHeight="false" outlineLevel="0" collapsed="false">
      <c r="B615" s="25"/>
    </row>
    <row r="616" customFormat="false" ht="12.75" hidden="false" customHeight="false" outlineLevel="0" collapsed="false">
      <c r="B616" s="25"/>
    </row>
    <row r="617" customFormat="false" ht="12.75" hidden="false" customHeight="false" outlineLevel="0" collapsed="false">
      <c r="B617" s="25"/>
    </row>
    <row r="618" customFormat="false" ht="12.75" hidden="false" customHeight="false" outlineLevel="0" collapsed="false">
      <c r="B618" s="25"/>
    </row>
    <row r="619" customFormat="false" ht="12.75" hidden="false" customHeight="false" outlineLevel="0" collapsed="false">
      <c r="B619" s="25"/>
    </row>
    <row r="620" customFormat="false" ht="12.75" hidden="false" customHeight="false" outlineLevel="0" collapsed="false">
      <c r="B620" s="25"/>
    </row>
    <row r="621" customFormat="false" ht="12.75" hidden="false" customHeight="false" outlineLevel="0" collapsed="false">
      <c r="B621" s="25"/>
    </row>
    <row r="622" customFormat="false" ht="12.75" hidden="false" customHeight="false" outlineLevel="0" collapsed="false">
      <c r="B622" s="25"/>
    </row>
    <row r="623" customFormat="false" ht="12.75" hidden="false" customHeight="false" outlineLevel="0" collapsed="false">
      <c r="B623" s="25"/>
    </row>
    <row r="624" customFormat="false" ht="12.75" hidden="false" customHeight="false" outlineLevel="0" collapsed="false">
      <c r="B624" s="25"/>
    </row>
    <row r="625" customFormat="false" ht="12.75" hidden="false" customHeight="false" outlineLevel="0" collapsed="false">
      <c r="B625" s="25"/>
    </row>
    <row r="626" customFormat="false" ht="12.75" hidden="false" customHeight="false" outlineLevel="0" collapsed="false">
      <c r="B626" s="25"/>
    </row>
    <row r="627" customFormat="false" ht="12.75" hidden="false" customHeight="false" outlineLevel="0" collapsed="false">
      <c r="B627" s="25"/>
    </row>
    <row r="628" customFormat="false" ht="12.75" hidden="false" customHeight="false" outlineLevel="0" collapsed="false">
      <c r="B628" s="25"/>
    </row>
    <row r="629" customFormat="false" ht="12.75" hidden="false" customHeight="false" outlineLevel="0" collapsed="false">
      <c r="B629" s="25"/>
    </row>
    <row r="630" customFormat="false" ht="12.75" hidden="false" customHeight="false" outlineLevel="0" collapsed="false">
      <c r="B630" s="25"/>
    </row>
    <row r="631" customFormat="false" ht="12.75" hidden="false" customHeight="false" outlineLevel="0" collapsed="false">
      <c r="B631" s="25"/>
    </row>
    <row r="632" customFormat="false" ht="12.75" hidden="false" customHeight="false" outlineLevel="0" collapsed="false">
      <c r="B632" s="25"/>
    </row>
    <row r="633" customFormat="false" ht="12.75" hidden="false" customHeight="false" outlineLevel="0" collapsed="false">
      <c r="B633" s="25"/>
    </row>
    <row r="634" customFormat="false" ht="12.75" hidden="false" customHeight="false" outlineLevel="0" collapsed="false">
      <c r="B634" s="25"/>
    </row>
    <row r="635" customFormat="false" ht="12.75" hidden="false" customHeight="false" outlineLevel="0" collapsed="false">
      <c r="B635" s="25"/>
    </row>
    <row r="636" customFormat="false" ht="12.75" hidden="false" customHeight="false" outlineLevel="0" collapsed="false">
      <c r="B636" s="25"/>
    </row>
    <row r="637" customFormat="false" ht="12.75" hidden="false" customHeight="false" outlineLevel="0" collapsed="false">
      <c r="B637" s="25"/>
    </row>
    <row r="638" customFormat="false" ht="12.75" hidden="false" customHeight="false" outlineLevel="0" collapsed="false">
      <c r="B638" s="25"/>
    </row>
    <row r="639" customFormat="false" ht="12.75" hidden="false" customHeight="false" outlineLevel="0" collapsed="false">
      <c r="B639" s="25"/>
    </row>
    <row r="640" customFormat="false" ht="12.75" hidden="false" customHeight="false" outlineLevel="0" collapsed="false">
      <c r="B640" s="25"/>
    </row>
    <row r="641" customFormat="false" ht="12.75" hidden="false" customHeight="false" outlineLevel="0" collapsed="false">
      <c r="B641" s="25"/>
    </row>
    <row r="642" customFormat="false" ht="12.75" hidden="false" customHeight="false" outlineLevel="0" collapsed="false">
      <c r="B642" s="25"/>
    </row>
    <row r="643" customFormat="false" ht="12.75" hidden="false" customHeight="false" outlineLevel="0" collapsed="false">
      <c r="B643" s="25"/>
    </row>
    <row r="644" customFormat="false" ht="12.75" hidden="false" customHeight="false" outlineLevel="0" collapsed="false">
      <c r="B644" s="25"/>
    </row>
    <row r="645" customFormat="false" ht="12.75" hidden="false" customHeight="false" outlineLevel="0" collapsed="false">
      <c r="B645" s="25"/>
    </row>
    <row r="646" customFormat="false" ht="12.75" hidden="false" customHeight="false" outlineLevel="0" collapsed="false">
      <c r="B646" s="25"/>
    </row>
    <row r="647" customFormat="false" ht="12.75" hidden="false" customHeight="false" outlineLevel="0" collapsed="false">
      <c r="B647" s="25"/>
    </row>
    <row r="648" customFormat="false" ht="12.75" hidden="false" customHeight="false" outlineLevel="0" collapsed="false">
      <c r="B648" s="25"/>
    </row>
    <row r="649" customFormat="false" ht="12.75" hidden="false" customHeight="false" outlineLevel="0" collapsed="false">
      <c r="B649" s="25"/>
    </row>
    <row r="650" customFormat="false" ht="12.75" hidden="false" customHeight="false" outlineLevel="0" collapsed="false">
      <c r="B650" s="25"/>
    </row>
    <row r="651" customFormat="false" ht="12.75" hidden="false" customHeight="false" outlineLevel="0" collapsed="false">
      <c r="B651" s="25"/>
    </row>
    <row r="652" customFormat="false" ht="12.75" hidden="false" customHeight="false" outlineLevel="0" collapsed="false">
      <c r="B652" s="25"/>
    </row>
    <row r="653" customFormat="false" ht="12.75" hidden="false" customHeight="false" outlineLevel="0" collapsed="false">
      <c r="B653" s="25"/>
    </row>
    <row r="654" customFormat="false" ht="12.75" hidden="false" customHeight="false" outlineLevel="0" collapsed="false">
      <c r="B654" s="25"/>
    </row>
    <row r="655" customFormat="false" ht="12.75" hidden="false" customHeight="false" outlineLevel="0" collapsed="false">
      <c r="B655" s="25"/>
    </row>
    <row r="656" customFormat="false" ht="12.75" hidden="false" customHeight="false" outlineLevel="0" collapsed="false">
      <c r="B656" s="25"/>
    </row>
    <row r="657" customFormat="false" ht="12.75" hidden="false" customHeight="false" outlineLevel="0" collapsed="false">
      <c r="B657" s="25"/>
    </row>
    <row r="658" customFormat="false" ht="12.75" hidden="false" customHeight="false" outlineLevel="0" collapsed="false">
      <c r="B658" s="25"/>
    </row>
    <row r="659" customFormat="false" ht="12.75" hidden="false" customHeight="false" outlineLevel="0" collapsed="false">
      <c r="B659" s="25"/>
    </row>
    <row r="660" customFormat="false" ht="12.75" hidden="false" customHeight="false" outlineLevel="0" collapsed="false">
      <c r="B660" s="25"/>
    </row>
    <row r="661" customFormat="false" ht="12.75" hidden="false" customHeight="false" outlineLevel="0" collapsed="false">
      <c r="B661" s="25"/>
    </row>
    <row r="662" customFormat="false" ht="12.75" hidden="false" customHeight="false" outlineLevel="0" collapsed="false">
      <c r="B662" s="25"/>
    </row>
    <row r="663" customFormat="false" ht="12.75" hidden="false" customHeight="false" outlineLevel="0" collapsed="false">
      <c r="B663" s="25"/>
    </row>
    <row r="664" customFormat="false" ht="12.75" hidden="false" customHeight="false" outlineLevel="0" collapsed="false">
      <c r="B664" s="25"/>
    </row>
    <row r="665" customFormat="false" ht="12.75" hidden="false" customHeight="false" outlineLevel="0" collapsed="false">
      <c r="B665" s="25"/>
    </row>
    <row r="666" customFormat="false" ht="12.75" hidden="false" customHeight="false" outlineLevel="0" collapsed="false">
      <c r="B666" s="25"/>
    </row>
    <row r="667" customFormat="false" ht="12.75" hidden="false" customHeight="false" outlineLevel="0" collapsed="false">
      <c r="B667" s="25"/>
    </row>
    <row r="668" customFormat="false" ht="12.75" hidden="false" customHeight="false" outlineLevel="0" collapsed="false">
      <c r="B668" s="25"/>
    </row>
    <row r="669" customFormat="false" ht="12.75" hidden="false" customHeight="false" outlineLevel="0" collapsed="false">
      <c r="B669" s="25"/>
    </row>
    <row r="670" customFormat="false" ht="12.75" hidden="false" customHeight="false" outlineLevel="0" collapsed="false">
      <c r="B670" s="25"/>
    </row>
    <row r="671" customFormat="false" ht="12.75" hidden="false" customHeight="false" outlineLevel="0" collapsed="false">
      <c r="B671" s="25"/>
    </row>
    <row r="672" customFormat="false" ht="12.75" hidden="false" customHeight="false" outlineLevel="0" collapsed="false">
      <c r="B672" s="25"/>
    </row>
    <row r="673" customFormat="false" ht="12.75" hidden="false" customHeight="false" outlineLevel="0" collapsed="false">
      <c r="B673" s="25"/>
    </row>
    <row r="674" customFormat="false" ht="12.75" hidden="false" customHeight="false" outlineLevel="0" collapsed="false">
      <c r="B674" s="25"/>
    </row>
    <row r="675" customFormat="false" ht="12.75" hidden="false" customHeight="false" outlineLevel="0" collapsed="false">
      <c r="B675" s="25"/>
    </row>
    <row r="676" customFormat="false" ht="12.75" hidden="false" customHeight="false" outlineLevel="0" collapsed="false">
      <c r="B676" s="25"/>
    </row>
    <row r="677" customFormat="false" ht="12.75" hidden="false" customHeight="false" outlineLevel="0" collapsed="false">
      <c r="B677" s="25"/>
    </row>
    <row r="678" customFormat="false" ht="12.75" hidden="false" customHeight="false" outlineLevel="0" collapsed="false">
      <c r="B678" s="25"/>
    </row>
    <row r="679" customFormat="false" ht="12.75" hidden="false" customHeight="false" outlineLevel="0" collapsed="false">
      <c r="B679" s="25"/>
    </row>
    <row r="680" customFormat="false" ht="12.75" hidden="false" customHeight="false" outlineLevel="0" collapsed="false">
      <c r="B680" s="25"/>
    </row>
    <row r="681" customFormat="false" ht="12.75" hidden="false" customHeight="false" outlineLevel="0" collapsed="false">
      <c r="B681" s="25"/>
    </row>
    <row r="682" customFormat="false" ht="12.75" hidden="false" customHeight="false" outlineLevel="0" collapsed="false">
      <c r="B682" s="25"/>
    </row>
    <row r="683" customFormat="false" ht="12.75" hidden="false" customHeight="false" outlineLevel="0" collapsed="false">
      <c r="B683" s="25"/>
    </row>
    <row r="684" customFormat="false" ht="12.75" hidden="false" customHeight="false" outlineLevel="0" collapsed="false">
      <c r="B684" s="25"/>
    </row>
    <row r="685" customFormat="false" ht="12.75" hidden="false" customHeight="false" outlineLevel="0" collapsed="false">
      <c r="B685" s="25"/>
    </row>
    <row r="686" customFormat="false" ht="12.75" hidden="false" customHeight="false" outlineLevel="0" collapsed="false">
      <c r="B686" s="25"/>
    </row>
    <row r="687" customFormat="false" ht="12.75" hidden="false" customHeight="false" outlineLevel="0" collapsed="false">
      <c r="B687" s="25"/>
    </row>
    <row r="688" customFormat="false" ht="12.75" hidden="false" customHeight="false" outlineLevel="0" collapsed="false">
      <c r="B688" s="25"/>
    </row>
    <row r="689" customFormat="false" ht="12.75" hidden="false" customHeight="false" outlineLevel="0" collapsed="false">
      <c r="B689" s="25"/>
    </row>
    <row r="690" customFormat="false" ht="12.75" hidden="false" customHeight="false" outlineLevel="0" collapsed="false">
      <c r="B690" s="25"/>
    </row>
    <row r="691" customFormat="false" ht="12.75" hidden="false" customHeight="false" outlineLevel="0" collapsed="false">
      <c r="B691" s="25"/>
    </row>
    <row r="692" customFormat="false" ht="12.75" hidden="false" customHeight="false" outlineLevel="0" collapsed="false">
      <c r="B692" s="25"/>
    </row>
    <row r="693" customFormat="false" ht="12.75" hidden="false" customHeight="false" outlineLevel="0" collapsed="false">
      <c r="B693" s="25"/>
    </row>
    <row r="694" customFormat="false" ht="12.75" hidden="false" customHeight="false" outlineLevel="0" collapsed="false">
      <c r="B694" s="25"/>
    </row>
    <row r="695" customFormat="false" ht="12.75" hidden="false" customHeight="false" outlineLevel="0" collapsed="false">
      <c r="B695" s="25"/>
    </row>
    <row r="696" customFormat="false" ht="12.75" hidden="false" customHeight="false" outlineLevel="0" collapsed="false">
      <c r="B696" s="25"/>
    </row>
    <row r="697" customFormat="false" ht="12.75" hidden="false" customHeight="false" outlineLevel="0" collapsed="false">
      <c r="B697" s="25"/>
    </row>
    <row r="698" customFormat="false" ht="12.75" hidden="false" customHeight="false" outlineLevel="0" collapsed="false">
      <c r="B698" s="25"/>
    </row>
    <row r="699" customFormat="false" ht="12.75" hidden="false" customHeight="false" outlineLevel="0" collapsed="false">
      <c r="B699" s="25"/>
    </row>
    <row r="700" customFormat="false" ht="12.75" hidden="false" customHeight="false" outlineLevel="0" collapsed="false">
      <c r="B700" s="25"/>
    </row>
    <row r="701" customFormat="false" ht="12.75" hidden="false" customHeight="false" outlineLevel="0" collapsed="false">
      <c r="B701" s="25"/>
    </row>
    <row r="702" customFormat="false" ht="12.75" hidden="false" customHeight="false" outlineLevel="0" collapsed="false">
      <c r="B702" s="25"/>
    </row>
    <row r="703" customFormat="false" ht="12.75" hidden="false" customHeight="false" outlineLevel="0" collapsed="false">
      <c r="B703" s="25"/>
    </row>
    <row r="704" customFormat="false" ht="12.75" hidden="false" customHeight="false" outlineLevel="0" collapsed="false">
      <c r="B704" s="25"/>
    </row>
    <row r="705" customFormat="false" ht="12.75" hidden="false" customHeight="false" outlineLevel="0" collapsed="false">
      <c r="B705" s="25"/>
    </row>
    <row r="706" customFormat="false" ht="12.75" hidden="false" customHeight="false" outlineLevel="0" collapsed="false">
      <c r="B706" s="25"/>
    </row>
    <row r="707" customFormat="false" ht="12.75" hidden="false" customHeight="false" outlineLevel="0" collapsed="false">
      <c r="B707" s="25"/>
    </row>
    <row r="708" customFormat="false" ht="12.75" hidden="false" customHeight="false" outlineLevel="0" collapsed="false">
      <c r="B708" s="25"/>
    </row>
    <row r="709" customFormat="false" ht="12.75" hidden="false" customHeight="false" outlineLevel="0" collapsed="false">
      <c r="B709" s="25"/>
    </row>
    <row r="710" customFormat="false" ht="12.75" hidden="false" customHeight="false" outlineLevel="0" collapsed="false">
      <c r="B710" s="25"/>
    </row>
    <row r="711" customFormat="false" ht="12.75" hidden="false" customHeight="false" outlineLevel="0" collapsed="false">
      <c r="B711" s="25"/>
    </row>
    <row r="712" customFormat="false" ht="12.75" hidden="false" customHeight="false" outlineLevel="0" collapsed="false">
      <c r="B712" s="25"/>
    </row>
    <row r="713" customFormat="false" ht="12.75" hidden="false" customHeight="false" outlineLevel="0" collapsed="false">
      <c r="B713" s="25"/>
    </row>
    <row r="714" customFormat="false" ht="12.75" hidden="false" customHeight="false" outlineLevel="0" collapsed="false">
      <c r="B714" s="25"/>
    </row>
    <row r="715" customFormat="false" ht="12.75" hidden="false" customHeight="false" outlineLevel="0" collapsed="false">
      <c r="B715" s="25"/>
    </row>
    <row r="716" customFormat="false" ht="12.75" hidden="false" customHeight="false" outlineLevel="0" collapsed="false">
      <c r="B716" s="25"/>
    </row>
    <row r="717" customFormat="false" ht="12.75" hidden="false" customHeight="false" outlineLevel="0" collapsed="false">
      <c r="B717" s="25"/>
    </row>
    <row r="718" customFormat="false" ht="12.75" hidden="false" customHeight="false" outlineLevel="0" collapsed="false">
      <c r="B718" s="25"/>
    </row>
    <row r="719" customFormat="false" ht="12.75" hidden="false" customHeight="false" outlineLevel="0" collapsed="false">
      <c r="B719" s="25"/>
    </row>
    <row r="720" customFormat="false" ht="12.75" hidden="false" customHeight="false" outlineLevel="0" collapsed="false">
      <c r="B720" s="25"/>
    </row>
    <row r="721" customFormat="false" ht="12.75" hidden="false" customHeight="false" outlineLevel="0" collapsed="false">
      <c r="B721" s="25"/>
    </row>
    <row r="722" customFormat="false" ht="12.75" hidden="false" customHeight="false" outlineLevel="0" collapsed="false">
      <c r="B722" s="25"/>
    </row>
    <row r="723" customFormat="false" ht="12.75" hidden="false" customHeight="false" outlineLevel="0" collapsed="false">
      <c r="B723" s="25"/>
    </row>
    <row r="724" customFormat="false" ht="12.75" hidden="false" customHeight="false" outlineLevel="0" collapsed="false">
      <c r="B724" s="25"/>
    </row>
    <row r="725" customFormat="false" ht="12.75" hidden="false" customHeight="false" outlineLevel="0" collapsed="false">
      <c r="B725" s="25"/>
    </row>
    <row r="726" customFormat="false" ht="12.75" hidden="false" customHeight="false" outlineLevel="0" collapsed="false">
      <c r="B726" s="25"/>
    </row>
    <row r="727" customFormat="false" ht="12.75" hidden="false" customHeight="false" outlineLevel="0" collapsed="false">
      <c r="B727" s="25"/>
    </row>
    <row r="728" customFormat="false" ht="12.75" hidden="false" customHeight="false" outlineLevel="0" collapsed="false">
      <c r="B728" s="25"/>
    </row>
    <row r="729" customFormat="false" ht="12.75" hidden="false" customHeight="false" outlineLevel="0" collapsed="false">
      <c r="B729" s="25"/>
    </row>
    <row r="730" customFormat="false" ht="12.75" hidden="false" customHeight="false" outlineLevel="0" collapsed="false">
      <c r="B730" s="25"/>
    </row>
    <row r="731" customFormat="false" ht="12.75" hidden="false" customHeight="false" outlineLevel="0" collapsed="false">
      <c r="B731" s="25"/>
    </row>
    <row r="732" customFormat="false" ht="12.75" hidden="false" customHeight="false" outlineLevel="0" collapsed="false">
      <c r="B732" s="25"/>
    </row>
    <row r="733" customFormat="false" ht="12.75" hidden="false" customHeight="false" outlineLevel="0" collapsed="false">
      <c r="B733" s="25"/>
    </row>
    <row r="734" customFormat="false" ht="12.75" hidden="false" customHeight="false" outlineLevel="0" collapsed="false">
      <c r="B734" s="25"/>
    </row>
    <row r="735" customFormat="false" ht="12.75" hidden="false" customHeight="false" outlineLevel="0" collapsed="false">
      <c r="B735" s="25"/>
    </row>
    <row r="736" customFormat="false" ht="12.75" hidden="false" customHeight="false" outlineLevel="0" collapsed="false">
      <c r="B736" s="25"/>
    </row>
    <row r="737" customFormat="false" ht="12.75" hidden="false" customHeight="false" outlineLevel="0" collapsed="false">
      <c r="B737" s="25"/>
    </row>
    <row r="738" customFormat="false" ht="12.75" hidden="false" customHeight="false" outlineLevel="0" collapsed="false">
      <c r="B738" s="25"/>
    </row>
    <row r="739" customFormat="false" ht="12.75" hidden="false" customHeight="false" outlineLevel="0" collapsed="false">
      <c r="B739" s="25"/>
    </row>
    <row r="740" customFormat="false" ht="12.75" hidden="false" customHeight="false" outlineLevel="0" collapsed="false">
      <c r="B740" s="25"/>
    </row>
    <row r="741" customFormat="false" ht="12.75" hidden="false" customHeight="false" outlineLevel="0" collapsed="false">
      <c r="B741" s="25"/>
    </row>
    <row r="742" customFormat="false" ht="12.75" hidden="false" customHeight="false" outlineLevel="0" collapsed="false">
      <c r="B742" s="25"/>
    </row>
    <row r="743" customFormat="false" ht="12.75" hidden="false" customHeight="false" outlineLevel="0" collapsed="false">
      <c r="B743" s="25"/>
    </row>
    <row r="744" customFormat="false" ht="12.75" hidden="false" customHeight="false" outlineLevel="0" collapsed="false">
      <c r="B744" s="25"/>
    </row>
    <row r="745" customFormat="false" ht="12.75" hidden="false" customHeight="false" outlineLevel="0" collapsed="false">
      <c r="B745" s="25"/>
    </row>
    <row r="746" customFormat="false" ht="12.75" hidden="false" customHeight="false" outlineLevel="0" collapsed="false">
      <c r="B746" s="25"/>
    </row>
    <row r="747" customFormat="false" ht="12.75" hidden="false" customHeight="false" outlineLevel="0" collapsed="false">
      <c r="B747" s="25"/>
    </row>
    <row r="748" customFormat="false" ht="12.75" hidden="false" customHeight="false" outlineLevel="0" collapsed="false">
      <c r="B748" s="25"/>
    </row>
    <row r="749" customFormat="false" ht="12.75" hidden="false" customHeight="false" outlineLevel="0" collapsed="false">
      <c r="B749" s="25"/>
    </row>
  </sheetData>
  <mergeCells count="4">
    <mergeCell ref="C2:I2"/>
    <mergeCell ref="K2:Q2"/>
    <mergeCell ref="S2:Y2"/>
    <mergeCell ref="AA2:AG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B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0" activeCellId="0" sqref="A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false" hidden="false" outlineLevel="0" max="257" min="51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Summary!C10</f>
        <v>36951</v>
      </c>
      <c r="B3" s="57" t="n">
        <f aca="false">Summary!D10</f>
        <v>38231</v>
      </c>
      <c r="C3" s="58" t="n">
        <f aca="false">[1]!today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2</v>
      </c>
      <c r="H3" s="61" t="n">
        <v>1</v>
      </c>
      <c r="I3" s="62" t="s">
        <v>10</v>
      </c>
      <c r="J3" s="62" t="s">
        <v>10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IF-TRANSCO/Z3-D</v>
      </c>
      <c r="K4" s="66" t="str">
        <f aca="false">I3</f>
        <v>IF-TRANSCO/Z3</v>
      </c>
      <c r="L4" s="66" t="str">
        <f aca="false">I3</f>
        <v>IF-TRANSCO/Z3</v>
      </c>
      <c r="M4" s="65" t="str">
        <f aca="false">CONCATENATE(J3,"-","I")</f>
        <v>IF-TRANSCO/Z3-I</v>
      </c>
      <c r="N4" s="66" t="str">
        <f aca="false">J3</f>
        <v>IF-TRANSCO/Z3</v>
      </c>
      <c r="O4" s="66" t="str">
        <f aca="false">J3</f>
        <v>IF-TRANSCO/Z3</v>
      </c>
      <c r="Q4" s="66" t="str">
        <f aca="false">K4</f>
        <v>IF-TRANSCO/Z3</v>
      </c>
      <c r="R4" s="66" t="str">
        <f aca="false">J4</f>
        <v>IF-TRANSCO/Z3-D</v>
      </c>
      <c r="S4" s="66" t="str">
        <f aca="false">K4</f>
        <v>IF-TRANSCO/Z3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IF-TRANSCO/Z3</v>
      </c>
      <c r="AG4" s="68" t="str">
        <f aca="false">AF4</f>
        <v>IF-TRANSCO/Z3</v>
      </c>
      <c r="AH4" s="68" t="str">
        <f aca="false">AG4</f>
        <v>IF-TRANSCO/Z3</v>
      </c>
      <c r="AI4" s="68" t="str">
        <f aca="false">AH4</f>
        <v>IF-TRANSCO/Z3</v>
      </c>
      <c r="AJ4" s="68" t="str">
        <f aca="false">AI4</f>
        <v>IF-TRANSCO/Z3</v>
      </c>
      <c r="AK4" s="68" t="str">
        <f aca="false">AJ4</f>
        <v>IF-TRANSCO/Z3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CHOOSE(G3,"Mid-Contract","Contract-Mid")</f>
        <v>Contract-Mid</v>
      </c>
      <c r="AN5" s="75" t="str">
        <f aca="false">AM5</f>
        <v>Contract-Mid</v>
      </c>
      <c r="AO5" s="75" t="str">
        <f aca="false">AM5</f>
        <v>Contract-Mid</v>
      </c>
      <c r="AP5" s="75" t="str">
        <f aca="false">AM5</f>
        <v>Contract-Mid</v>
      </c>
      <c r="AR5" s="75" t="str">
        <f aca="false">CHOOSE(G3,"Offer-Mid","Mid-Bid")</f>
        <v>Mid-Bid</v>
      </c>
      <c r="AS5" s="75" t="str">
        <f aca="false">AR5</f>
        <v>Mid-Bid</v>
      </c>
      <c r="AT5" s="75" t="str">
        <f aca="false">AR5</f>
        <v>Mid-Bid</v>
      </c>
      <c r="AU5" s="75" t="str">
        <f aca="false">AR5</f>
        <v>Mid-Bid</v>
      </c>
      <c r="AV5" s="17"/>
      <c r="AW5" s="76" t="s">
        <v>66</v>
      </c>
    </row>
    <row r="6" customFormat="false" ht="12.7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CHOOSE(G3,"Offer","Bid")</f>
        <v>Bid</v>
      </c>
      <c r="I6" s="77" t="s">
        <v>86</v>
      </c>
      <c r="J6" s="77" t="s">
        <v>85</v>
      </c>
      <c r="K6" s="77" t="str">
        <f aca="false">H6</f>
        <v>Bid</v>
      </c>
      <c r="L6" s="77" t="s">
        <v>86</v>
      </c>
      <c r="M6" s="77" t="s">
        <v>85</v>
      </c>
      <c r="N6" s="77" t="str">
        <f aca="false">K6</f>
        <v>Bid</v>
      </c>
      <c r="O6" s="77" t="s">
        <v>86</v>
      </c>
      <c r="Q6" s="77" t="s">
        <v>85</v>
      </c>
      <c r="R6" s="77" t="str">
        <f aca="false">K6</f>
        <v>Bid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Bid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Bid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Bid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164528</v>
      </c>
      <c r="E8" s="86" t="n">
        <f aca="false">SUM(E10:E370)</f>
        <v>5010504</v>
      </c>
      <c r="F8" s="86" t="n">
        <f aca="false">SUM(F10:F370)</f>
        <v>4555534.75274498</v>
      </c>
      <c r="G8" s="87" t="e">
        <f aca="false">AC8/$F$8</f>
        <v>#VALUE!</v>
      </c>
      <c r="H8" s="87" t="e">
        <f aca="false">AD8/$F$8</f>
        <v>#VALUE!</v>
      </c>
      <c r="I8" s="87" t="n">
        <f aca="false">AE8/$F$8</f>
        <v>2.9758610027222</v>
      </c>
      <c r="J8" s="87" t="e">
        <f aca="false">AF8/$F$8</f>
        <v>#VALUE!</v>
      </c>
      <c r="K8" s="87" t="e">
        <f aca="false">AG8/$F$8</f>
        <v>#VALUE!</v>
      </c>
      <c r="L8" s="87" t="n">
        <f aca="false">AH8/$F$8</f>
        <v>0</v>
      </c>
      <c r="M8" s="87" t="e">
        <f aca="false">AI8/$F$8</f>
        <v>#VALUE!</v>
      </c>
      <c r="N8" s="87" t="e">
        <f aca="false">AJ8/$F$8</f>
        <v>#VALUE!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0</v>
      </c>
      <c r="X8" s="88"/>
      <c r="Z8" s="89" t="n">
        <f aca="false">SUM(Z10:Z370)</f>
        <v>43</v>
      </c>
      <c r="AA8" s="89" t="n">
        <f aca="false">SUM(AA10:AA370)</f>
        <v>1310</v>
      </c>
      <c r="AC8" s="90" t="e">
        <f aca="false">SUM(AC10:AC370)</f>
        <v>#VALUE!</v>
      </c>
      <c r="AD8" s="90" t="e">
        <f aca="false">SUM(AD10:AD370)</f>
        <v>#VALUE!</v>
      </c>
      <c r="AE8" s="90" t="n">
        <f aca="false">SUM(AE10:AE370)</f>
        <v>13556638.2172395</v>
      </c>
      <c r="AF8" s="90" t="e">
        <f aca="false">SUM(AF10:AF370)</f>
        <v>#VALUE!</v>
      </c>
      <c r="AG8" s="90" t="e">
        <f aca="false">SUM(AG10:AG370)</f>
        <v>#VALUE!</v>
      </c>
      <c r="AH8" s="90" t="n">
        <f aca="false">SUM(AH10:AH370)</f>
        <v>0</v>
      </c>
      <c r="AI8" s="90" t="e">
        <f aca="false">SUM(AI10:AI370)</f>
        <v>#VALUE!</v>
      </c>
      <c r="AJ8" s="90" t="e">
        <f aca="false">SUM(AJ10:AJ370)</f>
        <v>#VALUE!</v>
      </c>
      <c r="AK8" s="90" t="n">
        <f aca="false">SUM(AK10:AK370)</f>
        <v>0</v>
      </c>
      <c r="AL8" s="90"/>
      <c r="AM8" s="90" t="e">
        <f aca="false">SUM(AM10:AM370)</f>
        <v>#VALUE!</v>
      </c>
      <c r="AN8" s="90" t="e">
        <f aca="false">SUM(AN10:AN370)</f>
        <v>#VALUE!</v>
      </c>
      <c r="AO8" s="90" t="e">
        <f aca="false">SUM(AO10:AO370)</f>
        <v>#VALUE!</v>
      </c>
      <c r="AP8" s="90" t="e">
        <f aca="false">SUM(AP10:AP370)</f>
        <v>#VALUE!</v>
      </c>
      <c r="AR8" s="90" t="e">
        <f aca="false">SUM(AR10:AR370)</f>
        <v>#VALUE!</v>
      </c>
      <c r="AS8" s="90" t="e">
        <f aca="false">SUM(AS10:AS370)</f>
        <v>#VALUE!</v>
      </c>
      <c r="AT8" s="90" t="e">
        <f aca="false">SUM(AT10:AT370)</f>
        <v>#VALUE!</v>
      </c>
      <c r="AU8" s="90" t="e">
        <f aca="false">SUM(AU10:AU370)</f>
        <v>#VALUE!</v>
      </c>
      <c r="AV8" s="90"/>
      <c r="AW8" s="91" t="e">
        <f aca="false">SUM(AW10:AW370)</f>
        <v>#VALUE!</v>
      </c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</row>
    <row r="10" customFormat="false" ht="12.75" hidden="false" customHeight="false" outlineLevel="0" collapsed="false">
      <c r="A10" s="25" t="n">
        <f aca="false">A3</f>
        <v>36951</v>
      </c>
      <c r="B10" s="95" t="n">
        <f aca="false">Inputs!C5</f>
        <v>3704</v>
      </c>
      <c r="C10" s="96"/>
      <c r="D10" s="97" t="n">
        <f aca="false">B10+C10</f>
        <v>3704</v>
      </c>
      <c r="E10" s="86" t="n">
        <f aca="false">IF(Z10=0,0,IF(AND(Z10=1,$H$3=1),D10*U10,IF($H$3=2,D10,"N/A")))</f>
        <v>114824</v>
      </c>
      <c r="F10" s="86" t="n">
        <f aca="false">E10*Y10</f>
        <v>114452.660727444</v>
      </c>
      <c r="G10" s="98" t="n">
        <f aca="false">VLOOKUP($A10,[1]!Table,MATCH(G$4,[1]!Curves,0))</f>
        <v>6.158</v>
      </c>
      <c r="H10" s="99" t="n">
        <f aca="false">Inputs!G5</f>
        <v>6.158</v>
      </c>
      <c r="I10" s="100" t="n">
        <f aca="false">Inputs!D5</f>
        <v>2.9279</v>
      </c>
      <c r="J10" s="98" t="n">
        <f aca="false">VLOOKUP($A10,[1]!Table,MATCH(J$4,[1]!Curves,0))</f>
        <v>0.0175</v>
      </c>
      <c r="K10" s="99" t="n">
        <f aca="false">Inputs!H5</f>
        <v>0.0175</v>
      </c>
      <c r="L10" s="101" t="n">
        <f aca="false">Inputs!E5</f>
        <v>0</v>
      </c>
      <c r="M10" s="98" t="n">
        <f aca="false">VLOOKUP($A10,[1]!Table,MATCH(M$4,[1]!Curves,0))</f>
        <v>0.04</v>
      </c>
      <c r="N10" s="99" t="n">
        <f aca="false">Inputs!I5</f>
        <v>0.04</v>
      </c>
      <c r="O10" s="101" t="n">
        <f aca="false">Inputs!F5</f>
        <v>0</v>
      </c>
      <c r="P10" s="102"/>
      <c r="Q10" s="103" t="n">
        <f aca="false">M10+J10+G10</f>
        <v>6.2155</v>
      </c>
      <c r="R10" s="103" t="n">
        <f aca="false">N10+K10+H10</f>
        <v>6.2155</v>
      </c>
      <c r="S10" s="103" t="n">
        <f aca="false">O10+L10+I10</f>
        <v>2.9279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704799.484759599</v>
      </c>
      <c r="AD10" s="90" t="n">
        <f aca="false">$F10*H10</f>
        <v>704799.484759599</v>
      </c>
      <c r="AE10" s="90" t="n">
        <f aca="false">$F10*I10</f>
        <v>335105.945343883</v>
      </c>
      <c r="AF10" s="90" t="n">
        <f aca="false">$F10*J10</f>
        <v>2002.92156273027</v>
      </c>
      <c r="AG10" s="90" t="n">
        <f aca="false">$F10*K10</f>
        <v>2002.92156273027</v>
      </c>
      <c r="AH10" s="90" t="n">
        <f aca="false">$F10*L10</f>
        <v>0</v>
      </c>
      <c r="AI10" s="90" t="n">
        <f aca="false">$F10*M10</f>
        <v>4578.10642909775</v>
      </c>
      <c r="AJ10" s="90" t="n">
        <f aca="false">$F10*N10</f>
        <v>4578.10642909775</v>
      </c>
      <c r="AK10" s="90" t="n">
        <f aca="false">F10*O10</f>
        <v>0</v>
      </c>
      <c r="AL10" s="94"/>
      <c r="AM10" s="90" t="n">
        <f aca="false">-CHOOSE($G$3,AC10-AE10,AE10-AC10)</f>
        <v>369693.539415716</v>
      </c>
      <c r="AN10" s="90" t="n">
        <f aca="false">-CHOOSE($G$3,AF10-AH10,AH10-AF10)</f>
        <v>2002.92156273027</v>
      </c>
      <c r="AO10" s="90" t="n">
        <f aca="false">-CHOOSE($G$3,AI10-AL10,AK10-AI10)</f>
        <v>4578.10642909775</v>
      </c>
      <c r="AP10" s="107" t="n">
        <f aca="false">SUM(AM10:AO10)</f>
        <v>376274.567407544</v>
      </c>
      <c r="AR10" s="90" t="n">
        <f aca="false">-CHOOSE($G$3,AD10-AC10,AC10-AD10)</f>
        <v>-0</v>
      </c>
      <c r="AS10" s="90" t="n">
        <f aca="false">-CHOOSE($G$3,AG10-AF10,AF10-AG10)</f>
        <v>-0</v>
      </c>
      <c r="AT10" s="90" t="n">
        <f aca="false">-CHOOSE($G$3,AJ10-AI10,AI10-AJ10:AJ11)</f>
        <v>-0</v>
      </c>
      <c r="AU10" s="107" t="n">
        <f aca="false">AR10+AS10+AT10</f>
        <v>-0</v>
      </c>
      <c r="AV10" s="107"/>
      <c r="AW10" s="91" t="n">
        <f aca="false">AU10+AP10</f>
        <v>376274.567407544</v>
      </c>
      <c r="AY10" s="108"/>
      <c r="BB10" s="109"/>
    </row>
    <row r="11" customFormat="false" ht="12.75" hidden="false" customHeight="false" outlineLevel="0" collapsed="false">
      <c r="A11" s="25" t="n">
        <f aca="false">EDATE(A10,1)</f>
        <v>36982</v>
      </c>
      <c r="B11" s="95" t="n">
        <f aca="false">Inputs!C6</f>
        <v>3704</v>
      </c>
      <c r="C11" s="110"/>
      <c r="D11" s="97" t="n">
        <f aca="false">B11+C11</f>
        <v>3704</v>
      </c>
      <c r="E11" s="86" t="n">
        <f aca="false">IF(Z11=0,0,IF(AND(Z11=1,$H$3=1),D11*U11,IF($H$3=2,D11,"N/A")))</f>
        <v>111120</v>
      </c>
      <c r="F11" s="86" t="n">
        <f aca="false">E11*Y11</f>
        <v>110238.085119249</v>
      </c>
      <c r="G11" s="98" t="n">
        <f aca="false">VLOOKUP($A11,[1]!Table,MATCH(G$4,[1]!Curves,0))</f>
        <v>5.86</v>
      </c>
      <c r="H11" s="99" t="n">
        <f aca="false">Inputs!G6</f>
        <v>5.86</v>
      </c>
      <c r="I11" s="100" t="n">
        <f aca="false">Inputs!D6</f>
        <v>3.0733</v>
      </c>
      <c r="J11" s="98" t="n">
        <f aca="false">VLOOKUP($A11,[1]!Table,MATCH(J$4,[1]!Curves,0))</f>
        <v>0.0175</v>
      </c>
      <c r="K11" s="99" t="n">
        <f aca="false">Inputs!H6</f>
        <v>0.0175</v>
      </c>
      <c r="L11" s="101" t="n">
        <f aca="false">Inputs!E6</f>
        <v>0</v>
      </c>
      <c r="M11" s="98" t="n">
        <f aca="false">VLOOKUP($A11,[1]!Table,MATCH(M$4,[1]!Curves,0))</f>
        <v>0.015</v>
      </c>
      <c r="N11" s="99" t="n">
        <f aca="false">Inputs!I6</f>
        <v>0.015</v>
      </c>
      <c r="O11" s="101" t="n">
        <f aca="false">Inputs!F6</f>
        <v>0</v>
      </c>
      <c r="P11" s="102"/>
      <c r="Q11" s="103" t="n">
        <f aca="false">M11+J11+G11</f>
        <v>5.8925</v>
      </c>
      <c r="R11" s="103" t="n">
        <f aca="false">N11+K11+H11</f>
        <v>5.8925</v>
      </c>
      <c r="S11" s="103" t="n">
        <f aca="false">O11+L11+I11</f>
        <v>3.0733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645995.178798797</v>
      </c>
      <c r="AD11" s="90" t="n">
        <f aca="false">$F11*H11</f>
        <v>645995.178798797</v>
      </c>
      <c r="AE11" s="90" t="n">
        <f aca="false">$F11*I11</f>
        <v>338794.706996987</v>
      </c>
      <c r="AF11" s="90" t="n">
        <f aca="false">$F11*J11</f>
        <v>1929.16648958685</v>
      </c>
      <c r="AG11" s="90" t="n">
        <f aca="false">$F11*K11</f>
        <v>1929.16648958685</v>
      </c>
      <c r="AH11" s="90" t="n">
        <f aca="false">$F11*L11</f>
        <v>0</v>
      </c>
      <c r="AI11" s="90" t="n">
        <f aca="false">$F11*M11</f>
        <v>1653.57127678873</v>
      </c>
      <c r="AJ11" s="90" t="n">
        <f aca="false">$F11*N11</f>
        <v>1653.57127678873</v>
      </c>
      <c r="AK11" s="90" t="n">
        <f aca="false">F11*O11</f>
        <v>0</v>
      </c>
      <c r="AL11" s="94"/>
      <c r="AM11" s="90" t="n">
        <f aca="false">-CHOOSE($G$3,AC11-AE11,AE11-AC11)</f>
        <v>307200.47180181</v>
      </c>
      <c r="AN11" s="90" t="n">
        <f aca="false">-CHOOSE($G$3,AF11-AH11,AH11-AF11)</f>
        <v>1929.16648958685</v>
      </c>
      <c r="AO11" s="90" t="n">
        <f aca="false">-CHOOSE($G$3,AI11-AL11,AK11-AI11)</f>
        <v>1653.57127678873</v>
      </c>
      <c r="AP11" s="107" t="n">
        <f aca="false">SUM(AM11:AO11)</f>
        <v>310783.209568186</v>
      </c>
      <c r="AR11" s="90" t="n">
        <f aca="false">-CHOOSE($G$3,AD11-AC11,AC11-AD11)</f>
        <v>-0</v>
      </c>
      <c r="AS11" s="90" t="n">
        <f aca="false">-CHOOSE($G$3,AG11-AF11,AF11-AG11)</f>
        <v>-0</v>
      </c>
      <c r="AT11" s="90" t="n">
        <f aca="false">-CHOOSE($G$3,AJ11-AI11,AI11-AJ11:AJ12)</f>
        <v>-0</v>
      </c>
      <c r="AU11" s="107" t="n">
        <f aca="false">AR11+AS11+AT11</f>
        <v>-0</v>
      </c>
      <c r="AV11" s="107"/>
      <c r="AW11" s="91" t="n">
        <f aca="false">AU11+AP11</f>
        <v>310783.209568186</v>
      </c>
      <c r="AY11" s="108"/>
    </row>
    <row r="12" customFormat="false" ht="12.75" hidden="false" customHeight="false" outlineLevel="0" collapsed="false">
      <c r="A12" s="25" t="n">
        <f aca="false">EDATE(A11,1)</f>
        <v>37012</v>
      </c>
      <c r="B12" s="95" t="n">
        <f aca="false">Inputs!C7</f>
        <v>3704</v>
      </c>
      <c r="C12" s="110"/>
      <c r="D12" s="97" t="n">
        <f aca="false">B12+C12</f>
        <v>3704</v>
      </c>
      <c r="E12" s="86" t="n">
        <f aca="false">IF(Z12=0,0,IF(AND(Z12=1,$H$3=1),D12*U12,IF($H$3=2,D12,"N/A")))</f>
        <v>114824</v>
      </c>
      <c r="F12" s="86" t="n">
        <f aca="false">E12*Y12</f>
        <v>113415.706303007</v>
      </c>
      <c r="G12" s="98" t="n">
        <f aca="false">VLOOKUP($A12,[1]!Table,MATCH(G$4,[1]!Curves,0))</f>
        <v>5.64</v>
      </c>
      <c r="H12" s="99" t="n">
        <f aca="false">Inputs!G7</f>
        <v>5.64</v>
      </c>
      <c r="I12" s="100" t="n">
        <f aca="false">Inputs!D7</f>
        <v>3.0979</v>
      </c>
      <c r="J12" s="98" t="n">
        <f aca="false">VLOOKUP($A12,[1]!Table,MATCH(J$4,[1]!Curves,0))</f>
        <v>0.0175</v>
      </c>
      <c r="K12" s="99" t="n">
        <f aca="false">Inputs!H7</f>
        <v>0.0175</v>
      </c>
      <c r="L12" s="101" t="n">
        <f aca="false">Inputs!E7</f>
        <v>0</v>
      </c>
      <c r="M12" s="98" t="n">
        <f aca="false">VLOOKUP($A12,[1]!Table,MATCH(M$4,[1]!Curves,0))</f>
        <v>0.015</v>
      </c>
      <c r="N12" s="99" t="n">
        <f aca="false">Inputs!I7</f>
        <v>0.015</v>
      </c>
      <c r="O12" s="101" t="n">
        <f aca="false">Inputs!F7</f>
        <v>0</v>
      </c>
      <c r="P12" s="102"/>
      <c r="Q12" s="103" t="n">
        <f aca="false">M12+J12+G12</f>
        <v>5.6725</v>
      </c>
      <c r="R12" s="103" t="n">
        <f aca="false">N12+K12+H12</f>
        <v>5.6725</v>
      </c>
      <c r="S12" s="103" t="n">
        <f aca="false">O12+L12+I12</f>
        <v>3.0979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639664.583548961</v>
      </c>
      <c r="AD12" s="90" t="n">
        <f aca="false">$F12*H12</f>
        <v>639664.583548961</v>
      </c>
      <c r="AE12" s="90" t="n">
        <f aca="false">$F12*I12</f>
        <v>351350.516556086</v>
      </c>
      <c r="AF12" s="90" t="n">
        <f aca="false">$F12*J12</f>
        <v>1984.77486030263</v>
      </c>
      <c r="AG12" s="90" t="n">
        <f aca="false">$F12*K12</f>
        <v>1984.77486030263</v>
      </c>
      <c r="AH12" s="90" t="n">
        <f aca="false">$F12*L12</f>
        <v>0</v>
      </c>
      <c r="AI12" s="90" t="n">
        <f aca="false">$F12*M12</f>
        <v>1701.23559454511</v>
      </c>
      <c r="AJ12" s="90" t="n">
        <f aca="false">$F12*N12</f>
        <v>1701.23559454511</v>
      </c>
      <c r="AK12" s="90" t="n">
        <f aca="false">F12*O12</f>
        <v>0</v>
      </c>
      <c r="AL12" s="94"/>
      <c r="AM12" s="90" t="n">
        <f aca="false">-CHOOSE($G$3,AC12-AE12,AE12-AC12)</f>
        <v>288314.066992875</v>
      </c>
      <c r="AN12" s="90" t="n">
        <f aca="false">-CHOOSE($G$3,AF12-AH12,AH12-AF12)</f>
        <v>1984.77486030263</v>
      </c>
      <c r="AO12" s="90" t="n">
        <f aca="false">-CHOOSE($G$3,AI12-AL12,AK12-AI12)</f>
        <v>1701.23559454511</v>
      </c>
      <c r="AP12" s="107" t="n">
        <f aca="false">SUM(AM12:AO12)</f>
        <v>292000.077447723</v>
      </c>
      <c r="AR12" s="90" t="n">
        <f aca="false">-CHOOSE($G$3,AD12-AC12,AC12-AD12)</f>
        <v>-0</v>
      </c>
      <c r="AS12" s="90" t="n">
        <f aca="false">-CHOOSE($G$3,AG12-AF12,AF12-AG12)</f>
        <v>-0</v>
      </c>
      <c r="AT12" s="90" t="n">
        <f aca="false">-CHOOSE($G$3,AJ12-AI12,AI12-AJ12:AJ13)</f>
        <v>-0</v>
      </c>
      <c r="AU12" s="107" t="n">
        <f aca="false">AR12+AS12+AT12</f>
        <v>-0</v>
      </c>
      <c r="AV12" s="107"/>
      <c r="AW12" s="91" t="n">
        <f aca="false">AU12+AP12</f>
        <v>292000.077447723</v>
      </c>
      <c r="AY12" s="108"/>
    </row>
    <row r="13" customFormat="false" ht="12.75" hidden="false" customHeight="false" outlineLevel="0" collapsed="false">
      <c r="A13" s="25" t="n">
        <f aca="false">EDATE(A12,1)</f>
        <v>37043</v>
      </c>
      <c r="B13" s="95" t="n">
        <f aca="false">Inputs!C8</f>
        <v>3704</v>
      </c>
      <c r="C13" s="110"/>
      <c r="D13" s="97" t="n">
        <f aca="false">B13+C13</f>
        <v>3704</v>
      </c>
      <c r="E13" s="86" t="n">
        <f aca="false">IF(Z13=0,0,IF(AND(Z13=1,$H$3=1),D13*U13,IF($H$3=2,D13,"N/A")))</f>
        <v>111120</v>
      </c>
      <c r="F13" s="86" t="n">
        <f aca="false">E13*Y13</f>
        <v>109277.368061212</v>
      </c>
      <c r="G13" s="98" t="n">
        <f aca="false">VLOOKUP($A13,[1]!Table,MATCH(G$4,[1]!Curves,0))</f>
        <v>5.62</v>
      </c>
      <c r="H13" s="99" t="n">
        <f aca="false">Inputs!G8</f>
        <v>5.62</v>
      </c>
      <c r="I13" s="100" t="n">
        <f aca="false">Inputs!D8</f>
        <v>3.0272</v>
      </c>
      <c r="J13" s="98" t="n">
        <f aca="false">VLOOKUP($A13,[1]!Table,MATCH(J$4,[1]!Curves,0))</f>
        <v>0.0175</v>
      </c>
      <c r="K13" s="99" t="n">
        <f aca="false">Inputs!H8</f>
        <v>0.0175</v>
      </c>
      <c r="L13" s="101" t="n">
        <f aca="false">Inputs!E8</f>
        <v>0</v>
      </c>
      <c r="M13" s="98" t="n">
        <f aca="false">VLOOKUP($A13,[1]!Table,MATCH(M$4,[1]!Curves,0))</f>
        <v>0.015</v>
      </c>
      <c r="N13" s="99" t="n">
        <f aca="false">Inputs!I8</f>
        <v>0.015</v>
      </c>
      <c r="O13" s="101" t="n">
        <f aca="false">Inputs!F8</f>
        <v>0</v>
      </c>
      <c r="P13" s="102"/>
      <c r="Q13" s="103" t="n">
        <f aca="false">M13+J13+G13</f>
        <v>5.6525</v>
      </c>
      <c r="R13" s="103" t="n">
        <f aca="false">N13+K13+H13</f>
        <v>5.6525</v>
      </c>
      <c r="S13" s="103" t="n">
        <f aca="false">O13+L13+I13</f>
        <v>3.0272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614138.80850401</v>
      </c>
      <c r="AD13" s="90" t="n">
        <f aca="false">$F13*H13</f>
        <v>614138.80850401</v>
      </c>
      <c r="AE13" s="90" t="n">
        <f aca="false">$F13*I13</f>
        <v>330804.4485949</v>
      </c>
      <c r="AF13" s="90" t="n">
        <f aca="false">$F13*J13</f>
        <v>1912.35394107121</v>
      </c>
      <c r="AG13" s="90" t="n">
        <f aca="false">$F13*K13</f>
        <v>1912.35394107121</v>
      </c>
      <c r="AH13" s="90" t="n">
        <f aca="false">$F13*L13</f>
        <v>0</v>
      </c>
      <c r="AI13" s="90" t="n">
        <f aca="false">$F13*M13</f>
        <v>1639.16052091818</v>
      </c>
      <c r="AJ13" s="90" t="n">
        <f aca="false">$F13*N13</f>
        <v>1639.16052091818</v>
      </c>
      <c r="AK13" s="90" t="n">
        <f aca="false">F13*O13</f>
        <v>0</v>
      </c>
      <c r="AL13" s="94"/>
      <c r="AM13" s="90" t="n">
        <f aca="false">-CHOOSE($G$3,AC13-AE13,AE13-AC13)</f>
        <v>283334.35990911</v>
      </c>
      <c r="AN13" s="90" t="n">
        <f aca="false">-CHOOSE($G$3,AF13-AH13,AH13-AF13)</f>
        <v>1912.35394107121</v>
      </c>
      <c r="AO13" s="90" t="n">
        <f aca="false">-CHOOSE($G$3,AI13-AL13,AK13-AI13)</f>
        <v>1639.16052091818</v>
      </c>
      <c r="AP13" s="107" t="n">
        <f aca="false">SUM(AM13:AO13)</f>
        <v>286885.874371099</v>
      </c>
      <c r="AR13" s="90" t="n">
        <f aca="false">-CHOOSE($G$3,AD13-AC13,AC13-AD13)</f>
        <v>-0</v>
      </c>
      <c r="AS13" s="90" t="n">
        <f aca="false">-CHOOSE($G$3,AG13-AF13,AF13-AG13)</f>
        <v>-0</v>
      </c>
      <c r="AT13" s="90" t="n">
        <f aca="false">-CHOOSE($G$3,AJ13-AI13,AI13-AJ13:AJ14)</f>
        <v>-0</v>
      </c>
      <c r="AU13" s="107" t="n">
        <f aca="false">AR13+AS13+AT13</f>
        <v>-0</v>
      </c>
      <c r="AV13" s="107"/>
      <c r="AW13" s="91" t="n">
        <f aca="false">AU13+AP13</f>
        <v>286885.874371099</v>
      </c>
      <c r="AY13" s="108"/>
    </row>
    <row r="14" customFormat="false" ht="12.75" hidden="false" customHeight="false" outlineLevel="0" collapsed="false">
      <c r="A14" s="25" t="n">
        <f aca="false">EDATE(A13,1)</f>
        <v>37073</v>
      </c>
      <c r="B14" s="95" t="n">
        <f aca="false">Inputs!C9</f>
        <v>3704</v>
      </c>
      <c r="C14" s="110"/>
      <c r="D14" s="97" t="n">
        <f aca="false">B14+C14</f>
        <v>3704</v>
      </c>
      <c r="E14" s="86" t="n">
        <f aca="false">IF(Z14=0,0,IF(AND(Z14=1,$H$3=1),D14*U14,IF($H$3=2,D14,"N/A")))</f>
        <v>114824</v>
      </c>
      <c r="F14" s="86" t="n">
        <f aca="false">E14*Y14</f>
        <v>112451.529823631</v>
      </c>
      <c r="G14" s="98" t="n">
        <f aca="false">VLOOKUP($A14,[1]!Table,MATCH(G$4,[1]!Curves,0))</f>
        <v>5.63</v>
      </c>
      <c r="H14" s="99" t="n">
        <f aca="false">Inputs!G9</f>
        <v>5.63</v>
      </c>
      <c r="I14" s="100" t="n">
        <f aca="false">Inputs!D9</f>
        <v>2.9667</v>
      </c>
      <c r="J14" s="98" t="n">
        <f aca="false">VLOOKUP($A14,[1]!Table,MATCH(J$4,[1]!Curves,0))</f>
        <v>0.0175</v>
      </c>
      <c r="K14" s="99" t="n">
        <f aca="false">Inputs!H9</f>
        <v>0.0175</v>
      </c>
      <c r="L14" s="101" t="n">
        <f aca="false">Inputs!E9</f>
        <v>0</v>
      </c>
      <c r="M14" s="98" t="n">
        <f aca="false">VLOOKUP($A14,[1]!Table,MATCH(M$4,[1]!Curves,0))</f>
        <v>0.015</v>
      </c>
      <c r="N14" s="99" t="n">
        <f aca="false">Inputs!I9</f>
        <v>0.015</v>
      </c>
      <c r="O14" s="101" t="n">
        <f aca="false">Inputs!F9</f>
        <v>0</v>
      </c>
      <c r="P14" s="102"/>
      <c r="Q14" s="103" t="n">
        <f aca="false">M14+J14+G14</f>
        <v>5.6625</v>
      </c>
      <c r="R14" s="103" t="n">
        <f aca="false">N14+K14+H14</f>
        <v>5.6625</v>
      </c>
      <c r="S14" s="103" t="n">
        <f aca="false">O14+L14+I14</f>
        <v>2.9667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633102.112907045</v>
      </c>
      <c r="AD14" s="90" t="n">
        <f aca="false">$F14*H14</f>
        <v>633102.112907045</v>
      </c>
      <c r="AE14" s="90" t="n">
        <f aca="false">$F14*I14</f>
        <v>333609.953527767</v>
      </c>
      <c r="AF14" s="90" t="n">
        <f aca="false">$F14*J14</f>
        <v>1967.90177191355</v>
      </c>
      <c r="AG14" s="90" t="n">
        <f aca="false">$F14*K14</f>
        <v>1967.90177191355</v>
      </c>
      <c r="AH14" s="90" t="n">
        <f aca="false">$F14*L14</f>
        <v>0</v>
      </c>
      <c r="AI14" s="90" t="n">
        <f aca="false">$F14*M14</f>
        <v>1686.77294735447</v>
      </c>
      <c r="AJ14" s="90" t="n">
        <f aca="false">$F14*N14</f>
        <v>1686.77294735447</v>
      </c>
      <c r="AK14" s="90" t="n">
        <f aca="false">F14*O14</f>
        <v>0</v>
      </c>
      <c r="AL14" s="94"/>
      <c r="AM14" s="90" t="n">
        <f aca="false">-CHOOSE($G$3,AC14-AE14,AE14-AC14)</f>
        <v>299492.159379277</v>
      </c>
      <c r="AN14" s="90" t="n">
        <f aca="false">-CHOOSE($G$3,AF14-AH14,AH14-AF14)</f>
        <v>1967.90177191355</v>
      </c>
      <c r="AO14" s="90" t="n">
        <f aca="false">-CHOOSE($G$3,AI14-AL14,AK14-AI14)</f>
        <v>1686.77294735447</v>
      </c>
      <c r="AP14" s="107" t="n">
        <f aca="false">SUM(AM14:AO14)</f>
        <v>303146.834098546</v>
      </c>
      <c r="AR14" s="90" t="n">
        <f aca="false">-CHOOSE($G$3,AD14-AC14,AC14-AD14)</f>
        <v>-0</v>
      </c>
      <c r="AS14" s="90" t="n">
        <f aca="false">-CHOOSE($G$3,AG14-AF14,AF14-AG14)</f>
        <v>-0</v>
      </c>
      <c r="AT14" s="90" t="n">
        <f aca="false">-CHOOSE($G$3,AJ14-AI14,AI14-AJ14:AJ15)</f>
        <v>-0</v>
      </c>
      <c r="AU14" s="107" t="n">
        <f aca="false">AR14+AS14+AT14</f>
        <v>-0</v>
      </c>
      <c r="AV14" s="107"/>
      <c r="AW14" s="91" t="n">
        <f aca="false">AU14+AP14</f>
        <v>303146.834098546</v>
      </c>
      <c r="AY14" s="108"/>
    </row>
    <row r="15" customFormat="false" ht="12.75" hidden="false" customHeight="false" outlineLevel="0" collapsed="false">
      <c r="A15" s="25" t="n">
        <f aca="false">EDATE(A14,1)</f>
        <v>37104</v>
      </c>
      <c r="B15" s="95" t="n">
        <f aca="false">Inputs!C10</f>
        <v>3704</v>
      </c>
      <c r="C15" s="110"/>
      <c r="D15" s="97" t="n">
        <f aca="false">B15+C15</f>
        <v>3704</v>
      </c>
      <c r="E15" s="86" t="n">
        <f aca="false">IF(Z15=0,0,IF(AND(Z15=1,$H$3=1),D15*U15,IF($H$3=2,D15,"N/A")))</f>
        <v>114824</v>
      </c>
      <c r="F15" s="86" t="n">
        <f aca="false">E15*Y15</f>
        <v>111970.046290166</v>
      </c>
      <c r="G15" s="98" t="n">
        <f aca="false">VLOOKUP($A15,[1]!Table,MATCH(G$4,[1]!Curves,0))</f>
        <v>5.64</v>
      </c>
      <c r="H15" s="99" t="n">
        <f aca="false">Inputs!G10</f>
        <v>5.64</v>
      </c>
      <c r="I15" s="100" t="n">
        <f aca="false">Inputs!D10</f>
        <v>2.8937</v>
      </c>
      <c r="J15" s="98" t="n">
        <f aca="false">VLOOKUP($A15,[1]!Table,MATCH(J$4,[1]!Curves,0))</f>
        <v>0.0175</v>
      </c>
      <c r="K15" s="99" t="n">
        <f aca="false">Inputs!H10</f>
        <v>0.0175</v>
      </c>
      <c r="L15" s="101" t="n">
        <f aca="false">Inputs!E10</f>
        <v>0</v>
      </c>
      <c r="M15" s="98" t="n">
        <f aca="false">VLOOKUP($A15,[1]!Table,MATCH(M$4,[1]!Curves,0))</f>
        <v>0.015</v>
      </c>
      <c r="N15" s="99" t="n">
        <f aca="false">Inputs!I10</f>
        <v>0.015</v>
      </c>
      <c r="O15" s="101" t="n">
        <f aca="false">Inputs!F10</f>
        <v>0</v>
      </c>
      <c r="P15" s="102"/>
      <c r="Q15" s="103" t="n">
        <f aca="false">M15+J15+G15</f>
        <v>5.6725</v>
      </c>
      <c r="R15" s="103" t="n">
        <f aca="false">N15+K15+H15</f>
        <v>5.6725</v>
      </c>
      <c r="S15" s="103" t="n">
        <f aca="false">O15+L15+I15</f>
        <v>2.8937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631511.061076534</v>
      </c>
      <c r="AD15" s="90" t="n">
        <f aca="false">$F15*H15</f>
        <v>631511.061076534</v>
      </c>
      <c r="AE15" s="90" t="n">
        <f aca="false">$F15*I15</f>
        <v>324007.722949852</v>
      </c>
      <c r="AF15" s="90" t="n">
        <f aca="false">$F15*J15</f>
        <v>1959.4758100779</v>
      </c>
      <c r="AG15" s="90" t="n">
        <f aca="false">$F15*K15</f>
        <v>1959.4758100779</v>
      </c>
      <c r="AH15" s="90" t="n">
        <f aca="false">$F15*L15</f>
        <v>0</v>
      </c>
      <c r="AI15" s="90" t="n">
        <f aca="false">$F15*M15</f>
        <v>1679.55069435249</v>
      </c>
      <c r="AJ15" s="90" t="n">
        <f aca="false">$F15*N15</f>
        <v>1679.55069435249</v>
      </c>
      <c r="AK15" s="90" t="n">
        <f aca="false">F15*O15</f>
        <v>0</v>
      </c>
      <c r="AL15" s="94"/>
      <c r="AM15" s="90" t="n">
        <f aca="false">-CHOOSE($G$3,AC15-AE15,AE15-AC15)</f>
        <v>307503.338126682</v>
      </c>
      <c r="AN15" s="90" t="n">
        <f aca="false">-CHOOSE($G$3,AF15-AH15,AH15-AF15)</f>
        <v>1959.4758100779</v>
      </c>
      <c r="AO15" s="90" t="n">
        <f aca="false">-CHOOSE($G$3,AI15-AL15,AK15-AI15)</f>
        <v>1679.55069435249</v>
      </c>
      <c r="AP15" s="107" t="n">
        <f aca="false">SUM(AM15:AO15)</f>
        <v>311142.364631112</v>
      </c>
      <c r="AR15" s="90" t="n">
        <f aca="false">-CHOOSE($G$3,AD15-AC15,AC15-AD15)</f>
        <v>-0</v>
      </c>
      <c r="AS15" s="90" t="n">
        <f aca="false">-CHOOSE($G$3,AG15-AF15,AF15-AG15)</f>
        <v>-0</v>
      </c>
      <c r="AT15" s="90" t="n">
        <f aca="false">-CHOOSE($G$3,AJ15-AI15,AI15-AJ15:AJ16)</f>
        <v>-0</v>
      </c>
      <c r="AU15" s="107" t="n">
        <f aca="false">AR15+AS15+AT15</f>
        <v>-0</v>
      </c>
      <c r="AV15" s="107"/>
      <c r="AW15" s="91" t="n">
        <f aca="false">AU15+AP15</f>
        <v>311142.364631112</v>
      </c>
      <c r="AY15" s="108"/>
    </row>
    <row r="16" customFormat="false" ht="12.75" hidden="false" customHeight="false" outlineLevel="0" collapsed="false">
      <c r="A16" s="25" t="n">
        <f aca="false">EDATE(A15,1)</f>
        <v>37135</v>
      </c>
      <c r="B16" s="95" t="n">
        <f aca="false">Inputs!C11</f>
        <v>3704</v>
      </c>
      <c r="C16" s="110"/>
      <c r="D16" s="97" t="n">
        <f aca="false">B16+C16</f>
        <v>3704</v>
      </c>
      <c r="E16" s="86" t="n">
        <f aca="false">IF(Z16=0,0,IF(AND(Z16=1,$H$3=1),D16*U16,IF($H$3=2,D16,"N/A")))</f>
        <v>111120</v>
      </c>
      <c r="F16" s="86" t="n">
        <f aca="false">E16*Y16</f>
        <v>107903.201084948</v>
      </c>
      <c r="G16" s="98" t="n">
        <f aca="false">VLOOKUP($A16,[1]!Table,MATCH(G$4,[1]!Curves,0))</f>
        <v>5.59</v>
      </c>
      <c r="H16" s="99" t="n">
        <f aca="false">Inputs!G11</f>
        <v>5.59</v>
      </c>
      <c r="I16" s="100" t="n">
        <f aca="false">Inputs!D11</f>
        <v>2.8295</v>
      </c>
      <c r="J16" s="98" t="n">
        <f aca="false">VLOOKUP($A16,[1]!Table,MATCH(J$4,[1]!Curves,0))</f>
        <v>0.0175</v>
      </c>
      <c r="K16" s="99" t="n">
        <f aca="false">Inputs!H11</f>
        <v>0.0175</v>
      </c>
      <c r="L16" s="101" t="n">
        <f aca="false">Inputs!E11</f>
        <v>0</v>
      </c>
      <c r="M16" s="98" t="n">
        <f aca="false">VLOOKUP($A16,[1]!Table,MATCH(M$4,[1]!Curves,0))</f>
        <v>0.015</v>
      </c>
      <c r="N16" s="99" t="n">
        <f aca="false">Inputs!I11</f>
        <v>0.015</v>
      </c>
      <c r="O16" s="101" t="n">
        <f aca="false">Inputs!F11</f>
        <v>0</v>
      </c>
      <c r="P16" s="102"/>
      <c r="Q16" s="103" t="n">
        <f aca="false">M16+J16+G16</f>
        <v>5.6225</v>
      </c>
      <c r="R16" s="103" t="n">
        <f aca="false">N16+K16+H16</f>
        <v>5.6225</v>
      </c>
      <c r="S16" s="103" t="n">
        <f aca="false">O16+L16+I16</f>
        <v>2.8295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603178.894064861</v>
      </c>
      <c r="AD16" s="90" t="n">
        <f aca="false">$F16*H16</f>
        <v>603178.894064861</v>
      </c>
      <c r="AE16" s="90" t="n">
        <f aca="false">$F16*I16</f>
        <v>305312.107469861</v>
      </c>
      <c r="AF16" s="90" t="n">
        <f aca="false">$F16*J16</f>
        <v>1888.3060189866</v>
      </c>
      <c r="AG16" s="90" t="n">
        <f aca="false">$F16*K16</f>
        <v>1888.3060189866</v>
      </c>
      <c r="AH16" s="90" t="n">
        <f aca="false">$F16*L16</f>
        <v>0</v>
      </c>
      <c r="AI16" s="90" t="n">
        <f aca="false">$F16*M16</f>
        <v>1618.54801627423</v>
      </c>
      <c r="AJ16" s="90" t="n">
        <f aca="false">$F16*N16</f>
        <v>1618.54801627423</v>
      </c>
      <c r="AK16" s="90" t="n">
        <f aca="false">F16*O16</f>
        <v>0</v>
      </c>
      <c r="AL16" s="94"/>
      <c r="AM16" s="90" t="n">
        <f aca="false">-CHOOSE($G$3,AC16-AE16,AE16-AC16)</f>
        <v>297866.786595</v>
      </c>
      <c r="AN16" s="90" t="n">
        <f aca="false">-CHOOSE($G$3,AF16-AH16,AH16-AF16)</f>
        <v>1888.3060189866</v>
      </c>
      <c r="AO16" s="90" t="n">
        <f aca="false">-CHOOSE($G$3,AI16-AL16,AK16-AI16)</f>
        <v>1618.54801627423</v>
      </c>
      <c r="AP16" s="107" t="n">
        <f aca="false">SUM(AM16:AO16)</f>
        <v>301373.640630261</v>
      </c>
      <c r="AR16" s="90" t="n">
        <f aca="false">-CHOOSE($G$3,AD16-AC16,AC16-AD16)</f>
        <v>-0</v>
      </c>
      <c r="AS16" s="90" t="n">
        <f aca="false">-CHOOSE($G$3,AG16-AF16,AF16-AG16)</f>
        <v>-0</v>
      </c>
      <c r="AT16" s="90" t="n">
        <f aca="false">-CHOOSE($G$3,AJ16-AI16,AI16-AJ16:AJ17)</f>
        <v>-0</v>
      </c>
      <c r="AU16" s="107" t="n">
        <f aca="false">AR16+AS16+AT16</f>
        <v>-0</v>
      </c>
      <c r="AV16" s="107"/>
      <c r="AW16" s="91" t="n">
        <f aca="false">AU16+AP16</f>
        <v>301373.640630261</v>
      </c>
      <c r="AY16" s="108"/>
    </row>
    <row r="17" customFormat="false" ht="12.75" hidden="false" customHeight="false" outlineLevel="0" collapsed="false">
      <c r="A17" s="25" t="n">
        <f aca="false">EDATE(A16,1)</f>
        <v>37165</v>
      </c>
      <c r="B17" s="95" t="n">
        <f aca="false">Inputs!C12</f>
        <v>3704</v>
      </c>
      <c r="C17" s="110"/>
      <c r="D17" s="97" t="n">
        <f aca="false">B17+C17</f>
        <v>3704</v>
      </c>
      <c r="E17" s="86" t="n">
        <f aca="false">IF(Z17=0,0,IF(AND(Z17=1,$H$3=1),D17*U17,IF($H$3=2,D17,"N/A")))</f>
        <v>114824</v>
      </c>
      <c r="F17" s="86" t="n">
        <f aca="false">E17*Y17</f>
        <v>111049.377993813</v>
      </c>
      <c r="G17" s="98" t="n">
        <f aca="false">VLOOKUP($A17,[1]!Table,MATCH(G$4,[1]!Curves,0))</f>
        <v>5.598</v>
      </c>
      <c r="H17" s="99" t="n">
        <f aca="false">Inputs!G12</f>
        <v>5.598</v>
      </c>
      <c r="I17" s="100" t="n">
        <f aca="false">Inputs!D12</f>
        <v>2.8266</v>
      </c>
      <c r="J17" s="98" t="n">
        <f aca="false">VLOOKUP($A17,[1]!Table,MATCH(J$4,[1]!Curves,0))</f>
        <v>0.0175</v>
      </c>
      <c r="K17" s="99" t="n">
        <f aca="false">Inputs!H12</f>
        <v>0.0175</v>
      </c>
      <c r="L17" s="101" t="n">
        <f aca="false">Inputs!E12</f>
        <v>0</v>
      </c>
      <c r="M17" s="98" t="n">
        <f aca="false">VLOOKUP($A17,[1]!Table,MATCH(M$4,[1]!Curves,0))</f>
        <v>0.015</v>
      </c>
      <c r="N17" s="99" t="n">
        <f aca="false">Inputs!I12</f>
        <v>0.015</v>
      </c>
      <c r="O17" s="101" t="n">
        <f aca="false">Inputs!F12</f>
        <v>0</v>
      </c>
      <c r="P17" s="102"/>
      <c r="Q17" s="103" t="n">
        <f aca="false">M17+J17+G17</f>
        <v>5.6305</v>
      </c>
      <c r="R17" s="103" t="n">
        <f aca="false">N17+K17+H17</f>
        <v>5.6305</v>
      </c>
      <c r="S17" s="103" t="n">
        <f aca="false">O17+L17+I17</f>
        <v>2.8266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621654.418009365</v>
      </c>
      <c r="AD17" s="90" t="n">
        <f aca="false">$F17*H17</f>
        <v>621654.418009365</v>
      </c>
      <c r="AE17" s="90" t="n">
        <f aca="false">$F17*I17</f>
        <v>313892.171837312</v>
      </c>
      <c r="AF17" s="90" t="n">
        <f aca="false">$F17*J17</f>
        <v>1943.36411489173</v>
      </c>
      <c r="AG17" s="90" t="n">
        <f aca="false">$F17*K17</f>
        <v>1943.36411489173</v>
      </c>
      <c r="AH17" s="90" t="n">
        <f aca="false">$F17*L17</f>
        <v>0</v>
      </c>
      <c r="AI17" s="90" t="n">
        <f aca="false">$F17*M17</f>
        <v>1665.7406699072</v>
      </c>
      <c r="AJ17" s="90" t="n">
        <f aca="false">$F17*N17</f>
        <v>1665.7406699072</v>
      </c>
      <c r="AK17" s="90" t="n">
        <f aca="false">F17*O17</f>
        <v>0</v>
      </c>
      <c r="AL17" s="94"/>
      <c r="AM17" s="90" t="n">
        <f aca="false">-CHOOSE($G$3,AC17-AE17,AE17-AC17)</f>
        <v>307762.246172053</v>
      </c>
      <c r="AN17" s="90" t="n">
        <f aca="false">-CHOOSE($G$3,AF17-AH17,AH17-AF17)</f>
        <v>1943.36411489173</v>
      </c>
      <c r="AO17" s="90" t="n">
        <f aca="false">-CHOOSE($G$3,AI17-AL17,AK17-AI17)</f>
        <v>1665.7406699072</v>
      </c>
      <c r="AP17" s="107" t="n">
        <f aca="false">SUM(AM17:AO17)</f>
        <v>311371.350956852</v>
      </c>
      <c r="AR17" s="90" t="n">
        <f aca="false">-CHOOSE($G$3,AD17-AC17,AC17-AD17)</f>
        <v>-0</v>
      </c>
      <c r="AS17" s="90" t="n">
        <f aca="false">-CHOOSE($G$3,AG17-AF17,AF17-AG17)</f>
        <v>-0</v>
      </c>
      <c r="AT17" s="90" t="n">
        <f aca="false">-CHOOSE($G$3,AJ17-AI17,AI17-AJ17:AJ18)</f>
        <v>-0</v>
      </c>
      <c r="AU17" s="107" t="n">
        <f aca="false">AR17+AS17+AT17</f>
        <v>-0</v>
      </c>
      <c r="AV17" s="107"/>
      <c r="AW17" s="91" t="n">
        <f aca="false">AU17+AP17</f>
        <v>311371.350956852</v>
      </c>
      <c r="AY17" s="108"/>
    </row>
    <row r="18" customFormat="false" ht="12.75" hidden="false" customHeight="false" outlineLevel="0" collapsed="false">
      <c r="A18" s="25" t="n">
        <f aca="false">EDATE(A17,1)</f>
        <v>37196</v>
      </c>
      <c r="B18" s="95" t="n">
        <f aca="false">Inputs!C13</f>
        <v>3704</v>
      </c>
      <c r="C18" s="110"/>
      <c r="D18" s="97" t="n">
        <f aca="false">B18+C18</f>
        <v>3704</v>
      </c>
      <c r="E18" s="86" t="n">
        <f aca="false">IF(Z18=0,0,IF(AND(Z18=1,$H$3=1),D18*U18,IF($H$3=2,D18,"N/A")))</f>
        <v>111120</v>
      </c>
      <c r="F18" s="86" t="n">
        <f aca="false">E18*Y18</f>
        <v>107014.216920537</v>
      </c>
      <c r="G18" s="98" t="n">
        <f aca="false">VLOOKUP($A18,[1]!Table,MATCH(G$4,[1]!Curves,0))</f>
        <v>5.668</v>
      </c>
      <c r="H18" s="99" t="n">
        <f aca="false">Inputs!G13</f>
        <v>5.668</v>
      </c>
      <c r="I18" s="100" t="n">
        <f aca="false">Inputs!D13</f>
        <v>2.8309</v>
      </c>
      <c r="J18" s="98" t="n">
        <f aca="false">VLOOKUP($A18,[1]!Table,MATCH(J$4,[1]!Curves,0))</f>
        <v>0.02</v>
      </c>
      <c r="K18" s="99" t="n">
        <f aca="false">Inputs!H13</f>
        <v>0.02</v>
      </c>
      <c r="L18" s="101" t="n">
        <f aca="false">Inputs!E13</f>
        <v>0</v>
      </c>
      <c r="M18" s="98" t="n">
        <f aca="false">VLOOKUP($A18,[1]!Table,MATCH(M$4,[1]!Curves,0))</f>
        <v>0.02</v>
      </c>
      <c r="N18" s="99" t="n">
        <f aca="false">Inputs!I13</f>
        <v>0.02</v>
      </c>
      <c r="O18" s="101" t="n">
        <f aca="false">Inputs!F13</f>
        <v>0</v>
      </c>
      <c r="P18" s="102"/>
      <c r="Q18" s="103" t="n">
        <f aca="false">M18+J18+G18</f>
        <v>5.708</v>
      </c>
      <c r="R18" s="103" t="n">
        <f aca="false">N18+K18+H18</f>
        <v>5.708</v>
      </c>
      <c r="S18" s="103" t="n">
        <f aca="false">O18+L18+I18</f>
        <v>2.8309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606556.581505605</v>
      </c>
      <c r="AD18" s="90" t="n">
        <f aca="false">$F18*H18</f>
        <v>606556.581505605</v>
      </c>
      <c r="AE18" s="90" t="n">
        <f aca="false">$F18*I18</f>
        <v>302946.546680349</v>
      </c>
      <c r="AF18" s="90" t="n">
        <f aca="false">$F18*J18</f>
        <v>2140.28433841075</v>
      </c>
      <c r="AG18" s="90" t="n">
        <f aca="false">$F18*K18</f>
        <v>2140.28433841075</v>
      </c>
      <c r="AH18" s="90" t="n">
        <f aca="false">$F18*L18</f>
        <v>0</v>
      </c>
      <c r="AI18" s="90" t="n">
        <f aca="false">$F18*M18</f>
        <v>2140.28433841075</v>
      </c>
      <c r="AJ18" s="90" t="n">
        <f aca="false">$F18*N18</f>
        <v>2140.28433841075</v>
      </c>
      <c r="AK18" s="90" t="n">
        <f aca="false">F18*O18</f>
        <v>0</v>
      </c>
      <c r="AL18" s="94"/>
      <c r="AM18" s="90" t="n">
        <f aca="false">-CHOOSE($G$3,AC18-AE18,AE18-AC18)</f>
        <v>303610.034825256</v>
      </c>
      <c r="AN18" s="90" t="n">
        <f aca="false">-CHOOSE($G$3,AF18-AH18,AH18-AF18)</f>
        <v>2140.28433841075</v>
      </c>
      <c r="AO18" s="90" t="n">
        <f aca="false">-CHOOSE($G$3,AI18-AL18,AK18-AI18)</f>
        <v>2140.28433841075</v>
      </c>
      <c r="AP18" s="107" t="n">
        <f aca="false">SUM(AM18:AO18)</f>
        <v>307890.603502078</v>
      </c>
      <c r="AR18" s="90" t="n">
        <f aca="false">-CHOOSE($G$3,AD18-AC18,AC18-AD18)</f>
        <v>-0</v>
      </c>
      <c r="AS18" s="90" t="n">
        <f aca="false">-CHOOSE($G$3,AG18-AF18,AF18-AG18)</f>
        <v>-0</v>
      </c>
      <c r="AT18" s="90" t="n">
        <f aca="false">-CHOOSE($G$3,AJ18-AI18,AI18-AJ18:AJ19)</f>
        <v>-0</v>
      </c>
      <c r="AU18" s="107" t="n">
        <f aca="false">AR18+AS18+AT18</f>
        <v>-0</v>
      </c>
      <c r="AV18" s="107"/>
      <c r="AW18" s="91" t="n">
        <f aca="false">AU18+AP18</f>
        <v>307890.603502078</v>
      </c>
      <c r="AY18" s="108"/>
    </row>
    <row r="19" customFormat="false" ht="12.75" hidden="false" customHeight="false" outlineLevel="0" collapsed="false">
      <c r="A19" s="25" t="n">
        <f aca="false">EDATE(A18,1)</f>
        <v>37226</v>
      </c>
      <c r="B19" s="95" t="n">
        <f aca="false">Inputs!C14</f>
        <v>4288</v>
      </c>
      <c r="C19" s="110"/>
      <c r="D19" s="97" t="n">
        <f aca="false">B19+C19</f>
        <v>4288</v>
      </c>
      <c r="E19" s="86" t="n">
        <f aca="false">IF(Z19=0,0,IF(AND(Z19=1,$H$3=1),D19*U19,IF($H$3=2,D19,"N/A")))</f>
        <v>132928</v>
      </c>
      <c r="F19" s="86" t="n">
        <f aca="false">E19*Y19</f>
        <v>127499.534305516</v>
      </c>
      <c r="G19" s="98" t="n">
        <f aca="false">VLOOKUP($A19,[1]!Table,MATCH(G$4,[1]!Curves,0))</f>
        <v>5.763</v>
      </c>
      <c r="H19" s="99" t="n">
        <f aca="false">Inputs!G14</f>
        <v>5.763</v>
      </c>
      <c r="I19" s="100" t="n">
        <f aca="false">Inputs!D14</f>
        <v>2.8637</v>
      </c>
      <c r="J19" s="98" t="n">
        <f aca="false">VLOOKUP($A19,[1]!Table,MATCH(J$4,[1]!Curves,0))</f>
        <v>0.02</v>
      </c>
      <c r="K19" s="99" t="n">
        <f aca="false">Inputs!H14</f>
        <v>0.02</v>
      </c>
      <c r="L19" s="101" t="n">
        <f aca="false">Inputs!E14</f>
        <v>0</v>
      </c>
      <c r="M19" s="98" t="n">
        <f aca="false">VLOOKUP($A19,[1]!Table,MATCH(M$4,[1]!Curves,0))</f>
        <v>0.02</v>
      </c>
      <c r="N19" s="99" t="n">
        <f aca="false">Inputs!I14</f>
        <v>0.02</v>
      </c>
      <c r="O19" s="101" t="n">
        <f aca="false">Inputs!F14</f>
        <v>0</v>
      </c>
      <c r="P19" s="102"/>
      <c r="Q19" s="103" t="n">
        <f aca="false">M19+J19+G19</f>
        <v>5.803</v>
      </c>
      <c r="R19" s="103" t="n">
        <f aca="false">N19+K19+H19</f>
        <v>5.803</v>
      </c>
      <c r="S19" s="103" t="n">
        <f aca="false">O19+L19+I19</f>
        <v>2.8637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734779.816202689</v>
      </c>
      <c r="AD19" s="90" t="n">
        <f aca="false">$F19*H19</f>
        <v>734779.816202689</v>
      </c>
      <c r="AE19" s="90" t="n">
        <f aca="false">$F19*I19</f>
        <v>365120.416390706</v>
      </c>
      <c r="AF19" s="90" t="n">
        <f aca="false">$F19*J19</f>
        <v>2549.99068611032</v>
      </c>
      <c r="AG19" s="90" t="n">
        <f aca="false">$F19*K19</f>
        <v>2549.99068611032</v>
      </c>
      <c r="AH19" s="90" t="n">
        <f aca="false">$F19*L19</f>
        <v>0</v>
      </c>
      <c r="AI19" s="90" t="n">
        <f aca="false">$F19*M19</f>
        <v>2549.99068611032</v>
      </c>
      <c r="AJ19" s="90" t="n">
        <f aca="false">$F19*N19</f>
        <v>2549.99068611032</v>
      </c>
      <c r="AK19" s="90" t="n">
        <f aca="false">F19*O19</f>
        <v>0</v>
      </c>
      <c r="AL19" s="94"/>
      <c r="AM19" s="90" t="n">
        <f aca="false">-CHOOSE($G$3,AC19-AE19,AE19-AC19)</f>
        <v>369659.399811982</v>
      </c>
      <c r="AN19" s="90" t="n">
        <f aca="false">-CHOOSE($G$3,AF19-AH19,AH19-AF19)</f>
        <v>2549.99068611032</v>
      </c>
      <c r="AO19" s="90" t="n">
        <f aca="false">-CHOOSE($G$3,AI19-AL19,AK19-AI19)</f>
        <v>2549.99068611032</v>
      </c>
      <c r="AP19" s="107" t="n">
        <f aca="false">SUM(AM19:AO19)</f>
        <v>374759.381184203</v>
      </c>
      <c r="AR19" s="90" t="n">
        <f aca="false">-CHOOSE($G$3,AD19-AC19,AC19-AD19)</f>
        <v>-0</v>
      </c>
      <c r="AS19" s="90" t="n">
        <f aca="false">-CHOOSE($G$3,AG19-AF19,AF19-AG19)</f>
        <v>-0</v>
      </c>
      <c r="AT19" s="90" t="n">
        <f aca="false">-CHOOSE($G$3,AJ19-AI19,AI19-AJ19:AJ20)</f>
        <v>-0</v>
      </c>
      <c r="AU19" s="107" t="n">
        <f aca="false">AR19+AS19+AT19</f>
        <v>-0</v>
      </c>
      <c r="AV19" s="107"/>
      <c r="AW19" s="91" t="n">
        <f aca="false">AU19+AP19</f>
        <v>374759.381184203</v>
      </c>
      <c r="AY19" s="108"/>
    </row>
    <row r="20" customFormat="false" ht="12.75" hidden="false" customHeight="false" outlineLevel="0" collapsed="false">
      <c r="A20" s="25" t="n">
        <f aca="false">EDATE(A19,1)</f>
        <v>37257</v>
      </c>
      <c r="B20" s="95" t="n">
        <f aca="false">Inputs!C15</f>
        <v>4288</v>
      </c>
      <c r="C20" s="110"/>
      <c r="D20" s="97" t="n">
        <f aca="false">B20+C20</f>
        <v>4288</v>
      </c>
      <c r="E20" s="86" t="n">
        <f aca="false">IF(Z20=0,0,IF(AND(Z20=1,$H$3=1),D20*U20,IF($H$3=2,D20,"N/A")))</f>
        <v>132928</v>
      </c>
      <c r="F20" s="86" t="n">
        <f aca="false">E20*Y20</f>
        <v>126959.801085599</v>
      </c>
      <c r="G20" s="98" t="n">
        <f aca="false">VLOOKUP($A20,[1]!Table,MATCH(G$4,[1]!Curves,0))</f>
        <v>5.768</v>
      </c>
      <c r="H20" s="99" t="n">
        <f aca="false">Inputs!G15</f>
        <v>5.768</v>
      </c>
      <c r="I20" s="100" t="n">
        <f aca="false">Inputs!D15</f>
        <v>3.2706</v>
      </c>
      <c r="J20" s="98" t="n">
        <f aca="false">VLOOKUP($A20,[1]!Table,MATCH(J$4,[1]!Curves,0))</f>
        <v>0.02</v>
      </c>
      <c r="K20" s="99" t="n">
        <f aca="false">Inputs!H15</f>
        <v>0.02</v>
      </c>
      <c r="L20" s="101" t="n">
        <f aca="false">Inputs!E15</f>
        <v>0</v>
      </c>
      <c r="M20" s="98" t="n">
        <f aca="false">VLOOKUP($A20,[1]!Table,MATCH(M$4,[1]!Curves,0))</f>
        <v>0.02</v>
      </c>
      <c r="N20" s="99" t="n">
        <f aca="false">Inputs!I15</f>
        <v>0.02</v>
      </c>
      <c r="O20" s="101" t="n">
        <f aca="false">Inputs!F15</f>
        <v>0</v>
      </c>
      <c r="P20" s="102"/>
      <c r="Q20" s="103" t="n">
        <f aca="false">M20+J20+G20</f>
        <v>5.808</v>
      </c>
      <c r="R20" s="103" t="n">
        <f aca="false">N20+K20+H20</f>
        <v>5.808</v>
      </c>
      <c r="S20" s="103" t="n">
        <f aca="false">O20+L20+I20</f>
        <v>3.2706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732304.132661737</v>
      </c>
      <c r="AD20" s="90" t="n">
        <f aca="false">$F20*H20</f>
        <v>732304.132661737</v>
      </c>
      <c r="AE20" s="90" t="n">
        <f aca="false">$F20*I20</f>
        <v>415234.725430561</v>
      </c>
      <c r="AF20" s="90" t="n">
        <f aca="false">$F20*J20</f>
        <v>2539.19602171198</v>
      </c>
      <c r="AG20" s="90" t="n">
        <f aca="false">$F20*K20</f>
        <v>2539.19602171198</v>
      </c>
      <c r="AH20" s="90" t="n">
        <f aca="false">$F20*L20</f>
        <v>0</v>
      </c>
      <c r="AI20" s="90" t="n">
        <f aca="false">$F20*M20</f>
        <v>2539.19602171198</v>
      </c>
      <c r="AJ20" s="90" t="n">
        <f aca="false">$F20*N20</f>
        <v>2539.19602171198</v>
      </c>
      <c r="AK20" s="90" t="n">
        <f aca="false">F20*O20</f>
        <v>0</v>
      </c>
      <c r="AL20" s="94"/>
      <c r="AM20" s="90" t="n">
        <f aca="false">-CHOOSE($G$3,AC20-AE20,AE20-AC20)</f>
        <v>317069.407231176</v>
      </c>
      <c r="AN20" s="90" t="n">
        <f aca="false">-CHOOSE($G$3,AF20-AH20,AH20-AF20)</f>
        <v>2539.19602171198</v>
      </c>
      <c r="AO20" s="90" t="n">
        <f aca="false">-CHOOSE($G$3,AI20-AL20,AK20-AI20)</f>
        <v>2539.19602171198</v>
      </c>
      <c r="AP20" s="107" t="n">
        <f aca="false">SUM(AM20:AO20)</f>
        <v>322147.7992746</v>
      </c>
      <c r="AR20" s="90" t="n">
        <f aca="false">-CHOOSE($G$3,AD20-AC20,AC20-AD20)</f>
        <v>-0</v>
      </c>
      <c r="AS20" s="90" t="n">
        <f aca="false">-CHOOSE($G$3,AG20-AF20,AF20-AG20)</f>
        <v>-0</v>
      </c>
      <c r="AT20" s="90" t="n">
        <f aca="false">-CHOOSE($G$3,AJ20-AI20,AI20-AJ20:AJ21)</f>
        <v>-0</v>
      </c>
      <c r="AU20" s="107" t="n">
        <f aca="false">AR20+AS20+AT20</f>
        <v>-0</v>
      </c>
      <c r="AV20" s="107"/>
      <c r="AW20" s="91" t="n">
        <f aca="false">AU20+AP20</f>
        <v>322147.7992746</v>
      </c>
      <c r="AY20" s="108"/>
    </row>
    <row r="21" customFormat="false" ht="12.75" hidden="false" customHeight="false" outlineLevel="0" collapsed="false">
      <c r="A21" s="25" t="n">
        <f aca="false">EDATE(A20,1)</f>
        <v>37288</v>
      </c>
      <c r="B21" s="95" t="n">
        <f aca="false">Inputs!C16</f>
        <v>4288</v>
      </c>
      <c r="C21" s="110"/>
      <c r="D21" s="97" t="n">
        <f aca="false">B21+C21</f>
        <v>4288</v>
      </c>
      <c r="E21" s="86" t="n">
        <f aca="false">IF(Z21=0,0,IF(AND(Z21=1,$H$3=1),D21*U21,IF($H$3=2,D21,"N/A")))</f>
        <v>120064</v>
      </c>
      <c r="F21" s="86" t="n">
        <f aca="false">E21*Y21</f>
        <v>114172.611090224</v>
      </c>
      <c r="G21" s="98" t="n">
        <f aca="false">VLOOKUP($A21,[1]!Table,MATCH(G$4,[1]!Curves,0))</f>
        <v>5.548</v>
      </c>
      <c r="H21" s="99" t="n">
        <f aca="false">Inputs!G16</f>
        <v>5.548</v>
      </c>
      <c r="I21" s="100" t="n">
        <f aca="false">Inputs!D16</f>
        <v>3.0684</v>
      </c>
      <c r="J21" s="98" t="n">
        <f aca="false">VLOOKUP($A21,[1]!Table,MATCH(J$4,[1]!Curves,0))</f>
        <v>0.02</v>
      </c>
      <c r="K21" s="99" t="n">
        <f aca="false">Inputs!H16</f>
        <v>0.02</v>
      </c>
      <c r="L21" s="101" t="n">
        <f aca="false">Inputs!E16</f>
        <v>0</v>
      </c>
      <c r="M21" s="98" t="n">
        <f aca="false">VLOOKUP($A21,[1]!Table,MATCH(M$4,[1]!Curves,0))</f>
        <v>0.02</v>
      </c>
      <c r="N21" s="99" t="n">
        <f aca="false">Inputs!I16</f>
        <v>0.02</v>
      </c>
      <c r="O21" s="101" t="n">
        <f aca="false">Inputs!F16</f>
        <v>0</v>
      </c>
      <c r="P21" s="102"/>
      <c r="Q21" s="103" t="n">
        <f aca="false">M21+J21+G21</f>
        <v>5.588</v>
      </c>
      <c r="R21" s="103" t="n">
        <f aca="false">N21+K21+H21</f>
        <v>5.588</v>
      </c>
      <c r="S21" s="103" t="n">
        <f aca="false">O21+L21+I21</f>
        <v>3.0684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633429.646328564</v>
      </c>
      <c r="AD21" s="90" t="n">
        <f aca="false">$F21*H21</f>
        <v>633429.646328564</v>
      </c>
      <c r="AE21" s="90" t="n">
        <f aca="false">$F21*I21</f>
        <v>350327.239869244</v>
      </c>
      <c r="AF21" s="90" t="n">
        <f aca="false">$F21*J21</f>
        <v>2283.45222180448</v>
      </c>
      <c r="AG21" s="90" t="n">
        <f aca="false">$F21*K21</f>
        <v>2283.45222180448</v>
      </c>
      <c r="AH21" s="90" t="n">
        <f aca="false">$F21*L21</f>
        <v>0</v>
      </c>
      <c r="AI21" s="90" t="n">
        <f aca="false">$F21*M21</f>
        <v>2283.45222180448</v>
      </c>
      <c r="AJ21" s="90" t="n">
        <f aca="false">$F21*N21</f>
        <v>2283.45222180448</v>
      </c>
      <c r="AK21" s="90" t="n">
        <f aca="false">F21*O21</f>
        <v>0</v>
      </c>
      <c r="AL21" s="94"/>
      <c r="AM21" s="90" t="n">
        <f aca="false">-CHOOSE($G$3,AC21-AE21,AE21-AC21)</f>
        <v>283102.40645932</v>
      </c>
      <c r="AN21" s="90" t="n">
        <f aca="false">-CHOOSE($G$3,AF21-AH21,AH21-AF21)</f>
        <v>2283.45222180448</v>
      </c>
      <c r="AO21" s="90" t="n">
        <f aca="false">-CHOOSE($G$3,AI21-AL21,AK21-AI21)</f>
        <v>2283.45222180448</v>
      </c>
      <c r="AP21" s="107" t="n">
        <f aca="false">SUM(AM21:AO21)</f>
        <v>287669.310902929</v>
      </c>
      <c r="AR21" s="90" t="n">
        <f aca="false">-CHOOSE($G$3,AD21-AC21,AC21-AD21)</f>
        <v>-0</v>
      </c>
      <c r="AS21" s="90" t="n">
        <f aca="false">-CHOOSE($G$3,AG21-AF21,AF21-AG21)</f>
        <v>-0</v>
      </c>
      <c r="AT21" s="90" t="n">
        <f aca="false">-CHOOSE($G$3,AJ21-AI21,AI21-AJ21:AJ22)</f>
        <v>-0</v>
      </c>
      <c r="AU21" s="107" t="n">
        <f aca="false">AR21+AS21+AT21</f>
        <v>-0</v>
      </c>
      <c r="AV21" s="107"/>
      <c r="AW21" s="91" t="n">
        <f aca="false">AU21+AP21</f>
        <v>287669.310902929</v>
      </c>
      <c r="AY21" s="108"/>
    </row>
    <row r="22" customFormat="false" ht="12.75" hidden="false" customHeight="false" outlineLevel="0" collapsed="false">
      <c r="A22" s="25" t="n">
        <f aca="false">EDATE(A21,1)</f>
        <v>37316</v>
      </c>
      <c r="B22" s="95" t="n">
        <f aca="false">Inputs!C17</f>
        <v>3704</v>
      </c>
      <c r="C22" s="110"/>
      <c r="D22" s="97" t="n">
        <f aca="false">B22+C22</f>
        <v>3704</v>
      </c>
      <c r="E22" s="86" t="n">
        <f aca="false">IF(Z22=0,0,IF(AND(Z22=1,$H$3=1),D22*U22,IF($H$3=2,D22,"N/A")))</f>
        <v>114824</v>
      </c>
      <c r="F22" s="86" t="n">
        <f aca="false">E22*Y22</f>
        <v>108758.623800871</v>
      </c>
      <c r="G22" s="98" t="n">
        <f aca="false">VLOOKUP($A22,[1]!Table,MATCH(G$4,[1]!Curves,0))</f>
        <v>5.183</v>
      </c>
      <c r="H22" s="99" t="n">
        <f aca="false">Inputs!G17</f>
        <v>5.183</v>
      </c>
      <c r="I22" s="100" t="n">
        <f aca="false">Inputs!D17</f>
        <v>2.9279</v>
      </c>
      <c r="J22" s="98" t="n">
        <f aca="false">VLOOKUP($A22,[1]!Table,MATCH(J$4,[1]!Curves,0))</f>
        <v>0.02</v>
      </c>
      <c r="K22" s="99" t="n">
        <f aca="false">Inputs!H17</f>
        <v>0.02</v>
      </c>
      <c r="L22" s="101" t="n">
        <f aca="false">Inputs!E17</f>
        <v>0</v>
      </c>
      <c r="M22" s="98" t="n">
        <f aca="false">VLOOKUP($A22,[1]!Table,MATCH(M$4,[1]!Curves,0))</f>
        <v>0.02</v>
      </c>
      <c r="N22" s="99" t="n">
        <f aca="false">Inputs!I17</f>
        <v>0.02</v>
      </c>
      <c r="O22" s="101" t="n">
        <f aca="false">Inputs!F17</f>
        <v>0</v>
      </c>
      <c r="P22" s="102"/>
      <c r="Q22" s="103" t="n">
        <f aca="false">M22+J22+G22</f>
        <v>5.223</v>
      </c>
      <c r="R22" s="103" t="n">
        <f aca="false">N22+K22+H22</f>
        <v>5.223</v>
      </c>
      <c r="S22" s="103" t="n">
        <f aca="false">O22+L22+I22</f>
        <v>2.9279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563695.947159916</v>
      </c>
      <c r="AD22" s="90" t="n">
        <f aca="false">$F22*H22</f>
        <v>563695.947159916</v>
      </c>
      <c r="AE22" s="90" t="n">
        <f aca="false">$F22*I22</f>
        <v>318434.374626571</v>
      </c>
      <c r="AF22" s="90" t="n">
        <f aca="false">$F22*J22</f>
        <v>2175.17247601743</v>
      </c>
      <c r="AG22" s="90" t="n">
        <f aca="false">$F22*K22</f>
        <v>2175.17247601743</v>
      </c>
      <c r="AH22" s="90" t="n">
        <f aca="false">$F22*L22</f>
        <v>0</v>
      </c>
      <c r="AI22" s="90" t="n">
        <f aca="false">$F22*M22</f>
        <v>2175.17247601743</v>
      </c>
      <c r="AJ22" s="90" t="n">
        <f aca="false">$F22*N22</f>
        <v>2175.17247601743</v>
      </c>
      <c r="AK22" s="90" t="n">
        <f aca="false">F22*O22</f>
        <v>0</v>
      </c>
      <c r="AL22" s="94"/>
      <c r="AM22" s="90" t="n">
        <f aca="false">-CHOOSE($G$3,AC22-AE22,AE22-AC22)</f>
        <v>245261.572533345</v>
      </c>
      <c r="AN22" s="90" t="n">
        <f aca="false">-CHOOSE($G$3,AF22-AH22,AH22-AF22)</f>
        <v>2175.17247601743</v>
      </c>
      <c r="AO22" s="90" t="n">
        <f aca="false">-CHOOSE($G$3,AI22-AL22,AK22-AI22)</f>
        <v>2175.17247601743</v>
      </c>
      <c r="AP22" s="107" t="n">
        <f aca="false">SUM(AM22:AO22)</f>
        <v>249611.91748538</v>
      </c>
      <c r="AR22" s="90" t="n">
        <f aca="false">-CHOOSE($G$3,AD22-AC22,AC22-AD22)</f>
        <v>-0</v>
      </c>
      <c r="AS22" s="90" t="n">
        <f aca="false">-CHOOSE($G$3,AG22-AF22,AF22-AG22)</f>
        <v>-0</v>
      </c>
      <c r="AT22" s="90" t="n">
        <f aca="false">-CHOOSE($G$3,AJ22-AI22,AI22-AJ22:AJ23)</f>
        <v>-0</v>
      </c>
      <c r="AU22" s="107" t="n">
        <f aca="false">AR22+AS22+AT22</f>
        <v>-0</v>
      </c>
      <c r="AV22" s="107"/>
      <c r="AW22" s="91" t="n">
        <f aca="false">AU22+AP22</f>
        <v>249611.91748538</v>
      </c>
      <c r="AY22" s="108"/>
    </row>
    <row r="23" customFormat="false" ht="12.75" hidden="false" customHeight="false" outlineLevel="0" collapsed="false">
      <c r="A23" s="25" t="n">
        <f aca="false">EDATE(A22,1)</f>
        <v>37347</v>
      </c>
      <c r="B23" s="95" t="n">
        <f aca="false">Inputs!C18</f>
        <v>3704</v>
      </c>
      <c r="C23" s="110"/>
      <c r="D23" s="97" t="n">
        <f aca="false">B23+C23</f>
        <v>3704</v>
      </c>
      <c r="E23" s="86" t="n">
        <f aca="false">IF(Z23=0,0,IF(AND(Z23=1,$H$3=1),D23*U23,IF($H$3=2,D23,"N/A")))</f>
        <v>111120</v>
      </c>
      <c r="F23" s="86" t="n">
        <f aca="false">E23*Y23</f>
        <v>104788.014943982</v>
      </c>
      <c r="G23" s="98" t="n">
        <f aca="false">VLOOKUP($A23,[1]!Table,MATCH(G$4,[1]!Curves,0))</f>
        <v>4.633</v>
      </c>
      <c r="H23" s="99" t="n">
        <f aca="false">Inputs!G18</f>
        <v>4.633</v>
      </c>
      <c r="I23" s="100" t="n">
        <f aca="false">Inputs!D18</f>
        <v>3.0733</v>
      </c>
      <c r="J23" s="98" t="n">
        <f aca="false">VLOOKUP($A23,[1]!Table,MATCH(J$4,[1]!Curves,0))</f>
        <v>0.0125</v>
      </c>
      <c r="K23" s="99" t="n">
        <f aca="false">Inputs!H18</f>
        <v>0.0125</v>
      </c>
      <c r="L23" s="101" t="n">
        <f aca="false">Inputs!E18</f>
        <v>0</v>
      </c>
      <c r="M23" s="98" t="n">
        <f aca="false">VLOOKUP($A23,[1]!Table,MATCH(M$4,[1]!Curves,0))</f>
        <v>0.015</v>
      </c>
      <c r="N23" s="99" t="n">
        <f aca="false">Inputs!I18</f>
        <v>0.015</v>
      </c>
      <c r="O23" s="101" t="n">
        <f aca="false">Inputs!F18</f>
        <v>0</v>
      </c>
      <c r="P23" s="102"/>
      <c r="Q23" s="103" t="n">
        <f aca="false">M23+J23+G23</f>
        <v>4.6605</v>
      </c>
      <c r="R23" s="103" t="n">
        <f aca="false">N23+K23+H23</f>
        <v>4.6605</v>
      </c>
      <c r="S23" s="103" t="n">
        <f aca="false">O23+L23+I23</f>
        <v>3.0733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485482.873235469</v>
      </c>
      <c r="AD23" s="90" t="n">
        <f aca="false">$F23*H23</f>
        <v>485482.873235469</v>
      </c>
      <c r="AE23" s="90" t="n">
        <f aca="false">$F23*I23</f>
        <v>322045.00632734</v>
      </c>
      <c r="AF23" s="90" t="n">
        <f aca="false">$F23*J23</f>
        <v>1309.85018679978</v>
      </c>
      <c r="AG23" s="90" t="n">
        <f aca="false">$F23*K23</f>
        <v>1309.85018679978</v>
      </c>
      <c r="AH23" s="90" t="n">
        <f aca="false">$F23*L23</f>
        <v>0</v>
      </c>
      <c r="AI23" s="90" t="n">
        <f aca="false">$F23*M23</f>
        <v>1571.82022415973</v>
      </c>
      <c r="AJ23" s="90" t="n">
        <f aca="false">$F23*N23</f>
        <v>1571.82022415973</v>
      </c>
      <c r="AK23" s="90" t="n">
        <f aca="false">F23*O23</f>
        <v>0</v>
      </c>
      <c r="AL23" s="94"/>
      <c r="AM23" s="90" t="n">
        <f aca="false">-CHOOSE($G$3,AC23-AE23,AE23-AC23)</f>
        <v>163437.866908129</v>
      </c>
      <c r="AN23" s="90" t="n">
        <f aca="false">-CHOOSE($G$3,AF23-AH23,AH23-AF23)</f>
        <v>1309.85018679978</v>
      </c>
      <c r="AO23" s="90" t="n">
        <f aca="false">-CHOOSE($G$3,AI23-AL23,AK23-AI23)</f>
        <v>1571.82022415973</v>
      </c>
      <c r="AP23" s="107" t="n">
        <f aca="false">SUM(AM23:AO23)</f>
        <v>166319.537319088</v>
      </c>
      <c r="AR23" s="90" t="n">
        <f aca="false">-CHOOSE($G$3,AD23-AC23,AC23-AD23)</f>
        <v>-0</v>
      </c>
      <c r="AS23" s="90" t="n">
        <f aca="false">-CHOOSE($G$3,AG23-AF23,AF23-AG23)</f>
        <v>-0</v>
      </c>
      <c r="AT23" s="90" t="n">
        <f aca="false">-CHOOSE($G$3,AJ23-AI23,AI23-AJ23:AJ24)</f>
        <v>-0</v>
      </c>
      <c r="AU23" s="107" t="n">
        <f aca="false">AR23+AS23+AT23</f>
        <v>-0</v>
      </c>
      <c r="AV23" s="107"/>
      <c r="AW23" s="91" t="n">
        <f aca="false">AU23+AP23</f>
        <v>166319.537319088</v>
      </c>
      <c r="AY23" s="108"/>
    </row>
    <row r="24" customFormat="false" ht="12.75" hidden="false" customHeight="false" outlineLevel="0" collapsed="false">
      <c r="A24" s="25" t="n">
        <f aca="false">EDATE(A23,1)</f>
        <v>37377</v>
      </c>
      <c r="B24" s="95" t="n">
        <f aca="false">Inputs!C19</f>
        <v>3704</v>
      </c>
      <c r="C24" s="110"/>
      <c r="D24" s="97" t="n">
        <f aca="false">B24+C24</f>
        <v>3704</v>
      </c>
      <c r="E24" s="86" t="n">
        <f aca="false">IF(Z24=0,0,IF(AND(Z24=1,$H$3=1),D24*U24,IF($H$3=2,D24,"N/A")))</f>
        <v>114824</v>
      </c>
      <c r="F24" s="86" t="n">
        <f aca="false">E24*Y24</f>
        <v>107817.571322091</v>
      </c>
      <c r="G24" s="98" t="n">
        <f aca="false">VLOOKUP($A24,[1]!Table,MATCH(G$4,[1]!Curves,0))</f>
        <v>4.488</v>
      </c>
      <c r="H24" s="99" t="n">
        <f aca="false">Inputs!G19</f>
        <v>4.488</v>
      </c>
      <c r="I24" s="100" t="n">
        <f aca="false">Inputs!D19</f>
        <v>3.0979</v>
      </c>
      <c r="J24" s="98" t="n">
        <f aca="false">VLOOKUP($A24,[1]!Table,MATCH(J$4,[1]!Curves,0))</f>
        <v>0.0125</v>
      </c>
      <c r="K24" s="99" t="n">
        <f aca="false">Inputs!H19</f>
        <v>0.0125</v>
      </c>
      <c r="L24" s="101" t="n">
        <f aca="false">Inputs!E19</f>
        <v>0</v>
      </c>
      <c r="M24" s="98" t="n">
        <f aca="false">VLOOKUP($A24,[1]!Table,MATCH(M$4,[1]!Curves,0))</f>
        <v>0.015</v>
      </c>
      <c r="N24" s="99" t="n">
        <f aca="false">Inputs!I19</f>
        <v>0.015</v>
      </c>
      <c r="O24" s="101" t="n">
        <f aca="false">Inputs!F19</f>
        <v>0</v>
      </c>
      <c r="P24" s="102"/>
      <c r="Q24" s="103" t="n">
        <f aca="false">M24+J24+G24</f>
        <v>4.5155</v>
      </c>
      <c r="R24" s="103" t="n">
        <f aca="false">N24+K24+H24</f>
        <v>4.5155</v>
      </c>
      <c r="S24" s="103" t="n">
        <f aca="false">O24+L24+I24</f>
        <v>3.0979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483885.260093546</v>
      </c>
      <c r="AD24" s="90" t="n">
        <f aca="false">$F24*H24</f>
        <v>483885.260093546</v>
      </c>
      <c r="AE24" s="90" t="n">
        <f aca="false">$F24*I24</f>
        <v>334008.054198707</v>
      </c>
      <c r="AF24" s="90" t="n">
        <f aca="false">$F24*J24</f>
        <v>1347.71964152614</v>
      </c>
      <c r="AG24" s="90" t="n">
        <f aca="false">$F24*K24</f>
        <v>1347.71964152614</v>
      </c>
      <c r="AH24" s="90" t="n">
        <f aca="false">$F24*L24</f>
        <v>0</v>
      </c>
      <c r="AI24" s="90" t="n">
        <f aca="false">$F24*M24</f>
        <v>1617.26356983137</v>
      </c>
      <c r="AJ24" s="90" t="n">
        <f aca="false">$F24*N24</f>
        <v>1617.26356983137</v>
      </c>
      <c r="AK24" s="90" t="n">
        <f aca="false">F24*O24</f>
        <v>0</v>
      </c>
      <c r="AL24" s="94"/>
      <c r="AM24" s="90" t="n">
        <f aca="false">-CHOOSE($G$3,AC24-AE24,AE24-AC24)</f>
        <v>149877.205894839</v>
      </c>
      <c r="AN24" s="90" t="n">
        <f aca="false">-CHOOSE($G$3,AF24-AH24,AH24-AF24)</f>
        <v>1347.71964152614</v>
      </c>
      <c r="AO24" s="90" t="n">
        <f aca="false">-CHOOSE($G$3,AI24-AL24,AK24-AI24)</f>
        <v>1617.26356983137</v>
      </c>
      <c r="AP24" s="107" t="n">
        <f aca="false">SUM(AM24:AO24)</f>
        <v>152842.189106197</v>
      </c>
      <c r="AR24" s="90" t="n">
        <f aca="false">-CHOOSE($G$3,AD24-AC24,AC24-AD24)</f>
        <v>-0</v>
      </c>
      <c r="AS24" s="90" t="n">
        <f aca="false">-CHOOSE($G$3,AG24-AF24,AF24-AG24)</f>
        <v>-0</v>
      </c>
      <c r="AT24" s="90" t="n">
        <f aca="false">-CHOOSE($G$3,AJ24-AI24,AI24-AJ24:AJ25)</f>
        <v>-0</v>
      </c>
      <c r="AU24" s="107" t="n">
        <f aca="false">AR24+AS24+AT24</f>
        <v>-0</v>
      </c>
      <c r="AV24" s="107"/>
      <c r="AW24" s="91" t="n">
        <f aca="false">AU24+AP24</f>
        <v>152842.189106197</v>
      </c>
      <c r="AY24" s="108"/>
    </row>
    <row r="25" customFormat="false" ht="12.75" hidden="false" customHeight="false" outlineLevel="0" collapsed="false">
      <c r="A25" s="25" t="n">
        <f aca="false">EDATE(A24,1)</f>
        <v>37408</v>
      </c>
      <c r="B25" s="95" t="n">
        <f aca="false">Inputs!C20</f>
        <v>3704</v>
      </c>
      <c r="C25" s="110"/>
      <c r="D25" s="97" t="n">
        <f aca="false">B25+C25</f>
        <v>3704</v>
      </c>
      <c r="E25" s="86" t="n">
        <f aca="false">IF(Z25=0,0,IF(AND(Z25=1,$H$3=1),D25*U25,IF($H$3=2,D25,"N/A")))</f>
        <v>111120</v>
      </c>
      <c r="F25" s="86" t="n">
        <f aca="false">E25*Y25</f>
        <v>103877.233243826</v>
      </c>
      <c r="G25" s="98" t="n">
        <f aca="false">VLOOKUP($A25,[1]!Table,MATCH(G$4,[1]!Curves,0))</f>
        <v>4.478</v>
      </c>
      <c r="H25" s="99" t="n">
        <f aca="false">Inputs!G20</f>
        <v>4.478</v>
      </c>
      <c r="I25" s="100" t="n">
        <f aca="false">Inputs!D20</f>
        <v>3.0272</v>
      </c>
      <c r="J25" s="98" t="n">
        <f aca="false">VLOOKUP($A25,[1]!Table,MATCH(J$4,[1]!Curves,0))</f>
        <v>0.0125</v>
      </c>
      <c r="K25" s="99" t="n">
        <f aca="false">Inputs!H20</f>
        <v>0.0125</v>
      </c>
      <c r="L25" s="101" t="n">
        <f aca="false">Inputs!E20</f>
        <v>0</v>
      </c>
      <c r="M25" s="98" t="n">
        <f aca="false">VLOOKUP($A25,[1]!Table,MATCH(M$4,[1]!Curves,0))</f>
        <v>0.015</v>
      </c>
      <c r="N25" s="99" t="n">
        <f aca="false">Inputs!I20</f>
        <v>0.015</v>
      </c>
      <c r="O25" s="101" t="n">
        <f aca="false">Inputs!F20</f>
        <v>0</v>
      </c>
      <c r="P25" s="102"/>
      <c r="Q25" s="103" t="n">
        <f aca="false">M25+J25+G25</f>
        <v>4.5055</v>
      </c>
      <c r="R25" s="103" t="n">
        <f aca="false">N25+K25+H25</f>
        <v>4.5055</v>
      </c>
      <c r="S25" s="103" t="n">
        <f aca="false">O25+L25+I25</f>
        <v>3.0272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465162.250465851</v>
      </c>
      <c r="AD25" s="90" t="n">
        <f aca="false">$F25*H25</f>
        <v>465162.250465851</v>
      </c>
      <c r="AE25" s="90" t="n">
        <f aca="false">$F25*I25</f>
        <v>314457.160475709</v>
      </c>
      <c r="AF25" s="90" t="n">
        <f aca="false">$F25*J25</f>
        <v>1298.46541554782</v>
      </c>
      <c r="AG25" s="90" t="n">
        <f aca="false">$F25*K25</f>
        <v>1298.46541554782</v>
      </c>
      <c r="AH25" s="90" t="n">
        <f aca="false">$F25*L25</f>
        <v>0</v>
      </c>
      <c r="AI25" s="90" t="n">
        <f aca="false">$F25*M25</f>
        <v>1558.15849865738</v>
      </c>
      <c r="AJ25" s="90" t="n">
        <f aca="false">$F25*N25</f>
        <v>1558.15849865738</v>
      </c>
      <c r="AK25" s="90" t="n">
        <f aca="false">F25*O25</f>
        <v>0</v>
      </c>
      <c r="AL25" s="94"/>
      <c r="AM25" s="90" t="n">
        <f aca="false">-CHOOSE($G$3,AC25-AE25,AE25-AC25)</f>
        <v>150705.089990142</v>
      </c>
      <c r="AN25" s="90" t="n">
        <f aca="false">-CHOOSE($G$3,AF25-AH25,AH25-AF25)</f>
        <v>1298.46541554782</v>
      </c>
      <c r="AO25" s="90" t="n">
        <f aca="false">-CHOOSE($G$3,AI25-AL25,AK25-AI25)</f>
        <v>1558.15849865738</v>
      </c>
      <c r="AP25" s="107" t="n">
        <f aca="false">SUM(AM25:AO25)</f>
        <v>153561.713904347</v>
      </c>
      <c r="AR25" s="90" t="n">
        <f aca="false">-CHOOSE($G$3,AD25-AC25,AC25-AD25)</f>
        <v>-0</v>
      </c>
      <c r="AS25" s="90" t="n">
        <f aca="false">-CHOOSE($G$3,AG25-AF25,AF25-AG25)</f>
        <v>-0</v>
      </c>
      <c r="AT25" s="90" t="n">
        <f aca="false">-CHOOSE($G$3,AJ25-AI25,AI25-AJ25:AJ26)</f>
        <v>-0</v>
      </c>
      <c r="AU25" s="107" t="n">
        <f aca="false">AR25+AS25+AT25</f>
        <v>-0</v>
      </c>
      <c r="AV25" s="107"/>
      <c r="AW25" s="91" t="n">
        <f aca="false">AU25+AP25</f>
        <v>153561.713904347</v>
      </c>
      <c r="AY25" s="108"/>
    </row>
    <row r="26" customFormat="false" ht="12.75" hidden="false" customHeight="false" outlineLevel="0" collapsed="false">
      <c r="A26" s="25" t="n">
        <f aca="false">EDATE(A25,1)</f>
        <v>37438</v>
      </c>
      <c r="B26" s="95" t="n">
        <f aca="false">Inputs!C21</f>
        <v>3704</v>
      </c>
      <c r="C26" s="110"/>
      <c r="D26" s="97" t="n">
        <f aca="false">B26+C26</f>
        <v>3704</v>
      </c>
      <c r="E26" s="86" t="n">
        <f aca="false">IF(Z26=0,0,IF(AND(Z26=1,$H$3=1),D26*U26,IF($H$3=2,D26,"N/A")))</f>
        <v>114824</v>
      </c>
      <c r="F26" s="86" t="n">
        <f aca="false">E26*Y26</f>
        <v>106874.594705452</v>
      </c>
      <c r="G26" s="98" t="n">
        <f aca="false">VLOOKUP($A26,[1]!Table,MATCH(G$4,[1]!Curves,0))</f>
        <v>4.488</v>
      </c>
      <c r="H26" s="99" t="n">
        <f aca="false">Inputs!G21</f>
        <v>4.488</v>
      </c>
      <c r="I26" s="100" t="n">
        <f aca="false">Inputs!D21</f>
        <v>2.9667</v>
      </c>
      <c r="J26" s="98" t="n">
        <f aca="false">VLOOKUP($A26,[1]!Table,MATCH(J$4,[1]!Curves,0))</f>
        <v>0.0125</v>
      </c>
      <c r="K26" s="99" t="n">
        <f aca="false">Inputs!H21</f>
        <v>0.0125</v>
      </c>
      <c r="L26" s="101" t="n">
        <f aca="false">Inputs!E21</f>
        <v>0</v>
      </c>
      <c r="M26" s="98" t="n">
        <f aca="false">VLOOKUP($A26,[1]!Table,MATCH(M$4,[1]!Curves,0))</f>
        <v>0.015</v>
      </c>
      <c r="N26" s="99" t="n">
        <f aca="false">Inputs!I21</f>
        <v>0.015</v>
      </c>
      <c r="O26" s="101" t="n">
        <f aca="false">Inputs!F21</f>
        <v>0</v>
      </c>
      <c r="P26" s="102"/>
      <c r="Q26" s="103" t="n">
        <f aca="false">M26+J26+G26</f>
        <v>4.5155</v>
      </c>
      <c r="R26" s="103" t="n">
        <f aca="false">N26+K26+H26</f>
        <v>4.5155</v>
      </c>
      <c r="S26" s="103" t="n">
        <f aca="false">O26+L26+I26</f>
        <v>2.9667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479653.18103807</v>
      </c>
      <c r="AD26" s="90" t="n">
        <f aca="false">$F26*H26</f>
        <v>479653.18103807</v>
      </c>
      <c r="AE26" s="90" t="n">
        <f aca="false">$F26*I26</f>
        <v>317064.860112666</v>
      </c>
      <c r="AF26" s="90" t="n">
        <f aca="false">$F26*J26</f>
        <v>1335.93243381815</v>
      </c>
      <c r="AG26" s="90" t="n">
        <f aca="false">$F26*K26</f>
        <v>1335.93243381815</v>
      </c>
      <c r="AH26" s="90" t="n">
        <f aca="false">$F26*L26</f>
        <v>0</v>
      </c>
      <c r="AI26" s="90" t="n">
        <f aca="false">$F26*M26</f>
        <v>1603.11892058179</v>
      </c>
      <c r="AJ26" s="90" t="n">
        <f aca="false">$F26*N26</f>
        <v>1603.11892058179</v>
      </c>
      <c r="AK26" s="90" t="n">
        <f aca="false">F26*O26</f>
        <v>0</v>
      </c>
      <c r="AL26" s="94"/>
      <c r="AM26" s="90" t="n">
        <f aca="false">-CHOOSE($G$3,AC26-AE26,AE26-AC26)</f>
        <v>162588.320925405</v>
      </c>
      <c r="AN26" s="90" t="n">
        <f aca="false">-CHOOSE($G$3,AF26-AH26,AH26-AF26)</f>
        <v>1335.93243381815</v>
      </c>
      <c r="AO26" s="90" t="n">
        <f aca="false">-CHOOSE($G$3,AI26-AL26,AK26-AI26)</f>
        <v>1603.11892058179</v>
      </c>
      <c r="AP26" s="107" t="n">
        <f aca="false">SUM(AM26:AO26)</f>
        <v>165527.372279805</v>
      </c>
      <c r="AR26" s="90" t="n">
        <f aca="false">-CHOOSE($G$3,AD26-AC26,AC26-AD26)</f>
        <v>-0</v>
      </c>
      <c r="AS26" s="90" t="n">
        <f aca="false">-CHOOSE($G$3,AG26-AF26,AF26-AG26)</f>
        <v>-0</v>
      </c>
      <c r="AT26" s="90" t="n">
        <f aca="false">-CHOOSE($G$3,AJ26-AI26,AI26-AJ26:AJ27)</f>
        <v>-0</v>
      </c>
      <c r="AU26" s="107" t="n">
        <f aca="false">AR26+AS26+AT26</f>
        <v>-0</v>
      </c>
      <c r="AV26" s="107"/>
      <c r="AW26" s="91" t="n">
        <f aca="false">AU26+AP26</f>
        <v>165527.372279805</v>
      </c>
      <c r="AY26" s="108"/>
    </row>
    <row r="27" customFormat="false" ht="12.75" hidden="false" customHeight="false" outlineLevel="0" collapsed="false">
      <c r="A27" s="25" t="n">
        <f aca="false">EDATE(A26,1)</f>
        <v>37469</v>
      </c>
      <c r="B27" s="95" t="n">
        <f aca="false">Inputs!C22</f>
        <v>3704</v>
      </c>
      <c r="C27" s="110"/>
      <c r="D27" s="97" t="n">
        <f aca="false">B27+C27</f>
        <v>3704</v>
      </c>
      <c r="E27" s="86" t="n">
        <f aca="false">IF(Z27=0,0,IF(AND(Z27=1,$H$3=1),D27*U27,IF($H$3=2,D27,"N/A")))</f>
        <v>114824</v>
      </c>
      <c r="F27" s="86" t="n">
        <f aca="false">E27*Y27</f>
        <v>106387.75616212</v>
      </c>
      <c r="G27" s="98" t="n">
        <f aca="false">VLOOKUP($A27,[1]!Table,MATCH(G$4,[1]!Curves,0))</f>
        <v>4.493</v>
      </c>
      <c r="H27" s="99" t="n">
        <f aca="false">Inputs!G22</f>
        <v>4.493</v>
      </c>
      <c r="I27" s="100" t="n">
        <f aca="false">Inputs!D22</f>
        <v>2.8937</v>
      </c>
      <c r="J27" s="98" t="n">
        <f aca="false">VLOOKUP($A27,[1]!Table,MATCH(J$4,[1]!Curves,0))</f>
        <v>0.0125</v>
      </c>
      <c r="K27" s="99" t="n">
        <f aca="false">Inputs!H22</f>
        <v>0.0125</v>
      </c>
      <c r="L27" s="101" t="n">
        <f aca="false">Inputs!E22</f>
        <v>0</v>
      </c>
      <c r="M27" s="98" t="n">
        <f aca="false">VLOOKUP($A27,[1]!Table,MATCH(M$4,[1]!Curves,0))</f>
        <v>0.015</v>
      </c>
      <c r="N27" s="99" t="n">
        <f aca="false">Inputs!I22</f>
        <v>0.015</v>
      </c>
      <c r="O27" s="101" t="n">
        <f aca="false">Inputs!F22</f>
        <v>0</v>
      </c>
      <c r="P27" s="102"/>
      <c r="Q27" s="103" t="n">
        <f aca="false">M27+J27+G27</f>
        <v>4.5205</v>
      </c>
      <c r="R27" s="103" t="n">
        <f aca="false">N27+K27+H27</f>
        <v>4.5205</v>
      </c>
      <c r="S27" s="103" t="n">
        <f aca="false">O27+L27+I27</f>
        <v>2.8937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478000.188436403</v>
      </c>
      <c r="AD27" s="90" t="n">
        <f aca="false">$F27*H27</f>
        <v>478000.188436403</v>
      </c>
      <c r="AE27" s="90" t="n">
        <f aca="false">$F27*I27</f>
        <v>307854.250006325</v>
      </c>
      <c r="AF27" s="90" t="n">
        <f aca="false">$F27*J27</f>
        <v>1329.84695202649</v>
      </c>
      <c r="AG27" s="90" t="n">
        <f aca="false">$F27*K27</f>
        <v>1329.84695202649</v>
      </c>
      <c r="AH27" s="90" t="n">
        <f aca="false">$F27*L27</f>
        <v>0</v>
      </c>
      <c r="AI27" s="90" t="n">
        <f aca="false">$F27*M27</f>
        <v>1595.81634243179</v>
      </c>
      <c r="AJ27" s="90" t="n">
        <f aca="false">$F27*N27</f>
        <v>1595.81634243179</v>
      </c>
      <c r="AK27" s="90" t="n">
        <f aca="false">F27*O27</f>
        <v>0</v>
      </c>
      <c r="AL27" s="94"/>
      <c r="AM27" s="90" t="n">
        <f aca="false">-CHOOSE($G$3,AC27-AE27,AE27-AC27)</f>
        <v>170145.938430078</v>
      </c>
      <c r="AN27" s="90" t="n">
        <f aca="false">-CHOOSE($G$3,AF27-AH27,AH27-AF27)</f>
        <v>1329.84695202649</v>
      </c>
      <c r="AO27" s="90" t="n">
        <f aca="false">-CHOOSE($G$3,AI27-AL27,AK27-AI27)</f>
        <v>1595.81634243179</v>
      </c>
      <c r="AP27" s="107" t="n">
        <f aca="false">SUM(AM27:AO27)</f>
        <v>173071.601724536</v>
      </c>
      <c r="AR27" s="90" t="n">
        <f aca="false">-CHOOSE($G$3,AD27-AC27,AC27-AD27)</f>
        <v>-0</v>
      </c>
      <c r="AS27" s="90" t="n">
        <f aca="false">-CHOOSE($G$3,AG27-AF27,AF27-AG27)</f>
        <v>-0</v>
      </c>
      <c r="AT27" s="90" t="n">
        <f aca="false">-CHOOSE($G$3,AJ27-AI27,AI27-AJ27:AJ28)</f>
        <v>-0</v>
      </c>
      <c r="AU27" s="107" t="n">
        <f aca="false">AR27+AS27+AT27</f>
        <v>-0</v>
      </c>
      <c r="AV27" s="107"/>
      <c r="AW27" s="91" t="n">
        <f aca="false">AU27+AP27</f>
        <v>173071.601724536</v>
      </c>
      <c r="AY27" s="108"/>
    </row>
    <row r="28" customFormat="false" ht="12.75" hidden="false" customHeight="false" outlineLevel="0" collapsed="false">
      <c r="A28" s="25" t="n">
        <f aca="false">EDATE(A27,1)</f>
        <v>37500</v>
      </c>
      <c r="B28" s="95" t="n">
        <f aca="false">Inputs!C23</f>
        <v>3704</v>
      </c>
      <c r="C28" s="110"/>
      <c r="D28" s="97" t="n">
        <f aca="false">B28+C28</f>
        <v>3704</v>
      </c>
      <c r="E28" s="86" t="n">
        <f aca="false">IF(Z28=0,0,IF(AND(Z28=1,$H$3=1),D28*U28,IF($H$3=2,D28,"N/A")))</f>
        <v>111120</v>
      </c>
      <c r="F28" s="86" t="n">
        <f aca="false">E28*Y28</f>
        <v>102484.695591054</v>
      </c>
      <c r="G28" s="98" t="n">
        <f aca="false">VLOOKUP($A28,[1]!Table,MATCH(G$4,[1]!Curves,0))</f>
        <v>4.493</v>
      </c>
      <c r="H28" s="99" t="n">
        <f aca="false">Inputs!G23</f>
        <v>4.493</v>
      </c>
      <c r="I28" s="100" t="n">
        <f aca="false">Inputs!D23</f>
        <v>2.8295</v>
      </c>
      <c r="J28" s="98" t="n">
        <f aca="false">VLOOKUP($A28,[1]!Table,MATCH(J$4,[1]!Curves,0))</f>
        <v>0.0125</v>
      </c>
      <c r="K28" s="99" t="n">
        <f aca="false">Inputs!H23</f>
        <v>0.0125</v>
      </c>
      <c r="L28" s="101" t="n">
        <f aca="false">Inputs!E23</f>
        <v>0</v>
      </c>
      <c r="M28" s="98" t="n">
        <f aca="false">VLOOKUP($A28,[1]!Table,MATCH(M$4,[1]!Curves,0))</f>
        <v>0.015</v>
      </c>
      <c r="N28" s="99" t="n">
        <f aca="false">Inputs!I23</f>
        <v>0.015</v>
      </c>
      <c r="O28" s="101" t="n">
        <f aca="false">Inputs!F23</f>
        <v>0</v>
      </c>
      <c r="P28" s="102"/>
      <c r="Q28" s="103" t="n">
        <f aca="false">M28+J28+G28</f>
        <v>4.5205</v>
      </c>
      <c r="R28" s="103" t="n">
        <f aca="false">N28+K28+H28</f>
        <v>4.5205</v>
      </c>
      <c r="S28" s="103" t="n">
        <f aca="false">O28+L28+I28</f>
        <v>2.8295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460463.737290604</v>
      </c>
      <c r="AD28" s="90" t="n">
        <f aca="false">$F28*H28</f>
        <v>460463.737290604</v>
      </c>
      <c r="AE28" s="90" t="n">
        <f aca="false">$F28*I28</f>
        <v>289980.446174886</v>
      </c>
      <c r="AF28" s="90" t="n">
        <f aca="false">$F28*J28</f>
        <v>1281.05869488817</v>
      </c>
      <c r="AG28" s="90" t="n">
        <f aca="false">$F28*K28</f>
        <v>1281.05869488817</v>
      </c>
      <c r="AH28" s="90" t="n">
        <f aca="false">$F28*L28</f>
        <v>0</v>
      </c>
      <c r="AI28" s="90" t="n">
        <f aca="false">$F28*M28</f>
        <v>1537.2704338658</v>
      </c>
      <c r="AJ28" s="90" t="n">
        <f aca="false">$F28*N28</f>
        <v>1537.2704338658</v>
      </c>
      <c r="AK28" s="90" t="n">
        <f aca="false">F28*O28</f>
        <v>0</v>
      </c>
      <c r="AL28" s="94"/>
      <c r="AM28" s="90" t="n">
        <f aca="false">-CHOOSE($G$3,AC28-AE28,AE28-AC28)</f>
        <v>170483.291115718</v>
      </c>
      <c r="AN28" s="90" t="n">
        <f aca="false">-CHOOSE($G$3,AF28-AH28,AH28-AF28)</f>
        <v>1281.05869488817</v>
      </c>
      <c r="AO28" s="90" t="n">
        <f aca="false">-CHOOSE($G$3,AI28-AL28,AK28-AI28)</f>
        <v>1537.2704338658</v>
      </c>
      <c r="AP28" s="107" t="n">
        <f aca="false">SUM(AM28:AO28)</f>
        <v>173301.620244472</v>
      </c>
      <c r="AR28" s="90" t="n">
        <f aca="false">-CHOOSE($G$3,AD28-AC28,AC28-AD28)</f>
        <v>-0</v>
      </c>
      <c r="AS28" s="90" t="n">
        <f aca="false">-CHOOSE($G$3,AG28-AF28,AF28-AG28)</f>
        <v>-0</v>
      </c>
      <c r="AT28" s="90" t="n">
        <f aca="false">-CHOOSE($G$3,AJ28-AI28,AI28-AJ28:AJ29)</f>
        <v>-0</v>
      </c>
      <c r="AU28" s="107" t="n">
        <f aca="false">AR28+AS28+AT28</f>
        <v>-0</v>
      </c>
      <c r="AV28" s="107"/>
      <c r="AW28" s="91" t="n">
        <f aca="false">AU28+AP28</f>
        <v>173301.620244472</v>
      </c>
      <c r="AY28" s="108"/>
    </row>
    <row r="29" customFormat="false" ht="12.75" hidden="false" customHeight="false" outlineLevel="0" collapsed="false">
      <c r="A29" s="25" t="n">
        <f aca="false">EDATE(A28,1)</f>
        <v>37530</v>
      </c>
      <c r="B29" s="95" t="n">
        <f aca="false">Inputs!C24</f>
        <v>3704</v>
      </c>
      <c r="C29" s="110"/>
      <c r="D29" s="97" t="n">
        <f aca="false">B29+C29</f>
        <v>3704</v>
      </c>
      <c r="E29" s="86" t="n">
        <f aca="false">IF(Z29=0,0,IF(AND(Z29=1,$H$3=1),D29*U29,IF($H$3=2,D29,"N/A")))</f>
        <v>114824</v>
      </c>
      <c r="F29" s="86" t="n">
        <f aca="false">E29*Y29</f>
        <v>105428.22127416</v>
      </c>
      <c r="G29" s="98" t="n">
        <f aca="false">VLOOKUP($A29,[1]!Table,MATCH(G$4,[1]!Curves,0))</f>
        <v>4.493</v>
      </c>
      <c r="H29" s="99" t="n">
        <f aca="false">Inputs!G24</f>
        <v>4.493</v>
      </c>
      <c r="I29" s="100" t="n">
        <f aca="false">Inputs!D24</f>
        <v>2.8266</v>
      </c>
      <c r="J29" s="98" t="n">
        <f aca="false">VLOOKUP($A29,[1]!Table,MATCH(J$4,[1]!Curves,0))</f>
        <v>0.0125</v>
      </c>
      <c r="K29" s="99" t="n">
        <f aca="false">Inputs!H24</f>
        <v>0.0125</v>
      </c>
      <c r="L29" s="101" t="n">
        <f aca="false">Inputs!E24</f>
        <v>0</v>
      </c>
      <c r="M29" s="98" t="n">
        <f aca="false">VLOOKUP($A29,[1]!Table,MATCH(M$4,[1]!Curves,0))</f>
        <v>0.015</v>
      </c>
      <c r="N29" s="99" t="n">
        <f aca="false">Inputs!I24</f>
        <v>0.015</v>
      </c>
      <c r="O29" s="101" t="n">
        <f aca="false">Inputs!F24</f>
        <v>0</v>
      </c>
      <c r="P29" s="102"/>
      <c r="Q29" s="103" t="n">
        <f aca="false">M29+J29+G29</f>
        <v>4.5205</v>
      </c>
      <c r="R29" s="103" t="n">
        <f aca="false">N29+K29+H29</f>
        <v>4.5205</v>
      </c>
      <c r="S29" s="103" t="n">
        <f aca="false">O29+L29+I29</f>
        <v>2.8266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473688.998184802</v>
      </c>
      <c r="AD29" s="90" t="n">
        <f aca="false">$F29*H29</f>
        <v>473688.998184802</v>
      </c>
      <c r="AE29" s="90" t="n">
        <f aca="false">$F29*I29</f>
        <v>298003.410253541</v>
      </c>
      <c r="AF29" s="90" t="n">
        <f aca="false">$F29*J29</f>
        <v>1317.852765927</v>
      </c>
      <c r="AG29" s="90" t="n">
        <f aca="false">$F29*K29</f>
        <v>1317.852765927</v>
      </c>
      <c r="AH29" s="90" t="n">
        <f aca="false">$F29*L29</f>
        <v>0</v>
      </c>
      <c r="AI29" s="90" t="n">
        <f aca="false">$F29*M29</f>
        <v>1581.4233191124</v>
      </c>
      <c r="AJ29" s="90" t="n">
        <f aca="false">$F29*N29</f>
        <v>1581.4233191124</v>
      </c>
      <c r="AK29" s="90" t="n">
        <f aca="false">F29*O29</f>
        <v>0</v>
      </c>
      <c r="AL29" s="94"/>
      <c r="AM29" s="90" t="n">
        <f aca="false">-CHOOSE($G$3,AC29-AE29,AE29-AC29)</f>
        <v>175685.587931261</v>
      </c>
      <c r="AN29" s="90" t="n">
        <f aca="false">-CHOOSE($G$3,AF29-AH29,AH29-AF29)</f>
        <v>1317.852765927</v>
      </c>
      <c r="AO29" s="90" t="n">
        <f aca="false">-CHOOSE($G$3,AI29-AL29,AK29-AI29)</f>
        <v>1581.4233191124</v>
      </c>
      <c r="AP29" s="107" t="n">
        <f aca="false">SUM(AM29:AO29)</f>
        <v>178584.8640163</v>
      </c>
      <c r="AR29" s="90" t="n">
        <f aca="false">-CHOOSE($G$3,AD29-AC29,AC29-AD29)</f>
        <v>-0</v>
      </c>
      <c r="AS29" s="90" t="n">
        <f aca="false">-CHOOSE($G$3,AG29-AF29,AF29-AG29)</f>
        <v>-0</v>
      </c>
      <c r="AT29" s="90" t="n">
        <f aca="false">-CHOOSE($G$3,AJ29-AI29,AI29-AJ29:AJ30)</f>
        <v>-0</v>
      </c>
      <c r="AU29" s="107" t="n">
        <f aca="false">AR29+AS29+AT29</f>
        <v>-0</v>
      </c>
      <c r="AV29" s="107"/>
      <c r="AW29" s="91" t="n">
        <f aca="false">AU29+AP29</f>
        <v>178584.8640163</v>
      </c>
      <c r="AY29" s="108"/>
    </row>
    <row r="30" customFormat="false" ht="12.75" hidden="false" customHeight="false" outlineLevel="0" collapsed="false">
      <c r="A30" s="25" t="n">
        <f aca="false">EDATE(A29,1)</f>
        <v>37561</v>
      </c>
      <c r="B30" s="95" t="n">
        <f aca="false">Inputs!C25</f>
        <v>3704</v>
      </c>
      <c r="C30" s="110"/>
      <c r="D30" s="97" t="n">
        <f aca="false">B30+C30</f>
        <v>3704</v>
      </c>
      <c r="E30" s="86" t="n">
        <f aca="false">IF(Z30=0,0,IF(AND(Z30=1,$H$3=1),D30*U30,IF($H$3=2,D30,"N/A")))</f>
        <v>111120</v>
      </c>
      <c r="F30" s="86" t="n">
        <f aca="false">E30*Y30</f>
        <v>101552.512800438</v>
      </c>
      <c r="G30" s="98" t="n">
        <f aca="false">VLOOKUP($A30,[1]!Table,MATCH(G$4,[1]!Curves,0))</f>
        <v>4.623</v>
      </c>
      <c r="H30" s="99" t="n">
        <f aca="false">Inputs!G25</f>
        <v>4.623</v>
      </c>
      <c r="I30" s="100" t="n">
        <f aca="false">Inputs!D25</f>
        <v>2.8309</v>
      </c>
      <c r="J30" s="98" t="n">
        <f aca="false">VLOOKUP($A30,[1]!Table,MATCH(J$4,[1]!Curves,0))</f>
        <v>0.02</v>
      </c>
      <c r="K30" s="99" t="n">
        <f aca="false">Inputs!H25</f>
        <v>0.02</v>
      </c>
      <c r="L30" s="101" t="n">
        <f aca="false">Inputs!E25</f>
        <v>0</v>
      </c>
      <c r="M30" s="98" t="n">
        <f aca="false">VLOOKUP($A30,[1]!Table,MATCH(M$4,[1]!Curves,0))</f>
        <v>0.015</v>
      </c>
      <c r="N30" s="99" t="n">
        <f aca="false">Inputs!I25</f>
        <v>0.015</v>
      </c>
      <c r="O30" s="101" t="n">
        <f aca="false">Inputs!F25</f>
        <v>0</v>
      </c>
      <c r="P30" s="102"/>
      <c r="Q30" s="103" t="n">
        <f aca="false">M30+J30+G30</f>
        <v>4.658</v>
      </c>
      <c r="R30" s="103" t="n">
        <f aca="false">N30+K30+H30</f>
        <v>4.658</v>
      </c>
      <c r="S30" s="103" t="n">
        <f aca="false">O30+L30+I30</f>
        <v>2.8309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469477.266676427</v>
      </c>
      <c r="AD30" s="90" t="n">
        <f aca="false">$F30*H30</f>
        <v>469477.266676427</v>
      </c>
      <c r="AE30" s="90" t="n">
        <f aca="false">$F30*I30</f>
        <v>287485.008486761</v>
      </c>
      <c r="AF30" s="90" t="n">
        <f aca="false">$F30*J30</f>
        <v>2031.05025600877</v>
      </c>
      <c r="AG30" s="90" t="n">
        <f aca="false">$F30*K30</f>
        <v>2031.05025600877</v>
      </c>
      <c r="AH30" s="90" t="n">
        <f aca="false">$F30*L30</f>
        <v>0</v>
      </c>
      <c r="AI30" s="90" t="n">
        <f aca="false">$F30*M30</f>
        <v>1523.28769200658</v>
      </c>
      <c r="AJ30" s="90" t="n">
        <f aca="false">$F30*N30</f>
        <v>1523.28769200658</v>
      </c>
      <c r="AK30" s="90" t="n">
        <f aca="false">F30*O30</f>
        <v>0</v>
      </c>
      <c r="AL30" s="94"/>
      <c r="AM30" s="90" t="n">
        <f aca="false">-CHOOSE($G$3,AC30-AE30,AE30-AC30)</f>
        <v>181992.258189666</v>
      </c>
      <c r="AN30" s="90" t="n">
        <f aca="false">-CHOOSE($G$3,AF30-AH30,AH30-AF30)</f>
        <v>2031.05025600877</v>
      </c>
      <c r="AO30" s="90" t="n">
        <f aca="false">-CHOOSE($G$3,AI30-AL30,AK30-AI30)</f>
        <v>1523.28769200658</v>
      </c>
      <c r="AP30" s="107" t="n">
        <f aca="false">SUM(AM30:AO30)</f>
        <v>185546.596137681</v>
      </c>
      <c r="AR30" s="90" t="n">
        <f aca="false">-CHOOSE($G$3,AD30-AC30,AC30-AD30)</f>
        <v>-0</v>
      </c>
      <c r="AS30" s="90" t="n">
        <f aca="false">-CHOOSE($G$3,AG30-AF30,AF30-AG30)</f>
        <v>-0</v>
      </c>
      <c r="AT30" s="90" t="n">
        <f aca="false">-CHOOSE($G$3,AJ30-AI30,AI30-AJ30:AJ31)</f>
        <v>-0</v>
      </c>
      <c r="AU30" s="107" t="n">
        <f aca="false">AR30+AS30+AT30</f>
        <v>-0</v>
      </c>
      <c r="AV30" s="107"/>
      <c r="AW30" s="91" t="n">
        <f aca="false">AU30+AP30</f>
        <v>185546.596137681</v>
      </c>
      <c r="AY30" s="108"/>
    </row>
    <row r="31" customFormat="false" ht="12.75" hidden="false" customHeight="false" outlineLevel="0" collapsed="false">
      <c r="A31" s="25" t="n">
        <f aca="false">EDATE(A30,1)</f>
        <v>37591</v>
      </c>
      <c r="B31" s="95" t="n">
        <f aca="false">Inputs!C26</f>
        <v>4288</v>
      </c>
      <c r="C31" s="110"/>
      <c r="D31" s="97" t="n">
        <f aca="false">B31+C31</f>
        <v>4288</v>
      </c>
      <c r="E31" s="86" t="n">
        <f aca="false">IF(Z31=0,0,IF(AND(Z31=1,$H$3=1),D31*U31,IF($H$3=2,D31,"N/A")))</f>
        <v>132928</v>
      </c>
      <c r="F31" s="86" t="n">
        <f aca="false">E31*Y31</f>
        <v>120932.823505415</v>
      </c>
      <c r="G31" s="98" t="n">
        <f aca="false">VLOOKUP($A31,[1]!Table,MATCH(G$4,[1]!Curves,0))</f>
        <v>4.725</v>
      </c>
      <c r="H31" s="99" t="n">
        <f aca="false">Inputs!G26</f>
        <v>4.725</v>
      </c>
      <c r="I31" s="100" t="n">
        <f aca="false">Inputs!D26</f>
        <v>2.8637</v>
      </c>
      <c r="J31" s="98" t="n">
        <f aca="false">VLOOKUP($A31,[1]!Table,MATCH(J$4,[1]!Curves,0))</f>
        <v>0.02</v>
      </c>
      <c r="K31" s="99" t="n">
        <f aca="false">Inputs!H26</f>
        <v>0.02</v>
      </c>
      <c r="L31" s="101" t="n">
        <f aca="false">Inputs!E26</f>
        <v>0</v>
      </c>
      <c r="M31" s="98" t="n">
        <f aca="false">VLOOKUP($A31,[1]!Table,MATCH(M$4,[1]!Curves,0))</f>
        <v>0.015</v>
      </c>
      <c r="N31" s="99" t="n">
        <f aca="false">Inputs!I26</f>
        <v>0.015</v>
      </c>
      <c r="O31" s="101" t="n">
        <f aca="false">Inputs!F26</f>
        <v>0</v>
      </c>
      <c r="P31" s="102"/>
      <c r="Q31" s="103" t="n">
        <f aca="false">M31+J31+G31</f>
        <v>4.76</v>
      </c>
      <c r="R31" s="103" t="n">
        <f aca="false">N31+K31+H31</f>
        <v>4.76</v>
      </c>
      <c r="S31" s="103" t="n">
        <f aca="false">O31+L31+I31</f>
        <v>2.8637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571407.591063087</v>
      </c>
      <c r="AD31" s="90" t="n">
        <f aca="false">$F31*H31</f>
        <v>571407.591063087</v>
      </c>
      <c r="AE31" s="90" t="n">
        <f aca="false">$F31*I31</f>
        <v>346315.326672458</v>
      </c>
      <c r="AF31" s="90" t="n">
        <f aca="false">$F31*J31</f>
        <v>2418.6564701083</v>
      </c>
      <c r="AG31" s="90" t="n">
        <f aca="false">$F31*K31</f>
        <v>2418.6564701083</v>
      </c>
      <c r="AH31" s="90" t="n">
        <f aca="false">$F31*L31</f>
        <v>0</v>
      </c>
      <c r="AI31" s="90" t="n">
        <f aca="false">$F31*M31</f>
        <v>1813.99235258123</v>
      </c>
      <c r="AJ31" s="90" t="n">
        <f aca="false">$F31*N31</f>
        <v>1813.99235258123</v>
      </c>
      <c r="AK31" s="90" t="n">
        <f aca="false">F31*O31</f>
        <v>0</v>
      </c>
      <c r="AL31" s="94"/>
      <c r="AM31" s="90" t="n">
        <f aca="false">-CHOOSE($G$3,AC31-AE31,AE31-AC31)</f>
        <v>225092.264390629</v>
      </c>
      <c r="AN31" s="90" t="n">
        <f aca="false">-CHOOSE($G$3,AF31-AH31,AH31-AF31)</f>
        <v>2418.6564701083</v>
      </c>
      <c r="AO31" s="90" t="n">
        <f aca="false">-CHOOSE($G$3,AI31-AL31,AK31-AI31)</f>
        <v>1813.99235258123</v>
      </c>
      <c r="AP31" s="107" t="n">
        <f aca="false">SUM(AM31:AO31)</f>
        <v>229324.913213319</v>
      </c>
      <c r="AR31" s="90" t="n">
        <f aca="false">-CHOOSE($G$3,AD31-AC31,AC31-AD31)</f>
        <v>-0</v>
      </c>
      <c r="AS31" s="90" t="n">
        <f aca="false">-CHOOSE($G$3,AG31-AF31,AF31-AG31)</f>
        <v>-0</v>
      </c>
      <c r="AT31" s="90" t="n">
        <f aca="false">-CHOOSE($G$3,AJ31-AI31,AI31-AJ31:AJ32)</f>
        <v>-0</v>
      </c>
      <c r="AU31" s="107" t="n">
        <f aca="false">AR31+AS31+AT31</f>
        <v>-0</v>
      </c>
      <c r="AV31" s="107"/>
      <c r="AW31" s="91" t="n">
        <f aca="false">AU31+AP31</f>
        <v>229324.913213319</v>
      </c>
      <c r="AY31" s="108"/>
    </row>
    <row r="32" customFormat="false" ht="12.75" hidden="false" customHeight="false" outlineLevel="0" collapsed="false">
      <c r="A32" s="25" t="n">
        <f aca="false">EDATE(A31,1)</f>
        <v>37622</v>
      </c>
      <c r="B32" s="95" t="n">
        <f aca="false">Inputs!C27</f>
        <v>4288</v>
      </c>
      <c r="C32" s="110"/>
      <c r="D32" s="97" t="n">
        <f aca="false">B32+C32</f>
        <v>4288</v>
      </c>
      <c r="E32" s="86" t="n">
        <f aca="false">IF(Z32=0,0,IF(AND(Z32=1,$H$3=1),D32*U32,IF($H$3=2,D32,"N/A")))</f>
        <v>132928</v>
      </c>
      <c r="F32" s="86" t="n">
        <f aca="false">E32*Y32</f>
        <v>120360.958068176</v>
      </c>
      <c r="G32" s="98" t="n">
        <f aca="false">VLOOKUP($A32,[1]!Table,MATCH(G$4,[1]!Curves,0))</f>
        <v>4.768</v>
      </c>
      <c r="H32" s="99" t="n">
        <f aca="false">Inputs!G27</f>
        <v>4.768</v>
      </c>
      <c r="I32" s="100" t="n">
        <f aca="false">Inputs!D27</f>
        <v>3.2706</v>
      </c>
      <c r="J32" s="98" t="n">
        <f aca="false">VLOOKUP($A32,[1]!Table,MATCH(J$4,[1]!Curves,0))</f>
        <v>0.02</v>
      </c>
      <c r="K32" s="99" t="n">
        <f aca="false">Inputs!H27</f>
        <v>0.02</v>
      </c>
      <c r="L32" s="101" t="n">
        <f aca="false">Inputs!E27</f>
        <v>0</v>
      </c>
      <c r="M32" s="98" t="n">
        <f aca="false">VLOOKUP($A32,[1]!Table,MATCH(M$4,[1]!Curves,0))</f>
        <v>0.02</v>
      </c>
      <c r="N32" s="99" t="n">
        <f aca="false">Inputs!I27</f>
        <v>0.02</v>
      </c>
      <c r="O32" s="101" t="n">
        <f aca="false">Inputs!F27</f>
        <v>0</v>
      </c>
      <c r="P32" s="102"/>
      <c r="Q32" s="103" t="n">
        <f aca="false">M32+J32+G32</f>
        <v>4.808</v>
      </c>
      <c r="R32" s="103" t="n">
        <f aca="false">N32+K32+H32</f>
        <v>4.808</v>
      </c>
      <c r="S32" s="103" t="n">
        <f aca="false">O32+L32+I32</f>
        <v>3.2706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573881.048069062</v>
      </c>
      <c r="AD32" s="90" t="n">
        <f aca="false">$F32*H32</f>
        <v>573881.048069062</v>
      </c>
      <c r="AE32" s="90" t="n">
        <f aca="false">$F32*I32</f>
        <v>393652.549457776</v>
      </c>
      <c r="AF32" s="90" t="n">
        <f aca="false">$F32*J32</f>
        <v>2407.21916136352</v>
      </c>
      <c r="AG32" s="90" t="n">
        <f aca="false">$F32*K32</f>
        <v>2407.21916136352</v>
      </c>
      <c r="AH32" s="90" t="n">
        <f aca="false">$F32*L32</f>
        <v>0</v>
      </c>
      <c r="AI32" s="90" t="n">
        <f aca="false">$F32*M32</f>
        <v>2407.21916136352</v>
      </c>
      <c r="AJ32" s="90" t="n">
        <f aca="false">$F32*N32</f>
        <v>2407.21916136352</v>
      </c>
      <c r="AK32" s="90" t="n">
        <f aca="false">F32*O32</f>
        <v>0</v>
      </c>
      <c r="AL32" s="94"/>
      <c r="AM32" s="90" t="n">
        <f aca="false">-CHOOSE($G$3,AC32-AE32,AE32-AC32)</f>
        <v>180228.498611286</v>
      </c>
      <c r="AN32" s="90" t="n">
        <f aca="false">-CHOOSE($G$3,AF32-AH32,AH32-AF32)</f>
        <v>2407.21916136352</v>
      </c>
      <c r="AO32" s="90" t="n">
        <f aca="false">-CHOOSE($G$3,AI32-AL32,AK32-AI32)</f>
        <v>2407.21916136352</v>
      </c>
      <c r="AP32" s="107" t="n">
        <f aca="false">SUM(AM32:AO32)</f>
        <v>185042.936934013</v>
      </c>
      <c r="AR32" s="90" t="n">
        <f aca="false">-CHOOSE($G$3,AD32-AC32,AC32-AD32)</f>
        <v>-0</v>
      </c>
      <c r="AS32" s="90" t="n">
        <f aca="false">-CHOOSE($G$3,AG32-AF32,AF32-AG32)</f>
        <v>-0</v>
      </c>
      <c r="AT32" s="90" t="n">
        <f aca="false">-CHOOSE($G$3,AJ32-AI32,AI32-AJ32:AJ33)</f>
        <v>-0</v>
      </c>
      <c r="AU32" s="107" t="n">
        <f aca="false">AR32+AS32+AT32</f>
        <v>-0</v>
      </c>
      <c r="AV32" s="107"/>
      <c r="AW32" s="91" t="n">
        <f aca="false">AU32+AP32</f>
        <v>185042.936934013</v>
      </c>
      <c r="AY32" s="108"/>
    </row>
    <row r="33" customFormat="false" ht="12.75" hidden="false" customHeight="false" outlineLevel="0" collapsed="false">
      <c r="A33" s="25" t="n">
        <f aca="false">EDATE(A32,1)</f>
        <v>37653</v>
      </c>
      <c r="B33" s="95" t="n">
        <f aca="false">Inputs!C28</f>
        <v>4288</v>
      </c>
      <c r="C33" s="110"/>
      <c r="D33" s="97" t="n">
        <f aca="false">B33+C33</f>
        <v>4288</v>
      </c>
      <c r="E33" s="86" t="n">
        <f aca="false">IF(Z33=0,0,IF(AND(Z33=1,$H$3=1),D33*U33,IF($H$3=2,D33,"N/A")))</f>
        <v>120064</v>
      </c>
      <c r="F33" s="86" t="n">
        <f aca="false">E33*Y33</f>
        <v>108192.455529843</v>
      </c>
      <c r="G33" s="98" t="n">
        <f aca="false">VLOOKUP($A33,[1]!Table,MATCH(G$4,[1]!Curves,0))</f>
        <v>4.618</v>
      </c>
      <c r="H33" s="99" t="n">
        <f aca="false">Inputs!G28</f>
        <v>4.618</v>
      </c>
      <c r="I33" s="100" t="n">
        <f aca="false">Inputs!D28</f>
        <v>3.0684</v>
      </c>
      <c r="J33" s="98" t="n">
        <f aca="false">VLOOKUP($A33,[1]!Table,MATCH(J$4,[1]!Curves,0))</f>
        <v>0.02</v>
      </c>
      <c r="K33" s="99" t="n">
        <f aca="false">Inputs!H28</f>
        <v>0.02</v>
      </c>
      <c r="L33" s="101" t="n">
        <f aca="false">Inputs!E28</f>
        <v>0</v>
      </c>
      <c r="M33" s="98" t="n">
        <f aca="false">VLOOKUP($A33,[1]!Table,MATCH(M$4,[1]!Curves,0))</f>
        <v>0.02</v>
      </c>
      <c r="N33" s="99" t="n">
        <f aca="false">Inputs!I28</f>
        <v>0.02</v>
      </c>
      <c r="O33" s="101" t="n">
        <f aca="false">Inputs!F28</f>
        <v>0</v>
      </c>
      <c r="P33" s="102"/>
      <c r="Q33" s="103" t="n">
        <f aca="false">M33+J33+G33</f>
        <v>4.658</v>
      </c>
      <c r="R33" s="103" t="n">
        <f aca="false">N33+K33+H33</f>
        <v>4.658</v>
      </c>
      <c r="S33" s="103" t="n">
        <f aca="false">O33+L33+I33</f>
        <v>3.0684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499632.759636815</v>
      </c>
      <c r="AD33" s="90" t="n">
        <f aca="false">$F33*H33</f>
        <v>499632.759636815</v>
      </c>
      <c r="AE33" s="90" t="n">
        <f aca="false">$F33*I33</f>
        <v>331977.73054777</v>
      </c>
      <c r="AF33" s="90" t="n">
        <f aca="false">$F33*J33</f>
        <v>2163.84911059686</v>
      </c>
      <c r="AG33" s="90" t="n">
        <f aca="false">$F33*K33</f>
        <v>2163.84911059686</v>
      </c>
      <c r="AH33" s="90" t="n">
        <f aca="false">$F33*L33</f>
        <v>0</v>
      </c>
      <c r="AI33" s="90" t="n">
        <f aca="false">$F33*M33</f>
        <v>2163.84911059686</v>
      </c>
      <c r="AJ33" s="90" t="n">
        <f aca="false">$F33*N33</f>
        <v>2163.84911059686</v>
      </c>
      <c r="AK33" s="90" t="n">
        <f aca="false">F33*O33</f>
        <v>0</v>
      </c>
      <c r="AL33" s="94"/>
      <c r="AM33" s="90" t="n">
        <f aca="false">-CHOOSE($G$3,AC33-AE33,AE33-AC33)</f>
        <v>167655.029089045</v>
      </c>
      <c r="AN33" s="90" t="n">
        <f aca="false">-CHOOSE($G$3,AF33-AH33,AH33-AF33)</f>
        <v>2163.84911059686</v>
      </c>
      <c r="AO33" s="90" t="n">
        <f aca="false">-CHOOSE($G$3,AI33-AL33,AK33-AI33)</f>
        <v>2163.84911059686</v>
      </c>
      <c r="AP33" s="107" t="n">
        <f aca="false">SUM(AM33:AO33)</f>
        <v>171982.727310239</v>
      </c>
      <c r="AR33" s="90" t="n">
        <f aca="false">-CHOOSE($G$3,AD33-AC33,AC33-AD33)</f>
        <v>-0</v>
      </c>
      <c r="AS33" s="90" t="n">
        <f aca="false">-CHOOSE($G$3,AG33-AF33,AF33-AG33)</f>
        <v>-0</v>
      </c>
      <c r="AT33" s="90" t="n">
        <f aca="false">-CHOOSE($G$3,AJ33-AI33,AI33-AJ33:AJ34)</f>
        <v>-0</v>
      </c>
      <c r="AU33" s="107" t="n">
        <f aca="false">AR33+AS33+AT33</f>
        <v>-0</v>
      </c>
      <c r="AV33" s="107"/>
      <c r="AW33" s="91" t="n">
        <f aca="false">AU33+AP33</f>
        <v>171982.727310239</v>
      </c>
      <c r="AY33" s="108"/>
    </row>
    <row r="34" customFormat="false" ht="12.75" hidden="false" customHeight="false" outlineLevel="0" collapsed="false">
      <c r="A34" s="25" t="n">
        <f aca="false">EDATE(A33,1)</f>
        <v>37681</v>
      </c>
      <c r="B34" s="95" t="n">
        <f aca="false">Inputs!C29</f>
        <v>3704</v>
      </c>
      <c r="C34" s="110"/>
      <c r="D34" s="97" t="n">
        <f aca="false">B34+C34</f>
        <v>3704</v>
      </c>
      <c r="E34" s="86" t="n">
        <f aca="false">IF(Z34=0,0,IF(AND(Z34=1,$H$3=1),D34*U34,IF($H$3=2,D34,"N/A")))</f>
        <v>114824</v>
      </c>
      <c r="F34" s="86" t="n">
        <f aca="false">E34*Y34</f>
        <v>103020.19472862</v>
      </c>
      <c r="G34" s="98" t="n">
        <f aca="false">VLOOKUP($A34,[1]!Table,MATCH(G$4,[1]!Curves,0))</f>
        <v>4.443</v>
      </c>
      <c r="H34" s="99" t="n">
        <f aca="false">Inputs!G29</f>
        <v>4.443</v>
      </c>
      <c r="I34" s="100" t="n">
        <f aca="false">Inputs!D29</f>
        <v>2.9279</v>
      </c>
      <c r="J34" s="98" t="n">
        <f aca="false">VLOOKUP($A34,[1]!Table,MATCH(J$4,[1]!Curves,0))</f>
        <v>0.02</v>
      </c>
      <c r="K34" s="99" t="n">
        <f aca="false">Inputs!H29</f>
        <v>0.02</v>
      </c>
      <c r="L34" s="101" t="n">
        <f aca="false">Inputs!E29</f>
        <v>0</v>
      </c>
      <c r="M34" s="98" t="n">
        <f aca="false">VLOOKUP($A34,[1]!Table,MATCH(M$4,[1]!Curves,0))</f>
        <v>0.02</v>
      </c>
      <c r="N34" s="99" t="n">
        <f aca="false">Inputs!I29</f>
        <v>0.02</v>
      </c>
      <c r="O34" s="101" t="n">
        <f aca="false">Inputs!F29</f>
        <v>0</v>
      </c>
      <c r="P34" s="102"/>
      <c r="Q34" s="103" t="n">
        <f aca="false">M34+J34+G34</f>
        <v>4.483</v>
      </c>
      <c r="R34" s="103" t="n">
        <f aca="false">N34+K34+H34</f>
        <v>4.483</v>
      </c>
      <c r="S34" s="103" t="n">
        <f aca="false">O34+L34+I34</f>
        <v>2.9279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457718.725179261</v>
      </c>
      <c r="AD34" s="90" t="n">
        <f aca="false">$F34*H34</f>
        <v>457718.725179261</v>
      </c>
      <c r="AE34" s="90" t="n">
        <f aca="false">$F34*I34</f>
        <v>301632.828145928</v>
      </c>
      <c r="AF34" s="90" t="n">
        <f aca="false">$F34*J34</f>
        <v>2060.40389457241</v>
      </c>
      <c r="AG34" s="90" t="n">
        <f aca="false">$F34*K34</f>
        <v>2060.40389457241</v>
      </c>
      <c r="AH34" s="90" t="n">
        <f aca="false">$F34*L34</f>
        <v>0</v>
      </c>
      <c r="AI34" s="90" t="n">
        <f aca="false">$F34*M34</f>
        <v>2060.40389457241</v>
      </c>
      <c r="AJ34" s="90" t="n">
        <f aca="false">$F34*N34</f>
        <v>2060.40389457241</v>
      </c>
      <c r="AK34" s="90" t="n">
        <f aca="false">F34*O34</f>
        <v>0</v>
      </c>
      <c r="AL34" s="94"/>
      <c r="AM34" s="90" t="n">
        <f aca="false">-CHOOSE($G$3,AC34-AE34,AE34-AC34)</f>
        <v>156085.897033333</v>
      </c>
      <c r="AN34" s="90" t="n">
        <f aca="false">-CHOOSE($G$3,AF34-AH34,AH34-AF34)</f>
        <v>2060.40389457241</v>
      </c>
      <c r="AO34" s="90" t="n">
        <f aca="false">-CHOOSE($G$3,AI34-AL34,AK34-AI34)</f>
        <v>2060.40389457241</v>
      </c>
      <c r="AP34" s="107" t="n">
        <f aca="false">SUM(AM34:AO34)</f>
        <v>160206.704822478</v>
      </c>
      <c r="AR34" s="90" t="n">
        <f aca="false">-CHOOSE($G$3,AD34-AC34,AC34-AD34)</f>
        <v>-0</v>
      </c>
      <c r="AS34" s="90" t="n">
        <f aca="false">-CHOOSE($G$3,AG34-AF34,AF34-AG34)</f>
        <v>-0</v>
      </c>
      <c r="AT34" s="90" t="n">
        <f aca="false">-CHOOSE($G$3,AJ34-AI34,AI34-AJ34:AJ35)</f>
        <v>-0</v>
      </c>
      <c r="AU34" s="107" t="n">
        <f aca="false">AR34+AS34+AT34</f>
        <v>-0</v>
      </c>
      <c r="AV34" s="107"/>
      <c r="AW34" s="91" t="n">
        <f aca="false">AU34+AP34</f>
        <v>160206.704822478</v>
      </c>
      <c r="AY34" s="108"/>
    </row>
    <row r="35" customFormat="false" ht="12.75" hidden="false" customHeight="false" outlineLevel="0" collapsed="false">
      <c r="A35" s="25" t="n">
        <f aca="false">EDATE(A34,1)</f>
        <v>37712</v>
      </c>
      <c r="B35" s="95" t="n">
        <f aca="false">Inputs!C30</f>
        <v>3704</v>
      </c>
      <c r="C35" s="110"/>
      <c r="D35" s="97" t="n">
        <f aca="false">B35+C35</f>
        <v>3704</v>
      </c>
      <c r="E35" s="86" t="n">
        <f aca="false">IF(Z35=0,0,IF(AND(Z35=1,$H$3=1),D35*U35,IF($H$3=2,D35,"N/A")))</f>
        <v>111120</v>
      </c>
      <c r="F35" s="86" t="n">
        <f aca="false">E35*Y35</f>
        <v>99216.7731712321</v>
      </c>
      <c r="G35" s="98" t="n">
        <f aca="false">VLOOKUP($A35,[1]!Table,MATCH(G$4,[1]!Curves,0))</f>
        <v>4.263</v>
      </c>
      <c r="H35" s="99" t="n">
        <f aca="false">Inputs!G30</f>
        <v>4.263</v>
      </c>
      <c r="I35" s="100" t="n">
        <f aca="false">Inputs!D30</f>
        <v>3.0733</v>
      </c>
      <c r="J35" s="98" t="n">
        <f aca="false">VLOOKUP($A35,[1]!Table,MATCH(J$4,[1]!Curves,0))</f>
        <v>0.0125</v>
      </c>
      <c r="K35" s="99" t="n">
        <f aca="false">Inputs!H30</f>
        <v>0.0125</v>
      </c>
      <c r="L35" s="101" t="n">
        <f aca="false">Inputs!E30</f>
        <v>0</v>
      </c>
      <c r="M35" s="98" t="n">
        <f aca="false">VLOOKUP($A35,[1]!Table,MATCH(M$4,[1]!Curves,0))</f>
        <v>0.015</v>
      </c>
      <c r="N35" s="99" t="n">
        <f aca="false">Inputs!I30</f>
        <v>0.015</v>
      </c>
      <c r="O35" s="101" t="n">
        <f aca="false">Inputs!F30</f>
        <v>0</v>
      </c>
      <c r="P35" s="102"/>
      <c r="Q35" s="103" t="n">
        <f aca="false">M35+J35+G35</f>
        <v>4.2905</v>
      </c>
      <c r="R35" s="103" t="n">
        <f aca="false">N35+K35+H35</f>
        <v>4.2905</v>
      </c>
      <c r="S35" s="103" t="n">
        <f aca="false">O35+L35+I35</f>
        <v>3.0733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422961.104028963</v>
      </c>
      <c r="AD35" s="90" t="n">
        <f aca="false">$F35*H35</f>
        <v>422961.104028963</v>
      </c>
      <c r="AE35" s="90" t="n">
        <f aca="false">$F35*I35</f>
        <v>304922.908987148</v>
      </c>
      <c r="AF35" s="90" t="n">
        <f aca="false">$F35*J35</f>
        <v>1240.2096646404</v>
      </c>
      <c r="AG35" s="90" t="n">
        <f aca="false">$F35*K35</f>
        <v>1240.2096646404</v>
      </c>
      <c r="AH35" s="90" t="n">
        <f aca="false">$F35*L35</f>
        <v>0</v>
      </c>
      <c r="AI35" s="90" t="n">
        <f aca="false">$F35*M35</f>
        <v>1488.25159756848</v>
      </c>
      <c r="AJ35" s="90" t="n">
        <f aca="false">$F35*N35</f>
        <v>1488.25159756848</v>
      </c>
      <c r="AK35" s="90" t="n">
        <f aca="false">F35*O35</f>
        <v>0</v>
      </c>
      <c r="AL35" s="94"/>
      <c r="AM35" s="90" t="n">
        <f aca="false">-CHOOSE($G$3,AC35-AE35,AE35-AC35)</f>
        <v>118038.195041815</v>
      </c>
      <c r="AN35" s="90" t="n">
        <f aca="false">-CHOOSE($G$3,AF35-AH35,AH35-AF35)</f>
        <v>1240.2096646404</v>
      </c>
      <c r="AO35" s="90" t="n">
        <f aca="false">-CHOOSE($G$3,AI35-AL35,AK35-AI35)</f>
        <v>1488.25159756848</v>
      </c>
      <c r="AP35" s="107" t="n">
        <f aca="false">SUM(AM35:AO35)</f>
        <v>120766.656304024</v>
      </c>
      <c r="AR35" s="90" t="n">
        <f aca="false">-CHOOSE($G$3,AD35-AC35,AC35-AD35)</f>
        <v>-0</v>
      </c>
      <c r="AS35" s="90" t="n">
        <f aca="false">-CHOOSE($G$3,AG35-AF35,AF35-AG35)</f>
        <v>-0</v>
      </c>
      <c r="AT35" s="90" t="n">
        <f aca="false">-CHOOSE($G$3,AJ35-AI35,AI35-AJ35:AJ36)</f>
        <v>-0</v>
      </c>
      <c r="AU35" s="107" t="n">
        <f aca="false">AR35+AS35+AT35</f>
        <v>-0</v>
      </c>
      <c r="AV35" s="107"/>
      <c r="AW35" s="91" t="n">
        <f aca="false">AU35+AP35</f>
        <v>120766.656304024</v>
      </c>
      <c r="AY35" s="108"/>
    </row>
    <row r="36" customFormat="false" ht="12.75" hidden="false" customHeight="false" outlineLevel="0" collapsed="false">
      <c r="A36" s="25" t="n">
        <f aca="false">EDATE(A35,1)</f>
        <v>37742</v>
      </c>
      <c r="B36" s="95" t="n">
        <f aca="false">Inputs!C31</f>
        <v>3704</v>
      </c>
      <c r="C36" s="110"/>
      <c r="D36" s="97" t="n">
        <f aca="false">B36+C36</f>
        <v>3704</v>
      </c>
      <c r="E36" s="86" t="n">
        <f aca="false">IF(Z36=0,0,IF(AND(Z36=1,$H$3=1),D36*U36,IF($H$3=2,D36,"N/A")))</f>
        <v>114824</v>
      </c>
      <c r="F36" s="86" t="n">
        <f aca="false">E36*Y36</f>
        <v>102047.662899885</v>
      </c>
      <c r="G36" s="98" t="n">
        <f aca="false">VLOOKUP($A36,[1]!Table,MATCH(G$4,[1]!Curves,0))</f>
        <v>4.233</v>
      </c>
      <c r="H36" s="99" t="n">
        <f aca="false">Inputs!G31</f>
        <v>4.233</v>
      </c>
      <c r="I36" s="100" t="n">
        <f aca="false">Inputs!D31</f>
        <v>3.0979</v>
      </c>
      <c r="J36" s="98" t="n">
        <f aca="false">VLOOKUP($A36,[1]!Table,MATCH(J$4,[1]!Curves,0))</f>
        <v>0.0125</v>
      </c>
      <c r="K36" s="99" t="n">
        <f aca="false">Inputs!H31</f>
        <v>0.0125</v>
      </c>
      <c r="L36" s="101" t="n">
        <f aca="false">Inputs!E31</f>
        <v>0</v>
      </c>
      <c r="M36" s="98" t="n">
        <f aca="false">VLOOKUP($A36,[1]!Table,MATCH(M$4,[1]!Curves,0))</f>
        <v>0.015</v>
      </c>
      <c r="N36" s="99" t="n">
        <f aca="false">Inputs!I31</f>
        <v>0.015</v>
      </c>
      <c r="O36" s="101" t="n">
        <f aca="false">Inputs!F31</f>
        <v>0</v>
      </c>
      <c r="P36" s="102"/>
      <c r="Q36" s="103" t="n">
        <f aca="false">M36+J36+G36</f>
        <v>4.2605</v>
      </c>
      <c r="R36" s="103" t="n">
        <f aca="false">N36+K36+H36</f>
        <v>4.2605</v>
      </c>
      <c r="S36" s="103" t="n">
        <f aca="false">O36+L36+I36</f>
        <v>3.0979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431967.757055215</v>
      </c>
      <c r="AD36" s="90" t="n">
        <f aca="false">$F36*H36</f>
        <v>431967.757055215</v>
      </c>
      <c r="AE36" s="90" t="n">
        <f aca="false">$F36*I36</f>
        <v>316133.454897555</v>
      </c>
      <c r="AF36" s="90" t="n">
        <f aca="false">$F36*J36</f>
        <v>1275.59578624857</v>
      </c>
      <c r="AG36" s="90" t="n">
        <f aca="false">$F36*K36</f>
        <v>1275.59578624857</v>
      </c>
      <c r="AH36" s="90" t="n">
        <f aca="false">$F36*L36</f>
        <v>0</v>
      </c>
      <c r="AI36" s="90" t="n">
        <f aca="false">$F36*M36</f>
        <v>1530.71494349828</v>
      </c>
      <c r="AJ36" s="90" t="n">
        <f aca="false">$F36*N36</f>
        <v>1530.71494349828</v>
      </c>
      <c r="AK36" s="90" t="n">
        <f aca="false">F36*O36</f>
        <v>0</v>
      </c>
      <c r="AL36" s="94"/>
      <c r="AM36" s="90" t="n">
        <f aca="false">-CHOOSE($G$3,AC36-AE36,AE36-AC36)</f>
        <v>115834.30215766</v>
      </c>
      <c r="AN36" s="90" t="n">
        <f aca="false">-CHOOSE($G$3,AF36-AH36,AH36-AF36)</f>
        <v>1275.59578624857</v>
      </c>
      <c r="AO36" s="90" t="n">
        <f aca="false">-CHOOSE($G$3,AI36-AL36,AK36-AI36)</f>
        <v>1530.71494349828</v>
      </c>
      <c r="AP36" s="107" t="n">
        <f aca="false">SUM(AM36:AO36)</f>
        <v>118640.612887407</v>
      </c>
      <c r="AR36" s="90" t="n">
        <f aca="false">-CHOOSE($G$3,AD36-AC36,AC36-AD36)</f>
        <v>-0</v>
      </c>
      <c r="AS36" s="90" t="n">
        <f aca="false">-CHOOSE($G$3,AG36-AF36,AF36-AG36)</f>
        <v>-0</v>
      </c>
      <c r="AT36" s="90" t="n">
        <f aca="false">-CHOOSE($G$3,AJ36-AI36,AI36-AJ36:AJ37)</f>
        <v>-0</v>
      </c>
      <c r="AU36" s="107" t="n">
        <f aca="false">AR36+AS36+AT36</f>
        <v>-0</v>
      </c>
      <c r="AV36" s="107"/>
      <c r="AW36" s="91" t="n">
        <f aca="false">AU36+AP36</f>
        <v>118640.612887407</v>
      </c>
      <c r="AY36" s="108"/>
    </row>
    <row r="37" customFormat="false" ht="12.75" hidden="false" customHeight="false" outlineLevel="0" collapsed="false">
      <c r="A37" s="25" t="n">
        <f aca="false">EDATE(A36,1)</f>
        <v>37773</v>
      </c>
      <c r="B37" s="95" t="n">
        <f aca="false">Inputs!C32</f>
        <v>3704</v>
      </c>
      <c r="C37" s="110"/>
      <c r="D37" s="97" t="n">
        <f aca="false">B37+C37</f>
        <v>3704</v>
      </c>
      <c r="E37" s="86" t="n">
        <f aca="false">IF(Z37=0,0,IF(AND(Z37=1,$H$3=1),D37*U37,IF($H$3=2,D37,"N/A")))</f>
        <v>111120</v>
      </c>
      <c r="F37" s="86" t="n">
        <f aca="false">E37*Y37</f>
        <v>98279.3521009856</v>
      </c>
      <c r="G37" s="98" t="n">
        <f aca="false">VLOOKUP($A37,[1]!Table,MATCH(G$4,[1]!Curves,0))</f>
        <v>4.268</v>
      </c>
      <c r="H37" s="99" t="n">
        <f aca="false">Inputs!G32</f>
        <v>4.268</v>
      </c>
      <c r="I37" s="100" t="n">
        <f aca="false">Inputs!D32</f>
        <v>3.0272</v>
      </c>
      <c r="J37" s="98" t="n">
        <f aca="false">VLOOKUP($A37,[1]!Table,MATCH(J$4,[1]!Curves,0))</f>
        <v>0.0125</v>
      </c>
      <c r="K37" s="99" t="n">
        <f aca="false">Inputs!H32</f>
        <v>0.0125</v>
      </c>
      <c r="L37" s="101" t="n">
        <f aca="false">Inputs!E32</f>
        <v>0</v>
      </c>
      <c r="M37" s="98" t="n">
        <f aca="false">VLOOKUP($A37,[1]!Table,MATCH(M$4,[1]!Curves,0))</f>
        <v>0.015</v>
      </c>
      <c r="N37" s="99" t="n">
        <f aca="false">Inputs!I32</f>
        <v>0.015</v>
      </c>
      <c r="O37" s="101" t="n">
        <f aca="false">Inputs!F32</f>
        <v>0</v>
      </c>
      <c r="P37" s="102"/>
      <c r="Q37" s="103" t="n">
        <f aca="false">M37+J37+G37</f>
        <v>4.2955</v>
      </c>
      <c r="R37" s="103" t="n">
        <f aca="false">N37+K37+H37</f>
        <v>4.2955</v>
      </c>
      <c r="S37" s="103" t="n">
        <f aca="false">O37+L37+I37</f>
        <v>3.0272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419456.274767006</v>
      </c>
      <c r="AD37" s="90" t="n">
        <f aca="false">$F37*H37</f>
        <v>419456.274767006</v>
      </c>
      <c r="AE37" s="90" t="n">
        <f aca="false">$F37*I37</f>
        <v>297511.254680104</v>
      </c>
      <c r="AF37" s="90" t="n">
        <f aca="false">$F37*J37</f>
        <v>1228.49190126232</v>
      </c>
      <c r="AG37" s="90" t="n">
        <f aca="false">$F37*K37</f>
        <v>1228.49190126232</v>
      </c>
      <c r="AH37" s="90" t="n">
        <f aca="false">$F37*L37</f>
        <v>0</v>
      </c>
      <c r="AI37" s="90" t="n">
        <f aca="false">$F37*M37</f>
        <v>1474.19028151478</v>
      </c>
      <c r="AJ37" s="90" t="n">
        <f aca="false">$F37*N37</f>
        <v>1474.19028151478</v>
      </c>
      <c r="AK37" s="90" t="n">
        <f aca="false">F37*O37</f>
        <v>0</v>
      </c>
      <c r="AL37" s="94"/>
      <c r="AM37" s="90" t="n">
        <f aca="false">-CHOOSE($G$3,AC37-AE37,AE37-AC37)</f>
        <v>121945.020086903</v>
      </c>
      <c r="AN37" s="90" t="n">
        <f aca="false">-CHOOSE($G$3,AF37-AH37,AH37-AF37)</f>
        <v>1228.49190126232</v>
      </c>
      <c r="AO37" s="90" t="n">
        <f aca="false">-CHOOSE($G$3,AI37-AL37,AK37-AI37)</f>
        <v>1474.19028151478</v>
      </c>
      <c r="AP37" s="107" t="n">
        <f aca="false">SUM(AM37:AO37)</f>
        <v>124647.70226968</v>
      </c>
      <c r="AR37" s="90" t="n">
        <f aca="false">-CHOOSE($G$3,AD37-AC37,AC37-AD37)</f>
        <v>-0</v>
      </c>
      <c r="AS37" s="90" t="n">
        <f aca="false">-CHOOSE($G$3,AG37-AF37,AF37-AG37)</f>
        <v>-0</v>
      </c>
      <c r="AT37" s="90" t="n">
        <f aca="false">-CHOOSE($G$3,AJ37-AI37,AI37-AJ37:AJ38)</f>
        <v>-0</v>
      </c>
      <c r="AU37" s="107" t="n">
        <f aca="false">AR37+AS37+AT37</f>
        <v>-0</v>
      </c>
      <c r="AV37" s="107"/>
      <c r="AW37" s="91" t="n">
        <f aca="false">AU37+AP37</f>
        <v>124647.70226968</v>
      </c>
      <c r="AY37" s="108"/>
    </row>
    <row r="38" customFormat="false" ht="12.75" hidden="false" customHeight="false" outlineLevel="0" collapsed="false">
      <c r="A38" s="25" t="n">
        <f aca="false">EDATE(A37,1)</f>
        <v>37803</v>
      </c>
      <c r="B38" s="95" t="n">
        <f aca="false">Inputs!C33</f>
        <v>3704</v>
      </c>
      <c r="C38" s="110"/>
      <c r="D38" s="97" t="n">
        <f aca="false">B38+C38</f>
        <v>3704</v>
      </c>
      <c r="E38" s="86" t="n">
        <f aca="false">IF(Z38=0,0,IF(AND(Z38=1,$H$3=1),D38*U38,IF($H$3=2,D38,"N/A")))</f>
        <v>114824</v>
      </c>
      <c r="F38" s="86" t="n">
        <f aca="false">E38*Y38</f>
        <v>101079.509740297</v>
      </c>
      <c r="G38" s="98" t="n">
        <f aca="false">VLOOKUP($A38,[1]!Table,MATCH(G$4,[1]!Curves,0))</f>
        <v>4.284</v>
      </c>
      <c r="H38" s="99" t="n">
        <f aca="false">Inputs!G33</f>
        <v>4.284</v>
      </c>
      <c r="I38" s="100" t="n">
        <f aca="false">Inputs!D33</f>
        <v>2.9667</v>
      </c>
      <c r="J38" s="98" t="n">
        <f aca="false">VLOOKUP($A38,[1]!Table,MATCH(J$4,[1]!Curves,0))</f>
        <v>0.0125</v>
      </c>
      <c r="K38" s="99" t="n">
        <f aca="false">Inputs!H33</f>
        <v>0.0125</v>
      </c>
      <c r="L38" s="101" t="n">
        <f aca="false">Inputs!E33</f>
        <v>0</v>
      </c>
      <c r="M38" s="98" t="n">
        <f aca="false">VLOOKUP($A38,[1]!Table,MATCH(M$4,[1]!Curves,0))</f>
        <v>0.015</v>
      </c>
      <c r="N38" s="99" t="n">
        <f aca="false">Inputs!I33</f>
        <v>0.015</v>
      </c>
      <c r="O38" s="101" t="n">
        <f aca="false">Inputs!F33</f>
        <v>0</v>
      </c>
      <c r="P38" s="102"/>
      <c r="Q38" s="103" t="n">
        <f aca="false">M38+J38+G38</f>
        <v>4.3115</v>
      </c>
      <c r="R38" s="103" t="n">
        <f aca="false">N38+K38+H38</f>
        <v>4.3115</v>
      </c>
      <c r="S38" s="103" t="n">
        <f aca="false">O38+L38+I38</f>
        <v>2.9667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433024.619727433</v>
      </c>
      <c r="AD38" s="90" t="n">
        <f aca="false">$F38*H38</f>
        <v>433024.619727433</v>
      </c>
      <c r="AE38" s="90" t="n">
        <f aca="false">$F38*I38</f>
        <v>299872.581546539</v>
      </c>
      <c r="AF38" s="90" t="n">
        <f aca="false">$F38*J38</f>
        <v>1263.49387175371</v>
      </c>
      <c r="AG38" s="90" t="n">
        <f aca="false">$F38*K38</f>
        <v>1263.49387175371</v>
      </c>
      <c r="AH38" s="90" t="n">
        <f aca="false">$F38*L38</f>
        <v>0</v>
      </c>
      <c r="AI38" s="90" t="n">
        <f aca="false">$F38*M38</f>
        <v>1516.19264610446</v>
      </c>
      <c r="AJ38" s="90" t="n">
        <f aca="false">$F38*N38</f>
        <v>1516.19264610446</v>
      </c>
      <c r="AK38" s="90" t="n">
        <f aca="false">F38*O38</f>
        <v>0</v>
      </c>
      <c r="AL38" s="94"/>
      <c r="AM38" s="90" t="n">
        <f aca="false">-CHOOSE($G$3,AC38-AE38,AE38-AC38)</f>
        <v>133152.038180893</v>
      </c>
      <c r="AN38" s="90" t="n">
        <f aca="false">-CHOOSE($G$3,AF38-AH38,AH38-AF38)</f>
        <v>1263.49387175371</v>
      </c>
      <c r="AO38" s="90" t="n">
        <f aca="false">-CHOOSE($G$3,AI38-AL38,AK38-AI38)</f>
        <v>1516.19264610446</v>
      </c>
      <c r="AP38" s="107" t="n">
        <f aca="false">SUM(AM38:AO38)</f>
        <v>135931.724698751</v>
      </c>
      <c r="AR38" s="90" t="n">
        <f aca="false">-CHOOSE($G$3,AD38-AC38,AC38-AD38)</f>
        <v>-0</v>
      </c>
      <c r="AS38" s="90" t="n">
        <f aca="false">-CHOOSE($G$3,AG38-AF38,AF38-AG38)</f>
        <v>-0</v>
      </c>
      <c r="AT38" s="90" t="n">
        <f aca="false">-CHOOSE($G$3,AJ38-AI38,AI38-AJ38:AJ39)</f>
        <v>-0</v>
      </c>
      <c r="AU38" s="107" t="n">
        <f aca="false">AR38+AS38+AT38</f>
        <v>-0</v>
      </c>
      <c r="AV38" s="107"/>
      <c r="AW38" s="91" t="n">
        <f aca="false">AU38+AP38</f>
        <v>135931.724698751</v>
      </c>
      <c r="AY38" s="108"/>
    </row>
    <row r="39" customFormat="false" ht="12.75" hidden="false" customHeight="false" outlineLevel="0" collapsed="false">
      <c r="A39" s="25" t="n">
        <f aca="false">EDATE(A38,1)</f>
        <v>37834</v>
      </c>
      <c r="B39" s="95" t="n">
        <f aca="false">Inputs!C34</f>
        <v>3704</v>
      </c>
      <c r="C39" s="110"/>
      <c r="D39" s="97" t="n">
        <f aca="false">B39+C39</f>
        <v>3704</v>
      </c>
      <c r="E39" s="86" t="n">
        <f aca="false">IF(Z39=0,0,IF(AND(Z39=1,$H$3=1),D39*U39,IF($H$3=2,D39,"N/A")))</f>
        <v>114824</v>
      </c>
      <c r="F39" s="86" t="n">
        <f aca="false">E39*Y39</f>
        <v>100588.869450468</v>
      </c>
      <c r="G39" s="98" t="n">
        <f aca="false">VLOOKUP($A39,[1]!Table,MATCH(G$4,[1]!Curves,0))</f>
        <v>4.298</v>
      </c>
      <c r="H39" s="99" t="n">
        <f aca="false">Inputs!G34</f>
        <v>4.298</v>
      </c>
      <c r="I39" s="100" t="n">
        <f aca="false">Inputs!D34</f>
        <v>2.8937</v>
      </c>
      <c r="J39" s="98" t="n">
        <f aca="false">VLOOKUP($A39,[1]!Table,MATCH(J$4,[1]!Curves,0))</f>
        <v>0.0125</v>
      </c>
      <c r="K39" s="99" t="n">
        <f aca="false">Inputs!H34</f>
        <v>0.0125</v>
      </c>
      <c r="L39" s="101" t="n">
        <f aca="false">Inputs!E34</f>
        <v>0</v>
      </c>
      <c r="M39" s="98" t="n">
        <f aca="false">VLOOKUP($A39,[1]!Table,MATCH(M$4,[1]!Curves,0))</f>
        <v>0.015</v>
      </c>
      <c r="N39" s="99" t="n">
        <f aca="false">Inputs!I34</f>
        <v>0.015</v>
      </c>
      <c r="O39" s="101" t="n">
        <f aca="false">Inputs!F34</f>
        <v>0</v>
      </c>
      <c r="P39" s="102"/>
      <c r="Q39" s="103" t="n">
        <f aca="false">M39+J39+G39</f>
        <v>4.3255</v>
      </c>
      <c r="R39" s="103" t="n">
        <f aca="false">N39+K39+H39</f>
        <v>4.3255</v>
      </c>
      <c r="S39" s="103" t="n">
        <f aca="false">O39+L39+I39</f>
        <v>2.8937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432330.960898111</v>
      </c>
      <c r="AD39" s="90" t="n">
        <f aca="false">$F39*H39</f>
        <v>432330.960898111</v>
      </c>
      <c r="AE39" s="90" t="n">
        <f aca="false">$F39*I39</f>
        <v>291074.011528819</v>
      </c>
      <c r="AF39" s="90" t="n">
        <f aca="false">$F39*J39</f>
        <v>1257.36086813085</v>
      </c>
      <c r="AG39" s="90" t="n">
        <f aca="false">$F39*K39</f>
        <v>1257.36086813085</v>
      </c>
      <c r="AH39" s="90" t="n">
        <f aca="false">$F39*L39</f>
        <v>0</v>
      </c>
      <c r="AI39" s="90" t="n">
        <f aca="false">$F39*M39</f>
        <v>1508.83304175702</v>
      </c>
      <c r="AJ39" s="90" t="n">
        <f aca="false">$F39*N39</f>
        <v>1508.83304175702</v>
      </c>
      <c r="AK39" s="90" t="n">
        <f aca="false">F39*O39</f>
        <v>0</v>
      </c>
      <c r="AL39" s="94"/>
      <c r="AM39" s="90" t="n">
        <f aca="false">-CHOOSE($G$3,AC39-AE39,AE39-AC39)</f>
        <v>141256.949369292</v>
      </c>
      <c r="AN39" s="90" t="n">
        <f aca="false">-CHOOSE($G$3,AF39-AH39,AH39-AF39)</f>
        <v>1257.36086813085</v>
      </c>
      <c r="AO39" s="90" t="n">
        <f aca="false">-CHOOSE($G$3,AI39-AL39,AK39-AI39)</f>
        <v>1508.83304175702</v>
      </c>
      <c r="AP39" s="107" t="n">
        <f aca="false">SUM(AM39:AO39)</f>
        <v>144023.14327918</v>
      </c>
      <c r="AR39" s="90" t="n">
        <f aca="false">-CHOOSE($G$3,AD39-AC39,AC39-AD39)</f>
        <v>-0</v>
      </c>
      <c r="AS39" s="90" t="n">
        <f aca="false">-CHOOSE($G$3,AG39-AF39,AF39-AG39)</f>
        <v>-0</v>
      </c>
      <c r="AT39" s="90" t="n">
        <f aca="false">-CHOOSE($G$3,AJ39-AI39,AI39-AJ39:AJ40)</f>
        <v>-0</v>
      </c>
      <c r="AU39" s="107" t="n">
        <f aca="false">AR39+AS39+AT39</f>
        <v>-0</v>
      </c>
      <c r="AV39" s="107"/>
      <c r="AW39" s="91" t="n">
        <f aca="false">AU39+AP39</f>
        <v>144023.14327918</v>
      </c>
      <c r="AY39" s="108"/>
    </row>
    <row r="40" customFormat="false" ht="12.75" hidden="false" customHeight="false" outlineLevel="0" collapsed="false">
      <c r="A40" s="25" t="n">
        <f aca="false">EDATE(A39,1)</f>
        <v>37865</v>
      </c>
      <c r="B40" s="95" t="n">
        <f aca="false">Inputs!C35</f>
        <v>3704</v>
      </c>
      <c r="C40" s="110"/>
      <c r="D40" s="97" t="n">
        <f aca="false">B40+C40</f>
        <v>3704</v>
      </c>
      <c r="E40" s="86" t="n">
        <f aca="false">IF(Z40=0,0,IF(AND(Z40=1,$H$3=1),D40*U40,IF($H$3=2,D40,"N/A")))</f>
        <v>111120</v>
      </c>
      <c r="F40" s="86" t="n">
        <f aca="false">E40*Y40</f>
        <v>96869.3116665095</v>
      </c>
      <c r="G40" s="98" t="n">
        <f aca="false">VLOOKUP($A40,[1]!Table,MATCH(G$4,[1]!Curves,0))</f>
        <v>4.333</v>
      </c>
      <c r="H40" s="99" t="n">
        <f aca="false">Inputs!G35</f>
        <v>4.333</v>
      </c>
      <c r="I40" s="100" t="n">
        <f aca="false">Inputs!D35</f>
        <v>2.8295</v>
      </c>
      <c r="J40" s="98" t="n">
        <f aca="false">VLOOKUP($A40,[1]!Table,MATCH(J$4,[1]!Curves,0))</f>
        <v>0.0125</v>
      </c>
      <c r="K40" s="99" t="n">
        <f aca="false">Inputs!H35</f>
        <v>0.0125</v>
      </c>
      <c r="L40" s="101" t="n">
        <f aca="false">Inputs!E35</f>
        <v>0</v>
      </c>
      <c r="M40" s="98" t="n">
        <f aca="false">VLOOKUP($A40,[1]!Table,MATCH(M$4,[1]!Curves,0))</f>
        <v>0.015</v>
      </c>
      <c r="N40" s="99" t="n">
        <f aca="false">Inputs!I35</f>
        <v>0.015</v>
      </c>
      <c r="O40" s="101" t="n">
        <f aca="false">Inputs!F35</f>
        <v>0</v>
      </c>
      <c r="P40" s="102"/>
      <c r="Q40" s="103" t="n">
        <f aca="false">M40+J40+G40</f>
        <v>4.3605</v>
      </c>
      <c r="R40" s="103" t="n">
        <f aca="false">N40+K40+H40</f>
        <v>4.3605</v>
      </c>
      <c r="S40" s="103" t="n">
        <f aca="false">O40+L40+I40</f>
        <v>2.8295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419734.727450986</v>
      </c>
      <c r="AD40" s="90" t="n">
        <f aca="false">$F40*H40</f>
        <v>419734.727450986</v>
      </c>
      <c r="AE40" s="90" t="n">
        <f aca="false">$F40*I40</f>
        <v>274091.717360389</v>
      </c>
      <c r="AF40" s="90" t="n">
        <f aca="false">$F40*J40</f>
        <v>1210.86639583137</v>
      </c>
      <c r="AG40" s="90" t="n">
        <f aca="false">$F40*K40</f>
        <v>1210.86639583137</v>
      </c>
      <c r="AH40" s="90" t="n">
        <f aca="false">$F40*L40</f>
        <v>0</v>
      </c>
      <c r="AI40" s="90" t="n">
        <f aca="false">$F40*M40</f>
        <v>1453.03967499764</v>
      </c>
      <c r="AJ40" s="90" t="n">
        <f aca="false">$F40*N40</f>
        <v>1453.03967499764</v>
      </c>
      <c r="AK40" s="90" t="n">
        <f aca="false">F40*O40</f>
        <v>0</v>
      </c>
      <c r="AL40" s="94"/>
      <c r="AM40" s="90" t="n">
        <f aca="false">-CHOOSE($G$3,AC40-AE40,AE40-AC40)</f>
        <v>145643.010090597</v>
      </c>
      <c r="AN40" s="90" t="n">
        <f aca="false">-CHOOSE($G$3,AF40-AH40,AH40-AF40)</f>
        <v>1210.86639583137</v>
      </c>
      <c r="AO40" s="90" t="n">
        <f aca="false">-CHOOSE($G$3,AI40-AL40,AK40-AI40)</f>
        <v>1453.03967499764</v>
      </c>
      <c r="AP40" s="107" t="n">
        <f aca="false">SUM(AM40:AO40)</f>
        <v>148306.916161426</v>
      </c>
      <c r="AR40" s="90" t="n">
        <f aca="false">-CHOOSE($G$3,AD40-AC40,AC40-AD40)</f>
        <v>-0</v>
      </c>
      <c r="AS40" s="90" t="n">
        <f aca="false">-CHOOSE($G$3,AG40-AF40,AF40-AG40)</f>
        <v>-0</v>
      </c>
      <c r="AT40" s="90" t="n">
        <f aca="false">-CHOOSE($G$3,AJ40-AI40,AI40-AJ40:AJ41)</f>
        <v>-0</v>
      </c>
      <c r="AU40" s="107" t="n">
        <f aca="false">AR40+AS40+AT40</f>
        <v>-0</v>
      </c>
      <c r="AV40" s="107"/>
      <c r="AW40" s="91" t="n">
        <f aca="false">AU40+AP40</f>
        <v>148306.916161426</v>
      </c>
      <c r="AY40" s="108"/>
    </row>
    <row r="41" customFormat="false" ht="12.75" hidden="false" customHeight="false" outlineLevel="0" collapsed="false">
      <c r="A41" s="25" t="n">
        <f aca="false">EDATE(A40,1)</f>
        <v>37895</v>
      </c>
      <c r="B41" s="95" t="n">
        <f aca="false">Inputs!C36</f>
        <v>3704</v>
      </c>
      <c r="C41" s="110"/>
      <c r="D41" s="97" t="n">
        <f aca="false">B41+C41</f>
        <v>3704</v>
      </c>
      <c r="E41" s="86" t="n">
        <f aca="false">IF(Z41=0,0,IF(AND(Z41=1,$H$3=1),D41*U41,IF($H$3=2,D41,"N/A")))</f>
        <v>114824</v>
      </c>
      <c r="F41" s="86" t="n">
        <f aca="false">E41*Y41</f>
        <v>99624.5874083016</v>
      </c>
      <c r="G41" s="98" t="n">
        <f aca="false">VLOOKUP($A41,[1]!Table,MATCH(G$4,[1]!Curves,0))</f>
        <v>4.363</v>
      </c>
      <c r="H41" s="99" t="n">
        <f aca="false">Inputs!G36</f>
        <v>4.363</v>
      </c>
      <c r="I41" s="100" t="n">
        <f aca="false">Inputs!D36</f>
        <v>2.8266</v>
      </c>
      <c r="J41" s="98" t="n">
        <f aca="false">VLOOKUP($A41,[1]!Table,MATCH(J$4,[1]!Curves,0))</f>
        <v>0.0125</v>
      </c>
      <c r="K41" s="99" t="n">
        <f aca="false">Inputs!H36</f>
        <v>0.0125</v>
      </c>
      <c r="L41" s="101" t="n">
        <f aca="false">Inputs!E36</f>
        <v>0</v>
      </c>
      <c r="M41" s="98" t="n">
        <f aca="false">VLOOKUP($A41,[1]!Table,MATCH(M$4,[1]!Curves,0))</f>
        <v>0.015</v>
      </c>
      <c r="N41" s="99" t="n">
        <f aca="false">Inputs!I36</f>
        <v>0.015</v>
      </c>
      <c r="O41" s="101" t="n">
        <f aca="false">Inputs!F36</f>
        <v>0</v>
      </c>
      <c r="P41" s="102"/>
      <c r="Q41" s="103" t="n">
        <f aca="false">M41+J41+G41</f>
        <v>4.3905</v>
      </c>
      <c r="R41" s="103" t="n">
        <f aca="false">N41+K41+H41</f>
        <v>4.3905</v>
      </c>
      <c r="S41" s="103" t="n">
        <f aca="false">O41+L41+I41</f>
        <v>2.8266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434662.07486242</v>
      </c>
      <c r="AD41" s="90" t="n">
        <f aca="false">$F41*H41</f>
        <v>434662.07486242</v>
      </c>
      <c r="AE41" s="90" t="n">
        <f aca="false">$F41*I41</f>
        <v>281598.858768305</v>
      </c>
      <c r="AF41" s="90" t="n">
        <f aca="false">$F41*J41</f>
        <v>1245.30734260377</v>
      </c>
      <c r="AG41" s="90" t="n">
        <f aca="false">$F41*K41</f>
        <v>1245.30734260377</v>
      </c>
      <c r="AH41" s="90" t="n">
        <f aca="false">$F41*L41</f>
        <v>0</v>
      </c>
      <c r="AI41" s="90" t="n">
        <f aca="false">$F41*M41</f>
        <v>1494.36881112452</v>
      </c>
      <c r="AJ41" s="90" t="n">
        <f aca="false">$F41*N41</f>
        <v>1494.36881112452</v>
      </c>
      <c r="AK41" s="90" t="n">
        <f aca="false">F41*O41</f>
        <v>0</v>
      </c>
      <c r="AL41" s="94"/>
      <c r="AM41" s="90" t="n">
        <f aca="false">-CHOOSE($G$3,AC41-AE41,AE41-AC41)</f>
        <v>153063.216094115</v>
      </c>
      <c r="AN41" s="90" t="n">
        <f aca="false">-CHOOSE($G$3,AF41-AH41,AH41-AF41)</f>
        <v>1245.30734260377</v>
      </c>
      <c r="AO41" s="90" t="n">
        <f aca="false">-CHOOSE($G$3,AI41-AL41,AK41-AI41)</f>
        <v>1494.36881112452</v>
      </c>
      <c r="AP41" s="107" t="n">
        <f aca="false">SUM(AM41:AO41)</f>
        <v>155802.892247843</v>
      </c>
      <c r="AR41" s="90" t="n">
        <f aca="false">-CHOOSE($G$3,AD41-AC41,AC41-AD41)</f>
        <v>-0</v>
      </c>
      <c r="AS41" s="90" t="n">
        <f aca="false">-CHOOSE($G$3,AG41-AF41,AF41-AG41)</f>
        <v>-0</v>
      </c>
      <c r="AT41" s="90" t="n">
        <f aca="false">-CHOOSE($G$3,AJ41-AI41,AI41-AJ41:AJ42)</f>
        <v>-0</v>
      </c>
      <c r="AU41" s="107" t="n">
        <f aca="false">AR41+AS41+AT41</f>
        <v>-0</v>
      </c>
      <c r="AV41" s="107"/>
      <c r="AW41" s="91" t="n">
        <f aca="false">AU41+AP41</f>
        <v>155802.892247843</v>
      </c>
      <c r="AY41" s="108"/>
    </row>
    <row r="42" customFormat="false" ht="12.75" hidden="false" customHeight="false" outlineLevel="0" collapsed="false">
      <c r="A42" s="25" t="n">
        <f aca="false">EDATE(A41,1)</f>
        <v>37926</v>
      </c>
      <c r="B42" s="95" t="n">
        <f aca="false">Inputs!C37</f>
        <v>3704</v>
      </c>
      <c r="C42" s="110"/>
      <c r="D42" s="97" t="n">
        <f aca="false">B42+C42</f>
        <v>3704</v>
      </c>
      <c r="E42" s="86" t="n">
        <f aca="false">IF(Z42=0,0,IF(AND(Z42=1,$H$3=1),D42*U42,IF($H$3=2,D42,"N/A")))</f>
        <v>111120</v>
      </c>
      <c r="F42" s="86" t="n">
        <f aca="false">E42*Y42</f>
        <v>95938.5583208581</v>
      </c>
      <c r="G42" s="98" t="n">
        <f aca="false">VLOOKUP($A42,[1]!Table,MATCH(G$4,[1]!Curves,0))</f>
        <v>4.503</v>
      </c>
      <c r="H42" s="99" t="n">
        <f aca="false">Inputs!G37</f>
        <v>4.503</v>
      </c>
      <c r="I42" s="100" t="n">
        <f aca="false">Inputs!D37</f>
        <v>2.8309</v>
      </c>
      <c r="J42" s="98" t="n">
        <f aca="false">VLOOKUP($A42,[1]!Table,MATCH(J$4,[1]!Curves,0))</f>
        <v>0.02</v>
      </c>
      <c r="K42" s="99" t="n">
        <f aca="false">Inputs!H37</f>
        <v>0.02</v>
      </c>
      <c r="L42" s="101" t="n">
        <f aca="false">Inputs!E37</f>
        <v>0</v>
      </c>
      <c r="M42" s="98" t="n">
        <f aca="false">VLOOKUP($A42,[1]!Table,MATCH(M$4,[1]!Curves,0))</f>
        <v>0.015</v>
      </c>
      <c r="N42" s="99" t="n">
        <f aca="false">Inputs!I37</f>
        <v>0.015</v>
      </c>
      <c r="O42" s="101" t="n">
        <f aca="false">Inputs!F37</f>
        <v>0</v>
      </c>
      <c r="P42" s="102"/>
      <c r="Q42" s="103" t="n">
        <f aca="false">M42+J42+G42</f>
        <v>4.538</v>
      </c>
      <c r="R42" s="103" t="n">
        <f aca="false">N42+K42+H42</f>
        <v>4.538</v>
      </c>
      <c r="S42" s="103" t="n">
        <f aca="false">O42+L42+I42</f>
        <v>2.8309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432011.328118824</v>
      </c>
      <c r="AD42" s="90" t="n">
        <f aca="false">$F42*H42</f>
        <v>432011.328118824</v>
      </c>
      <c r="AE42" s="90" t="n">
        <f aca="false">$F42*I42</f>
        <v>271592.464750517</v>
      </c>
      <c r="AF42" s="90" t="n">
        <f aca="false">$F42*J42</f>
        <v>1918.77116641716</v>
      </c>
      <c r="AG42" s="90" t="n">
        <f aca="false">$F42*K42</f>
        <v>1918.77116641716</v>
      </c>
      <c r="AH42" s="90" t="n">
        <f aca="false">$F42*L42</f>
        <v>0</v>
      </c>
      <c r="AI42" s="90" t="n">
        <f aca="false">$F42*M42</f>
        <v>1439.07837481287</v>
      </c>
      <c r="AJ42" s="90" t="n">
        <f aca="false">$F42*N42</f>
        <v>1439.07837481287</v>
      </c>
      <c r="AK42" s="90" t="n">
        <f aca="false">F42*O42</f>
        <v>0</v>
      </c>
      <c r="AL42" s="94"/>
      <c r="AM42" s="90" t="n">
        <f aca="false">-CHOOSE($G$3,AC42-AE42,AE42-AC42)</f>
        <v>160418.863368307</v>
      </c>
      <c r="AN42" s="90" t="n">
        <f aca="false">-CHOOSE($G$3,AF42-AH42,AH42-AF42)</f>
        <v>1918.77116641716</v>
      </c>
      <c r="AO42" s="90" t="n">
        <f aca="false">-CHOOSE($G$3,AI42-AL42,AK42-AI42)</f>
        <v>1439.07837481287</v>
      </c>
      <c r="AP42" s="107" t="n">
        <f aca="false">SUM(AM42:AO42)</f>
        <v>163776.712909537</v>
      </c>
      <c r="AR42" s="90" t="n">
        <f aca="false">-CHOOSE($G$3,AD42-AC42,AC42-AD42)</f>
        <v>-0</v>
      </c>
      <c r="AS42" s="90" t="n">
        <f aca="false">-CHOOSE($G$3,AG42-AF42,AF42-AG42)</f>
        <v>-0</v>
      </c>
      <c r="AT42" s="90" t="n">
        <f aca="false">-CHOOSE($G$3,AJ42-AI42,AI42-AJ42:AJ43)</f>
        <v>-0</v>
      </c>
      <c r="AU42" s="107" t="n">
        <f aca="false">AR42+AS42+AT42</f>
        <v>-0</v>
      </c>
      <c r="AV42" s="107"/>
      <c r="AW42" s="91" t="n">
        <f aca="false">AU42+AP42</f>
        <v>163776.712909537</v>
      </c>
      <c r="AY42" s="108"/>
    </row>
    <row r="43" customFormat="false" ht="12.75" hidden="false" customHeight="false" outlineLevel="0" collapsed="false">
      <c r="A43" s="25" t="n">
        <f aca="false">EDATE(A42,1)</f>
        <v>37956</v>
      </c>
      <c r="B43" s="95" t="n">
        <f aca="false">Inputs!C38</f>
        <v>4288</v>
      </c>
      <c r="C43" s="110"/>
      <c r="D43" s="97" t="n">
        <f aca="false">B43+C43</f>
        <v>4288</v>
      </c>
      <c r="E43" s="86" t="n">
        <f aca="false">IF(Z43=0,0,IF(AND(Z43=1,$H$3=1),D43*U43,IF($H$3=2,D43,"N/A")))</f>
        <v>132928</v>
      </c>
      <c r="F43" s="86" t="n">
        <f aca="false">E43*Y43</f>
        <v>114220.570682987</v>
      </c>
      <c r="G43" s="98" t="n">
        <f aca="false">VLOOKUP($A43,[1]!Table,MATCH(G$4,[1]!Curves,0))</f>
        <v>4.628</v>
      </c>
      <c r="H43" s="99" t="n">
        <f aca="false">Inputs!G38</f>
        <v>4.628</v>
      </c>
      <c r="I43" s="100" t="n">
        <f aca="false">Inputs!D38</f>
        <v>2.8637</v>
      </c>
      <c r="J43" s="98" t="n">
        <f aca="false">VLOOKUP($A43,[1]!Table,MATCH(J$4,[1]!Curves,0))</f>
        <v>0.02</v>
      </c>
      <c r="K43" s="99" t="n">
        <f aca="false">Inputs!H38</f>
        <v>0.02</v>
      </c>
      <c r="L43" s="101" t="n">
        <f aca="false">Inputs!E38</f>
        <v>0</v>
      </c>
      <c r="M43" s="98" t="n">
        <f aca="false">VLOOKUP($A43,[1]!Table,MATCH(M$4,[1]!Curves,0))</f>
        <v>0.015</v>
      </c>
      <c r="N43" s="99" t="n">
        <f aca="false">Inputs!I38</f>
        <v>0.015</v>
      </c>
      <c r="O43" s="101" t="n">
        <f aca="false">Inputs!F38</f>
        <v>0</v>
      </c>
      <c r="P43" s="102"/>
      <c r="Q43" s="103" t="n">
        <f aca="false">M43+J43+G43</f>
        <v>4.663</v>
      </c>
      <c r="R43" s="103" t="n">
        <f aca="false">N43+K43+H43</f>
        <v>4.663</v>
      </c>
      <c r="S43" s="103" t="n">
        <f aca="false">O43+L43+I43</f>
        <v>2.8637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528612.801120862</v>
      </c>
      <c r="AD43" s="90" t="n">
        <f aca="false">$F43*H43</f>
        <v>528612.801120862</v>
      </c>
      <c r="AE43" s="90" t="n">
        <f aca="false">$F43*I43</f>
        <v>327093.448264869</v>
      </c>
      <c r="AF43" s="90" t="n">
        <f aca="false">$F43*J43</f>
        <v>2284.41141365973</v>
      </c>
      <c r="AG43" s="90" t="n">
        <f aca="false">$F43*K43</f>
        <v>2284.41141365973</v>
      </c>
      <c r="AH43" s="90" t="n">
        <f aca="false">$F43*L43</f>
        <v>0</v>
      </c>
      <c r="AI43" s="90" t="n">
        <f aca="false">$F43*M43</f>
        <v>1713.3085602448</v>
      </c>
      <c r="AJ43" s="90" t="n">
        <f aca="false">$F43*N43</f>
        <v>1713.3085602448</v>
      </c>
      <c r="AK43" s="90" t="n">
        <f aca="false">F43*O43</f>
        <v>0</v>
      </c>
      <c r="AL43" s="94"/>
      <c r="AM43" s="90" t="n">
        <f aca="false">-CHOOSE($G$3,AC43-AE43,AE43-AC43)</f>
        <v>201519.352855993</v>
      </c>
      <c r="AN43" s="90" t="n">
        <f aca="false">-CHOOSE($G$3,AF43-AH43,AH43-AF43)</f>
        <v>2284.41141365973</v>
      </c>
      <c r="AO43" s="90" t="n">
        <f aca="false">-CHOOSE($G$3,AI43-AL43,AK43-AI43)</f>
        <v>1713.3085602448</v>
      </c>
      <c r="AP43" s="107" t="n">
        <f aca="false">SUM(AM43:AO43)</f>
        <v>205517.072829898</v>
      </c>
      <c r="AR43" s="90" t="n">
        <f aca="false">-CHOOSE($G$3,AD43-AC43,AC43-AD43)</f>
        <v>-0</v>
      </c>
      <c r="AS43" s="90" t="n">
        <f aca="false">-CHOOSE($G$3,AG43-AF43,AF43-AG43)</f>
        <v>-0</v>
      </c>
      <c r="AT43" s="90" t="n">
        <f aca="false">-CHOOSE($G$3,AJ43-AI43,AI43-AJ43:AJ44)</f>
        <v>-0</v>
      </c>
      <c r="AU43" s="107" t="n">
        <f aca="false">AR43+AS43+AT43</f>
        <v>-0</v>
      </c>
      <c r="AV43" s="107"/>
      <c r="AW43" s="91" t="n">
        <f aca="false">AU43+AP43</f>
        <v>205517.072829898</v>
      </c>
      <c r="AY43" s="108"/>
    </row>
    <row r="44" customFormat="false" ht="12.75" hidden="false" customHeight="false" outlineLevel="0" collapsed="false">
      <c r="A44" s="25" t="n">
        <f aca="false">EDATE(A43,1)</f>
        <v>37987</v>
      </c>
      <c r="B44" s="95" t="n">
        <f aca="false">Inputs!C39</f>
        <v>4288</v>
      </c>
      <c r="C44" s="110"/>
      <c r="D44" s="97" t="n">
        <f aca="false">B44+C44</f>
        <v>4288</v>
      </c>
      <c r="E44" s="86" t="n">
        <f aca="false">IF(Z44=0,0,IF(AND(Z44=1,$H$3=1),D44*U44,IF($H$3=2,D44,"N/A")))</f>
        <v>132928</v>
      </c>
      <c r="F44" s="86" t="n">
        <f aca="false">E44*Y44</f>
        <v>113654.557458177</v>
      </c>
      <c r="G44" s="98" t="n">
        <f aca="false">VLOOKUP($A44,[1]!Table,MATCH(G$4,[1]!Curves,0))</f>
        <v>4.668</v>
      </c>
      <c r="H44" s="99" t="n">
        <f aca="false">Inputs!G39</f>
        <v>4.668</v>
      </c>
      <c r="I44" s="100" t="n">
        <f aca="false">Inputs!D39</f>
        <v>3.2706</v>
      </c>
      <c r="J44" s="98" t="n">
        <f aca="false">VLOOKUP($A44,[1]!Table,MATCH(J$4,[1]!Curves,0))</f>
        <v>0.02</v>
      </c>
      <c r="K44" s="99" t="n">
        <f aca="false">Inputs!H39</f>
        <v>0.02</v>
      </c>
      <c r="L44" s="101" t="n">
        <f aca="false">Inputs!E39</f>
        <v>0</v>
      </c>
      <c r="M44" s="98" t="n">
        <f aca="false">VLOOKUP($A44,[1]!Table,MATCH(M$4,[1]!Curves,0))</f>
        <v>0.02</v>
      </c>
      <c r="N44" s="99" t="n">
        <f aca="false">Inputs!I39</f>
        <v>0.02</v>
      </c>
      <c r="O44" s="101" t="n">
        <f aca="false">Inputs!F39</f>
        <v>0</v>
      </c>
      <c r="P44" s="102"/>
      <c r="Q44" s="103" t="n">
        <f aca="false">M44+J44+G44</f>
        <v>4.708</v>
      </c>
      <c r="R44" s="103" t="n">
        <f aca="false">N44+K44+H44</f>
        <v>4.708</v>
      </c>
      <c r="S44" s="103" t="n">
        <f aca="false">O44+L44+I44</f>
        <v>3.2706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530539.47421477</v>
      </c>
      <c r="AD44" s="90" t="n">
        <f aca="false">$F44*H44</f>
        <v>530539.47421477</v>
      </c>
      <c r="AE44" s="90" t="n">
        <f aca="false">$F44*I44</f>
        <v>371718.595622714</v>
      </c>
      <c r="AF44" s="90" t="n">
        <f aca="false">$F44*J44</f>
        <v>2273.09114916354</v>
      </c>
      <c r="AG44" s="90" t="n">
        <f aca="false">$F44*K44</f>
        <v>2273.09114916354</v>
      </c>
      <c r="AH44" s="90" t="n">
        <f aca="false">$F44*L44</f>
        <v>0</v>
      </c>
      <c r="AI44" s="90" t="n">
        <f aca="false">$F44*M44</f>
        <v>2273.09114916354</v>
      </c>
      <c r="AJ44" s="90" t="n">
        <f aca="false">$F44*N44</f>
        <v>2273.09114916354</v>
      </c>
      <c r="AK44" s="90" t="n">
        <f aca="false">F44*O44</f>
        <v>0</v>
      </c>
      <c r="AL44" s="94"/>
      <c r="AM44" s="90" t="n">
        <f aca="false">-CHOOSE($G$3,AC44-AE44,AE44-AC44)</f>
        <v>158820.878592057</v>
      </c>
      <c r="AN44" s="90" t="n">
        <f aca="false">-CHOOSE($G$3,AF44-AH44,AH44-AF44)</f>
        <v>2273.09114916354</v>
      </c>
      <c r="AO44" s="90" t="n">
        <f aca="false">-CHOOSE($G$3,AI44-AL44,AK44-AI44)</f>
        <v>2273.09114916354</v>
      </c>
      <c r="AP44" s="107" t="n">
        <f aca="false">SUM(AM44:AO44)</f>
        <v>163367.060890384</v>
      </c>
      <c r="AR44" s="90" t="n">
        <f aca="false">-CHOOSE($G$3,AD44-AC44,AC44-AD44)</f>
        <v>-0</v>
      </c>
      <c r="AS44" s="90" t="n">
        <f aca="false">-CHOOSE($G$3,AG44-AF44,AF44-AG44)</f>
        <v>-0</v>
      </c>
      <c r="AT44" s="90" t="n">
        <f aca="false">-CHOOSE($G$3,AJ44-AI44,AI44-AJ44:AJ45)</f>
        <v>-0</v>
      </c>
      <c r="AU44" s="107" t="n">
        <f aca="false">AR44+AS44+AT44</f>
        <v>-0</v>
      </c>
      <c r="AV44" s="107"/>
      <c r="AW44" s="91" t="n">
        <f aca="false">AU44+AP44</f>
        <v>163367.060890384</v>
      </c>
      <c r="AY44" s="108"/>
    </row>
    <row r="45" customFormat="false" ht="12.75" hidden="false" customHeight="false" outlineLevel="0" collapsed="false">
      <c r="A45" s="25" t="n">
        <f aca="false">EDATE(A44,1)</f>
        <v>38018</v>
      </c>
      <c r="B45" s="95" t="n">
        <f aca="false">Inputs!C40</f>
        <v>4288</v>
      </c>
      <c r="C45" s="110"/>
      <c r="D45" s="97" t="n">
        <f aca="false">B45+C45</f>
        <v>4288</v>
      </c>
      <c r="E45" s="86" t="n">
        <f aca="false">IF(Z45=0,0,IF(AND(Z45=1,$H$3=1),D45*U45,IF($H$3=2,D45,"N/A")))</f>
        <v>124352</v>
      </c>
      <c r="F45" s="86" t="n">
        <f aca="false">E45*Y45</f>
        <v>105791.149533455</v>
      </c>
      <c r="G45" s="98" t="n">
        <f aca="false">VLOOKUP($A45,[1]!Table,MATCH(G$4,[1]!Curves,0))</f>
        <v>4.548</v>
      </c>
      <c r="H45" s="99" t="n">
        <f aca="false">Inputs!G40</f>
        <v>4.548</v>
      </c>
      <c r="I45" s="100" t="n">
        <f aca="false">Inputs!D40</f>
        <v>3.0684</v>
      </c>
      <c r="J45" s="98" t="n">
        <f aca="false">VLOOKUP($A45,[1]!Table,MATCH(J$4,[1]!Curves,0))</f>
        <v>0.02</v>
      </c>
      <c r="K45" s="99" t="n">
        <f aca="false">Inputs!H40</f>
        <v>0.02</v>
      </c>
      <c r="L45" s="101" t="n">
        <f aca="false">Inputs!E40</f>
        <v>0</v>
      </c>
      <c r="M45" s="98" t="n">
        <f aca="false">VLOOKUP($A45,[1]!Table,MATCH(M$4,[1]!Curves,0))</f>
        <v>0.02</v>
      </c>
      <c r="N45" s="99" t="n">
        <f aca="false">Inputs!I40</f>
        <v>0.02</v>
      </c>
      <c r="O45" s="101" t="n">
        <f aca="false">Inputs!F40</f>
        <v>0</v>
      </c>
      <c r="P45" s="102"/>
      <c r="Q45" s="103" t="n">
        <f aca="false">M45+J45+G45</f>
        <v>4.588</v>
      </c>
      <c r="R45" s="103" t="n">
        <f aca="false">N45+K45+H45</f>
        <v>4.588</v>
      </c>
      <c r="S45" s="103" t="n">
        <f aca="false">O45+L45+I45</f>
        <v>3.0684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481138.148078152</v>
      </c>
      <c r="AD45" s="90" t="n">
        <f aca="false">$F45*H45</f>
        <v>481138.148078152</v>
      </c>
      <c r="AE45" s="90" t="n">
        <f aca="false">$F45*I45</f>
        <v>324609.563228453</v>
      </c>
      <c r="AF45" s="90" t="n">
        <f aca="false">$F45*J45</f>
        <v>2115.8229906691</v>
      </c>
      <c r="AG45" s="90" t="n">
        <f aca="false">$F45*K45</f>
        <v>2115.8229906691</v>
      </c>
      <c r="AH45" s="90" t="n">
        <f aca="false">$F45*L45</f>
        <v>0</v>
      </c>
      <c r="AI45" s="90" t="n">
        <f aca="false">$F45*M45</f>
        <v>2115.8229906691</v>
      </c>
      <c r="AJ45" s="90" t="n">
        <f aca="false">$F45*N45</f>
        <v>2115.8229906691</v>
      </c>
      <c r="AK45" s="90" t="n">
        <f aca="false">F45*O45</f>
        <v>0</v>
      </c>
      <c r="AL45" s="94"/>
      <c r="AM45" s="90" t="n">
        <f aca="false">-CHOOSE($G$3,AC45-AE45,AE45-AC45)</f>
        <v>156528.5848497</v>
      </c>
      <c r="AN45" s="90" t="n">
        <f aca="false">-CHOOSE($G$3,AF45-AH45,AH45-AF45)</f>
        <v>2115.8229906691</v>
      </c>
      <c r="AO45" s="90" t="n">
        <f aca="false">-CHOOSE($G$3,AI45-AL45,AK45-AI45)</f>
        <v>2115.8229906691</v>
      </c>
      <c r="AP45" s="107" t="n">
        <f aca="false">SUM(AM45:AO45)</f>
        <v>160760.230831038</v>
      </c>
      <c r="AR45" s="90" t="n">
        <f aca="false">-CHOOSE($G$3,AD45-AC45,AC45-AD45)</f>
        <v>-0</v>
      </c>
      <c r="AS45" s="90" t="n">
        <f aca="false">-CHOOSE($G$3,AG45-AF45,AF45-AG45)</f>
        <v>-0</v>
      </c>
      <c r="AT45" s="90" t="n">
        <f aca="false">-CHOOSE($G$3,AJ45-AI45,AI45-AJ45:AJ46)</f>
        <v>-0</v>
      </c>
      <c r="AU45" s="107" t="n">
        <f aca="false">AR45+AS45+AT45</f>
        <v>-0</v>
      </c>
      <c r="AV45" s="107"/>
      <c r="AW45" s="91" t="n">
        <f aca="false">AU45+AP45</f>
        <v>160760.230831038</v>
      </c>
      <c r="AY45" s="108"/>
    </row>
    <row r="46" customFormat="false" ht="12.75" hidden="false" customHeight="false" outlineLevel="0" collapsed="false">
      <c r="A46" s="25" t="n">
        <f aca="false">EDATE(A45,1)</f>
        <v>38047</v>
      </c>
      <c r="B46" s="95" t="n">
        <f aca="false">Inputs!C41</f>
        <v>3704</v>
      </c>
      <c r="C46" s="110"/>
      <c r="D46" s="97" t="n">
        <f aca="false">B46+C46</f>
        <v>3704</v>
      </c>
      <c r="E46" s="86" t="n">
        <f aca="false">IF(Z46=0,0,IF(AND(Z46=1,$H$3=1),D46*U46,IF($H$3=2,D46,"N/A")))</f>
        <v>114824</v>
      </c>
      <c r="F46" s="86" t="n">
        <f aca="false">E46*Y46</f>
        <v>97226.9031805875</v>
      </c>
      <c r="G46" s="98" t="n">
        <f aca="false">VLOOKUP($A46,[1]!Table,MATCH(G$4,[1]!Curves,0))</f>
        <v>4.423</v>
      </c>
      <c r="H46" s="99" t="n">
        <f aca="false">Inputs!G41</f>
        <v>4.423</v>
      </c>
      <c r="I46" s="100" t="n">
        <f aca="false">Inputs!D41</f>
        <v>2.9279</v>
      </c>
      <c r="J46" s="98" t="n">
        <f aca="false">VLOOKUP($A46,[1]!Table,MATCH(J$4,[1]!Curves,0))</f>
        <v>0.02</v>
      </c>
      <c r="K46" s="99" t="n">
        <f aca="false">Inputs!H41</f>
        <v>0.02</v>
      </c>
      <c r="L46" s="101" t="n">
        <f aca="false">Inputs!E41</f>
        <v>0</v>
      </c>
      <c r="M46" s="98" t="n">
        <f aca="false">VLOOKUP($A46,[1]!Table,MATCH(M$4,[1]!Curves,0))</f>
        <v>0.02</v>
      </c>
      <c r="N46" s="99" t="n">
        <f aca="false">Inputs!I41</f>
        <v>0.02</v>
      </c>
      <c r="O46" s="101" t="n">
        <f aca="false">Inputs!F41</f>
        <v>0</v>
      </c>
      <c r="P46" s="102"/>
      <c r="Q46" s="103" t="n">
        <f aca="false">M46+J46+G46</f>
        <v>4.463</v>
      </c>
      <c r="R46" s="103" t="n">
        <f aca="false">N46+K46+H46</f>
        <v>4.463</v>
      </c>
      <c r="S46" s="103" t="n">
        <f aca="false">O46+L46+I46</f>
        <v>2.9279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430034.592767739</v>
      </c>
      <c r="AD46" s="90" t="n">
        <f aca="false">$F46*H46</f>
        <v>430034.592767739</v>
      </c>
      <c r="AE46" s="90" t="n">
        <f aca="false">$F46*I46</f>
        <v>284670.649822442</v>
      </c>
      <c r="AF46" s="90" t="n">
        <f aca="false">$F46*J46</f>
        <v>1944.53806361175</v>
      </c>
      <c r="AG46" s="90" t="n">
        <f aca="false">$F46*K46</f>
        <v>1944.53806361175</v>
      </c>
      <c r="AH46" s="90" t="n">
        <f aca="false">$F46*L46</f>
        <v>0</v>
      </c>
      <c r="AI46" s="90" t="n">
        <f aca="false">$F46*M46</f>
        <v>1944.53806361175</v>
      </c>
      <c r="AJ46" s="90" t="n">
        <f aca="false">$F46*N46</f>
        <v>1944.53806361175</v>
      </c>
      <c r="AK46" s="90" t="n">
        <f aca="false">F46*O46</f>
        <v>0</v>
      </c>
      <c r="AL46" s="94"/>
      <c r="AM46" s="90" t="n">
        <f aca="false">-CHOOSE($G$3,AC46-AE46,AE46-AC46)</f>
        <v>145363.942945296</v>
      </c>
      <c r="AN46" s="90" t="n">
        <f aca="false">-CHOOSE($G$3,AF46-AH46,AH46-AF46)</f>
        <v>1944.53806361175</v>
      </c>
      <c r="AO46" s="90" t="n">
        <f aca="false">-CHOOSE($G$3,AI46-AL46,AK46-AI46)</f>
        <v>1944.53806361175</v>
      </c>
      <c r="AP46" s="107" t="n">
        <f aca="false">SUM(AM46:AO46)</f>
        <v>149253.01907252</v>
      </c>
      <c r="AR46" s="90" t="n">
        <f aca="false">-CHOOSE($G$3,AD46-AC46,AC46-AD46)</f>
        <v>-0</v>
      </c>
      <c r="AS46" s="90" t="n">
        <f aca="false">-CHOOSE($G$3,AG46-AF46,AF46-AG46)</f>
        <v>-0</v>
      </c>
      <c r="AT46" s="90" t="n">
        <f aca="false">-CHOOSE($G$3,AJ46-AI46,AI46-AJ46:AJ47)</f>
        <v>-0</v>
      </c>
      <c r="AU46" s="107" t="n">
        <f aca="false">AR46+AS46+AT46</f>
        <v>-0</v>
      </c>
      <c r="AV46" s="107"/>
      <c r="AW46" s="91" t="n">
        <f aca="false">AU46+AP46</f>
        <v>149253.01907252</v>
      </c>
      <c r="AY46" s="108"/>
    </row>
    <row r="47" customFormat="false" ht="12.75" hidden="false" customHeight="false" outlineLevel="0" collapsed="false">
      <c r="A47" s="25" t="n">
        <f aca="false">EDATE(A46,1)</f>
        <v>38078</v>
      </c>
      <c r="B47" s="95" t="n">
        <f aca="false">Inputs!C42</f>
        <v>3704</v>
      </c>
      <c r="C47" s="110"/>
      <c r="D47" s="97" t="n">
        <f aca="false">B47+C47</f>
        <v>3704</v>
      </c>
      <c r="E47" s="86" t="n">
        <f aca="false">IF(Z47=0,0,IF(AND(Z47=1,$H$3=1),D47*U47,IF($H$3=2,D47,"N/A")))</f>
        <v>111120</v>
      </c>
      <c r="F47" s="86" t="n">
        <f aca="false">E47*Y47</f>
        <v>93620.371375529</v>
      </c>
      <c r="G47" s="98" t="n">
        <f aca="false">VLOOKUP($A47,[1]!Table,MATCH(G$4,[1]!Curves,0))</f>
        <v>4.293</v>
      </c>
      <c r="H47" s="99" t="n">
        <f aca="false">Inputs!G42</f>
        <v>4.293</v>
      </c>
      <c r="I47" s="100" t="n">
        <f aca="false">Inputs!D42</f>
        <v>3.0733</v>
      </c>
      <c r="J47" s="98" t="n">
        <f aca="false">VLOOKUP($A47,[1]!Table,MATCH(J$4,[1]!Curves,0))</f>
        <v>0.0125</v>
      </c>
      <c r="K47" s="99" t="n">
        <f aca="false">Inputs!H42</f>
        <v>0.0125</v>
      </c>
      <c r="L47" s="101" t="n">
        <f aca="false">Inputs!E42</f>
        <v>0</v>
      </c>
      <c r="M47" s="98" t="n">
        <f aca="false">VLOOKUP($A47,[1]!Table,MATCH(M$4,[1]!Curves,0))</f>
        <v>0.015</v>
      </c>
      <c r="N47" s="99" t="n">
        <f aca="false">Inputs!I42</f>
        <v>0.015</v>
      </c>
      <c r="O47" s="101" t="n">
        <f aca="false">Inputs!F42</f>
        <v>0</v>
      </c>
      <c r="P47" s="102"/>
      <c r="Q47" s="103" t="n">
        <f aca="false">M47+J47+G47</f>
        <v>4.3205</v>
      </c>
      <c r="R47" s="103" t="n">
        <f aca="false">N47+K47+H47</f>
        <v>4.3205</v>
      </c>
      <c r="S47" s="103" t="n">
        <f aca="false">O47+L47+I47</f>
        <v>3.0733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401912.254315146</v>
      </c>
      <c r="AD47" s="90" t="n">
        <f aca="false">$F47*H47</f>
        <v>401912.254315146</v>
      </c>
      <c r="AE47" s="90" t="n">
        <f aca="false">$F47*I47</f>
        <v>287723.487348413</v>
      </c>
      <c r="AF47" s="90" t="n">
        <f aca="false">$F47*J47</f>
        <v>1170.25464219411</v>
      </c>
      <c r="AG47" s="90" t="n">
        <f aca="false">$F47*K47</f>
        <v>1170.25464219411</v>
      </c>
      <c r="AH47" s="90" t="n">
        <f aca="false">$F47*L47</f>
        <v>0</v>
      </c>
      <c r="AI47" s="90" t="n">
        <f aca="false">$F47*M47</f>
        <v>1404.30557063293</v>
      </c>
      <c r="AJ47" s="90" t="n">
        <f aca="false">$F47*N47</f>
        <v>1404.30557063293</v>
      </c>
      <c r="AK47" s="90" t="n">
        <f aca="false">F47*O47</f>
        <v>0</v>
      </c>
      <c r="AL47" s="94"/>
      <c r="AM47" s="90" t="n">
        <f aca="false">-CHOOSE($G$3,AC47-AE47,AE47-AC47)</f>
        <v>114188.766966733</v>
      </c>
      <c r="AN47" s="90" t="n">
        <f aca="false">-CHOOSE($G$3,AF47-AH47,AH47-AF47)</f>
        <v>1170.25464219411</v>
      </c>
      <c r="AO47" s="90" t="n">
        <f aca="false">-CHOOSE($G$3,AI47-AL47,AK47-AI47)</f>
        <v>1404.30557063293</v>
      </c>
      <c r="AP47" s="107" t="n">
        <f aca="false">SUM(AM47:AO47)</f>
        <v>116763.32717956</v>
      </c>
      <c r="AR47" s="90" t="n">
        <f aca="false">-CHOOSE($G$3,AD47-AC47,AC47-AD47)</f>
        <v>-0</v>
      </c>
      <c r="AS47" s="90" t="n">
        <f aca="false">-CHOOSE($G$3,AG47-AF47,AF47-AG47)</f>
        <v>-0</v>
      </c>
      <c r="AT47" s="90" t="n">
        <f aca="false">-CHOOSE($G$3,AJ47-AI47,AI47-AJ47:AJ48)</f>
        <v>-0</v>
      </c>
      <c r="AU47" s="107" t="n">
        <f aca="false">AR47+AS47+AT47</f>
        <v>-0</v>
      </c>
      <c r="AV47" s="107"/>
      <c r="AW47" s="91" t="n">
        <f aca="false">AU47+AP47</f>
        <v>116763.32717956</v>
      </c>
      <c r="AY47" s="108"/>
    </row>
    <row r="48" customFormat="false" ht="12.75" hidden="false" customHeight="false" outlineLevel="0" collapsed="false">
      <c r="A48" s="25" t="n">
        <f aca="false">EDATE(A47,1)</f>
        <v>38108</v>
      </c>
      <c r="B48" s="95" t="n">
        <f aca="false">Inputs!C43</f>
        <v>3704</v>
      </c>
      <c r="C48" s="110"/>
      <c r="D48" s="97" t="n">
        <f aca="false">B48+C48</f>
        <v>3704</v>
      </c>
      <c r="E48" s="86" t="n">
        <f aca="false">IF(Z48=0,0,IF(AND(Z48=1,$H$3=1),D48*U48,IF($H$3=2,D48,"N/A")))</f>
        <v>114824</v>
      </c>
      <c r="F48" s="86" t="n">
        <f aca="false">E48*Y48</f>
        <v>96275.4295909228</v>
      </c>
      <c r="G48" s="98" t="n">
        <f aca="false">VLOOKUP($A48,[1]!Table,MATCH(G$4,[1]!Curves,0))</f>
        <v>4.283</v>
      </c>
      <c r="H48" s="99" t="n">
        <f aca="false">Inputs!G43</f>
        <v>4.283</v>
      </c>
      <c r="I48" s="100" t="n">
        <f aca="false">Inputs!D43</f>
        <v>3.0979</v>
      </c>
      <c r="J48" s="98" t="n">
        <f aca="false">VLOOKUP($A48,[1]!Table,MATCH(J$4,[1]!Curves,0))</f>
        <v>0.0125</v>
      </c>
      <c r="K48" s="99" t="n">
        <f aca="false">Inputs!H43</f>
        <v>0.0125</v>
      </c>
      <c r="L48" s="101" t="n">
        <f aca="false">Inputs!E43</f>
        <v>0</v>
      </c>
      <c r="M48" s="98" t="n">
        <f aca="false">VLOOKUP($A48,[1]!Table,MATCH(M$4,[1]!Curves,0))</f>
        <v>0.015</v>
      </c>
      <c r="N48" s="99" t="n">
        <f aca="false">Inputs!I43</f>
        <v>0.015</v>
      </c>
      <c r="O48" s="101" t="n">
        <f aca="false">Inputs!F43</f>
        <v>0</v>
      </c>
      <c r="P48" s="102"/>
      <c r="Q48" s="103" t="n">
        <f aca="false">M48+J48+G48</f>
        <v>4.3105</v>
      </c>
      <c r="R48" s="103" t="n">
        <f aca="false">N48+K48+H48</f>
        <v>4.3105</v>
      </c>
      <c r="S48" s="103" t="n">
        <f aca="false">O48+L48+I48</f>
        <v>3.0979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412347.664937923</v>
      </c>
      <c r="AD48" s="90" t="n">
        <f aca="false">$F48*H48</f>
        <v>412347.664937923</v>
      </c>
      <c r="AE48" s="90" t="n">
        <f aca="false">$F48*I48</f>
        <v>298251.65332972</v>
      </c>
      <c r="AF48" s="90" t="n">
        <f aca="false">$F48*J48</f>
        <v>1203.44286988654</v>
      </c>
      <c r="AG48" s="90" t="n">
        <f aca="false">$F48*K48</f>
        <v>1203.44286988654</v>
      </c>
      <c r="AH48" s="90" t="n">
        <f aca="false">$F48*L48</f>
        <v>0</v>
      </c>
      <c r="AI48" s="90" t="n">
        <f aca="false">$F48*M48</f>
        <v>1444.13144386384</v>
      </c>
      <c r="AJ48" s="90" t="n">
        <f aca="false">$F48*N48</f>
        <v>1444.13144386384</v>
      </c>
      <c r="AK48" s="90" t="n">
        <f aca="false">F48*O48</f>
        <v>0</v>
      </c>
      <c r="AL48" s="94"/>
      <c r="AM48" s="90" t="n">
        <f aca="false">-CHOOSE($G$3,AC48-AE48,AE48-AC48)</f>
        <v>114096.011608203</v>
      </c>
      <c r="AN48" s="90" t="n">
        <f aca="false">-CHOOSE($G$3,AF48-AH48,AH48-AF48)</f>
        <v>1203.44286988654</v>
      </c>
      <c r="AO48" s="90" t="n">
        <f aca="false">-CHOOSE($G$3,AI48-AL48,AK48-AI48)</f>
        <v>1444.13144386384</v>
      </c>
      <c r="AP48" s="107" t="n">
        <f aca="false">SUM(AM48:AO48)</f>
        <v>116743.585921953</v>
      </c>
      <c r="AR48" s="90" t="n">
        <f aca="false">-CHOOSE($G$3,AD48-AC48,AC48-AD48)</f>
        <v>-0</v>
      </c>
      <c r="AS48" s="90" t="n">
        <f aca="false">-CHOOSE($G$3,AG48-AF48,AF48-AG48)</f>
        <v>-0</v>
      </c>
      <c r="AT48" s="90" t="n">
        <f aca="false">-CHOOSE($G$3,AJ48-AI48,AI48-AJ48:AJ49)</f>
        <v>-0</v>
      </c>
      <c r="AU48" s="107" t="n">
        <f aca="false">AR48+AS48+AT48</f>
        <v>-0</v>
      </c>
      <c r="AV48" s="107"/>
      <c r="AW48" s="91" t="n">
        <f aca="false">AU48+AP48</f>
        <v>116743.585921953</v>
      </c>
      <c r="AY48" s="108"/>
    </row>
    <row r="49" customFormat="false" ht="12.75" hidden="false" customHeight="false" outlineLevel="0" collapsed="false">
      <c r="A49" s="25" t="n">
        <f aca="false">EDATE(A48,1)</f>
        <v>38139</v>
      </c>
      <c r="B49" s="95" t="n">
        <f aca="false">Inputs!C44</f>
        <v>3704</v>
      </c>
      <c r="C49" s="110"/>
      <c r="D49" s="97" t="n">
        <f aca="false">B49+C49</f>
        <v>3704</v>
      </c>
      <c r="E49" s="86" t="n">
        <f aca="false">IF(Z49=0,0,IF(AND(Z49=1,$H$3=1),D49*U49,IF($H$3=2,D49,"N/A")))</f>
        <v>111120</v>
      </c>
      <c r="F49" s="86" t="n">
        <f aca="false">E49*Y49</f>
        <v>92704.7107386169</v>
      </c>
      <c r="G49" s="98" t="n">
        <f aca="false">VLOOKUP($A49,[1]!Table,MATCH(G$4,[1]!Curves,0))</f>
        <v>4.303</v>
      </c>
      <c r="H49" s="99" t="n">
        <f aca="false">Inputs!G44</f>
        <v>4.303</v>
      </c>
      <c r="I49" s="100" t="n">
        <f aca="false">Inputs!D44</f>
        <v>3.0272</v>
      </c>
      <c r="J49" s="98" t="n">
        <f aca="false">VLOOKUP($A49,[1]!Table,MATCH(J$4,[1]!Curves,0))</f>
        <v>0.0125</v>
      </c>
      <c r="K49" s="99" t="n">
        <f aca="false">Inputs!H44</f>
        <v>0.0125</v>
      </c>
      <c r="L49" s="101" t="n">
        <f aca="false">Inputs!E44</f>
        <v>0</v>
      </c>
      <c r="M49" s="98" t="n">
        <f aca="false">VLOOKUP($A49,[1]!Table,MATCH(M$4,[1]!Curves,0))</f>
        <v>0.015</v>
      </c>
      <c r="N49" s="99" t="n">
        <f aca="false">Inputs!I44</f>
        <v>0.015</v>
      </c>
      <c r="O49" s="101" t="n">
        <f aca="false">Inputs!F44</f>
        <v>0</v>
      </c>
      <c r="P49" s="102"/>
      <c r="Q49" s="103" t="n">
        <f aca="false">M49+J49+G49</f>
        <v>4.3305</v>
      </c>
      <c r="R49" s="103" t="n">
        <f aca="false">N49+K49+H49</f>
        <v>4.3305</v>
      </c>
      <c r="S49" s="103" t="n">
        <f aca="false">O49+L49+I49</f>
        <v>3.0272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398908.370308268</v>
      </c>
      <c r="AD49" s="90" t="n">
        <f aca="false">$F49*H49</f>
        <v>398908.370308268</v>
      </c>
      <c r="AE49" s="90" t="n">
        <f aca="false">$F49*I49</f>
        <v>280635.700347941</v>
      </c>
      <c r="AF49" s="90" t="n">
        <f aca="false">$F49*J49</f>
        <v>1158.80888423271</v>
      </c>
      <c r="AG49" s="90" t="n">
        <f aca="false">$F49*K49</f>
        <v>1158.80888423271</v>
      </c>
      <c r="AH49" s="90" t="n">
        <f aca="false">$F49*L49</f>
        <v>0</v>
      </c>
      <c r="AI49" s="90" t="n">
        <f aca="false">$F49*M49</f>
        <v>1390.57066107925</v>
      </c>
      <c r="AJ49" s="90" t="n">
        <f aca="false">$F49*N49</f>
        <v>1390.57066107925</v>
      </c>
      <c r="AK49" s="90" t="n">
        <f aca="false">F49*O49</f>
        <v>0</v>
      </c>
      <c r="AL49" s="94"/>
      <c r="AM49" s="90" t="n">
        <f aca="false">-CHOOSE($G$3,AC49-AE49,AE49-AC49)</f>
        <v>118272.669960327</v>
      </c>
      <c r="AN49" s="90" t="n">
        <f aca="false">-CHOOSE($G$3,AF49-AH49,AH49-AF49)</f>
        <v>1158.80888423271</v>
      </c>
      <c r="AO49" s="90" t="n">
        <f aca="false">-CHOOSE($G$3,AI49-AL49,AK49-AI49)</f>
        <v>1390.57066107925</v>
      </c>
      <c r="AP49" s="107" t="n">
        <f aca="false">SUM(AM49:AO49)</f>
        <v>120822.049505639</v>
      </c>
      <c r="AR49" s="90" t="n">
        <f aca="false">-CHOOSE($G$3,AD49-AC49,AC49-AD49)</f>
        <v>-0</v>
      </c>
      <c r="AS49" s="90" t="n">
        <f aca="false">-CHOOSE($G$3,AG49-AF49,AF49-AG49)</f>
        <v>-0</v>
      </c>
      <c r="AT49" s="90" t="n">
        <f aca="false">-CHOOSE($G$3,AJ49-AI49,AI49-AJ49:AJ50)</f>
        <v>-0</v>
      </c>
      <c r="AU49" s="107" t="n">
        <f aca="false">AR49+AS49+AT49</f>
        <v>-0</v>
      </c>
      <c r="AV49" s="107"/>
      <c r="AW49" s="91" t="n">
        <f aca="false">AU49+AP49</f>
        <v>120822.049505639</v>
      </c>
      <c r="AY49" s="108"/>
    </row>
    <row r="50" customFormat="false" ht="12.75" hidden="false" customHeight="false" outlineLevel="0" collapsed="false">
      <c r="A50" s="25" t="n">
        <f aca="false">EDATE(A49,1)</f>
        <v>38169</v>
      </c>
      <c r="B50" s="95" t="n">
        <f aca="false">Inputs!C45</f>
        <v>3704</v>
      </c>
      <c r="C50" s="110"/>
      <c r="D50" s="97" t="n">
        <f aca="false">B50+C50</f>
        <v>3704</v>
      </c>
      <c r="E50" s="86" t="n">
        <f aca="false">IF(Z50=0,0,IF(AND(Z50=1,$H$3=1),D50*U50,IF($H$3=2,D50,"N/A")))</f>
        <v>114824</v>
      </c>
      <c r="F50" s="86" t="n">
        <f aca="false">E50*Y50</f>
        <v>95331.1419452199</v>
      </c>
      <c r="G50" s="98" t="n">
        <f aca="false">VLOOKUP($A50,[1]!Table,MATCH(G$4,[1]!Curves,0))</f>
        <v>4.324</v>
      </c>
      <c r="H50" s="99" t="n">
        <f aca="false">Inputs!G45</f>
        <v>4.324</v>
      </c>
      <c r="I50" s="100" t="n">
        <f aca="false">Inputs!D45</f>
        <v>2.9667</v>
      </c>
      <c r="J50" s="98" t="n">
        <f aca="false">VLOOKUP($A50,[1]!Table,MATCH(J$4,[1]!Curves,0))</f>
        <v>0.0125</v>
      </c>
      <c r="K50" s="99" t="n">
        <f aca="false">Inputs!H45</f>
        <v>0.0125</v>
      </c>
      <c r="L50" s="101" t="n">
        <f aca="false">Inputs!E45</f>
        <v>0</v>
      </c>
      <c r="M50" s="98" t="n">
        <f aca="false">VLOOKUP($A50,[1]!Table,MATCH(M$4,[1]!Curves,0))</f>
        <v>0.015</v>
      </c>
      <c r="N50" s="99" t="n">
        <f aca="false">Inputs!I45</f>
        <v>0.015</v>
      </c>
      <c r="O50" s="101" t="n">
        <f aca="false">Inputs!F45</f>
        <v>0</v>
      </c>
      <c r="P50" s="102"/>
      <c r="Q50" s="103" t="n">
        <f aca="false">M50+J50+G50</f>
        <v>4.3515</v>
      </c>
      <c r="R50" s="103" t="n">
        <f aca="false">N50+K50+H50</f>
        <v>4.3515</v>
      </c>
      <c r="S50" s="103" t="n">
        <f aca="false">O50+L50+I50</f>
        <v>2.9667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412211.857771131</v>
      </c>
      <c r="AD50" s="90" t="n">
        <f aca="false">$F50*H50</f>
        <v>412211.857771131</v>
      </c>
      <c r="AE50" s="90" t="n">
        <f aca="false">$F50*I50</f>
        <v>282818.898808884</v>
      </c>
      <c r="AF50" s="90" t="n">
        <f aca="false">$F50*J50</f>
        <v>1191.63927431525</v>
      </c>
      <c r="AG50" s="90" t="n">
        <f aca="false">$F50*K50</f>
        <v>1191.63927431525</v>
      </c>
      <c r="AH50" s="90" t="n">
        <f aca="false">$F50*L50</f>
        <v>0</v>
      </c>
      <c r="AI50" s="90" t="n">
        <f aca="false">$F50*M50</f>
        <v>1429.9671291783</v>
      </c>
      <c r="AJ50" s="90" t="n">
        <f aca="false">$F50*N50</f>
        <v>1429.9671291783</v>
      </c>
      <c r="AK50" s="90" t="n">
        <f aca="false">F50*O50</f>
        <v>0</v>
      </c>
      <c r="AL50" s="94"/>
      <c r="AM50" s="90" t="n">
        <f aca="false">-CHOOSE($G$3,AC50-AE50,AE50-AC50)</f>
        <v>129392.958962247</v>
      </c>
      <c r="AN50" s="90" t="n">
        <f aca="false">-CHOOSE($G$3,AF50-AH50,AH50-AF50)</f>
        <v>1191.63927431525</v>
      </c>
      <c r="AO50" s="90" t="n">
        <f aca="false">-CHOOSE($G$3,AI50-AL50,AK50-AI50)</f>
        <v>1429.9671291783</v>
      </c>
      <c r="AP50" s="107" t="n">
        <f aca="false">SUM(AM50:AO50)</f>
        <v>132014.565365741</v>
      </c>
      <c r="AR50" s="90" t="n">
        <f aca="false">-CHOOSE($G$3,AD50-AC50,AC50-AD50)</f>
        <v>-0</v>
      </c>
      <c r="AS50" s="90" t="n">
        <f aca="false">-CHOOSE($G$3,AG50-AF50,AF50-AG50)</f>
        <v>-0</v>
      </c>
      <c r="AT50" s="90" t="n">
        <f aca="false">-CHOOSE($G$3,AJ50-AI50,AI50-AJ50:AJ51)</f>
        <v>-0</v>
      </c>
      <c r="AU50" s="107" t="n">
        <f aca="false">AR50+AS50+AT50</f>
        <v>-0</v>
      </c>
      <c r="AV50" s="107"/>
      <c r="AW50" s="91" t="n">
        <f aca="false">AU50+AP50</f>
        <v>132014.565365741</v>
      </c>
      <c r="AY50" s="108"/>
    </row>
    <row r="51" customFormat="false" ht="12.75" hidden="false" customHeight="false" outlineLevel="0" collapsed="false">
      <c r="A51" s="25" t="n">
        <f aca="false">EDATE(A50,1)</f>
        <v>38200</v>
      </c>
      <c r="B51" s="95" t="n">
        <f aca="false">Inputs!C46</f>
        <v>3704</v>
      </c>
      <c r="C51" s="110"/>
      <c r="D51" s="97" t="n">
        <f aca="false">B51+C51</f>
        <v>3704</v>
      </c>
      <c r="E51" s="86" t="n">
        <f aca="false">IF(Z51=0,0,IF(AND(Z51=1,$H$3=1),D51*U51,IF($H$3=2,D51,"N/A")))</f>
        <v>114824</v>
      </c>
      <c r="F51" s="86" t="n">
        <f aca="false">E51*Y51</f>
        <v>94853.4484970653</v>
      </c>
      <c r="G51" s="98" t="n">
        <f aca="false">VLOOKUP($A51,[1]!Table,MATCH(G$4,[1]!Curves,0))</f>
        <v>4.348</v>
      </c>
      <c r="H51" s="99" t="n">
        <f aca="false">Inputs!G46</f>
        <v>4.348</v>
      </c>
      <c r="I51" s="100" t="n">
        <f aca="false">Inputs!D46</f>
        <v>2.8937</v>
      </c>
      <c r="J51" s="98" t="n">
        <f aca="false">VLOOKUP($A51,[1]!Table,MATCH(J$4,[1]!Curves,0))</f>
        <v>0.0125</v>
      </c>
      <c r="K51" s="99" t="n">
        <f aca="false">Inputs!H46</f>
        <v>0.0125</v>
      </c>
      <c r="L51" s="101" t="n">
        <f aca="false">Inputs!E46</f>
        <v>0</v>
      </c>
      <c r="M51" s="98" t="n">
        <f aca="false">VLOOKUP($A51,[1]!Table,MATCH(M$4,[1]!Curves,0))</f>
        <v>0.015</v>
      </c>
      <c r="N51" s="99" t="n">
        <f aca="false">Inputs!I46</f>
        <v>0.015</v>
      </c>
      <c r="O51" s="101" t="n">
        <f aca="false">Inputs!F46</f>
        <v>0</v>
      </c>
      <c r="P51" s="102"/>
      <c r="Q51" s="103" t="n">
        <f aca="false">M51+J51+G51</f>
        <v>4.3755</v>
      </c>
      <c r="R51" s="103" t="n">
        <f aca="false">N51+K51+H51</f>
        <v>4.3755</v>
      </c>
      <c r="S51" s="103" t="n">
        <f aca="false">O51+L51+I51</f>
        <v>2.8937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412422.79406524</v>
      </c>
      <c r="AD51" s="90" t="n">
        <f aca="false">$F51*H51</f>
        <v>412422.79406524</v>
      </c>
      <c r="AE51" s="90" t="n">
        <f aca="false">$F51*I51</f>
        <v>274477.423915958</v>
      </c>
      <c r="AF51" s="90" t="n">
        <f aca="false">$F51*J51</f>
        <v>1185.66810621332</v>
      </c>
      <c r="AG51" s="90" t="n">
        <f aca="false">$F51*K51</f>
        <v>1185.66810621332</v>
      </c>
      <c r="AH51" s="90" t="n">
        <f aca="false">$F51*L51</f>
        <v>0</v>
      </c>
      <c r="AI51" s="90" t="n">
        <f aca="false">$F51*M51</f>
        <v>1422.80172745598</v>
      </c>
      <c r="AJ51" s="90" t="n">
        <f aca="false">$F51*N51</f>
        <v>1422.80172745598</v>
      </c>
      <c r="AK51" s="90" t="n">
        <f aca="false">F51*O51</f>
        <v>0</v>
      </c>
      <c r="AL51" s="94"/>
      <c r="AM51" s="90" t="n">
        <f aca="false">-CHOOSE($G$3,AC51-AE51,AE51-AC51)</f>
        <v>137945.370149282</v>
      </c>
      <c r="AN51" s="90" t="n">
        <f aca="false">-CHOOSE($G$3,AF51-AH51,AH51-AF51)</f>
        <v>1185.66810621332</v>
      </c>
      <c r="AO51" s="90" t="n">
        <f aca="false">-CHOOSE($G$3,AI51-AL51,AK51-AI51)</f>
        <v>1422.80172745598</v>
      </c>
      <c r="AP51" s="107" t="n">
        <f aca="false">SUM(AM51:AO51)</f>
        <v>140553.839982951</v>
      </c>
      <c r="AR51" s="90" t="n">
        <f aca="false">-CHOOSE($G$3,AD51-AC51,AC51-AD51)</f>
        <v>-0</v>
      </c>
      <c r="AS51" s="90" t="n">
        <f aca="false">-CHOOSE($G$3,AG51-AF51,AF51-AG51)</f>
        <v>-0</v>
      </c>
      <c r="AT51" s="90" t="n">
        <f aca="false">-CHOOSE($G$3,AJ51-AI51,AI51-AJ51:AJ52)</f>
        <v>-0</v>
      </c>
      <c r="AU51" s="107" t="n">
        <f aca="false">AR51+AS51+AT51</f>
        <v>-0</v>
      </c>
      <c r="AV51" s="107"/>
      <c r="AW51" s="91" t="n">
        <f aca="false">AU51+AP51</f>
        <v>140553.839982951</v>
      </c>
      <c r="AY51" s="108"/>
    </row>
    <row r="52" customFormat="false" ht="12.75" hidden="false" customHeight="false" outlineLevel="0" collapsed="false">
      <c r="A52" s="25" t="n">
        <f aca="false">EDATE(A51,1)</f>
        <v>38231</v>
      </c>
      <c r="B52" s="95" t="n">
        <f aca="false">Inputs!C47</f>
        <v>3704</v>
      </c>
      <c r="C52" s="110"/>
      <c r="D52" s="97" t="n">
        <f aca="false">B52+C52</f>
        <v>3704</v>
      </c>
      <c r="E52" s="86" t="n">
        <f aca="false">IF(Z52=0,0,IF(AND(Z52=1,$H$3=1),D52*U52,IF($H$3=2,D52,"N/A")))</f>
        <v>111120</v>
      </c>
      <c r="F52" s="86" t="n">
        <f aca="false">E52*Y52</f>
        <v>91332.0505024849</v>
      </c>
      <c r="G52" s="98" t="n">
        <f aca="false">VLOOKUP($A52,[1]!Table,MATCH(G$4,[1]!Curves,0))</f>
        <v>4.358</v>
      </c>
      <c r="H52" s="99" t="n">
        <f aca="false">Inputs!G47</f>
        <v>4.358</v>
      </c>
      <c r="I52" s="100" t="n">
        <f aca="false">Inputs!D47</f>
        <v>2.8295</v>
      </c>
      <c r="J52" s="98" t="n">
        <f aca="false">VLOOKUP($A52,[1]!Table,MATCH(J$4,[1]!Curves,0))</f>
        <v>0.0125</v>
      </c>
      <c r="K52" s="99" t="n">
        <f aca="false">Inputs!H47</f>
        <v>0.0125</v>
      </c>
      <c r="L52" s="101" t="n">
        <f aca="false">Inputs!E47</f>
        <v>0</v>
      </c>
      <c r="M52" s="98" t="n">
        <f aca="false">VLOOKUP($A52,[1]!Table,MATCH(M$4,[1]!Curves,0))</f>
        <v>0.015</v>
      </c>
      <c r="N52" s="99" t="n">
        <f aca="false">Inputs!I47</f>
        <v>0.015</v>
      </c>
      <c r="O52" s="101" t="n">
        <f aca="false">Inputs!F47</f>
        <v>0</v>
      </c>
      <c r="P52" s="102"/>
      <c r="Q52" s="103" t="n">
        <f aca="false">M52+J52+G52</f>
        <v>4.3855</v>
      </c>
      <c r="R52" s="103" t="n">
        <f aca="false">N52+K52+H52</f>
        <v>4.3855</v>
      </c>
      <c r="S52" s="103" t="n">
        <f aca="false">O52+L52+I52</f>
        <v>2.8295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398025.076089829</v>
      </c>
      <c r="AD52" s="90" t="n">
        <f aca="false">$F52*H52</f>
        <v>398025.076089829</v>
      </c>
      <c r="AE52" s="90" t="n">
        <f aca="false">$F52*I52</f>
        <v>258424.036896781</v>
      </c>
      <c r="AF52" s="90" t="n">
        <f aca="false">$F52*J52</f>
        <v>1141.65063128106</v>
      </c>
      <c r="AG52" s="90" t="n">
        <f aca="false">$F52*K52</f>
        <v>1141.65063128106</v>
      </c>
      <c r="AH52" s="90" t="n">
        <f aca="false">$F52*L52</f>
        <v>0</v>
      </c>
      <c r="AI52" s="90" t="n">
        <f aca="false">$F52*M52</f>
        <v>1369.98075753727</v>
      </c>
      <c r="AJ52" s="90" t="n">
        <f aca="false">$F52*N52</f>
        <v>1369.98075753727</v>
      </c>
      <c r="AK52" s="90" t="n">
        <f aca="false">F52*O52</f>
        <v>0</v>
      </c>
      <c r="AL52" s="94"/>
      <c r="AM52" s="90" t="n">
        <f aca="false">-CHOOSE($G$3,AC52-AE52,AE52-AC52)</f>
        <v>139601.039193048</v>
      </c>
      <c r="AN52" s="90" t="n">
        <f aca="false">-CHOOSE($G$3,AF52-AH52,AH52-AF52)</f>
        <v>1141.65063128106</v>
      </c>
      <c r="AO52" s="90" t="n">
        <f aca="false">-CHOOSE($G$3,AI52-AL52,AK52-AI52)</f>
        <v>1369.98075753727</v>
      </c>
      <c r="AP52" s="107" t="n">
        <f aca="false">SUM(AM52:AO52)</f>
        <v>142112.670581867</v>
      </c>
      <c r="AR52" s="90" t="n">
        <f aca="false">-CHOOSE($G$3,AD52-AC52,AC52-AD52)</f>
        <v>-0</v>
      </c>
      <c r="AS52" s="90" t="n">
        <f aca="false">-CHOOSE($G$3,AG52-AF52,AF52-AG52)</f>
        <v>-0</v>
      </c>
      <c r="AT52" s="90" t="n">
        <f aca="false">-CHOOSE($G$3,AJ52-AI52,AI52-AJ52:AJ53)</f>
        <v>-0</v>
      </c>
      <c r="AU52" s="107" t="n">
        <f aca="false">AR52+AS52+AT52</f>
        <v>-0</v>
      </c>
      <c r="AV52" s="107"/>
      <c r="AW52" s="91" t="n">
        <f aca="false">AU52+AP52</f>
        <v>142112.670581867</v>
      </c>
      <c r="AY52" s="108"/>
    </row>
    <row r="53" customFormat="false" ht="12.75" hidden="false" customHeight="false" outlineLevel="0" collapsed="false">
      <c r="A53" s="25" t="n">
        <f aca="false">EDATE(A52,1)</f>
        <v>38261</v>
      </c>
      <c r="B53" s="95" t="n">
        <f aca="false">Inputs!C48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98" t="n">
        <f aca="false">VLOOKUP($A53,[1]!Table,MATCH(G$4,[1]!Curves,0))</f>
        <v>4.388</v>
      </c>
      <c r="H53" s="99" t="n">
        <f aca="false">Inputs!G48</f>
        <v>4.388</v>
      </c>
      <c r="I53" s="100" t="n">
        <f aca="false">Inputs!D48</f>
        <v>0</v>
      </c>
      <c r="J53" s="98" t="n">
        <f aca="false">VLOOKUP($A53,[1]!Table,MATCH(J$4,[1]!Curves,0))</f>
        <v>0.0125</v>
      </c>
      <c r="K53" s="99" t="n">
        <f aca="false">Inputs!H48</f>
        <v>0.0125</v>
      </c>
      <c r="L53" s="101" t="n">
        <f aca="false">Inputs!E48</f>
        <v>0</v>
      </c>
      <c r="M53" s="98" t="n">
        <f aca="false">VLOOKUP($A53,[1]!Table,MATCH(M$4,[1]!Curves,0))</f>
        <v>0.015</v>
      </c>
      <c r="N53" s="99" t="n">
        <f aca="false">Inputs!I48</f>
        <v>0.015</v>
      </c>
      <c r="O53" s="101" t="n">
        <f aca="false">Inputs!F48</f>
        <v>0</v>
      </c>
      <c r="P53" s="102"/>
      <c r="Q53" s="103" t="n">
        <f aca="false">M53+J53+G53</f>
        <v>4.4155</v>
      </c>
      <c r="R53" s="103" t="n">
        <f aca="false">N53+K53+H53</f>
        <v>4.4155</v>
      </c>
      <c r="S53" s="103" t="n">
        <f aca="false">O53+L53+I53</f>
        <v>0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108"/>
    </row>
    <row r="54" customFormat="false" ht="12.75" hidden="false" customHeight="false" outlineLevel="0" collapsed="false">
      <c r="A54" s="25" t="n">
        <f aca="false">EDATE(A53,1)</f>
        <v>38292</v>
      </c>
      <c r="B54" s="95" t="n">
        <f aca="false">Inputs!C49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98" t="n">
        <f aca="false">VLOOKUP($A54,[1]!Table,MATCH(G$4,[1]!Curves,0))</f>
        <v>4.528</v>
      </c>
      <c r="H54" s="99" t="n">
        <f aca="false">Inputs!G49</f>
        <v>4.528</v>
      </c>
      <c r="I54" s="100" t="n">
        <f aca="false">Inputs!D49</f>
        <v>0</v>
      </c>
      <c r="J54" s="98" t="n">
        <f aca="false">VLOOKUP($A54,[1]!Table,MATCH(J$4,[1]!Curves,0))</f>
        <v>0.02</v>
      </c>
      <c r="K54" s="99" t="n">
        <f aca="false">Inputs!H49</f>
        <v>0.02</v>
      </c>
      <c r="L54" s="101" t="n">
        <f aca="false">Inputs!E49</f>
        <v>0</v>
      </c>
      <c r="M54" s="98" t="n">
        <f aca="false">VLOOKUP($A54,[1]!Table,MATCH(M$4,[1]!Curves,0))</f>
        <v>0.015</v>
      </c>
      <c r="N54" s="99" t="n">
        <f aca="false">Inputs!I49</f>
        <v>0.015</v>
      </c>
      <c r="O54" s="101" t="n">
        <f aca="false">Inputs!F49</f>
        <v>0</v>
      </c>
      <c r="P54" s="102"/>
      <c r="Q54" s="103" t="n">
        <f aca="false">M54+J54+G54</f>
        <v>4.563</v>
      </c>
      <c r="R54" s="103" t="n">
        <f aca="false">N54+K54+H54</f>
        <v>4.563</v>
      </c>
      <c r="S54" s="103" t="n">
        <f aca="false">O54+L54+I54</f>
        <v>0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108"/>
    </row>
    <row r="55" customFormat="false" ht="12.75" hidden="false" customHeight="false" outlineLevel="0" collapsed="false">
      <c r="A55" s="25" t="n">
        <f aca="false">EDATE(A54,1)</f>
        <v>38322</v>
      </c>
      <c r="B55" s="95" t="n">
        <f aca="false">Inputs!C50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98" t="n">
        <f aca="false">VLOOKUP($A55,[1]!Table,MATCH(G$4,[1]!Curves,0))</f>
        <v>4.668</v>
      </c>
      <c r="H55" s="99" t="n">
        <f aca="false">Inputs!G50</f>
        <v>4.668</v>
      </c>
      <c r="I55" s="100" t="n">
        <f aca="false">Inputs!D50</f>
        <v>0</v>
      </c>
      <c r="J55" s="98" t="n">
        <f aca="false">VLOOKUP($A55,[1]!Table,MATCH(J$4,[1]!Curves,0))</f>
        <v>0.02</v>
      </c>
      <c r="K55" s="99" t="n">
        <f aca="false">Inputs!H50</f>
        <v>0.02</v>
      </c>
      <c r="L55" s="101" t="n">
        <f aca="false">Inputs!E50</f>
        <v>0</v>
      </c>
      <c r="M55" s="98" t="n">
        <f aca="false">VLOOKUP($A55,[1]!Table,MATCH(M$4,[1]!Curves,0))</f>
        <v>0.015</v>
      </c>
      <c r="N55" s="99" t="n">
        <f aca="false">Inputs!I50</f>
        <v>0.015</v>
      </c>
      <c r="O55" s="101" t="n">
        <f aca="false">Inputs!F50</f>
        <v>0</v>
      </c>
      <c r="P55" s="102"/>
      <c r="Q55" s="103" t="n">
        <f aca="false">M55+J55+G55</f>
        <v>4.703</v>
      </c>
      <c r="R55" s="103" t="n">
        <f aca="false">N55+K55+H55</f>
        <v>4.703</v>
      </c>
      <c r="S55" s="103" t="n">
        <f aca="false">O55+L55+I55</f>
        <v>0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108"/>
    </row>
    <row r="56" customFormat="false" ht="12.75" hidden="false" customHeight="false" outlineLevel="0" collapsed="false">
      <c r="A56" s="25" t="n">
        <f aca="false">EDATE(A55,1)</f>
        <v>38353</v>
      </c>
      <c r="B56" s="95" t="n">
        <f aca="false">Inputs!C51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98" t="n">
        <f aca="false">VLOOKUP($A56,[1]!Table,MATCH(G$4,[1]!Curves,0))</f>
        <v>4.718</v>
      </c>
      <c r="H56" s="99" t="n">
        <f aca="false">Inputs!G51</f>
        <v>4.718</v>
      </c>
      <c r="I56" s="100" t="n">
        <f aca="false">Inputs!D51</f>
        <v>0</v>
      </c>
      <c r="J56" s="98" t="n">
        <f aca="false">VLOOKUP($A56,[1]!Table,MATCH(J$4,[1]!Curves,0))</f>
        <v>0.02</v>
      </c>
      <c r="K56" s="99" t="n">
        <f aca="false">Inputs!H51</f>
        <v>0.02</v>
      </c>
      <c r="L56" s="101" t="n">
        <f aca="false">Inputs!E51</f>
        <v>0</v>
      </c>
      <c r="M56" s="98" t="n">
        <f aca="false">VLOOKUP($A56,[1]!Table,MATCH(M$4,[1]!Curves,0))</f>
        <v>0.02</v>
      </c>
      <c r="N56" s="99" t="n">
        <f aca="false">Inputs!I51</f>
        <v>0.02</v>
      </c>
      <c r="O56" s="101" t="n">
        <f aca="false">Inputs!F51</f>
        <v>0</v>
      </c>
      <c r="P56" s="102"/>
      <c r="Q56" s="103" t="n">
        <f aca="false">M56+J56+G56</f>
        <v>4.758</v>
      </c>
      <c r="R56" s="103" t="n">
        <f aca="false">N56+K56+H56</f>
        <v>4.758</v>
      </c>
      <c r="S56" s="103" t="n">
        <f aca="false">O56+L56+I56</f>
        <v>0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108"/>
    </row>
    <row r="57" customFormat="false" ht="12.75" hidden="false" customHeight="false" outlineLevel="0" collapsed="false">
      <c r="A57" s="25" t="n">
        <f aca="false">EDATE(A56,1)</f>
        <v>38384</v>
      </c>
      <c r="B57" s="95" t="n">
        <f aca="false">Inputs!C52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98" t="n">
        <f aca="false">VLOOKUP($A57,[1]!Table,MATCH(G$4,[1]!Curves,0))</f>
        <v>4.598</v>
      </c>
      <c r="H57" s="99" t="n">
        <f aca="false">Inputs!G52</f>
        <v>4.598</v>
      </c>
      <c r="I57" s="100" t="n">
        <f aca="false">Inputs!D52</f>
        <v>0</v>
      </c>
      <c r="J57" s="98" t="n">
        <f aca="false">VLOOKUP($A57,[1]!Table,MATCH(J$4,[1]!Curves,0))</f>
        <v>0.02</v>
      </c>
      <c r="K57" s="99" t="n">
        <f aca="false">Inputs!H52</f>
        <v>0.02</v>
      </c>
      <c r="L57" s="101" t="n">
        <f aca="false">Inputs!E52</f>
        <v>0</v>
      </c>
      <c r="M57" s="98" t="n">
        <f aca="false">VLOOKUP($A57,[1]!Table,MATCH(M$4,[1]!Curves,0))</f>
        <v>0.02</v>
      </c>
      <c r="N57" s="99" t="n">
        <f aca="false">Inputs!I52</f>
        <v>0.02</v>
      </c>
      <c r="O57" s="101" t="n">
        <f aca="false">Inputs!F52</f>
        <v>0</v>
      </c>
      <c r="P57" s="102"/>
      <c r="Q57" s="103" t="n">
        <f aca="false">M57+J57+G57</f>
        <v>4.638</v>
      </c>
      <c r="R57" s="103" t="n">
        <f aca="false">N57+K57+H57</f>
        <v>4.638</v>
      </c>
      <c r="S57" s="103" t="n">
        <f aca="false">O57+L57+I57</f>
        <v>0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108"/>
    </row>
    <row r="58" customFormat="false" ht="12.75" hidden="false" customHeight="false" outlineLevel="0" collapsed="false">
      <c r="A58" s="25" t="n">
        <f aca="false">EDATE(A57,1)</f>
        <v>38412</v>
      </c>
      <c r="B58" s="95" t="n">
        <f aca="false">Inputs!C53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98" t="n">
        <f aca="false">VLOOKUP($A58,[1]!Table,MATCH(G$4,[1]!Curves,0))</f>
        <v>4.473</v>
      </c>
      <c r="H58" s="99" t="n">
        <f aca="false">Inputs!G53</f>
        <v>4.473</v>
      </c>
      <c r="I58" s="100" t="n">
        <f aca="false">Inputs!D53</f>
        <v>0</v>
      </c>
      <c r="J58" s="98" t="n">
        <f aca="false">VLOOKUP($A58,[1]!Table,MATCH(J$4,[1]!Curves,0))</f>
        <v>0.02</v>
      </c>
      <c r="K58" s="99" t="n">
        <f aca="false">Inputs!H53</f>
        <v>0.02</v>
      </c>
      <c r="L58" s="101" t="n">
        <f aca="false">Inputs!E53</f>
        <v>0</v>
      </c>
      <c r="M58" s="98" t="n">
        <f aca="false">VLOOKUP($A58,[1]!Table,MATCH(M$4,[1]!Curves,0))</f>
        <v>0.02</v>
      </c>
      <c r="N58" s="99" t="n">
        <f aca="false">Inputs!I53</f>
        <v>0.02</v>
      </c>
      <c r="O58" s="101" t="n">
        <f aca="false">Inputs!F53</f>
        <v>0</v>
      </c>
      <c r="P58" s="102"/>
      <c r="Q58" s="103" t="n">
        <f aca="false">M58+J58+G58</f>
        <v>4.513</v>
      </c>
      <c r="R58" s="103" t="n">
        <f aca="false">N58+K58+H58</f>
        <v>4.513</v>
      </c>
      <c r="S58" s="103" t="n">
        <f aca="false">O58+L58+I58</f>
        <v>0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108"/>
    </row>
    <row r="59" customFormat="false" ht="12.75" hidden="false" customHeight="false" outlineLevel="0" collapsed="false">
      <c r="A59" s="25" t="n">
        <f aca="false">EDATE(A58,1)</f>
        <v>38443</v>
      </c>
      <c r="B59" s="95" t="n">
        <f aca="false">Inputs!C54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98" t="n">
        <f aca="false">VLOOKUP($A59,[1]!Table,MATCH(G$4,[1]!Curves,0))</f>
        <v>4.343</v>
      </c>
      <c r="H59" s="99" t="n">
        <f aca="false">Inputs!G54</f>
        <v>4.343</v>
      </c>
      <c r="I59" s="100" t="n">
        <f aca="false">Inputs!D54</f>
        <v>0</v>
      </c>
      <c r="J59" s="98" t="n">
        <f aca="false">VLOOKUP($A59,[1]!Table,MATCH(J$4,[1]!Curves,0))</f>
        <v>0.0125</v>
      </c>
      <c r="K59" s="99" t="n">
        <f aca="false">Inputs!H54</f>
        <v>0.0125</v>
      </c>
      <c r="L59" s="101" t="n">
        <f aca="false">Inputs!E54</f>
        <v>0</v>
      </c>
      <c r="M59" s="98" t="n">
        <f aca="false">VLOOKUP($A59,[1]!Table,MATCH(M$4,[1]!Curves,0))</f>
        <v>0.015</v>
      </c>
      <c r="N59" s="99" t="n">
        <f aca="false">Inputs!I54</f>
        <v>0.015</v>
      </c>
      <c r="O59" s="101" t="n">
        <f aca="false">Inputs!F54</f>
        <v>0</v>
      </c>
      <c r="P59" s="102"/>
      <c r="Q59" s="103" t="n">
        <f aca="false">M59+J59+G59</f>
        <v>4.3705</v>
      </c>
      <c r="R59" s="103" t="n">
        <f aca="false">N59+K59+H59</f>
        <v>4.3705</v>
      </c>
      <c r="S59" s="103" t="n">
        <f aca="false">O59+L59+I59</f>
        <v>0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108"/>
    </row>
    <row r="60" customFormat="false" ht="12.75" hidden="false" customHeight="false" outlineLevel="0" collapsed="false">
      <c r="A60" s="25" t="n">
        <f aca="false">EDATE(A59,1)</f>
        <v>38473</v>
      </c>
      <c r="B60" s="95" t="n">
        <f aca="false">Inputs!C55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98" t="n">
        <f aca="false">VLOOKUP($A60,[1]!Table,MATCH(G$4,[1]!Curves,0))</f>
        <v>4.333</v>
      </c>
      <c r="H60" s="99" t="n">
        <f aca="false">Inputs!G55</f>
        <v>4.333</v>
      </c>
      <c r="I60" s="100" t="n">
        <f aca="false">Inputs!D55</f>
        <v>0</v>
      </c>
      <c r="J60" s="98" t="n">
        <f aca="false">VLOOKUP($A60,[1]!Table,MATCH(J$4,[1]!Curves,0))</f>
        <v>0.0125</v>
      </c>
      <c r="K60" s="99" t="n">
        <f aca="false">Inputs!H55</f>
        <v>0.0125</v>
      </c>
      <c r="L60" s="101" t="n">
        <f aca="false">Inputs!E55</f>
        <v>0</v>
      </c>
      <c r="M60" s="98" t="n">
        <f aca="false">VLOOKUP($A60,[1]!Table,MATCH(M$4,[1]!Curves,0))</f>
        <v>0.015</v>
      </c>
      <c r="N60" s="99" t="n">
        <f aca="false">Inputs!I55</f>
        <v>0.015</v>
      </c>
      <c r="O60" s="101" t="n">
        <f aca="false">Inputs!F55</f>
        <v>0</v>
      </c>
      <c r="P60" s="102"/>
      <c r="Q60" s="103" t="n">
        <f aca="false">M60+J60+G60</f>
        <v>4.3605</v>
      </c>
      <c r="R60" s="103" t="n">
        <f aca="false">N60+K60+H60</f>
        <v>4.3605</v>
      </c>
      <c r="S60" s="103" t="n">
        <f aca="false">O60+L60+I60</f>
        <v>0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108"/>
    </row>
    <row r="61" customFormat="false" ht="12.75" hidden="false" customHeight="false" outlineLevel="0" collapsed="false">
      <c r="A61" s="25" t="n">
        <f aca="false">EDATE(A60,1)</f>
        <v>38504</v>
      </c>
      <c r="B61" s="95" t="n">
        <f aca="false">Inputs!C56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98" t="n">
        <f aca="false">VLOOKUP($A61,[1]!Table,MATCH(G$4,[1]!Curves,0))</f>
        <v>4.353</v>
      </c>
      <c r="H61" s="99" t="n">
        <f aca="false">Inputs!G56</f>
        <v>4.353</v>
      </c>
      <c r="I61" s="100" t="n">
        <f aca="false">Inputs!D56</f>
        <v>0</v>
      </c>
      <c r="J61" s="98" t="n">
        <f aca="false">VLOOKUP($A61,[1]!Table,MATCH(J$4,[1]!Curves,0))</f>
        <v>0.0125</v>
      </c>
      <c r="K61" s="99" t="n">
        <f aca="false">Inputs!H56</f>
        <v>0.0125</v>
      </c>
      <c r="L61" s="101" t="n">
        <f aca="false">Inputs!E56</f>
        <v>0</v>
      </c>
      <c r="M61" s="98" t="n">
        <f aca="false">VLOOKUP($A61,[1]!Table,MATCH(M$4,[1]!Curves,0))</f>
        <v>0.015</v>
      </c>
      <c r="N61" s="99" t="n">
        <f aca="false">Inputs!I56</f>
        <v>0.015</v>
      </c>
      <c r="O61" s="101" t="n">
        <f aca="false">Inputs!F56</f>
        <v>0</v>
      </c>
      <c r="P61" s="102"/>
      <c r="Q61" s="103" t="n">
        <f aca="false">M61+J61+G61</f>
        <v>4.3805</v>
      </c>
      <c r="R61" s="103" t="n">
        <f aca="false">N61+K61+H61</f>
        <v>4.3805</v>
      </c>
      <c r="S61" s="103" t="n">
        <f aca="false">O61+L61+I61</f>
        <v>0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108"/>
    </row>
    <row r="62" customFormat="false" ht="12.75" hidden="false" customHeight="false" outlineLevel="0" collapsed="false">
      <c r="A62" s="25" t="n">
        <f aca="false">EDATE(A61,1)</f>
        <v>38534</v>
      </c>
      <c r="B62" s="95" t="n">
        <f aca="false">Inputs!C57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98" t="n">
        <f aca="false">VLOOKUP($A62,[1]!Table,MATCH(G$4,[1]!Curves,0))</f>
        <v>4.374</v>
      </c>
      <c r="H62" s="99" t="n">
        <f aca="false">Inputs!G57</f>
        <v>4.374</v>
      </c>
      <c r="I62" s="100" t="n">
        <f aca="false">Inputs!D57</f>
        <v>0</v>
      </c>
      <c r="J62" s="98" t="n">
        <f aca="false">VLOOKUP($A62,[1]!Table,MATCH(J$4,[1]!Curves,0))</f>
        <v>0.0125</v>
      </c>
      <c r="K62" s="99" t="n">
        <f aca="false">Inputs!H57</f>
        <v>0.0125</v>
      </c>
      <c r="L62" s="101" t="n">
        <f aca="false">Inputs!E57</f>
        <v>0</v>
      </c>
      <c r="M62" s="98" t="n">
        <f aca="false">VLOOKUP($A62,[1]!Table,MATCH(M$4,[1]!Curves,0))</f>
        <v>0.015</v>
      </c>
      <c r="N62" s="99" t="n">
        <f aca="false">Inputs!I57</f>
        <v>0.015</v>
      </c>
      <c r="O62" s="101" t="n">
        <f aca="false">Inputs!F57</f>
        <v>0</v>
      </c>
      <c r="P62" s="102"/>
      <c r="Q62" s="103" t="n">
        <f aca="false">M62+J62+G62</f>
        <v>4.4015</v>
      </c>
      <c r="R62" s="103" t="n">
        <f aca="false">N62+K62+H62</f>
        <v>4.4015</v>
      </c>
      <c r="S62" s="103" t="n">
        <f aca="false">O62+L62+I62</f>
        <v>0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108"/>
    </row>
    <row r="63" customFormat="false" ht="12.75" hidden="false" customHeight="false" outlineLevel="0" collapsed="false">
      <c r="A63" s="25" t="n">
        <f aca="false">EDATE(A62,1)</f>
        <v>38565</v>
      </c>
      <c r="B63" s="95" t="n">
        <f aca="false">Inputs!C58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98" t="n">
        <f aca="false">VLOOKUP($A63,[1]!Table,MATCH(G$4,[1]!Curves,0))</f>
        <v>4.398</v>
      </c>
      <c r="H63" s="99" t="n">
        <f aca="false">Inputs!G58</f>
        <v>4.398</v>
      </c>
      <c r="I63" s="100" t="n">
        <f aca="false">Inputs!D58</f>
        <v>0</v>
      </c>
      <c r="J63" s="98" t="n">
        <f aca="false">VLOOKUP($A63,[1]!Table,MATCH(J$4,[1]!Curves,0))</f>
        <v>0.0125</v>
      </c>
      <c r="K63" s="99" t="n">
        <f aca="false">Inputs!H58</f>
        <v>0.0125</v>
      </c>
      <c r="L63" s="101" t="n">
        <f aca="false">Inputs!E58</f>
        <v>0</v>
      </c>
      <c r="M63" s="98" t="n">
        <f aca="false">VLOOKUP($A63,[1]!Table,MATCH(M$4,[1]!Curves,0))</f>
        <v>0.015</v>
      </c>
      <c r="N63" s="99" t="n">
        <f aca="false">Inputs!I58</f>
        <v>0.015</v>
      </c>
      <c r="O63" s="101" t="n">
        <f aca="false">Inputs!F58</f>
        <v>0</v>
      </c>
      <c r="P63" s="102"/>
      <c r="Q63" s="103" t="n">
        <f aca="false">M63+J63+G63</f>
        <v>4.4255</v>
      </c>
      <c r="R63" s="103" t="n">
        <f aca="false">N63+K63+H63</f>
        <v>4.4255</v>
      </c>
      <c r="S63" s="103" t="n">
        <f aca="false">O63+L63+I63</f>
        <v>0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108"/>
    </row>
    <row r="64" customFormat="false" ht="12.75" hidden="false" customHeight="false" outlineLevel="0" collapsed="false">
      <c r="A64" s="25" t="n">
        <f aca="false">EDATE(A63,1)</f>
        <v>38596</v>
      </c>
      <c r="B64" s="95" t="n">
        <f aca="false">Inputs!C59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98" t="n">
        <f aca="false">VLOOKUP($A64,[1]!Table,MATCH(G$4,[1]!Curves,0))</f>
        <v>4.408</v>
      </c>
      <c r="H64" s="99" t="n">
        <f aca="false">Inputs!G59</f>
        <v>4.408</v>
      </c>
      <c r="I64" s="100" t="n">
        <f aca="false">Inputs!D59</f>
        <v>0</v>
      </c>
      <c r="J64" s="98" t="n">
        <f aca="false">VLOOKUP($A64,[1]!Table,MATCH(J$4,[1]!Curves,0))</f>
        <v>0.0125</v>
      </c>
      <c r="K64" s="99" t="n">
        <f aca="false">Inputs!H59</f>
        <v>0.0125</v>
      </c>
      <c r="L64" s="101" t="n">
        <f aca="false">Inputs!E59</f>
        <v>0</v>
      </c>
      <c r="M64" s="98" t="n">
        <f aca="false">VLOOKUP($A64,[1]!Table,MATCH(M$4,[1]!Curves,0))</f>
        <v>0.015</v>
      </c>
      <c r="N64" s="99" t="n">
        <f aca="false">Inputs!I59</f>
        <v>0.015</v>
      </c>
      <c r="O64" s="101" t="n">
        <f aca="false">Inputs!F59</f>
        <v>0</v>
      </c>
      <c r="P64" s="102"/>
      <c r="Q64" s="103" t="n">
        <f aca="false">M64+J64+G64</f>
        <v>4.4355</v>
      </c>
      <c r="R64" s="103" t="n">
        <f aca="false">N64+K64+H64</f>
        <v>4.4355</v>
      </c>
      <c r="S64" s="103" t="n">
        <f aca="false">O64+L64+I64</f>
        <v>0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108"/>
    </row>
    <row r="65" customFormat="false" ht="12.75" hidden="false" customHeight="false" outlineLevel="0" collapsed="false">
      <c r="A65" s="25" t="n">
        <f aca="false">EDATE(A64,1)</f>
        <v>38626</v>
      </c>
      <c r="B65" s="95" t="n">
        <f aca="false">Inputs!C60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98" t="n">
        <f aca="false">VLOOKUP($A65,[1]!Table,MATCH(G$4,[1]!Curves,0))</f>
        <v>4.438</v>
      </c>
      <c r="H65" s="99" t="n">
        <f aca="false">Inputs!G60</f>
        <v>4.438</v>
      </c>
      <c r="I65" s="100" t="n">
        <f aca="false">Inputs!D60</f>
        <v>0</v>
      </c>
      <c r="J65" s="98" t="n">
        <f aca="false">VLOOKUP($A65,[1]!Table,MATCH(J$4,[1]!Curves,0))</f>
        <v>0.0125</v>
      </c>
      <c r="K65" s="99" t="n">
        <f aca="false">Inputs!H60</f>
        <v>0.0125</v>
      </c>
      <c r="L65" s="101" t="n">
        <f aca="false">Inputs!E60</f>
        <v>0</v>
      </c>
      <c r="M65" s="98" t="n">
        <f aca="false">VLOOKUP($A65,[1]!Table,MATCH(M$4,[1]!Curves,0))</f>
        <v>0.015</v>
      </c>
      <c r="N65" s="99" t="n">
        <f aca="false">Inputs!I60</f>
        <v>0.015</v>
      </c>
      <c r="O65" s="101" t="n">
        <f aca="false">Inputs!F60</f>
        <v>0</v>
      </c>
      <c r="P65" s="102"/>
      <c r="Q65" s="103" t="n">
        <f aca="false">M65+J65+G65</f>
        <v>4.4655</v>
      </c>
      <c r="R65" s="103" t="n">
        <f aca="false">N65+K65+H65</f>
        <v>4.4655</v>
      </c>
      <c r="S65" s="103" t="n">
        <f aca="false">O65+L65+I65</f>
        <v>0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108"/>
    </row>
    <row r="66" customFormat="false" ht="12.75" hidden="false" customHeight="false" outlineLevel="0" collapsed="false">
      <c r="A66" s="25" t="n">
        <f aca="false">EDATE(A65,1)</f>
        <v>38657</v>
      </c>
      <c r="B66" s="95" t="n">
        <f aca="false">Inputs!C61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98" t="n">
        <f aca="false">VLOOKUP($A66,[1]!Table,MATCH(G$4,[1]!Curves,0))</f>
        <v>4.578</v>
      </c>
      <c r="H66" s="99" t="n">
        <f aca="false">Inputs!G61</f>
        <v>4.578</v>
      </c>
      <c r="I66" s="100" t="n">
        <f aca="false">Inputs!D61</f>
        <v>0</v>
      </c>
      <c r="J66" s="98" t="n">
        <f aca="false">VLOOKUP($A66,[1]!Table,MATCH(J$4,[1]!Curves,0))</f>
        <v>0.021</v>
      </c>
      <c r="K66" s="99" t="n">
        <f aca="false">Inputs!H61</f>
        <v>0.021</v>
      </c>
      <c r="L66" s="101" t="n">
        <f aca="false">Inputs!E61</f>
        <v>0</v>
      </c>
      <c r="M66" s="98" t="n">
        <f aca="false">VLOOKUP($A66,[1]!Table,MATCH(M$4,[1]!Curves,0))</f>
        <v>0.015</v>
      </c>
      <c r="N66" s="99" t="n">
        <f aca="false">Inputs!I61</f>
        <v>0.015</v>
      </c>
      <c r="O66" s="101" t="n">
        <f aca="false">Inputs!F61</f>
        <v>0</v>
      </c>
      <c r="P66" s="102"/>
      <c r="Q66" s="103" t="n">
        <f aca="false">M66+J66+G66</f>
        <v>4.614</v>
      </c>
      <c r="R66" s="103" t="n">
        <f aca="false">N66+K66+H66</f>
        <v>4.614</v>
      </c>
      <c r="S66" s="103" t="n">
        <f aca="false">O66+L66+I66</f>
        <v>0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108"/>
    </row>
    <row r="67" customFormat="false" ht="12.75" hidden="false" customHeight="false" outlineLevel="0" collapsed="false">
      <c r="A67" s="25" t="n">
        <f aca="false">EDATE(A66,1)</f>
        <v>38687</v>
      </c>
      <c r="B67" s="95" t="n">
        <f aca="false">Inputs!C62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98" t="n">
        <f aca="false">VLOOKUP($A67,[1]!Table,MATCH(G$4,[1]!Curves,0))</f>
        <v>4.718</v>
      </c>
      <c r="H67" s="99" t="n">
        <f aca="false">Inputs!G62</f>
        <v>4.718</v>
      </c>
      <c r="I67" s="100" t="n">
        <f aca="false">Inputs!D62</f>
        <v>0</v>
      </c>
      <c r="J67" s="98" t="n">
        <f aca="false">VLOOKUP($A67,[1]!Table,MATCH(J$4,[1]!Curves,0))</f>
        <v>0.021</v>
      </c>
      <c r="K67" s="99" t="n">
        <f aca="false">Inputs!H62</f>
        <v>0.021</v>
      </c>
      <c r="L67" s="101" t="n">
        <f aca="false">Inputs!E62</f>
        <v>0</v>
      </c>
      <c r="M67" s="98" t="n">
        <f aca="false">VLOOKUP($A67,[1]!Table,MATCH(M$4,[1]!Curves,0))</f>
        <v>0.015</v>
      </c>
      <c r="N67" s="99" t="n">
        <f aca="false">Inputs!I62</f>
        <v>0.015</v>
      </c>
      <c r="O67" s="101" t="n">
        <f aca="false">Inputs!F62</f>
        <v>0</v>
      </c>
      <c r="P67" s="102"/>
      <c r="Q67" s="103" t="n">
        <f aca="false">M67+J67+G67</f>
        <v>4.754</v>
      </c>
      <c r="R67" s="103" t="n">
        <f aca="false">N67+K67+H67</f>
        <v>4.754</v>
      </c>
      <c r="S67" s="103" t="n">
        <f aca="false">O67+L67+I67</f>
        <v>0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108"/>
    </row>
    <row r="68" customFormat="false" ht="12.75" hidden="false" customHeight="false" outlineLevel="0" collapsed="false">
      <c r="A68" s="25" t="n">
        <f aca="false">EDATE(A67,1)</f>
        <v>38718</v>
      </c>
      <c r="B68" s="95" t="n">
        <f aca="false">Inputs!C63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98" t="n">
        <f aca="false">VLOOKUP($A68,[1]!Table,MATCH(G$4,[1]!Curves,0))</f>
        <v>4.773</v>
      </c>
      <c r="H68" s="99" t="n">
        <f aca="false">Inputs!G63</f>
        <v>4.773</v>
      </c>
      <c r="I68" s="100" t="n">
        <f aca="false">Inputs!D63</f>
        <v>0</v>
      </c>
      <c r="J68" s="98" t="n">
        <f aca="false">VLOOKUP($A68,[1]!Table,MATCH(J$4,[1]!Curves,0))</f>
        <v>0.021</v>
      </c>
      <c r="K68" s="99" t="n">
        <f aca="false">Inputs!H63</f>
        <v>0.021</v>
      </c>
      <c r="L68" s="101" t="n">
        <f aca="false">Inputs!E63</f>
        <v>0</v>
      </c>
      <c r="M68" s="98" t="n">
        <f aca="false">VLOOKUP($A68,[1]!Table,MATCH(M$4,[1]!Curves,0))</f>
        <v>0.0125</v>
      </c>
      <c r="N68" s="99" t="n">
        <f aca="false">Inputs!I63</f>
        <v>0.0125</v>
      </c>
      <c r="O68" s="101" t="n">
        <f aca="false">Inputs!F63</f>
        <v>0</v>
      </c>
      <c r="P68" s="102"/>
      <c r="Q68" s="103" t="n">
        <f aca="false">M68+J68+G68</f>
        <v>4.8065</v>
      </c>
      <c r="R68" s="103" t="n">
        <f aca="false">N68+K68+H68</f>
        <v>4.8065</v>
      </c>
      <c r="S68" s="103" t="n">
        <f aca="false">O68+L68+I68</f>
        <v>0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108"/>
    </row>
    <row r="69" customFormat="false" ht="12.75" hidden="false" customHeight="false" outlineLevel="0" collapsed="false">
      <c r="A69" s="25" t="n">
        <f aca="false">EDATE(A68,1)</f>
        <v>38749</v>
      </c>
      <c r="B69" s="95" t="n">
        <f aca="false">Inputs!C64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98" t="n">
        <f aca="false">VLOOKUP($A69,[1]!Table,MATCH(G$4,[1]!Curves,0))</f>
        <v>4.653</v>
      </c>
      <c r="H69" s="99" t="n">
        <f aca="false">Inputs!G64</f>
        <v>4.653</v>
      </c>
      <c r="I69" s="100" t="n">
        <f aca="false">Inputs!D64</f>
        <v>0</v>
      </c>
      <c r="J69" s="98" t="n">
        <f aca="false">VLOOKUP($A69,[1]!Table,MATCH(J$4,[1]!Curves,0))</f>
        <v>0.021</v>
      </c>
      <c r="K69" s="99" t="n">
        <f aca="false">Inputs!H64</f>
        <v>0.021</v>
      </c>
      <c r="L69" s="101" t="n">
        <f aca="false">Inputs!E64</f>
        <v>0</v>
      </c>
      <c r="M69" s="98" t="n">
        <f aca="false">VLOOKUP($A69,[1]!Table,MATCH(M$4,[1]!Curves,0))</f>
        <v>0.0125</v>
      </c>
      <c r="N69" s="99" t="n">
        <f aca="false">Inputs!I64</f>
        <v>0.0125</v>
      </c>
      <c r="O69" s="101" t="n">
        <f aca="false">Inputs!F64</f>
        <v>0</v>
      </c>
      <c r="P69" s="102"/>
      <c r="Q69" s="103" t="n">
        <f aca="false">M69+J69+G69</f>
        <v>4.6865</v>
      </c>
      <c r="R69" s="103" t="n">
        <f aca="false">N69+K69+H69</f>
        <v>4.6865</v>
      </c>
      <c r="S69" s="103" t="n">
        <f aca="false">O69+L69+I69</f>
        <v>0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108"/>
    </row>
    <row r="70" customFormat="false" ht="12.75" hidden="false" customHeight="false" outlineLevel="0" collapsed="false">
      <c r="A70" s="25" t="n">
        <f aca="false">EDATE(A69,1)</f>
        <v>38777</v>
      </c>
      <c r="B70" s="95" t="n">
        <f aca="false">Inputs!C65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98" t="n">
        <f aca="false">VLOOKUP($A70,[1]!Table,MATCH(G$4,[1]!Curves,0))</f>
        <v>4.528</v>
      </c>
      <c r="H70" s="99" t="n">
        <f aca="false">Inputs!G65</f>
        <v>4.528</v>
      </c>
      <c r="I70" s="100" t="n">
        <f aca="false">Inputs!D65</f>
        <v>0</v>
      </c>
      <c r="J70" s="98" t="n">
        <f aca="false">VLOOKUP($A70,[1]!Table,MATCH(J$4,[1]!Curves,0))</f>
        <v>0.021</v>
      </c>
      <c r="K70" s="99" t="n">
        <f aca="false">Inputs!H65</f>
        <v>0.021</v>
      </c>
      <c r="L70" s="101" t="n">
        <f aca="false">Inputs!E65</f>
        <v>0</v>
      </c>
      <c r="M70" s="98" t="n">
        <f aca="false">VLOOKUP($A70,[1]!Table,MATCH(M$4,[1]!Curves,0))</f>
        <v>0.0125</v>
      </c>
      <c r="N70" s="99" t="n">
        <f aca="false">Inputs!I65</f>
        <v>0.0125</v>
      </c>
      <c r="O70" s="101" t="n">
        <f aca="false">Inputs!F65</f>
        <v>0</v>
      </c>
      <c r="P70" s="102"/>
      <c r="Q70" s="103" t="n">
        <f aca="false">M70+J70+G70</f>
        <v>4.5615</v>
      </c>
      <c r="R70" s="103" t="n">
        <f aca="false">N70+K70+H70</f>
        <v>4.5615</v>
      </c>
      <c r="S70" s="103" t="n">
        <f aca="false">O70+L70+I70</f>
        <v>0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108"/>
    </row>
    <row r="71" customFormat="false" ht="12.75" hidden="false" customHeight="false" outlineLevel="0" collapsed="false">
      <c r="A71" s="25" t="n">
        <f aca="false">EDATE(A70,1)</f>
        <v>38808</v>
      </c>
      <c r="B71" s="95" t="n">
        <f aca="false">Inputs!C66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98" t="n">
        <f aca="false">VLOOKUP($A71,[1]!Table,MATCH(G$4,[1]!Curves,0))</f>
        <v>4.398</v>
      </c>
      <c r="H71" s="99" t="n">
        <f aca="false">Inputs!G66</f>
        <v>4.398</v>
      </c>
      <c r="I71" s="100" t="n">
        <f aca="false">Inputs!D66</f>
        <v>0</v>
      </c>
      <c r="J71" s="98" t="n">
        <f aca="false">VLOOKUP($A71,[1]!Table,MATCH(J$4,[1]!Curves,0))</f>
        <v>0.013</v>
      </c>
      <c r="K71" s="99" t="n">
        <f aca="false">Inputs!H66</f>
        <v>0.013</v>
      </c>
      <c r="L71" s="101" t="n">
        <f aca="false">Inputs!E66</f>
        <v>0</v>
      </c>
      <c r="M71" s="98" t="n">
        <f aca="false">VLOOKUP($A71,[1]!Table,MATCH(M$4,[1]!Curves,0))</f>
        <v>0.01</v>
      </c>
      <c r="N71" s="99" t="n">
        <f aca="false">Inputs!I66</f>
        <v>0.01</v>
      </c>
      <c r="O71" s="101" t="n">
        <f aca="false">Inputs!F66</f>
        <v>0</v>
      </c>
      <c r="P71" s="102"/>
      <c r="Q71" s="103" t="n">
        <f aca="false">M71+J71+G71</f>
        <v>4.421</v>
      </c>
      <c r="R71" s="103" t="n">
        <f aca="false">N71+K71+H71</f>
        <v>4.421</v>
      </c>
      <c r="S71" s="103" t="n">
        <f aca="false">O71+L71+I71</f>
        <v>0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108"/>
    </row>
    <row r="72" customFormat="false" ht="12.75" hidden="false" customHeight="false" outlineLevel="0" collapsed="false">
      <c r="A72" s="25" t="n">
        <f aca="false">EDATE(A71,1)</f>
        <v>38838</v>
      </c>
      <c r="B72" s="95" t="n">
        <f aca="false">Inputs!C67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98" t="n">
        <f aca="false">VLOOKUP($A72,[1]!Table,MATCH(G$4,[1]!Curves,0))</f>
        <v>4.388</v>
      </c>
      <c r="H72" s="99" t="n">
        <f aca="false">Inputs!G67</f>
        <v>4.388</v>
      </c>
      <c r="I72" s="100" t="n">
        <f aca="false">Inputs!D67</f>
        <v>0</v>
      </c>
      <c r="J72" s="98" t="n">
        <f aca="false">VLOOKUP($A72,[1]!Table,MATCH(J$4,[1]!Curves,0))</f>
        <v>0.013</v>
      </c>
      <c r="K72" s="99" t="n">
        <f aca="false">Inputs!H67</f>
        <v>0.013</v>
      </c>
      <c r="L72" s="101" t="n">
        <f aca="false">Inputs!E67</f>
        <v>0</v>
      </c>
      <c r="M72" s="98" t="n">
        <f aca="false">VLOOKUP($A72,[1]!Table,MATCH(M$4,[1]!Curves,0))</f>
        <v>0.01</v>
      </c>
      <c r="N72" s="99" t="n">
        <f aca="false">Inputs!I67</f>
        <v>0.01</v>
      </c>
      <c r="O72" s="101" t="n">
        <f aca="false">Inputs!F67</f>
        <v>0</v>
      </c>
      <c r="P72" s="102"/>
      <c r="Q72" s="103" t="n">
        <f aca="false">M72+J72+G72</f>
        <v>4.411</v>
      </c>
      <c r="R72" s="103" t="n">
        <f aca="false">N72+K72+H72</f>
        <v>4.411</v>
      </c>
      <c r="S72" s="103" t="n">
        <f aca="false">O72+L72+I72</f>
        <v>0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108"/>
    </row>
    <row r="73" customFormat="false" ht="12.75" hidden="false" customHeight="false" outlineLevel="0" collapsed="false">
      <c r="A73" s="25" t="n">
        <f aca="false">EDATE(A72,1)</f>
        <v>38869</v>
      </c>
      <c r="B73" s="95" t="n">
        <f aca="false">Inputs!C68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98" t="n">
        <f aca="false">VLOOKUP($A73,[1]!Table,MATCH(G$4,[1]!Curves,0))</f>
        <v>4.408</v>
      </c>
      <c r="H73" s="99" t="n">
        <f aca="false">Inputs!G68</f>
        <v>4.408</v>
      </c>
      <c r="I73" s="100" t="n">
        <f aca="false">Inputs!D68</f>
        <v>0</v>
      </c>
      <c r="J73" s="98" t="n">
        <f aca="false">VLOOKUP($A73,[1]!Table,MATCH(J$4,[1]!Curves,0))</f>
        <v>0.013</v>
      </c>
      <c r="K73" s="99" t="n">
        <f aca="false">Inputs!H68</f>
        <v>0.013</v>
      </c>
      <c r="L73" s="101" t="n">
        <f aca="false">Inputs!E68</f>
        <v>0</v>
      </c>
      <c r="M73" s="98" t="n">
        <f aca="false">VLOOKUP($A73,[1]!Table,MATCH(M$4,[1]!Curves,0))</f>
        <v>0.01</v>
      </c>
      <c r="N73" s="99" t="n">
        <f aca="false">Inputs!I68</f>
        <v>0.01</v>
      </c>
      <c r="O73" s="101" t="n">
        <f aca="false">Inputs!F68</f>
        <v>0</v>
      </c>
      <c r="P73" s="102"/>
      <c r="Q73" s="103" t="n">
        <f aca="false">M73+J73+G73</f>
        <v>4.431</v>
      </c>
      <c r="R73" s="103" t="n">
        <f aca="false">N73+K73+H73</f>
        <v>4.431</v>
      </c>
      <c r="S73" s="103" t="n">
        <f aca="false">O73+L73+I73</f>
        <v>0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108"/>
    </row>
    <row r="74" customFormat="false" ht="12.75" hidden="false" customHeight="false" outlineLevel="0" collapsed="false">
      <c r="A74" s="25" t="n">
        <f aca="false">EDATE(A73,1)</f>
        <v>38899</v>
      </c>
      <c r="B74" s="95" t="n">
        <f aca="false">Inputs!C69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98" t="n">
        <f aca="false">VLOOKUP($A74,[1]!Table,MATCH(G$4,[1]!Curves,0))</f>
        <v>4.429</v>
      </c>
      <c r="H74" s="99" t="n">
        <f aca="false">Inputs!G69</f>
        <v>4.429</v>
      </c>
      <c r="I74" s="100" t="n">
        <f aca="false">Inputs!D69</f>
        <v>0</v>
      </c>
      <c r="J74" s="98" t="n">
        <f aca="false">VLOOKUP($A74,[1]!Table,MATCH(J$4,[1]!Curves,0))</f>
        <v>0.013</v>
      </c>
      <c r="K74" s="99" t="n">
        <f aca="false">Inputs!H69</f>
        <v>0.013</v>
      </c>
      <c r="L74" s="101" t="n">
        <f aca="false">Inputs!E69</f>
        <v>0</v>
      </c>
      <c r="M74" s="98" t="n">
        <f aca="false">VLOOKUP($A74,[1]!Table,MATCH(M$4,[1]!Curves,0))</f>
        <v>0.01</v>
      </c>
      <c r="N74" s="99" t="n">
        <f aca="false">Inputs!I69</f>
        <v>0.01</v>
      </c>
      <c r="O74" s="101" t="n">
        <f aca="false">Inputs!F69</f>
        <v>0</v>
      </c>
      <c r="P74" s="102"/>
      <c r="Q74" s="103" t="n">
        <f aca="false">M74+J74+G74</f>
        <v>4.452</v>
      </c>
      <c r="R74" s="103" t="n">
        <f aca="false">N74+K74+H74</f>
        <v>4.452</v>
      </c>
      <c r="S74" s="103" t="n">
        <f aca="false">O74+L74+I74</f>
        <v>0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108"/>
    </row>
    <row r="75" customFormat="false" ht="12.75" hidden="false" customHeight="false" outlineLevel="0" collapsed="false">
      <c r="A75" s="25" t="n">
        <f aca="false">EDATE(A74,1)</f>
        <v>38930</v>
      </c>
      <c r="B75" s="95" t="n">
        <f aca="false">Inputs!C70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98" t="n">
        <f aca="false">VLOOKUP($A75,[1]!Table,MATCH(G$4,[1]!Curves,0))</f>
        <v>4.453</v>
      </c>
      <c r="H75" s="99" t="n">
        <f aca="false">Inputs!G70</f>
        <v>4.453</v>
      </c>
      <c r="I75" s="100" t="n">
        <f aca="false">Inputs!D70</f>
        <v>0</v>
      </c>
      <c r="J75" s="98" t="n">
        <f aca="false">VLOOKUP($A75,[1]!Table,MATCH(J$4,[1]!Curves,0))</f>
        <v>0.013</v>
      </c>
      <c r="K75" s="99" t="n">
        <f aca="false">Inputs!H70</f>
        <v>0.013</v>
      </c>
      <c r="L75" s="101" t="n">
        <f aca="false">Inputs!E70</f>
        <v>0</v>
      </c>
      <c r="M75" s="98" t="n">
        <f aca="false">VLOOKUP($A75,[1]!Table,MATCH(M$4,[1]!Curves,0))</f>
        <v>0.01</v>
      </c>
      <c r="N75" s="99" t="n">
        <f aca="false">Inputs!I70</f>
        <v>0.01</v>
      </c>
      <c r="O75" s="101" t="n">
        <f aca="false">Inputs!F70</f>
        <v>0</v>
      </c>
      <c r="P75" s="102"/>
      <c r="Q75" s="103" t="n">
        <f aca="false">M75+J75+G75</f>
        <v>4.476</v>
      </c>
      <c r="R75" s="103" t="n">
        <f aca="false">N75+K75+H75</f>
        <v>4.476</v>
      </c>
      <c r="S75" s="103" t="n">
        <f aca="false">O75+L75+I75</f>
        <v>0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108"/>
    </row>
    <row r="76" customFormat="false" ht="12.75" hidden="false" customHeight="false" outlineLevel="0" collapsed="false">
      <c r="A76" s="25" t="n">
        <f aca="false">EDATE(A75,1)</f>
        <v>38961</v>
      </c>
      <c r="B76" s="95" t="n">
        <f aca="false">Inputs!C71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98" t="n">
        <f aca="false">VLOOKUP($A76,[1]!Table,MATCH(G$4,[1]!Curves,0))</f>
        <v>4.463</v>
      </c>
      <c r="H76" s="99" t="n">
        <f aca="false">Inputs!G71</f>
        <v>4.463</v>
      </c>
      <c r="I76" s="100" t="n">
        <f aca="false">Inputs!D71</f>
        <v>0</v>
      </c>
      <c r="J76" s="98" t="n">
        <f aca="false">VLOOKUP($A76,[1]!Table,MATCH(J$4,[1]!Curves,0))</f>
        <v>0.013</v>
      </c>
      <c r="K76" s="99" t="n">
        <f aca="false">Inputs!H71</f>
        <v>0.013</v>
      </c>
      <c r="L76" s="101" t="n">
        <f aca="false">Inputs!E71</f>
        <v>0</v>
      </c>
      <c r="M76" s="98" t="n">
        <f aca="false">VLOOKUP($A76,[1]!Table,MATCH(M$4,[1]!Curves,0))</f>
        <v>0.01</v>
      </c>
      <c r="N76" s="99" t="n">
        <f aca="false">Inputs!I71</f>
        <v>0.01</v>
      </c>
      <c r="O76" s="101" t="n">
        <f aca="false">Inputs!F71</f>
        <v>0</v>
      </c>
      <c r="P76" s="102"/>
      <c r="Q76" s="103" t="n">
        <f aca="false">M76+J76+G76</f>
        <v>4.486</v>
      </c>
      <c r="R76" s="103" t="n">
        <f aca="false">N76+K76+H76</f>
        <v>4.486</v>
      </c>
      <c r="S76" s="103" t="n">
        <f aca="false">O76+L76+I76</f>
        <v>0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108"/>
    </row>
    <row r="77" customFormat="false" ht="12.75" hidden="false" customHeight="false" outlineLevel="0" collapsed="false">
      <c r="A77" s="25" t="n">
        <f aca="false">EDATE(A76,1)</f>
        <v>38991</v>
      </c>
      <c r="B77" s="95" t="n">
        <f aca="false">Inputs!C72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98" t="n">
        <f aca="false">VLOOKUP($A77,[1]!Table,MATCH(G$4,[1]!Curves,0))</f>
        <v>4.493</v>
      </c>
      <c r="H77" s="99" t="n">
        <f aca="false">Inputs!G72</f>
        <v>4.493</v>
      </c>
      <c r="I77" s="100" t="n">
        <f aca="false">Inputs!D72</f>
        <v>0</v>
      </c>
      <c r="J77" s="98" t="n">
        <f aca="false">VLOOKUP($A77,[1]!Table,MATCH(J$4,[1]!Curves,0))</f>
        <v>0.013</v>
      </c>
      <c r="K77" s="99" t="n">
        <f aca="false">Inputs!H72</f>
        <v>0.013</v>
      </c>
      <c r="L77" s="101" t="n">
        <f aca="false">Inputs!E72</f>
        <v>0</v>
      </c>
      <c r="M77" s="98" t="n">
        <f aca="false">VLOOKUP($A77,[1]!Table,MATCH(M$4,[1]!Curves,0))</f>
        <v>0.01</v>
      </c>
      <c r="N77" s="99" t="n">
        <f aca="false">Inputs!I72</f>
        <v>0.01</v>
      </c>
      <c r="O77" s="101" t="n">
        <f aca="false">Inputs!F72</f>
        <v>0</v>
      </c>
      <c r="P77" s="102"/>
      <c r="Q77" s="103" t="n">
        <f aca="false">M77+J77+G77</f>
        <v>4.516</v>
      </c>
      <c r="R77" s="103" t="n">
        <f aca="false">N77+K77+H77</f>
        <v>4.516</v>
      </c>
      <c r="S77" s="103" t="n">
        <f aca="false">O77+L77+I77</f>
        <v>0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108"/>
    </row>
    <row r="78" customFormat="false" ht="12.75" hidden="false" customHeight="false" outlineLevel="0" collapsed="false">
      <c r="A78" s="25" t="n">
        <f aca="false">EDATE(A77,1)</f>
        <v>39022</v>
      </c>
      <c r="B78" s="95" t="n">
        <f aca="false">Inputs!C73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98" t="n">
        <f aca="false">VLOOKUP($A78,[1]!Table,MATCH(G$4,[1]!Curves,0))</f>
        <v>4.633</v>
      </c>
      <c r="H78" s="99" t="n">
        <f aca="false">Inputs!G73</f>
        <v>4.633</v>
      </c>
      <c r="I78" s="100" t="n">
        <f aca="false">Inputs!D73</f>
        <v>0</v>
      </c>
      <c r="J78" s="98" t="n">
        <f aca="false">VLOOKUP($A78,[1]!Table,MATCH(J$4,[1]!Curves,0))</f>
        <v>0.0215</v>
      </c>
      <c r="K78" s="99" t="n">
        <f aca="false">Inputs!H73</f>
        <v>0.0215</v>
      </c>
      <c r="L78" s="101" t="n">
        <f aca="false">Inputs!E73</f>
        <v>0</v>
      </c>
      <c r="M78" s="98" t="n">
        <f aca="false">VLOOKUP($A78,[1]!Table,MATCH(M$4,[1]!Curves,0))</f>
        <v>0.015</v>
      </c>
      <c r="N78" s="99" t="n">
        <f aca="false">Inputs!I73</f>
        <v>0.015</v>
      </c>
      <c r="O78" s="101" t="n">
        <f aca="false">Inputs!F73</f>
        <v>0</v>
      </c>
      <c r="P78" s="102"/>
      <c r="Q78" s="103" t="n">
        <f aca="false">M78+J78+G78</f>
        <v>4.6695</v>
      </c>
      <c r="R78" s="103" t="n">
        <f aca="false">N78+K78+H78</f>
        <v>4.6695</v>
      </c>
      <c r="S78" s="103" t="n">
        <f aca="false">O78+L78+I78</f>
        <v>0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108"/>
    </row>
    <row r="79" customFormat="false" ht="12.75" hidden="false" customHeight="false" outlineLevel="0" collapsed="false">
      <c r="A79" s="25" t="n">
        <f aca="false">EDATE(A78,1)</f>
        <v>39052</v>
      </c>
      <c r="B79" s="95" t="n">
        <f aca="false">Inputs!C74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98" t="n">
        <f aca="false">VLOOKUP($A79,[1]!Table,MATCH(G$4,[1]!Curves,0))</f>
        <v>4.773</v>
      </c>
      <c r="H79" s="99" t="n">
        <f aca="false">Inputs!G74</f>
        <v>4.773</v>
      </c>
      <c r="I79" s="100" t="n">
        <f aca="false">Inputs!D74</f>
        <v>0</v>
      </c>
      <c r="J79" s="98" t="n">
        <f aca="false">VLOOKUP($A79,[1]!Table,MATCH(J$4,[1]!Curves,0))</f>
        <v>0.0215</v>
      </c>
      <c r="K79" s="99" t="n">
        <f aca="false">Inputs!H74</f>
        <v>0.0215</v>
      </c>
      <c r="L79" s="101" t="n">
        <f aca="false">Inputs!E74</f>
        <v>0</v>
      </c>
      <c r="M79" s="98" t="n">
        <f aca="false">VLOOKUP($A79,[1]!Table,MATCH(M$4,[1]!Curves,0))</f>
        <v>0.015</v>
      </c>
      <c r="N79" s="99" t="n">
        <f aca="false">Inputs!I74</f>
        <v>0.015</v>
      </c>
      <c r="O79" s="101" t="n">
        <f aca="false">Inputs!F74</f>
        <v>0</v>
      </c>
      <c r="P79" s="102"/>
      <c r="Q79" s="103" t="n">
        <f aca="false">M79+J79+G79</f>
        <v>4.8095</v>
      </c>
      <c r="R79" s="103" t="n">
        <f aca="false">N79+K79+H79</f>
        <v>4.8095</v>
      </c>
      <c r="S79" s="103" t="n">
        <f aca="false">O79+L79+I79</f>
        <v>0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108"/>
    </row>
    <row r="80" customFormat="false" ht="12.75" hidden="false" customHeight="false" outlineLevel="0" collapsed="false">
      <c r="A80" s="25" t="n">
        <f aca="false">EDATE(A79,1)</f>
        <v>39083</v>
      </c>
      <c r="B80" s="95" t="n">
        <f aca="false">Inputs!C75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98" t="n">
        <f aca="false">VLOOKUP($A80,[1]!Table,MATCH(G$4,[1]!Curves,0))</f>
        <v>4.833</v>
      </c>
      <c r="H80" s="99" t="n">
        <f aca="false">Inputs!G75</f>
        <v>4.833</v>
      </c>
      <c r="I80" s="100" t="n">
        <f aca="false">Inputs!D75</f>
        <v>0</v>
      </c>
      <c r="J80" s="98" t="n">
        <f aca="false">VLOOKUP($A80,[1]!Table,MATCH(J$4,[1]!Curves,0))</f>
        <v>0.0215</v>
      </c>
      <c r="K80" s="99" t="n">
        <f aca="false">Inputs!H75</f>
        <v>0.0215</v>
      </c>
      <c r="L80" s="101" t="n">
        <f aca="false">Inputs!E75</f>
        <v>0</v>
      </c>
      <c r="M80" s="98" t="n">
        <f aca="false">VLOOKUP($A80,[1]!Table,MATCH(M$4,[1]!Curves,0))</f>
        <v>0.015</v>
      </c>
      <c r="N80" s="99" t="n">
        <f aca="false">Inputs!I75</f>
        <v>0.015</v>
      </c>
      <c r="O80" s="101" t="n">
        <f aca="false">Inputs!F75</f>
        <v>0</v>
      </c>
      <c r="P80" s="102"/>
      <c r="Q80" s="103" t="n">
        <f aca="false">M80+J80+G80</f>
        <v>4.8695</v>
      </c>
      <c r="R80" s="103" t="n">
        <f aca="false">N80+K80+H80</f>
        <v>4.8695</v>
      </c>
      <c r="S80" s="103" t="n">
        <f aca="false">O80+L80+I80</f>
        <v>0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108"/>
    </row>
    <row r="81" customFormat="false" ht="12.75" hidden="false" customHeight="false" outlineLevel="0" collapsed="false">
      <c r="A81" s="25" t="n">
        <f aca="false">EDATE(A80,1)</f>
        <v>39114</v>
      </c>
      <c r="B81" s="95" t="n">
        <f aca="false">Inputs!C76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98" t="n">
        <f aca="false">VLOOKUP($A81,[1]!Table,MATCH(G$4,[1]!Curves,0))</f>
        <v>4.713</v>
      </c>
      <c r="H81" s="99" t="n">
        <f aca="false">Inputs!G76</f>
        <v>4.713</v>
      </c>
      <c r="I81" s="100" t="n">
        <f aca="false">Inputs!D76</f>
        <v>0</v>
      </c>
      <c r="J81" s="98" t="n">
        <f aca="false">VLOOKUP($A81,[1]!Table,MATCH(J$4,[1]!Curves,0))</f>
        <v>0.0215</v>
      </c>
      <c r="K81" s="99" t="n">
        <f aca="false">Inputs!H76</f>
        <v>0.0215</v>
      </c>
      <c r="L81" s="101" t="n">
        <f aca="false">Inputs!E76</f>
        <v>0</v>
      </c>
      <c r="M81" s="98" t="n">
        <f aca="false">VLOOKUP($A81,[1]!Table,MATCH(M$4,[1]!Curves,0))</f>
        <v>0.015</v>
      </c>
      <c r="N81" s="99" t="n">
        <f aca="false">Inputs!I76</f>
        <v>0.015</v>
      </c>
      <c r="O81" s="101" t="n">
        <f aca="false">Inputs!F76</f>
        <v>0</v>
      </c>
      <c r="P81" s="102"/>
      <c r="Q81" s="103" t="n">
        <f aca="false">M81+J81+G81</f>
        <v>4.7495</v>
      </c>
      <c r="R81" s="103" t="n">
        <f aca="false">N81+K81+H81</f>
        <v>4.7495</v>
      </c>
      <c r="S81" s="103" t="n">
        <f aca="false">O81+L81+I81</f>
        <v>0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108"/>
    </row>
    <row r="82" customFormat="false" ht="12.75" hidden="false" customHeight="false" outlineLevel="0" collapsed="false">
      <c r="A82" s="25" t="n">
        <f aca="false">EDATE(A81,1)</f>
        <v>39142</v>
      </c>
      <c r="B82" s="95" t="n">
        <f aca="false">Inputs!C77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98" t="n">
        <f aca="false">VLOOKUP($A82,[1]!Table,MATCH(G$4,[1]!Curves,0))</f>
        <v>4.588</v>
      </c>
      <c r="H82" s="99" t="n">
        <f aca="false">Inputs!G77</f>
        <v>4.588</v>
      </c>
      <c r="I82" s="100" t="n">
        <f aca="false">Inputs!D77</f>
        <v>0</v>
      </c>
      <c r="J82" s="98" t="n">
        <f aca="false">VLOOKUP($A82,[1]!Table,MATCH(J$4,[1]!Curves,0))</f>
        <v>0.0215</v>
      </c>
      <c r="K82" s="99" t="n">
        <f aca="false">Inputs!H77</f>
        <v>0.0215</v>
      </c>
      <c r="L82" s="101" t="n">
        <f aca="false">Inputs!E77</f>
        <v>0</v>
      </c>
      <c r="M82" s="98" t="n">
        <f aca="false">VLOOKUP($A82,[1]!Table,MATCH(M$4,[1]!Curves,0))</f>
        <v>0.015</v>
      </c>
      <c r="N82" s="99" t="n">
        <f aca="false">Inputs!I77</f>
        <v>0.015</v>
      </c>
      <c r="O82" s="101" t="n">
        <f aca="false">Inputs!F77</f>
        <v>0</v>
      </c>
      <c r="P82" s="102"/>
      <c r="Q82" s="103" t="n">
        <f aca="false">M82+J82+G82</f>
        <v>4.6245</v>
      </c>
      <c r="R82" s="103" t="n">
        <f aca="false">N82+K82+H82</f>
        <v>4.6245</v>
      </c>
      <c r="S82" s="103" t="n">
        <f aca="false">O82+L82+I82</f>
        <v>0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108"/>
    </row>
    <row r="83" customFormat="false" ht="12.75" hidden="false" customHeight="false" outlineLevel="0" collapsed="false">
      <c r="A83" s="25" t="n">
        <f aca="false">EDATE(A82,1)</f>
        <v>39173</v>
      </c>
      <c r="B83" s="95" t="n">
        <f aca="false">Inputs!C78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98" t="n">
        <f aca="false">VLOOKUP($A83,[1]!Table,MATCH(G$4,[1]!Curves,0))</f>
        <v>4.458</v>
      </c>
      <c r="H83" s="99" t="n">
        <f aca="false">Inputs!G78</f>
        <v>4.458</v>
      </c>
      <c r="I83" s="100" t="n">
        <f aca="false">Inputs!D78</f>
        <v>0</v>
      </c>
      <c r="J83" s="98" t="n">
        <f aca="false">VLOOKUP($A83,[1]!Table,MATCH(J$4,[1]!Curves,0))</f>
        <v>0.013</v>
      </c>
      <c r="K83" s="99" t="n">
        <f aca="false">Inputs!H78</f>
        <v>0.013</v>
      </c>
      <c r="L83" s="101" t="n">
        <f aca="false">Inputs!E78</f>
        <v>0</v>
      </c>
      <c r="M83" s="98" t="n">
        <f aca="false">VLOOKUP($A83,[1]!Table,MATCH(M$4,[1]!Curves,0))</f>
        <v>0.01</v>
      </c>
      <c r="N83" s="99" t="n">
        <f aca="false">Inputs!I78</f>
        <v>0.01</v>
      </c>
      <c r="O83" s="101" t="n">
        <f aca="false">Inputs!F78</f>
        <v>0</v>
      </c>
      <c r="P83" s="102"/>
      <c r="Q83" s="103" t="n">
        <f aca="false">M83+J83+G83</f>
        <v>4.481</v>
      </c>
      <c r="R83" s="103" t="n">
        <f aca="false">N83+K83+H83</f>
        <v>4.481</v>
      </c>
      <c r="S83" s="103" t="n">
        <f aca="false">O83+L83+I83</f>
        <v>0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108"/>
    </row>
    <row r="84" customFormat="false" ht="12.75" hidden="false" customHeight="false" outlineLevel="0" collapsed="false">
      <c r="A84" s="25" t="n">
        <f aca="false">EDATE(A83,1)</f>
        <v>39203</v>
      </c>
      <c r="B84" s="95" t="n">
        <f aca="false">Inputs!C79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98" t="n">
        <f aca="false">VLOOKUP($A84,[1]!Table,MATCH(G$4,[1]!Curves,0))</f>
        <v>4.448</v>
      </c>
      <c r="H84" s="99" t="n">
        <f aca="false">Inputs!G79</f>
        <v>4.448</v>
      </c>
      <c r="I84" s="100" t="n">
        <f aca="false">Inputs!D79</f>
        <v>0</v>
      </c>
      <c r="J84" s="98" t="n">
        <f aca="false">VLOOKUP($A84,[1]!Table,MATCH(J$4,[1]!Curves,0))</f>
        <v>0.013</v>
      </c>
      <c r="K84" s="99" t="n">
        <f aca="false">Inputs!H79</f>
        <v>0.013</v>
      </c>
      <c r="L84" s="101" t="n">
        <f aca="false">Inputs!E79</f>
        <v>0</v>
      </c>
      <c r="M84" s="98" t="n">
        <f aca="false">VLOOKUP($A84,[1]!Table,MATCH(M$4,[1]!Curves,0))</f>
        <v>0.01</v>
      </c>
      <c r="N84" s="99" t="n">
        <f aca="false">Inputs!I79</f>
        <v>0.01</v>
      </c>
      <c r="O84" s="101" t="n">
        <f aca="false">Inputs!F79</f>
        <v>0</v>
      </c>
      <c r="P84" s="102"/>
      <c r="Q84" s="103" t="n">
        <f aca="false">M84+J84+G84</f>
        <v>4.471</v>
      </c>
      <c r="R84" s="103" t="n">
        <f aca="false">N84+K84+H84</f>
        <v>4.471</v>
      </c>
      <c r="S84" s="103" t="n">
        <f aca="false">O84+L84+I84</f>
        <v>0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108"/>
    </row>
    <row r="85" customFormat="false" ht="12.75" hidden="false" customHeight="false" outlineLevel="0" collapsed="false">
      <c r="A85" s="25" t="n">
        <f aca="false">EDATE(A84,1)</f>
        <v>39234</v>
      </c>
      <c r="B85" s="95" t="n">
        <f aca="false">Inputs!C80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98" t="n">
        <f aca="false">VLOOKUP($A85,[1]!Table,MATCH(G$4,[1]!Curves,0))</f>
        <v>4.468</v>
      </c>
      <c r="H85" s="99" t="n">
        <f aca="false">Inputs!G80</f>
        <v>4.468</v>
      </c>
      <c r="I85" s="100" t="n">
        <f aca="false">Inputs!D80</f>
        <v>0</v>
      </c>
      <c r="J85" s="98" t="n">
        <f aca="false">VLOOKUP($A85,[1]!Table,MATCH(J$4,[1]!Curves,0))</f>
        <v>0.013</v>
      </c>
      <c r="K85" s="99" t="n">
        <f aca="false">Inputs!H80</f>
        <v>0.013</v>
      </c>
      <c r="L85" s="101" t="n">
        <f aca="false">Inputs!E80</f>
        <v>0</v>
      </c>
      <c r="M85" s="98" t="n">
        <f aca="false">VLOOKUP($A85,[1]!Table,MATCH(M$4,[1]!Curves,0))</f>
        <v>0.01</v>
      </c>
      <c r="N85" s="99" t="n">
        <f aca="false">Inputs!I80</f>
        <v>0.01</v>
      </c>
      <c r="O85" s="101" t="n">
        <f aca="false">Inputs!F80</f>
        <v>0</v>
      </c>
      <c r="P85" s="102"/>
      <c r="Q85" s="103" t="n">
        <f aca="false">M85+J85+G85</f>
        <v>4.491</v>
      </c>
      <c r="R85" s="103" t="n">
        <f aca="false">N85+K85+H85</f>
        <v>4.491</v>
      </c>
      <c r="S85" s="103" t="n">
        <f aca="false">O85+L85+I85</f>
        <v>0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108"/>
    </row>
    <row r="86" customFormat="false" ht="12.75" hidden="false" customHeight="false" outlineLevel="0" collapsed="false">
      <c r="A86" s="25" t="n">
        <f aca="false">EDATE(A85,1)</f>
        <v>39264</v>
      </c>
      <c r="B86" s="95" t="n">
        <f aca="false">Inputs!C81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98" t="n">
        <f aca="false">VLOOKUP($A86,[1]!Table,MATCH(G$4,[1]!Curves,0))</f>
        <v>4.489</v>
      </c>
      <c r="H86" s="99" t="n">
        <f aca="false">Inputs!G81</f>
        <v>4.489</v>
      </c>
      <c r="I86" s="100" t="n">
        <f aca="false">Inputs!D81</f>
        <v>0</v>
      </c>
      <c r="J86" s="98" t="n">
        <f aca="false">VLOOKUP($A86,[1]!Table,MATCH(J$4,[1]!Curves,0))</f>
        <v>0.013</v>
      </c>
      <c r="K86" s="99" t="n">
        <f aca="false">Inputs!H81</f>
        <v>0.013</v>
      </c>
      <c r="L86" s="101" t="n">
        <f aca="false">Inputs!E81</f>
        <v>0</v>
      </c>
      <c r="M86" s="98" t="n">
        <f aca="false">VLOOKUP($A86,[1]!Table,MATCH(M$4,[1]!Curves,0))</f>
        <v>0.01</v>
      </c>
      <c r="N86" s="99" t="n">
        <f aca="false">Inputs!I81</f>
        <v>0.01</v>
      </c>
      <c r="O86" s="101" t="n">
        <f aca="false">Inputs!F81</f>
        <v>0</v>
      </c>
      <c r="P86" s="102"/>
      <c r="Q86" s="103" t="n">
        <f aca="false">M86+J86+G86</f>
        <v>4.512</v>
      </c>
      <c r="R86" s="103" t="n">
        <f aca="false">N86+K86+H86</f>
        <v>4.512</v>
      </c>
      <c r="S86" s="103" t="n">
        <f aca="false">O86+L86+I86</f>
        <v>0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108"/>
    </row>
    <row r="87" customFormat="false" ht="12.75" hidden="false" customHeight="false" outlineLevel="0" collapsed="false">
      <c r="A87" s="25" t="n">
        <f aca="false">EDATE(A86,1)</f>
        <v>39295</v>
      </c>
      <c r="B87" s="95" t="n">
        <f aca="false">Inputs!C82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98" t="n">
        <f aca="false">VLOOKUP($A87,[1]!Table,MATCH(G$4,[1]!Curves,0))</f>
        <v>4.513</v>
      </c>
      <c r="H87" s="99" t="n">
        <f aca="false">Inputs!G82</f>
        <v>4.513</v>
      </c>
      <c r="I87" s="100" t="n">
        <f aca="false">Inputs!D82</f>
        <v>0</v>
      </c>
      <c r="J87" s="98" t="n">
        <f aca="false">VLOOKUP($A87,[1]!Table,MATCH(J$4,[1]!Curves,0))</f>
        <v>0.013</v>
      </c>
      <c r="K87" s="99" t="n">
        <f aca="false">Inputs!H82</f>
        <v>0.013</v>
      </c>
      <c r="L87" s="101" t="n">
        <f aca="false">Inputs!E82</f>
        <v>0</v>
      </c>
      <c r="M87" s="98" t="n">
        <f aca="false">VLOOKUP($A87,[1]!Table,MATCH(M$4,[1]!Curves,0))</f>
        <v>0.01</v>
      </c>
      <c r="N87" s="99" t="n">
        <f aca="false">Inputs!I82</f>
        <v>0.01</v>
      </c>
      <c r="O87" s="101" t="n">
        <f aca="false">Inputs!F82</f>
        <v>0</v>
      </c>
      <c r="P87" s="102"/>
      <c r="Q87" s="103" t="n">
        <f aca="false">M87+J87+G87</f>
        <v>4.536</v>
      </c>
      <c r="R87" s="103" t="n">
        <f aca="false">N87+K87+H87</f>
        <v>4.536</v>
      </c>
      <c r="S87" s="103" t="n">
        <f aca="false">O87+L87+I87</f>
        <v>0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108"/>
    </row>
    <row r="88" customFormat="false" ht="12.75" hidden="false" customHeight="false" outlineLevel="0" collapsed="false">
      <c r="A88" s="25" t="n">
        <f aca="false">EDATE(A87,1)</f>
        <v>39326</v>
      </c>
      <c r="B88" s="95" t="n">
        <f aca="false">Inputs!C83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98" t="n">
        <f aca="false">VLOOKUP($A88,[1]!Table,MATCH(G$4,[1]!Curves,0))</f>
        <v>4.523</v>
      </c>
      <c r="H88" s="99" t="n">
        <f aca="false">Inputs!G83</f>
        <v>4.523</v>
      </c>
      <c r="I88" s="100" t="n">
        <f aca="false">Inputs!D83</f>
        <v>0</v>
      </c>
      <c r="J88" s="98" t="n">
        <f aca="false">VLOOKUP($A88,[1]!Table,MATCH(J$4,[1]!Curves,0))</f>
        <v>0.013</v>
      </c>
      <c r="K88" s="99" t="n">
        <f aca="false">Inputs!H83</f>
        <v>0.013</v>
      </c>
      <c r="L88" s="101" t="n">
        <f aca="false">Inputs!E83</f>
        <v>0</v>
      </c>
      <c r="M88" s="98" t="n">
        <f aca="false">VLOOKUP($A88,[1]!Table,MATCH(M$4,[1]!Curves,0))</f>
        <v>0.01</v>
      </c>
      <c r="N88" s="99" t="n">
        <f aca="false">Inputs!I83</f>
        <v>0.01</v>
      </c>
      <c r="O88" s="101" t="n">
        <f aca="false">Inputs!F83</f>
        <v>0</v>
      </c>
      <c r="P88" s="102"/>
      <c r="Q88" s="103" t="n">
        <f aca="false">M88+J88+G88</f>
        <v>4.546</v>
      </c>
      <c r="R88" s="103" t="n">
        <f aca="false">N88+K88+H88</f>
        <v>4.546</v>
      </c>
      <c r="S88" s="103" t="n">
        <f aca="false">O88+L88+I88</f>
        <v>0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108"/>
    </row>
    <row r="89" customFormat="false" ht="12.75" hidden="false" customHeight="false" outlineLevel="0" collapsed="false">
      <c r="A89" s="25" t="n">
        <f aca="false">EDATE(A88,1)</f>
        <v>39356</v>
      </c>
      <c r="B89" s="95" t="n">
        <f aca="false">Inputs!C84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98" t="n">
        <f aca="false">VLOOKUP($A89,[1]!Table,MATCH(G$4,[1]!Curves,0))</f>
        <v>4.553</v>
      </c>
      <c r="H89" s="99" t="n">
        <f aca="false">Inputs!G84</f>
        <v>4.553</v>
      </c>
      <c r="I89" s="100" t="n">
        <f aca="false">Inputs!D84</f>
        <v>0</v>
      </c>
      <c r="J89" s="98" t="n">
        <f aca="false">VLOOKUP($A89,[1]!Table,MATCH(J$4,[1]!Curves,0))</f>
        <v>0.013</v>
      </c>
      <c r="K89" s="99" t="n">
        <f aca="false">Inputs!H84</f>
        <v>0.013</v>
      </c>
      <c r="L89" s="101" t="n">
        <f aca="false">Inputs!E84</f>
        <v>0</v>
      </c>
      <c r="M89" s="98" t="n">
        <f aca="false">VLOOKUP($A89,[1]!Table,MATCH(M$4,[1]!Curves,0))</f>
        <v>0.01</v>
      </c>
      <c r="N89" s="99" t="n">
        <f aca="false">Inputs!I84</f>
        <v>0.01</v>
      </c>
      <c r="O89" s="101" t="n">
        <f aca="false">Inputs!F84</f>
        <v>0</v>
      </c>
      <c r="P89" s="102"/>
      <c r="Q89" s="103" t="n">
        <f aca="false">M89+J89+G89</f>
        <v>4.576</v>
      </c>
      <c r="R89" s="103" t="n">
        <f aca="false">N89+K89+H89</f>
        <v>4.576</v>
      </c>
      <c r="S89" s="103" t="n">
        <f aca="false">O89+L89+I89</f>
        <v>0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108"/>
    </row>
    <row r="90" customFormat="false" ht="12.75" hidden="false" customHeight="false" outlineLevel="0" collapsed="false">
      <c r="A90" s="25" t="n">
        <f aca="false">EDATE(A89,1)</f>
        <v>39387</v>
      </c>
      <c r="B90" s="95" t="n">
        <f aca="false">Inputs!C85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98" t="n">
        <f aca="false">VLOOKUP($A90,[1]!Table,MATCH(G$4,[1]!Curves,0))</f>
        <v>4.693</v>
      </c>
      <c r="H90" s="99" t="n">
        <f aca="false">Inputs!G85</f>
        <v>4.693</v>
      </c>
      <c r="I90" s="100" t="n">
        <f aca="false">Inputs!D85</f>
        <v>0</v>
      </c>
      <c r="J90" s="98" t="n">
        <f aca="false">VLOOKUP($A90,[1]!Table,MATCH(J$4,[1]!Curves,0))</f>
        <v>0.0225</v>
      </c>
      <c r="K90" s="99" t="n">
        <f aca="false">Inputs!H85</f>
        <v>0.0225</v>
      </c>
      <c r="L90" s="101" t="n">
        <f aca="false">Inputs!E85</f>
        <v>0</v>
      </c>
      <c r="M90" s="98" t="n">
        <f aca="false">VLOOKUP($A90,[1]!Table,MATCH(M$4,[1]!Curves,0))</f>
        <v>0.015</v>
      </c>
      <c r="N90" s="99" t="n">
        <f aca="false">Inputs!I85</f>
        <v>0.015</v>
      </c>
      <c r="O90" s="101" t="n">
        <f aca="false">Inputs!F85</f>
        <v>0</v>
      </c>
      <c r="P90" s="102"/>
      <c r="Q90" s="103" t="n">
        <f aca="false">M90+J90+G90</f>
        <v>4.7305</v>
      </c>
      <c r="R90" s="103" t="n">
        <f aca="false">N90+K90+H90</f>
        <v>4.7305</v>
      </c>
      <c r="S90" s="103" t="n">
        <f aca="false">O90+L90+I90</f>
        <v>0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108"/>
    </row>
    <row r="91" customFormat="false" ht="12.75" hidden="false" customHeight="false" outlineLevel="0" collapsed="false">
      <c r="A91" s="25" t="n">
        <f aca="false">EDATE(A90,1)</f>
        <v>39417</v>
      </c>
      <c r="B91" s="95" t="n">
        <f aca="false">Inputs!C86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98" t="n">
        <f aca="false">VLOOKUP($A91,[1]!Table,MATCH(G$4,[1]!Curves,0))</f>
        <v>4.833</v>
      </c>
      <c r="H91" s="99" t="n">
        <f aca="false">Inputs!G86</f>
        <v>4.833</v>
      </c>
      <c r="I91" s="100" t="n">
        <f aca="false">Inputs!D86</f>
        <v>0</v>
      </c>
      <c r="J91" s="98" t="n">
        <f aca="false">VLOOKUP($A91,[1]!Table,MATCH(J$4,[1]!Curves,0))</f>
        <v>0.0225</v>
      </c>
      <c r="K91" s="99" t="n">
        <f aca="false">Inputs!H86</f>
        <v>0.0225</v>
      </c>
      <c r="L91" s="101" t="n">
        <f aca="false">Inputs!E86</f>
        <v>0</v>
      </c>
      <c r="M91" s="98" t="n">
        <f aca="false">VLOOKUP($A91,[1]!Table,MATCH(M$4,[1]!Curves,0))</f>
        <v>0.015</v>
      </c>
      <c r="N91" s="99" t="n">
        <f aca="false">Inputs!I86</f>
        <v>0.015</v>
      </c>
      <c r="O91" s="101" t="n">
        <f aca="false">Inputs!F86</f>
        <v>0</v>
      </c>
      <c r="P91" s="102"/>
      <c r="Q91" s="103" t="n">
        <f aca="false">M91+J91+G91</f>
        <v>4.8705</v>
      </c>
      <c r="R91" s="103" t="n">
        <f aca="false">N91+K91+H91</f>
        <v>4.8705</v>
      </c>
      <c r="S91" s="103" t="n">
        <f aca="false">O91+L91+I91</f>
        <v>0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108"/>
    </row>
    <row r="92" customFormat="false" ht="12.75" hidden="false" customHeight="false" outlineLevel="0" collapsed="false">
      <c r="A92" s="25" t="n">
        <f aca="false">EDATE(A91,1)</f>
        <v>39448</v>
      </c>
      <c r="B92" s="95" t="n">
        <f aca="false">Inputs!C87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98" t="n">
        <f aca="false">VLOOKUP($A92,[1]!Table,MATCH(G$4,[1]!Curves,0))</f>
        <v>4.898</v>
      </c>
      <c r="H92" s="99" t="n">
        <f aca="false">Inputs!G87</f>
        <v>4.898</v>
      </c>
      <c r="I92" s="100" t="n">
        <f aca="false">Inputs!D87</f>
        <v>0</v>
      </c>
      <c r="J92" s="98" t="n">
        <f aca="false">VLOOKUP($A92,[1]!Table,MATCH(J$4,[1]!Curves,0))</f>
        <v>0.0225</v>
      </c>
      <c r="K92" s="99" t="n">
        <f aca="false">Inputs!H87</f>
        <v>0.0225</v>
      </c>
      <c r="L92" s="101" t="n">
        <f aca="false">Inputs!E87</f>
        <v>0</v>
      </c>
      <c r="M92" s="98" t="n">
        <f aca="false">VLOOKUP($A92,[1]!Table,MATCH(M$4,[1]!Curves,0))</f>
        <v>0.015</v>
      </c>
      <c r="N92" s="99" t="n">
        <f aca="false">Inputs!I87</f>
        <v>0.015</v>
      </c>
      <c r="O92" s="101" t="n">
        <f aca="false">Inputs!F87</f>
        <v>0</v>
      </c>
      <c r="P92" s="102"/>
      <c r="Q92" s="103" t="n">
        <f aca="false">M92+J92+G92</f>
        <v>4.9355</v>
      </c>
      <c r="R92" s="103" t="n">
        <f aca="false">N92+K92+H92</f>
        <v>4.9355</v>
      </c>
      <c r="S92" s="103" t="n">
        <f aca="false">O92+L92+I92</f>
        <v>0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108"/>
    </row>
    <row r="93" customFormat="false" ht="12.75" hidden="false" customHeight="false" outlineLevel="0" collapsed="false">
      <c r="A93" s="25" t="n">
        <f aca="false">EDATE(A92,1)</f>
        <v>39479</v>
      </c>
      <c r="B93" s="95" t="n">
        <f aca="false">Inputs!C88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98" t="n">
        <f aca="false">VLOOKUP($A93,[1]!Table,MATCH(G$4,[1]!Curves,0))</f>
        <v>4.778</v>
      </c>
      <c r="H93" s="99" t="n">
        <f aca="false">Inputs!G88</f>
        <v>4.778</v>
      </c>
      <c r="I93" s="100" t="n">
        <f aca="false">Inputs!D88</f>
        <v>0</v>
      </c>
      <c r="J93" s="98" t="n">
        <f aca="false">VLOOKUP($A93,[1]!Table,MATCH(J$4,[1]!Curves,0))</f>
        <v>0.0225</v>
      </c>
      <c r="K93" s="99" t="n">
        <f aca="false">Inputs!H88</f>
        <v>0.0225</v>
      </c>
      <c r="L93" s="101" t="n">
        <f aca="false">Inputs!E88</f>
        <v>0</v>
      </c>
      <c r="M93" s="98" t="n">
        <f aca="false">VLOOKUP($A93,[1]!Table,MATCH(M$4,[1]!Curves,0))</f>
        <v>0.015</v>
      </c>
      <c r="N93" s="99" t="n">
        <f aca="false">Inputs!I88</f>
        <v>0.015</v>
      </c>
      <c r="O93" s="101" t="n">
        <f aca="false">Inputs!F88</f>
        <v>0</v>
      </c>
      <c r="P93" s="102"/>
      <c r="Q93" s="103" t="n">
        <f aca="false">M93+J93+G93</f>
        <v>4.8155</v>
      </c>
      <c r="R93" s="103" t="n">
        <f aca="false">N93+K93+H93</f>
        <v>4.8155</v>
      </c>
      <c r="S93" s="103" t="n">
        <f aca="false">O93+L93+I93</f>
        <v>0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108"/>
    </row>
    <row r="94" customFormat="false" ht="12.75" hidden="false" customHeight="false" outlineLevel="0" collapsed="false">
      <c r="A94" s="25" t="n">
        <f aca="false">EDATE(A93,1)</f>
        <v>39508</v>
      </c>
      <c r="B94" s="95" t="n">
        <f aca="false">Inputs!C89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98" t="n">
        <f aca="false">VLOOKUP($A94,[1]!Table,MATCH(G$4,[1]!Curves,0))</f>
        <v>4.653</v>
      </c>
      <c r="H94" s="99" t="n">
        <f aca="false">Inputs!G89</f>
        <v>4.653</v>
      </c>
      <c r="I94" s="100" t="n">
        <f aca="false">Inputs!D89</f>
        <v>0</v>
      </c>
      <c r="J94" s="98" t="n">
        <f aca="false">VLOOKUP($A94,[1]!Table,MATCH(J$4,[1]!Curves,0))</f>
        <v>0.0225</v>
      </c>
      <c r="K94" s="99" t="n">
        <f aca="false">Inputs!H89</f>
        <v>0.0225</v>
      </c>
      <c r="L94" s="101" t="n">
        <f aca="false">Inputs!E89</f>
        <v>0</v>
      </c>
      <c r="M94" s="98" t="n">
        <f aca="false">VLOOKUP($A94,[1]!Table,MATCH(M$4,[1]!Curves,0))</f>
        <v>0.015</v>
      </c>
      <c r="N94" s="99" t="n">
        <f aca="false">Inputs!I89</f>
        <v>0.015</v>
      </c>
      <c r="O94" s="101" t="n">
        <f aca="false">Inputs!F89</f>
        <v>0</v>
      </c>
      <c r="P94" s="102"/>
      <c r="Q94" s="103" t="n">
        <f aca="false">M94+J94+G94</f>
        <v>4.6905</v>
      </c>
      <c r="R94" s="103" t="n">
        <f aca="false">N94+K94+H94</f>
        <v>4.6905</v>
      </c>
      <c r="S94" s="103" t="n">
        <f aca="false">O94+L94+I94</f>
        <v>0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108"/>
    </row>
    <row r="95" customFormat="false" ht="12.75" hidden="false" customHeight="false" outlineLevel="0" collapsed="false">
      <c r="A95" s="25" t="n">
        <f aca="false">EDATE(A94,1)</f>
        <v>39539</v>
      </c>
      <c r="B95" s="95" t="n">
        <f aca="false">Inputs!C90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98" t="n">
        <f aca="false">VLOOKUP($A95,[1]!Table,MATCH(G$4,[1]!Curves,0))</f>
        <v>4.523</v>
      </c>
      <c r="H95" s="99" t="n">
        <f aca="false">Inputs!G90</f>
        <v>4.523</v>
      </c>
      <c r="I95" s="100" t="n">
        <f aca="false">Inputs!D90</f>
        <v>0</v>
      </c>
      <c r="J95" s="98" t="n">
        <f aca="false">VLOOKUP($A95,[1]!Table,MATCH(J$4,[1]!Curves,0))</f>
        <v>0.013</v>
      </c>
      <c r="K95" s="99" t="n">
        <f aca="false">Inputs!H90</f>
        <v>0.013</v>
      </c>
      <c r="L95" s="101" t="n">
        <f aca="false">Inputs!E90</f>
        <v>0</v>
      </c>
      <c r="M95" s="98" t="n">
        <f aca="false">VLOOKUP($A95,[1]!Table,MATCH(M$4,[1]!Curves,0))</f>
        <v>0.01</v>
      </c>
      <c r="N95" s="99" t="n">
        <f aca="false">Inputs!I90</f>
        <v>0.01</v>
      </c>
      <c r="O95" s="101" t="n">
        <f aca="false">Inputs!F90</f>
        <v>0</v>
      </c>
      <c r="P95" s="102"/>
      <c r="Q95" s="103" t="n">
        <f aca="false">M95+J95+G95</f>
        <v>4.546</v>
      </c>
      <c r="R95" s="103" t="n">
        <f aca="false">N95+K95+H95</f>
        <v>4.546</v>
      </c>
      <c r="S95" s="103" t="n">
        <f aca="false">O95+L95+I95</f>
        <v>0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108"/>
    </row>
    <row r="96" customFormat="false" ht="12.75" hidden="false" customHeight="false" outlineLevel="0" collapsed="false">
      <c r="A96" s="25" t="n">
        <f aca="false">EDATE(A95,1)</f>
        <v>39569</v>
      </c>
      <c r="B96" s="95" t="n">
        <f aca="false">Inputs!C91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98" t="n">
        <f aca="false">VLOOKUP($A96,[1]!Table,MATCH(G$4,[1]!Curves,0))</f>
        <v>4.513</v>
      </c>
      <c r="H96" s="99" t="n">
        <f aca="false">Inputs!G91</f>
        <v>4.513</v>
      </c>
      <c r="I96" s="100" t="n">
        <f aca="false">Inputs!D91</f>
        <v>0</v>
      </c>
      <c r="J96" s="98" t="n">
        <f aca="false">VLOOKUP($A96,[1]!Table,MATCH(J$4,[1]!Curves,0))</f>
        <v>0.013</v>
      </c>
      <c r="K96" s="99" t="n">
        <f aca="false">Inputs!H91</f>
        <v>0.013</v>
      </c>
      <c r="L96" s="101" t="n">
        <f aca="false">Inputs!E91</f>
        <v>0</v>
      </c>
      <c r="M96" s="98" t="n">
        <f aca="false">VLOOKUP($A96,[1]!Table,MATCH(M$4,[1]!Curves,0))</f>
        <v>0.01</v>
      </c>
      <c r="N96" s="99" t="n">
        <f aca="false">Inputs!I91</f>
        <v>0.01</v>
      </c>
      <c r="O96" s="101" t="n">
        <f aca="false">Inputs!F91</f>
        <v>0</v>
      </c>
      <c r="P96" s="102"/>
      <c r="Q96" s="103" t="n">
        <f aca="false">M96+J96+G96</f>
        <v>4.536</v>
      </c>
      <c r="R96" s="103" t="n">
        <f aca="false">N96+K96+H96</f>
        <v>4.536</v>
      </c>
      <c r="S96" s="103" t="n">
        <f aca="false">O96+L96+I96</f>
        <v>0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108"/>
    </row>
    <row r="97" customFormat="false" ht="12.75" hidden="false" customHeight="false" outlineLevel="0" collapsed="false">
      <c r="A97" s="25" t="n">
        <f aca="false">EDATE(A96,1)</f>
        <v>39600</v>
      </c>
      <c r="B97" s="95" t="n">
        <f aca="false">Inputs!C92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98" t="n">
        <f aca="false">VLOOKUP($A97,[1]!Table,MATCH(G$4,[1]!Curves,0))</f>
        <v>4.533</v>
      </c>
      <c r="H97" s="99" t="n">
        <f aca="false">Inputs!G92</f>
        <v>4.533</v>
      </c>
      <c r="I97" s="100" t="n">
        <f aca="false">Inputs!D92</f>
        <v>0</v>
      </c>
      <c r="J97" s="98" t="n">
        <f aca="false">VLOOKUP($A97,[1]!Table,MATCH(J$4,[1]!Curves,0))</f>
        <v>0.013</v>
      </c>
      <c r="K97" s="99" t="n">
        <f aca="false">Inputs!H92</f>
        <v>0.013</v>
      </c>
      <c r="L97" s="101" t="n">
        <f aca="false">Inputs!E92</f>
        <v>0</v>
      </c>
      <c r="M97" s="98" t="n">
        <f aca="false">VLOOKUP($A97,[1]!Table,MATCH(M$4,[1]!Curves,0))</f>
        <v>0.01</v>
      </c>
      <c r="N97" s="99" t="n">
        <f aca="false">Inputs!I92</f>
        <v>0.01</v>
      </c>
      <c r="O97" s="101" t="n">
        <f aca="false">Inputs!F92</f>
        <v>0</v>
      </c>
      <c r="P97" s="102"/>
      <c r="Q97" s="103" t="n">
        <f aca="false">M97+J97+G97</f>
        <v>4.556</v>
      </c>
      <c r="R97" s="103" t="n">
        <f aca="false">N97+K97+H97</f>
        <v>4.556</v>
      </c>
      <c r="S97" s="103" t="n">
        <f aca="false">O97+L97+I97</f>
        <v>0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108"/>
    </row>
    <row r="98" customFormat="false" ht="12.75" hidden="false" customHeight="false" outlineLevel="0" collapsed="false">
      <c r="A98" s="25" t="n">
        <f aca="false">EDATE(A97,1)</f>
        <v>39630</v>
      </c>
      <c r="B98" s="95" t="n">
        <f aca="false">Inputs!C93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98" t="n">
        <f aca="false">VLOOKUP($A98,[1]!Table,MATCH(G$4,[1]!Curves,0))</f>
        <v>4.554</v>
      </c>
      <c r="H98" s="99" t="n">
        <f aca="false">Inputs!G93</f>
        <v>4.554</v>
      </c>
      <c r="I98" s="100" t="n">
        <f aca="false">Inputs!D93</f>
        <v>0</v>
      </c>
      <c r="J98" s="98" t="n">
        <f aca="false">VLOOKUP($A98,[1]!Table,MATCH(J$4,[1]!Curves,0))</f>
        <v>0.013</v>
      </c>
      <c r="K98" s="99" t="n">
        <f aca="false">Inputs!H93</f>
        <v>0.013</v>
      </c>
      <c r="L98" s="101" t="n">
        <f aca="false">Inputs!E93</f>
        <v>0</v>
      </c>
      <c r="M98" s="98" t="n">
        <f aca="false">VLOOKUP($A98,[1]!Table,MATCH(M$4,[1]!Curves,0))</f>
        <v>0.01</v>
      </c>
      <c r="N98" s="99" t="n">
        <f aca="false">Inputs!I93</f>
        <v>0.01</v>
      </c>
      <c r="O98" s="101" t="n">
        <f aca="false">Inputs!F93</f>
        <v>0</v>
      </c>
      <c r="P98" s="102"/>
      <c r="Q98" s="103" t="n">
        <f aca="false">M98+J98+G98</f>
        <v>4.577</v>
      </c>
      <c r="R98" s="103" t="n">
        <f aca="false">N98+K98+H98</f>
        <v>4.577</v>
      </c>
      <c r="S98" s="103" t="n">
        <f aca="false">O98+L98+I98</f>
        <v>0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108"/>
    </row>
    <row r="99" customFormat="false" ht="12.75" hidden="false" customHeight="false" outlineLevel="0" collapsed="false">
      <c r="A99" s="25" t="n">
        <f aca="false">EDATE(A98,1)</f>
        <v>39661</v>
      </c>
      <c r="B99" s="95" t="n">
        <f aca="false">Inputs!C94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98" t="n">
        <f aca="false">VLOOKUP($A99,[1]!Table,MATCH(G$4,[1]!Curves,0))</f>
        <v>4.578</v>
      </c>
      <c r="H99" s="99" t="n">
        <f aca="false">Inputs!G94</f>
        <v>4.578</v>
      </c>
      <c r="I99" s="100" t="n">
        <f aca="false">Inputs!D94</f>
        <v>0</v>
      </c>
      <c r="J99" s="98" t="n">
        <f aca="false">VLOOKUP($A99,[1]!Table,MATCH(J$4,[1]!Curves,0))</f>
        <v>0.013</v>
      </c>
      <c r="K99" s="99" t="n">
        <f aca="false">Inputs!H94</f>
        <v>0.013</v>
      </c>
      <c r="L99" s="101" t="n">
        <f aca="false">Inputs!E94</f>
        <v>0</v>
      </c>
      <c r="M99" s="98" t="n">
        <f aca="false">VLOOKUP($A99,[1]!Table,MATCH(M$4,[1]!Curves,0))</f>
        <v>0.01</v>
      </c>
      <c r="N99" s="99" t="n">
        <f aca="false">Inputs!I94</f>
        <v>0.01</v>
      </c>
      <c r="O99" s="101" t="n">
        <f aca="false">Inputs!F94</f>
        <v>0</v>
      </c>
      <c r="P99" s="102"/>
      <c r="Q99" s="103" t="n">
        <f aca="false">M99+J99+G99</f>
        <v>4.601</v>
      </c>
      <c r="R99" s="103" t="n">
        <f aca="false">N99+K99+H99</f>
        <v>4.601</v>
      </c>
      <c r="S99" s="103" t="n">
        <f aca="false">O99+L99+I99</f>
        <v>0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108"/>
    </row>
    <row r="100" customFormat="false" ht="12.75" hidden="false" customHeight="false" outlineLevel="0" collapsed="false">
      <c r="A100" s="25" t="n">
        <f aca="false">EDATE(A99,1)</f>
        <v>39692</v>
      </c>
      <c r="B100" s="95" t="n">
        <f aca="false">Inputs!C95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98" t="n">
        <f aca="false">VLOOKUP($A100,[1]!Table,MATCH(G$4,[1]!Curves,0))</f>
        <v>4.588</v>
      </c>
      <c r="H100" s="99" t="n">
        <f aca="false">Inputs!G95</f>
        <v>4.588</v>
      </c>
      <c r="I100" s="100" t="n">
        <f aca="false">Inputs!D95</f>
        <v>0</v>
      </c>
      <c r="J100" s="98" t="n">
        <f aca="false">VLOOKUP($A100,[1]!Table,MATCH(J$4,[1]!Curves,0))</f>
        <v>0.013</v>
      </c>
      <c r="K100" s="99" t="n">
        <f aca="false">Inputs!H95</f>
        <v>0.013</v>
      </c>
      <c r="L100" s="101" t="n">
        <f aca="false">Inputs!E95</f>
        <v>0</v>
      </c>
      <c r="M100" s="98" t="n">
        <f aca="false">VLOOKUP($A100,[1]!Table,MATCH(M$4,[1]!Curves,0))</f>
        <v>0.01</v>
      </c>
      <c r="N100" s="99" t="n">
        <f aca="false">Inputs!I95</f>
        <v>0.01</v>
      </c>
      <c r="O100" s="101" t="n">
        <f aca="false">Inputs!F95</f>
        <v>0</v>
      </c>
      <c r="P100" s="102"/>
      <c r="Q100" s="103" t="n">
        <f aca="false">M100+J100+G100</f>
        <v>4.611</v>
      </c>
      <c r="R100" s="103" t="n">
        <f aca="false">N100+K100+H100</f>
        <v>4.611</v>
      </c>
      <c r="S100" s="103" t="n">
        <f aca="false">O100+L100+I100</f>
        <v>0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108"/>
    </row>
    <row r="101" customFormat="false" ht="12.75" hidden="false" customHeight="false" outlineLevel="0" collapsed="false">
      <c r="A101" s="25" t="n">
        <f aca="false">EDATE(A100,1)</f>
        <v>39722</v>
      </c>
      <c r="B101" s="95" t="n">
        <f aca="false">Inputs!C96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98" t="n">
        <f aca="false">VLOOKUP($A101,[1]!Table,MATCH(G$4,[1]!Curves,0))</f>
        <v>4.618</v>
      </c>
      <c r="H101" s="99" t="n">
        <f aca="false">Inputs!G96</f>
        <v>4.618</v>
      </c>
      <c r="I101" s="100" t="n">
        <f aca="false">Inputs!D96</f>
        <v>0</v>
      </c>
      <c r="J101" s="98" t="n">
        <f aca="false">VLOOKUP($A101,[1]!Table,MATCH(J$4,[1]!Curves,0))</f>
        <v>0.013</v>
      </c>
      <c r="K101" s="99" t="n">
        <f aca="false">Inputs!H96</f>
        <v>0.013</v>
      </c>
      <c r="L101" s="101" t="n">
        <f aca="false">Inputs!E96</f>
        <v>0</v>
      </c>
      <c r="M101" s="98" t="n">
        <f aca="false">VLOOKUP($A101,[1]!Table,MATCH(M$4,[1]!Curves,0))</f>
        <v>0.01</v>
      </c>
      <c r="N101" s="99" t="n">
        <f aca="false">Inputs!I96</f>
        <v>0.01</v>
      </c>
      <c r="O101" s="101" t="n">
        <f aca="false">Inputs!F96</f>
        <v>0</v>
      </c>
      <c r="P101" s="102"/>
      <c r="Q101" s="103" t="n">
        <f aca="false">M101+J101+G101</f>
        <v>4.641</v>
      </c>
      <c r="R101" s="103" t="n">
        <f aca="false">N101+K101+H101</f>
        <v>4.641</v>
      </c>
      <c r="S101" s="103" t="n">
        <f aca="false">O101+L101+I101</f>
        <v>0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108"/>
    </row>
    <row r="102" customFormat="false" ht="12.75" hidden="false" customHeight="false" outlineLevel="0" collapsed="false">
      <c r="A102" s="25" t="n">
        <f aca="false">EDATE(A101,1)</f>
        <v>39753</v>
      </c>
      <c r="B102" s="95" t="n">
        <f aca="false">Inputs!C97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98" t="n">
        <f aca="false">VLOOKUP($A102,[1]!Table,MATCH(G$4,[1]!Curves,0))</f>
        <v>4.758</v>
      </c>
      <c r="H102" s="99" t="n">
        <f aca="false">Inputs!G97</f>
        <v>4.758</v>
      </c>
      <c r="I102" s="100" t="n">
        <f aca="false">Inputs!D97</f>
        <v>0</v>
      </c>
      <c r="J102" s="98" t="n">
        <f aca="false">VLOOKUP($A102,[1]!Table,MATCH(J$4,[1]!Curves,0))</f>
        <v>0.0235</v>
      </c>
      <c r="K102" s="99" t="n">
        <f aca="false">Inputs!H97</f>
        <v>0.0235</v>
      </c>
      <c r="L102" s="101" t="n">
        <f aca="false">Inputs!E97</f>
        <v>0</v>
      </c>
      <c r="M102" s="98" t="n">
        <f aca="false">VLOOKUP($A102,[1]!Table,MATCH(M$4,[1]!Curves,0))</f>
        <v>0.015</v>
      </c>
      <c r="N102" s="99" t="n">
        <f aca="false">Inputs!I97</f>
        <v>0.015</v>
      </c>
      <c r="O102" s="101" t="n">
        <f aca="false">Inputs!F97</f>
        <v>0</v>
      </c>
      <c r="P102" s="102"/>
      <c r="Q102" s="103" t="n">
        <f aca="false">M102+J102+G102</f>
        <v>4.7965</v>
      </c>
      <c r="R102" s="103" t="n">
        <f aca="false">N102+K102+H102</f>
        <v>4.7965</v>
      </c>
      <c r="S102" s="103" t="n">
        <f aca="false">O102+L102+I102</f>
        <v>0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108"/>
    </row>
    <row r="103" customFormat="false" ht="12.75" hidden="false" customHeight="false" outlineLevel="0" collapsed="false">
      <c r="A103" s="25" t="n">
        <f aca="false">EDATE(A102,1)</f>
        <v>39783</v>
      </c>
      <c r="B103" s="95" t="n">
        <f aca="false">Inputs!C98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98" t="n">
        <f aca="false">VLOOKUP($A103,[1]!Table,MATCH(G$4,[1]!Curves,0))</f>
        <v>4.898</v>
      </c>
      <c r="H103" s="99" t="n">
        <f aca="false">Inputs!G98</f>
        <v>4.898</v>
      </c>
      <c r="I103" s="100" t="n">
        <f aca="false">Inputs!D98</f>
        <v>0</v>
      </c>
      <c r="J103" s="98" t="n">
        <f aca="false">VLOOKUP($A103,[1]!Table,MATCH(J$4,[1]!Curves,0))</f>
        <v>0.0235</v>
      </c>
      <c r="K103" s="99" t="n">
        <f aca="false">Inputs!H98</f>
        <v>0.0235</v>
      </c>
      <c r="L103" s="101" t="n">
        <f aca="false">Inputs!E98</f>
        <v>0</v>
      </c>
      <c r="M103" s="98" t="n">
        <f aca="false">VLOOKUP($A103,[1]!Table,MATCH(M$4,[1]!Curves,0))</f>
        <v>0.015</v>
      </c>
      <c r="N103" s="99" t="n">
        <f aca="false">Inputs!I98</f>
        <v>0.015</v>
      </c>
      <c r="O103" s="101" t="n">
        <f aca="false">Inputs!F98</f>
        <v>0</v>
      </c>
      <c r="P103" s="102"/>
      <c r="Q103" s="103" t="n">
        <f aca="false">M103+J103+G103</f>
        <v>4.9365</v>
      </c>
      <c r="R103" s="103" t="n">
        <f aca="false">N103+K103+H103</f>
        <v>4.9365</v>
      </c>
      <c r="S103" s="103" t="n">
        <f aca="false">O103+L103+I103</f>
        <v>0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108"/>
    </row>
    <row r="104" customFormat="false" ht="12.75" hidden="false" customHeight="false" outlineLevel="0" collapsed="false">
      <c r="A104" s="25" t="n">
        <f aca="false">EDATE(A103,1)</f>
        <v>39814</v>
      </c>
      <c r="B104" s="95" t="n">
        <f aca="false">Inputs!C99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98" t="n">
        <f aca="false">VLOOKUP($A104,[1]!Table,MATCH(G$4,[1]!Curves,0))</f>
        <v>4.968</v>
      </c>
      <c r="H104" s="99" t="n">
        <f aca="false">Inputs!G99</f>
        <v>4.968</v>
      </c>
      <c r="I104" s="100" t="n">
        <f aca="false">Inputs!D99</f>
        <v>0</v>
      </c>
      <c r="J104" s="98" t="n">
        <f aca="false">VLOOKUP($A104,[1]!Table,MATCH(J$4,[1]!Curves,0))</f>
        <v>0.0235</v>
      </c>
      <c r="K104" s="99" t="n">
        <f aca="false">Inputs!H99</f>
        <v>0.0235</v>
      </c>
      <c r="L104" s="101" t="n">
        <f aca="false">Inputs!E99</f>
        <v>0</v>
      </c>
      <c r="M104" s="98" t="n">
        <f aca="false">VLOOKUP($A104,[1]!Table,MATCH(M$4,[1]!Curves,0))</f>
        <v>0.015</v>
      </c>
      <c r="N104" s="99" t="n">
        <f aca="false">Inputs!I99</f>
        <v>0.015</v>
      </c>
      <c r="O104" s="101" t="n">
        <f aca="false">Inputs!F99</f>
        <v>0</v>
      </c>
      <c r="P104" s="102"/>
      <c r="Q104" s="103" t="n">
        <f aca="false">M104+J104+G104</f>
        <v>5.0065</v>
      </c>
      <c r="R104" s="103" t="n">
        <f aca="false">N104+K104+H104</f>
        <v>5.0065</v>
      </c>
      <c r="S104" s="103" t="n">
        <f aca="false">O104+L104+I104</f>
        <v>0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108"/>
    </row>
    <row r="105" customFormat="false" ht="12.75" hidden="false" customHeight="false" outlineLevel="0" collapsed="false">
      <c r="A105" s="25" t="n">
        <f aca="false">EDATE(A104,1)</f>
        <v>39845</v>
      </c>
      <c r="B105" s="95" t="n">
        <f aca="false">Inputs!C100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98" t="n">
        <f aca="false">VLOOKUP($A105,[1]!Table,MATCH(G$4,[1]!Curves,0))</f>
        <v>4.848</v>
      </c>
      <c r="H105" s="99" t="n">
        <f aca="false">Inputs!G100</f>
        <v>4.848</v>
      </c>
      <c r="I105" s="100" t="n">
        <f aca="false">Inputs!D100</f>
        <v>0</v>
      </c>
      <c r="J105" s="98" t="n">
        <f aca="false">VLOOKUP($A105,[1]!Table,MATCH(J$4,[1]!Curves,0))</f>
        <v>0.0235</v>
      </c>
      <c r="K105" s="99" t="n">
        <f aca="false">Inputs!H100</f>
        <v>0.0235</v>
      </c>
      <c r="L105" s="101" t="n">
        <f aca="false">Inputs!E100</f>
        <v>0</v>
      </c>
      <c r="M105" s="98" t="n">
        <f aca="false">VLOOKUP($A105,[1]!Table,MATCH(M$4,[1]!Curves,0))</f>
        <v>0.015</v>
      </c>
      <c r="N105" s="99" t="n">
        <f aca="false">Inputs!I100</f>
        <v>0.015</v>
      </c>
      <c r="O105" s="101" t="n">
        <f aca="false">Inputs!F100</f>
        <v>0</v>
      </c>
      <c r="P105" s="102"/>
      <c r="Q105" s="103" t="n">
        <f aca="false">M105+J105+G105</f>
        <v>4.8865</v>
      </c>
      <c r="R105" s="103" t="n">
        <f aca="false">N105+K105+H105</f>
        <v>4.8865</v>
      </c>
      <c r="S105" s="103" t="n">
        <f aca="false">O105+L105+I105</f>
        <v>0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108"/>
    </row>
    <row r="106" customFormat="false" ht="12.75" hidden="false" customHeight="false" outlineLevel="0" collapsed="false">
      <c r="A106" s="25" t="n">
        <f aca="false">EDATE(A105,1)</f>
        <v>39873</v>
      </c>
      <c r="B106" s="95" t="n">
        <f aca="false">Inputs!C101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98" t="n">
        <f aca="false">VLOOKUP($A106,[1]!Table,MATCH(G$4,[1]!Curves,0))</f>
        <v>4.723</v>
      </c>
      <c r="H106" s="99" t="n">
        <f aca="false">Inputs!G101</f>
        <v>4.723</v>
      </c>
      <c r="I106" s="100" t="n">
        <f aca="false">Inputs!D101</f>
        <v>0</v>
      </c>
      <c r="J106" s="98" t="n">
        <f aca="false">VLOOKUP($A106,[1]!Table,MATCH(J$4,[1]!Curves,0))</f>
        <v>0.0235</v>
      </c>
      <c r="K106" s="99" t="n">
        <f aca="false">Inputs!H101</f>
        <v>0.0235</v>
      </c>
      <c r="L106" s="101" t="n">
        <f aca="false">Inputs!E101</f>
        <v>0</v>
      </c>
      <c r="M106" s="98" t="n">
        <f aca="false">VLOOKUP($A106,[1]!Table,MATCH(M$4,[1]!Curves,0))</f>
        <v>0.015</v>
      </c>
      <c r="N106" s="99" t="n">
        <f aca="false">Inputs!I101</f>
        <v>0.015</v>
      </c>
      <c r="O106" s="101" t="n">
        <f aca="false">Inputs!F101</f>
        <v>0</v>
      </c>
      <c r="P106" s="102"/>
      <c r="Q106" s="103" t="n">
        <f aca="false">M106+J106+G106</f>
        <v>4.7615</v>
      </c>
      <c r="R106" s="103" t="n">
        <f aca="false">N106+K106+H106</f>
        <v>4.7615</v>
      </c>
      <c r="S106" s="103" t="n">
        <f aca="false">O106+L106+I106</f>
        <v>0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108"/>
    </row>
    <row r="107" customFormat="false" ht="12.75" hidden="false" customHeight="false" outlineLevel="0" collapsed="false">
      <c r="A107" s="25" t="n">
        <f aca="false">EDATE(A106,1)</f>
        <v>39904</v>
      </c>
      <c r="B107" s="95" t="n">
        <f aca="false">Inputs!C102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98" t="n">
        <f aca="false">VLOOKUP($A107,[1]!Table,MATCH(G$4,[1]!Curves,0))</f>
        <v>4.593</v>
      </c>
      <c r="H107" s="99" t="n">
        <f aca="false">Inputs!G102</f>
        <v>4.593</v>
      </c>
      <c r="I107" s="100" t="n">
        <f aca="false">Inputs!D102</f>
        <v>0</v>
      </c>
      <c r="J107" s="98" t="n">
        <f aca="false">VLOOKUP($A107,[1]!Table,MATCH(J$4,[1]!Curves,0))</f>
        <v>0.013</v>
      </c>
      <c r="K107" s="99" t="n">
        <f aca="false">Inputs!H102</f>
        <v>0.013</v>
      </c>
      <c r="L107" s="101" t="n">
        <f aca="false">Inputs!E102</f>
        <v>0</v>
      </c>
      <c r="M107" s="98" t="n">
        <f aca="false">VLOOKUP($A107,[1]!Table,MATCH(M$4,[1]!Curves,0))</f>
        <v>0.01</v>
      </c>
      <c r="N107" s="99" t="n">
        <f aca="false">Inputs!I102</f>
        <v>0.01</v>
      </c>
      <c r="O107" s="101" t="n">
        <f aca="false">Inputs!F102</f>
        <v>0</v>
      </c>
      <c r="P107" s="102"/>
      <c r="Q107" s="103" t="n">
        <f aca="false">M107+J107+G107</f>
        <v>4.616</v>
      </c>
      <c r="R107" s="103" t="n">
        <f aca="false">N107+K107+H107</f>
        <v>4.616</v>
      </c>
      <c r="S107" s="103" t="n">
        <f aca="false">O107+L107+I107</f>
        <v>0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108"/>
    </row>
    <row r="108" customFormat="false" ht="12.75" hidden="false" customHeight="false" outlineLevel="0" collapsed="false">
      <c r="A108" s="25" t="n">
        <f aca="false">EDATE(A107,1)</f>
        <v>39934</v>
      </c>
      <c r="B108" s="95" t="n">
        <f aca="false">Inputs!C103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98" t="n">
        <f aca="false">VLOOKUP($A108,[1]!Table,MATCH(G$4,[1]!Curves,0))</f>
        <v>4.583</v>
      </c>
      <c r="H108" s="99" t="n">
        <f aca="false">Inputs!G103</f>
        <v>4.583</v>
      </c>
      <c r="I108" s="100" t="n">
        <f aca="false">Inputs!D103</f>
        <v>0</v>
      </c>
      <c r="J108" s="98" t="n">
        <f aca="false">VLOOKUP($A108,[1]!Table,MATCH(J$4,[1]!Curves,0))</f>
        <v>0.013</v>
      </c>
      <c r="K108" s="99" t="n">
        <f aca="false">Inputs!H103</f>
        <v>0.013</v>
      </c>
      <c r="L108" s="101" t="n">
        <f aca="false">Inputs!E103</f>
        <v>0</v>
      </c>
      <c r="M108" s="98" t="n">
        <f aca="false">VLOOKUP($A108,[1]!Table,MATCH(M$4,[1]!Curves,0))</f>
        <v>0.01</v>
      </c>
      <c r="N108" s="99" t="n">
        <f aca="false">Inputs!I103</f>
        <v>0.01</v>
      </c>
      <c r="O108" s="101" t="n">
        <f aca="false">Inputs!F103</f>
        <v>0</v>
      </c>
      <c r="P108" s="102"/>
      <c r="Q108" s="103" t="n">
        <f aca="false">M108+J108+G108</f>
        <v>4.606</v>
      </c>
      <c r="R108" s="103" t="n">
        <f aca="false">N108+K108+H108</f>
        <v>4.606</v>
      </c>
      <c r="S108" s="103" t="n">
        <f aca="false">O108+L108+I108</f>
        <v>0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108"/>
    </row>
    <row r="109" customFormat="false" ht="12.75" hidden="false" customHeight="false" outlineLevel="0" collapsed="false">
      <c r="A109" s="25" t="n">
        <f aca="false">EDATE(A108,1)</f>
        <v>39965</v>
      </c>
      <c r="B109" s="95" t="n">
        <f aca="false">Inputs!C104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98" t="n">
        <f aca="false">VLOOKUP($A109,[1]!Table,MATCH(G$4,[1]!Curves,0))</f>
        <v>4.603</v>
      </c>
      <c r="H109" s="99" t="n">
        <f aca="false">Inputs!G104</f>
        <v>4.603</v>
      </c>
      <c r="I109" s="100" t="n">
        <f aca="false">Inputs!D104</f>
        <v>0</v>
      </c>
      <c r="J109" s="98" t="n">
        <f aca="false">VLOOKUP($A109,[1]!Table,MATCH(J$4,[1]!Curves,0))</f>
        <v>0.013</v>
      </c>
      <c r="K109" s="99" t="n">
        <f aca="false">Inputs!H104</f>
        <v>0.013</v>
      </c>
      <c r="L109" s="101" t="n">
        <f aca="false">Inputs!E104</f>
        <v>0</v>
      </c>
      <c r="M109" s="98" t="n">
        <f aca="false">VLOOKUP($A109,[1]!Table,MATCH(M$4,[1]!Curves,0))</f>
        <v>0.01</v>
      </c>
      <c r="N109" s="99" t="n">
        <f aca="false">Inputs!I104</f>
        <v>0.01</v>
      </c>
      <c r="O109" s="101" t="n">
        <f aca="false">Inputs!F104</f>
        <v>0</v>
      </c>
      <c r="P109" s="102"/>
      <c r="Q109" s="103" t="n">
        <f aca="false">M109+J109+G109</f>
        <v>4.626</v>
      </c>
      <c r="R109" s="103" t="n">
        <f aca="false">N109+K109+H109</f>
        <v>4.626</v>
      </c>
      <c r="S109" s="103" t="n">
        <f aca="false">O109+L109+I109</f>
        <v>0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108"/>
    </row>
    <row r="110" customFormat="false" ht="12.75" hidden="false" customHeight="false" outlineLevel="0" collapsed="false">
      <c r="A110" s="25" t="n">
        <f aca="false">EDATE(A109,1)</f>
        <v>39995</v>
      </c>
      <c r="B110" s="95" t="n">
        <f aca="false">Inputs!C105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98" t="n">
        <f aca="false">VLOOKUP($A110,[1]!Table,MATCH(G$4,[1]!Curves,0))</f>
        <v>4.624</v>
      </c>
      <c r="H110" s="99" t="n">
        <f aca="false">Inputs!G105</f>
        <v>4.624</v>
      </c>
      <c r="I110" s="100" t="n">
        <f aca="false">Inputs!D105</f>
        <v>0</v>
      </c>
      <c r="J110" s="98" t="n">
        <f aca="false">VLOOKUP($A110,[1]!Table,MATCH(J$4,[1]!Curves,0))</f>
        <v>0.013</v>
      </c>
      <c r="K110" s="99" t="n">
        <f aca="false">Inputs!H105</f>
        <v>0.013</v>
      </c>
      <c r="L110" s="101" t="n">
        <f aca="false">Inputs!E105</f>
        <v>0</v>
      </c>
      <c r="M110" s="98" t="n">
        <f aca="false">VLOOKUP($A110,[1]!Table,MATCH(M$4,[1]!Curves,0))</f>
        <v>0.01</v>
      </c>
      <c r="N110" s="99" t="n">
        <f aca="false">Inputs!I105</f>
        <v>0.01</v>
      </c>
      <c r="O110" s="101" t="n">
        <f aca="false">Inputs!F105</f>
        <v>0</v>
      </c>
      <c r="P110" s="102"/>
      <c r="Q110" s="103" t="n">
        <f aca="false">M110+J110+G110</f>
        <v>4.647</v>
      </c>
      <c r="R110" s="103" t="n">
        <f aca="false">N110+K110+H110</f>
        <v>4.647</v>
      </c>
      <c r="S110" s="103" t="n">
        <f aca="false">O110+L110+I110</f>
        <v>0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108"/>
    </row>
    <row r="111" customFormat="false" ht="12.75" hidden="false" customHeight="false" outlineLevel="0" collapsed="false">
      <c r="A111" s="25" t="n">
        <f aca="false">EDATE(A110,1)</f>
        <v>40026</v>
      </c>
      <c r="B111" s="95" t="n">
        <f aca="false">Inputs!C106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98" t="n">
        <f aca="false">VLOOKUP($A111,[1]!Table,MATCH(G$4,[1]!Curves,0))</f>
        <v>4.648</v>
      </c>
      <c r="H111" s="99" t="n">
        <f aca="false">Inputs!G106</f>
        <v>4.648</v>
      </c>
      <c r="I111" s="100" t="n">
        <f aca="false">Inputs!D106</f>
        <v>0</v>
      </c>
      <c r="J111" s="98" t="n">
        <f aca="false">VLOOKUP($A111,[1]!Table,MATCH(J$4,[1]!Curves,0))</f>
        <v>0.013</v>
      </c>
      <c r="K111" s="99" t="n">
        <f aca="false">Inputs!H106</f>
        <v>0.013</v>
      </c>
      <c r="L111" s="101" t="n">
        <f aca="false">Inputs!E106</f>
        <v>0</v>
      </c>
      <c r="M111" s="98" t="n">
        <f aca="false">VLOOKUP($A111,[1]!Table,MATCH(M$4,[1]!Curves,0))</f>
        <v>0.01</v>
      </c>
      <c r="N111" s="99" t="n">
        <f aca="false">Inputs!I106</f>
        <v>0.01</v>
      </c>
      <c r="O111" s="101" t="n">
        <f aca="false">Inputs!F106</f>
        <v>0</v>
      </c>
      <c r="P111" s="102"/>
      <c r="Q111" s="103" t="n">
        <f aca="false">M111+J111+G111</f>
        <v>4.671</v>
      </c>
      <c r="R111" s="103" t="n">
        <f aca="false">N111+K111+H111</f>
        <v>4.671</v>
      </c>
      <c r="S111" s="103" t="n">
        <f aca="false">O111+L111+I111</f>
        <v>0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108"/>
    </row>
    <row r="112" customFormat="false" ht="12.75" hidden="false" customHeight="false" outlineLevel="0" collapsed="false">
      <c r="A112" s="25" t="n">
        <f aca="false">EDATE(A111,1)</f>
        <v>40057</v>
      </c>
      <c r="B112" s="95" t="n">
        <f aca="false">Inputs!C107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98" t="n">
        <f aca="false">VLOOKUP($A112,[1]!Table,MATCH(G$4,[1]!Curves,0))</f>
        <v>4.658</v>
      </c>
      <c r="H112" s="99" t="n">
        <f aca="false">Inputs!G107</f>
        <v>4.658</v>
      </c>
      <c r="I112" s="100" t="n">
        <f aca="false">Inputs!D107</f>
        <v>0</v>
      </c>
      <c r="J112" s="98" t="n">
        <f aca="false">VLOOKUP($A112,[1]!Table,MATCH(J$4,[1]!Curves,0))</f>
        <v>0.013</v>
      </c>
      <c r="K112" s="99" t="n">
        <f aca="false">Inputs!H107</f>
        <v>0.013</v>
      </c>
      <c r="L112" s="101" t="n">
        <f aca="false">Inputs!E107</f>
        <v>0</v>
      </c>
      <c r="M112" s="98" t="n">
        <f aca="false">VLOOKUP($A112,[1]!Table,MATCH(M$4,[1]!Curves,0))</f>
        <v>0.01</v>
      </c>
      <c r="N112" s="99" t="n">
        <f aca="false">Inputs!I107</f>
        <v>0.01</v>
      </c>
      <c r="O112" s="101" t="n">
        <f aca="false">Inputs!F107</f>
        <v>0</v>
      </c>
      <c r="P112" s="102"/>
      <c r="Q112" s="103" t="n">
        <f aca="false">M112+J112+G112</f>
        <v>4.681</v>
      </c>
      <c r="R112" s="103" t="n">
        <f aca="false">N112+K112+H112</f>
        <v>4.681</v>
      </c>
      <c r="S112" s="103" t="n">
        <f aca="false">O112+L112+I112</f>
        <v>0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108"/>
    </row>
    <row r="113" customFormat="false" ht="12.75" hidden="false" customHeight="false" outlineLevel="0" collapsed="false">
      <c r="A113" s="25" t="n">
        <f aca="false">EDATE(A112,1)</f>
        <v>40087</v>
      </c>
      <c r="B113" s="95" t="n">
        <f aca="false">Inputs!C108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98" t="n">
        <f aca="false">VLOOKUP($A113,[1]!Table,MATCH(G$4,[1]!Curves,0))</f>
        <v>4.688</v>
      </c>
      <c r="H113" s="99" t="n">
        <f aca="false">Inputs!G108</f>
        <v>4.688</v>
      </c>
      <c r="I113" s="100" t="n">
        <f aca="false">Inputs!D108</f>
        <v>0</v>
      </c>
      <c r="J113" s="98" t="n">
        <f aca="false">VLOOKUP($A113,[1]!Table,MATCH(J$4,[1]!Curves,0))</f>
        <v>0.013</v>
      </c>
      <c r="K113" s="99" t="n">
        <f aca="false">Inputs!H108</f>
        <v>0.013</v>
      </c>
      <c r="L113" s="101" t="n">
        <f aca="false">Inputs!E108</f>
        <v>0</v>
      </c>
      <c r="M113" s="98" t="n">
        <f aca="false">VLOOKUP($A113,[1]!Table,MATCH(M$4,[1]!Curves,0))</f>
        <v>0.01</v>
      </c>
      <c r="N113" s="99" t="n">
        <f aca="false">Inputs!I108</f>
        <v>0.01</v>
      </c>
      <c r="O113" s="101" t="n">
        <f aca="false">Inputs!F108</f>
        <v>0</v>
      </c>
      <c r="P113" s="102"/>
      <c r="Q113" s="103" t="n">
        <f aca="false">M113+J113+G113</f>
        <v>4.711</v>
      </c>
      <c r="R113" s="103" t="n">
        <f aca="false">N113+K113+H113</f>
        <v>4.711</v>
      </c>
      <c r="S113" s="103" t="n">
        <f aca="false">O113+L113+I113</f>
        <v>0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108"/>
    </row>
    <row r="114" customFormat="false" ht="12.75" hidden="false" customHeight="false" outlineLevel="0" collapsed="false">
      <c r="A114" s="25" t="n">
        <f aca="false">EDATE(A113,1)</f>
        <v>40118</v>
      </c>
      <c r="B114" s="95" t="n">
        <f aca="false">Inputs!C109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98" t="n">
        <f aca="false">VLOOKUP($A114,[1]!Table,MATCH(G$4,[1]!Curves,0))</f>
        <v>4.828</v>
      </c>
      <c r="H114" s="99" t="n">
        <f aca="false">Inputs!G109</f>
        <v>4.828</v>
      </c>
      <c r="I114" s="100" t="n">
        <f aca="false">Inputs!D109</f>
        <v>0</v>
      </c>
      <c r="J114" s="98" t="n">
        <f aca="false">VLOOKUP($A114,[1]!Table,MATCH(J$4,[1]!Curves,0))</f>
        <v>0.0235</v>
      </c>
      <c r="K114" s="99" t="n">
        <f aca="false">Inputs!H109</f>
        <v>0.0235</v>
      </c>
      <c r="L114" s="101" t="n">
        <f aca="false">Inputs!E109</f>
        <v>0</v>
      </c>
      <c r="M114" s="98" t="n">
        <f aca="false">VLOOKUP($A114,[1]!Table,MATCH(M$4,[1]!Curves,0))</f>
        <v>0.015</v>
      </c>
      <c r="N114" s="99" t="n">
        <f aca="false">Inputs!I109</f>
        <v>0.015</v>
      </c>
      <c r="O114" s="101" t="n">
        <f aca="false">Inputs!F109</f>
        <v>0</v>
      </c>
      <c r="P114" s="102"/>
      <c r="Q114" s="103" t="n">
        <f aca="false">M114+J114+G114</f>
        <v>4.8665</v>
      </c>
      <c r="R114" s="103" t="n">
        <f aca="false">N114+K114+H114</f>
        <v>4.8665</v>
      </c>
      <c r="S114" s="103" t="n">
        <f aca="false">O114+L114+I114</f>
        <v>0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108"/>
    </row>
    <row r="115" customFormat="false" ht="12.75" hidden="false" customHeight="false" outlineLevel="0" collapsed="false">
      <c r="A115" s="25" t="n">
        <f aca="false">EDATE(A114,1)</f>
        <v>40148</v>
      </c>
      <c r="B115" s="95" t="n">
        <f aca="false">Inputs!C110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98" t="n">
        <f aca="false">VLOOKUP($A115,[1]!Table,MATCH(G$4,[1]!Curves,0))</f>
        <v>4.968</v>
      </c>
      <c r="H115" s="99" t="n">
        <f aca="false">Inputs!G110</f>
        <v>4.968</v>
      </c>
      <c r="I115" s="100" t="n">
        <f aca="false">Inputs!D110</f>
        <v>0</v>
      </c>
      <c r="J115" s="98" t="n">
        <f aca="false">VLOOKUP($A115,[1]!Table,MATCH(J$4,[1]!Curves,0))</f>
        <v>0.0235</v>
      </c>
      <c r="K115" s="99" t="n">
        <f aca="false">Inputs!H110</f>
        <v>0.0235</v>
      </c>
      <c r="L115" s="101" t="n">
        <f aca="false">Inputs!E110</f>
        <v>0</v>
      </c>
      <c r="M115" s="98" t="n">
        <f aca="false">VLOOKUP($A115,[1]!Table,MATCH(M$4,[1]!Curves,0))</f>
        <v>0.015</v>
      </c>
      <c r="N115" s="99" t="n">
        <f aca="false">Inputs!I110</f>
        <v>0.015</v>
      </c>
      <c r="O115" s="101" t="n">
        <f aca="false">Inputs!F110</f>
        <v>0</v>
      </c>
      <c r="P115" s="102"/>
      <c r="Q115" s="103" t="n">
        <f aca="false">M115+J115+G115</f>
        <v>5.0065</v>
      </c>
      <c r="R115" s="103" t="n">
        <f aca="false">N115+K115+H115</f>
        <v>5.0065</v>
      </c>
      <c r="S115" s="103" t="n">
        <f aca="false">O115+L115+I115</f>
        <v>0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108"/>
    </row>
    <row r="116" customFormat="false" ht="12.75" hidden="false" customHeight="false" outlineLevel="0" collapsed="false">
      <c r="A116" s="25" t="n">
        <f aca="false">EDATE(A115,1)</f>
        <v>40179</v>
      </c>
      <c r="B116" s="95" t="n">
        <f aca="false">Inputs!C111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98" t="n">
        <f aca="false">VLOOKUP($A116,[1]!Table,MATCH(G$4,[1]!Curves,0))</f>
        <v>5.043</v>
      </c>
      <c r="H116" s="99" t="n">
        <f aca="false">Inputs!G111</f>
        <v>5.043</v>
      </c>
      <c r="I116" s="100" t="n">
        <f aca="false">Inputs!D111</f>
        <v>0</v>
      </c>
      <c r="J116" s="98" t="n">
        <f aca="false">VLOOKUP($A116,[1]!Table,MATCH(J$4,[1]!Curves,0))</f>
        <v>0.0235</v>
      </c>
      <c r="K116" s="99" t="n">
        <f aca="false">Inputs!H111</f>
        <v>0.0235</v>
      </c>
      <c r="L116" s="101" t="n">
        <f aca="false">Inputs!E111</f>
        <v>0</v>
      </c>
      <c r="M116" s="98" t="n">
        <f aca="false">VLOOKUP($A116,[1]!Table,MATCH(M$4,[1]!Curves,0))</f>
        <v>0.015</v>
      </c>
      <c r="N116" s="99" t="n">
        <f aca="false">Inputs!I111</f>
        <v>0.015</v>
      </c>
      <c r="O116" s="101" t="n">
        <f aca="false">Inputs!F111</f>
        <v>0</v>
      </c>
      <c r="P116" s="102"/>
      <c r="Q116" s="103" t="n">
        <f aca="false">M116+J116+G116</f>
        <v>5.0815</v>
      </c>
      <c r="R116" s="103" t="n">
        <f aca="false">N116+K116+H116</f>
        <v>5.0815</v>
      </c>
      <c r="S116" s="103" t="n">
        <f aca="false">O116+L116+I116</f>
        <v>0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108"/>
    </row>
    <row r="117" customFormat="false" ht="12.75" hidden="false" customHeight="false" outlineLevel="0" collapsed="false">
      <c r="A117" s="25" t="n">
        <f aca="false">EDATE(A116,1)</f>
        <v>40210</v>
      </c>
      <c r="B117" s="95" t="n">
        <f aca="false">Inputs!C112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98" t="n">
        <f aca="false">VLOOKUP($A117,[1]!Table,MATCH(G$4,[1]!Curves,0))</f>
        <v>4.923</v>
      </c>
      <c r="H117" s="99" t="n">
        <f aca="false">Inputs!G112</f>
        <v>4.923</v>
      </c>
      <c r="I117" s="100" t="n">
        <f aca="false">Inputs!D112</f>
        <v>0</v>
      </c>
      <c r="J117" s="98" t="n">
        <f aca="false">VLOOKUP($A117,[1]!Table,MATCH(J$4,[1]!Curves,0))</f>
        <v>0.0235</v>
      </c>
      <c r="K117" s="99" t="n">
        <f aca="false">Inputs!H112</f>
        <v>0.0235</v>
      </c>
      <c r="L117" s="101" t="n">
        <f aca="false">Inputs!E112</f>
        <v>0</v>
      </c>
      <c r="M117" s="98" t="n">
        <f aca="false">VLOOKUP($A117,[1]!Table,MATCH(M$4,[1]!Curves,0))</f>
        <v>0.015</v>
      </c>
      <c r="N117" s="99" t="n">
        <f aca="false">Inputs!I112</f>
        <v>0.015</v>
      </c>
      <c r="O117" s="101" t="n">
        <f aca="false">Inputs!F112</f>
        <v>0</v>
      </c>
      <c r="P117" s="102"/>
      <c r="Q117" s="103" t="n">
        <f aca="false">M117+J117+G117</f>
        <v>4.9615</v>
      </c>
      <c r="R117" s="103" t="n">
        <f aca="false">N117+K117+H117</f>
        <v>4.9615</v>
      </c>
      <c r="S117" s="103" t="n">
        <f aca="false">O117+L117+I117</f>
        <v>0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108"/>
    </row>
    <row r="118" customFormat="false" ht="12.75" hidden="false" customHeight="false" outlineLevel="0" collapsed="false">
      <c r="A118" s="25" t="n">
        <f aca="false">EDATE(A117,1)</f>
        <v>40238</v>
      </c>
      <c r="B118" s="95" t="n">
        <f aca="false">Inputs!C113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98" t="n">
        <f aca="false">VLOOKUP($A118,[1]!Table,MATCH(G$4,[1]!Curves,0))</f>
        <v>4.798</v>
      </c>
      <c r="H118" s="99" t="n">
        <f aca="false">Inputs!G113</f>
        <v>4.798</v>
      </c>
      <c r="I118" s="100" t="n">
        <f aca="false">Inputs!D113</f>
        <v>0</v>
      </c>
      <c r="J118" s="98" t="n">
        <f aca="false">VLOOKUP($A118,[1]!Table,MATCH(J$4,[1]!Curves,0))</f>
        <v>0.0235</v>
      </c>
      <c r="K118" s="99" t="n">
        <f aca="false">Inputs!H113</f>
        <v>0.0235</v>
      </c>
      <c r="L118" s="101" t="n">
        <f aca="false">Inputs!E113</f>
        <v>0</v>
      </c>
      <c r="M118" s="98" t="n">
        <f aca="false">VLOOKUP($A118,[1]!Table,MATCH(M$4,[1]!Curves,0))</f>
        <v>0.015</v>
      </c>
      <c r="N118" s="99" t="n">
        <f aca="false">Inputs!I113</f>
        <v>0.015</v>
      </c>
      <c r="O118" s="101" t="n">
        <f aca="false">Inputs!F113</f>
        <v>0</v>
      </c>
      <c r="P118" s="102"/>
      <c r="Q118" s="103" t="n">
        <f aca="false">M118+J118+G118</f>
        <v>4.8365</v>
      </c>
      <c r="R118" s="103" t="n">
        <f aca="false">N118+K118+H118</f>
        <v>4.8365</v>
      </c>
      <c r="S118" s="103" t="n">
        <f aca="false">O118+L118+I118</f>
        <v>0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108"/>
    </row>
    <row r="119" customFormat="false" ht="12.75" hidden="false" customHeight="false" outlineLevel="0" collapsed="false">
      <c r="A119" s="25" t="n">
        <f aca="false">EDATE(A118,1)</f>
        <v>40269</v>
      </c>
      <c r="B119" s="95" t="n">
        <f aca="false">Inputs!C114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98" t="n">
        <f aca="false">VLOOKUP($A119,[1]!Table,MATCH(G$4,[1]!Curves,0))</f>
        <v>4.668</v>
      </c>
      <c r="H119" s="99" t="n">
        <f aca="false">Inputs!G114</f>
        <v>4.668</v>
      </c>
      <c r="I119" s="100" t="n">
        <f aca="false">Inputs!D114</f>
        <v>0</v>
      </c>
      <c r="J119" s="98" t="n">
        <f aca="false">VLOOKUP($A119,[1]!Table,MATCH(J$4,[1]!Curves,0))</f>
        <v>0.013</v>
      </c>
      <c r="K119" s="99" t="n">
        <f aca="false">Inputs!H114</f>
        <v>0.013</v>
      </c>
      <c r="L119" s="101" t="n">
        <f aca="false">Inputs!E114</f>
        <v>0</v>
      </c>
      <c r="M119" s="98" t="n">
        <f aca="false">VLOOKUP($A119,[1]!Table,MATCH(M$4,[1]!Curves,0))</f>
        <v>0.01</v>
      </c>
      <c r="N119" s="99" t="n">
        <f aca="false">Inputs!I114</f>
        <v>0.01</v>
      </c>
      <c r="O119" s="101" t="n">
        <f aca="false">Inputs!F114</f>
        <v>0</v>
      </c>
      <c r="P119" s="102"/>
      <c r="Q119" s="103" t="n">
        <f aca="false">M119+J119+G119</f>
        <v>4.691</v>
      </c>
      <c r="R119" s="103" t="n">
        <f aca="false">N119+K119+H119</f>
        <v>4.691</v>
      </c>
      <c r="S119" s="103" t="n">
        <f aca="false">O119+L119+I119</f>
        <v>0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108"/>
    </row>
    <row r="120" customFormat="false" ht="12.75" hidden="false" customHeight="false" outlineLevel="0" collapsed="false">
      <c r="A120" s="25" t="n">
        <f aca="false">EDATE(A119,1)</f>
        <v>40299</v>
      </c>
      <c r="B120" s="95" t="n">
        <f aca="false">Inputs!C115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98" t="n">
        <f aca="false">VLOOKUP($A120,[1]!Table,MATCH(G$4,[1]!Curves,0))</f>
        <v>4.658</v>
      </c>
      <c r="H120" s="99" t="n">
        <f aca="false">Inputs!G115</f>
        <v>4.658</v>
      </c>
      <c r="I120" s="100" t="n">
        <f aca="false">Inputs!D115</f>
        <v>0</v>
      </c>
      <c r="J120" s="98" t="n">
        <f aca="false">VLOOKUP($A120,[1]!Table,MATCH(J$4,[1]!Curves,0))</f>
        <v>0.013</v>
      </c>
      <c r="K120" s="99" t="n">
        <f aca="false">Inputs!H115</f>
        <v>0.013</v>
      </c>
      <c r="L120" s="101" t="n">
        <f aca="false">Inputs!E115</f>
        <v>0</v>
      </c>
      <c r="M120" s="98" t="n">
        <f aca="false">VLOOKUP($A120,[1]!Table,MATCH(M$4,[1]!Curves,0))</f>
        <v>0.01</v>
      </c>
      <c r="N120" s="99" t="n">
        <f aca="false">Inputs!I115</f>
        <v>0.01</v>
      </c>
      <c r="O120" s="101" t="n">
        <f aca="false">Inputs!F115</f>
        <v>0</v>
      </c>
      <c r="P120" s="102"/>
      <c r="Q120" s="103" t="n">
        <f aca="false">M120+J120+G120</f>
        <v>4.681</v>
      </c>
      <c r="R120" s="103" t="n">
        <f aca="false">N120+K120+H120</f>
        <v>4.681</v>
      </c>
      <c r="S120" s="103" t="n">
        <f aca="false">O120+L120+I120</f>
        <v>0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108"/>
    </row>
    <row r="121" customFormat="false" ht="12.75" hidden="false" customHeight="false" outlineLevel="0" collapsed="false">
      <c r="A121" s="25" t="n">
        <f aca="false">EDATE(A120,1)</f>
        <v>40330</v>
      </c>
      <c r="B121" s="95" t="n">
        <f aca="false">Inputs!C116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98" t="n">
        <f aca="false">VLOOKUP($A121,[1]!Table,MATCH(G$4,[1]!Curves,0))</f>
        <v>4.678</v>
      </c>
      <c r="H121" s="99" t="n">
        <f aca="false">Inputs!G116</f>
        <v>4.678</v>
      </c>
      <c r="I121" s="100" t="n">
        <f aca="false">Inputs!D116</f>
        <v>0</v>
      </c>
      <c r="J121" s="98" t="n">
        <f aca="false">VLOOKUP($A121,[1]!Table,MATCH(J$4,[1]!Curves,0))</f>
        <v>0.013</v>
      </c>
      <c r="K121" s="99" t="n">
        <f aca="false">Inputs!H116</f>
        <v>0.013</v>
      </c>
      <c r="L121" s="101" t="n">
        <f aca="false">Inputs!E116</f>
        <v>0</v>
      </c>
      <c r="M121" s="98" t="n">
        <f aca="false">VLOOKUP($A121,[1]!Table,MATCH(M$4,[1]!Curves,0))</f>
        <v>0.01</v>
      </c>
      <c r="N121" s="99" t="n">
        <f aca="false">Inputs!I116</f>
        <v>0.01</v>
      </c>
      <c r="O121" s="101" t="n">
        <f aca="false">Inputs!F116</f>
        <v>0</v>
      </c>
      <c r="P121" s="102"/>
      <c r="Q121" s="103" t="n">
        <f aca="false">M121+J121+G121</f>
        <v>4.701</v>
      </c>
      <c r="R121" s="103" t="n">
        <f aca="false">N121+K121+H121</f>
        <v>4.701</v>
      </c>
      <c r="S121" s="103" t="n">
        <f aca="false">O121+L121+I121</f>
        <v>0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108"/>
    </row>
    <row r="122" customFormat="false" ht="12.75" hidden="false" customHeight="false" outlineLevel="0" collapsed="false">
      <c r="A122" s="25" t="n">
        <f aca="false">EDATE(A121,1)</f>
        <v>40360</v>
      </c>
      <c r="B122" s="95" t="n">
        <f aca="false">Inputs!C117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98" t="n">
        <f aca="false">VLOOKUP($A122,[1]!Table,MATCH(G$4,[1]!Curves,0))</f>
        <v>4.699</v>
      </c>
      <c r="H122" s="99" t="n">
        <f aca="false">Inputs!G117</f>
        <v>4.699</v>
      </c>
      <c r="I122" s="100" t="n">
        <f aca="false">Inputs!D117</f>
        <v>0</v>
      </c>
      <c r="J122" s="98" t="n">
        <f aca="false">VLOOKUP($A122,[1]!Table,MATCH(J$4,[1]!Curves,0))</f>
        <v>0.013</v>
      </c>
      <c r="K122" s="99" t="n">
        <f aca="false">Inputs!H117</f>
        <v>0.013</v>
      </c>
      <c r="L122" s="101" t="n">
        <f aca="false">Inputs!E117</f>
        <v>0</v>
      </c>
      <c r="M122" s="98" t="n">
        <f aca="false">VLOOKUP($A122,[1]!Table,MATCH(M$4,[1]!Curves,0))</f>
        <v>0.01</v>
      </c>
      <c r="N122" s="99" t="n">
        <f aca="false">Inputs!I117</f>
        <v>0.01</v>
      </c>
      <c r="O122" s="101" t="n">
        <f aca="false">Inputs!F117</f>
        <v>0</v>
      </c>
      <c r="P122" s="102"/>
      <c r="Q122" s="103" t="n">
        <f aca="false">M122+J122+G122</f>
        <v>4.722</v>
      </c>
      <c r="R122" s="103" t="n">
        <f aca="false">N122+K122+H122</f>
        <v>4.722</v>
      </c>
      <c r="S122" s="103" t="n">
        <f aca="false">O122+L122+I122</f>
        <v>0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108"/>
    </row>
    <row r="123" customFormat="false" ht="12.75" hidden="false" customHeight="false" outlineLevel="0" collapsed="false">
      <c r="A123" s="25" t="n">
        <f aca="false">EDATE(A122,1)</f>
        <v>40391</v>
      </c>
      <c r="B123" s="95" t="n">
        <f aca="false">Inputs!C118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98" t="n">
        <f aca="false">VLOOKUP($A123,[1]!Table,MATCH(G$4,[1]!Curves,0))</f>
        <v>4.723</v>
      </c>
      <c r="H123" s="99" t="n">
        <f aca="false">Inputs!G118</f>
        <v>4.723</v>
      </c>
      <c r="I123" s="100" t="n">
        <f aca="false">Inputs!D118</f>
        <v>0</v>
      </c>
      <c r="J123" s="98" t="n">
        <f aca="false">VLOOKUP($A123,[1]!Table,MATCH(J$4,[1]!Curves,0))</f>
        <v>0.013</v>
      </c>
      <c r="K123" s="99" t="n">
        <f aca="false">Inputs!H118</f>
        <v>0.013</v>
      </c>
      <c r="L123" s="101" t="n">
        <f aca="false">Inputs!E118</f>
        <v>0</v>
      </c>
      <c r="M123" s="98" t="n">
        <f aca="false">VLOOKUP($A123,[1]!Table,MATCH(M$4,[1]!Curves,0))</f>
        <v>0.01</v>
      </c>
      <c r="N123" s="99" t="n">
        <f aca="false">Inputs!I118</f>
        <v>0.01</v>
      </c>
      <c r="O123" s="101" t="n">
        <f aca="false">Inputs!F118</f>
        <v>0</v>
      </c>
      <c r="P123" s="102"/>
      <c r="Q123" s="103" t="n">
        <f aca="false">M123+J123+G123</f>
        <v>4.746</v>
      </c>
      <c r="R123" s="103" t="n">
        <f aca="false">N123+K123+H123</f>
        <v>4.746</v>
      </c>
      <c r="S123" s="103" t="n">
        <f aca="false">O123+L123+I123</f>
        <v>0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108"/>
    </row>
    <row r="124" customFormat="false" ht="12.75" hidden="false" customHeight="false" outlineLevel="0" collapsed="false">
      <c r="A124" s="25" t="n">
        <f aca="false">EDATE(A123,1)</f>
        <v>40422</v>
      </c>
      <c r="B124" s="95" t="n">
        <f aca="false">Inputs!C119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98" t="n">
        <f aca="false">VLOOKUP($A124,[1]!Table,MATCH(G$4,[1]!Curves,0))</f>
        <v>4.733</v>
      </c>
      <c r="H124" s="99" t="n">
        <f aca="false">Inputs!G119</f>
        <v>4.733</v>
      </c>
      <c r="I124" s="100" t="n">
        <f aca="false">Inputs!D119</f>
        <v>0</v>
      </c>
      <c r="J124" s="98" t="n">
        <f aca="false">VLOOKUP($A124,[1]!Table,MATCH(J$4,[1]!Curves,0))</f>
        <v>0.013</v>
      </c>
      <c r="K124" s="99" t="n">
        <f aca="false">Inputs!H119</f>
        <v>0.013</v>
      </c>
      <c r="L124" s="101" t="n">
        <f aca="false">Inputs!E119</f>
        <v>0</v>
      </c>
      <c r="M124" s="98" t="n">
        <f aca="false">VLOOKUP($A124,[1]!Table,MATCH(M$4,[1]!Curves,0))</f>
        <v>0.01</v>
      </c>
      <c r="N124" s="99" t="n">
        <f aca="false">Inputs!I119</f>
        <v>0.01</v>
      </c>
      <c r="O124" s="101" t="n">
        <f aca="false">Inputs!F119</f>
        <v>0</v>
      </c>
      <c r="P124" s="102"/>
      <c r="Q124" s="103" t="n">
        <f aca="false">M124+J124+G124</f>
        <v>4.756</v>
      </c>
      <c r="R124" s="103" t="n">
        <f aca="false">N124+K124+H124</f>
        <v>4.756</v>
      </c>
      <c r="S124" s="103" t="n">
        <f aca="false">O124+L124+I124</f>
        <v>0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108"/>
    </row>
    <row r="125" customFormat="false" ht="12.75" hidden="false" customHeight="false" outlineLevel="0" collapsed="false">
      <c r="A125" s="25" t="n">
        <f aca="false">EDATE(A124,1)</f>
        <v>40452</v>
      </c>
      <c r="B125" s="95" t="n">
        <f aca="false">Inputs!C120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98" t="n">
        <f aca="false">VLOOKUP($A125,[1]!Table,MATCH(G$4,[1]!Curves,0))</f>
        <v>4.763</v>
      </c>
      <c r="H125" s="99" t="n">
        <f aca="false">Inputs!G120</f>
        <v>4.763</v>
      </c>
      <c r="I125" s="100" t="n">
        <f aca="false">Inputs!D120</f>
        <v>0</v>
      </c>
      <c r="J125" s="98" t="n">
        <f aca="false">VLOOKUP($A125,[1]!Table,MATCH(J$4,[1]!Curves,0))</f>
        <v>0.013</v>
      </c>
      <c r="K125" s="99" t="n">
        <f aca="false">Inputs!H120</f>
        <v>0.013</v>
      </c>
      <c r="L125" s="101" t="n">
        <f aca="false">Inputs!E120</f>
        <v>0</v>
      </c>
      <c r="M125" s="98" t="n">
        <f aca="false">VLOOKUP($A125,[1]!Table,MATCH(M$4,[1]!Curves,0))</f>
        <v>0.01</v>
      </c>
      <c r="N125" s="99" t="n">
        <f aca="false">Inputs!I120</f>
        <v>0.01</v>
      </c>
      <c r="O125" s="101" t="n">
        <f aca="false">Inputs!F120</f>
        <v>0</v>
      </c>
      <c r="P125" s="102"/>
      <c r="Q125" s="103" t="n">
        <f aca="false">M125+J125+G125</f>
        <v>4.786</v>
      </c>
      <c r="R125" s="103" t="n">
        <f aca="false">N125+K125+H125</f>
        <v>4.786</v>
      </c>
      <c r="S125" s="103" t="n">
        <f aca="false">O125+L125+I125</f>
        <v>0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108"/>
    </row>
    <row r="126" customFormat="false" ht="12.75" hidden="false" customHeight="false" outlineLevel="0" collapsed="false">
      <c r="A126" s="25" t="n">
        <f aca="false">EDATE(A125,1)</f>
        <v>40483</v>
      </c>
      <c r="B126" s="95" t="n">
        <f aca="false">Inputs!C121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98" t="n">
        <f aca="false">VLOOKUP($A126,[1]!Table,MATCH(G$4,[1]!Curves,0))</f>
        <v>4.903</v>
      </c>
      <c r="H126" s="99" t="n">
        <f aca="false">Inputs!G121</f>
        <v>4.903</v>
      </c>
      <c r="I126" s="100" t="n">
        <f aca="false">Inputs!D121</f>
        <v>0</v>
      </c>
      <c r="J126" s="98" t="n">
        <f aca="false">VLOOKUP($A126,[1]!Table,MATCH(J$4,[1]!Curves,0))</f>
        <v>0.0235</v>
      </c>
      <c r="K126" s="99" t="n">
        <f aca="false">Inputs!H121</f>
        <v>0.0235</v>
      </c>
      <c r="L126" s="101" t="n">
        <f aca="false">Inputs!E121</f>
        <v>0</v>
      </c>
      <c r="M126" s="98" t="n">
        <f aca="false">VLOOKUP($A126,[1]!Table,MATCH(M$4,[1]!Curves,0))</f>
        <v>0.015</v>
      </c>
      <c r="N126" s="99" t="n">
        <f aca="false">Inputs!I121</f>
        <v>0.015</v>
      </c>
      <c r="O126" s="101" t="n">
        <f aca="false">Inputs!F121</f>
        <v>0</v>
      </c>
      <c r="P126" s="102"/>
      <c r="Q126" s="103" t="n">
        <f aca="false">M126+J126+G126</f>
        <v>4.9415</v>
      </c>
      <c r="R126" s="103" t="n">
        <f aca="false">N126+K126+H126</f>
        <v>4.9415</v>
      </c>
      <c r="S126" s="103" t="n">
        <f aca="false">O126+L126+I126</f>
        <v>0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108"/>
    </row>
    <row r="127" customFormat="false" ht="12.75" hidden="false" customHeight="false" outlineLevel="0" collapsed="false">
      <c r="A127" s="25" t="n">
        <f aca="false">EDATE(A126,1)</f>
        <v>40513</v>
      </c>
      <c r="B127" s="95" t="n">
        <f aca="false">Inputs!C122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98" t="n">
        <f aca="false">VLOOKUP($A127,[1]!Table,MATCH(G$4,[1]!Curves,0))</f>
        <v>5.043</v>
      </c>
      <c r="H127" s="99" t="n">
        <f aca="false">Inputs!G122</f>
        <v>5.043</v>
      </c>
      <c r="I127" s="100" t="n">
        <f aca="false">Inputs!D122</f>
        <v>0</v>
      </c>
      <c r="J127" s="98" t="n">
        <f aca="false">VLOOKUP($A127,[1]!Table,MATCH(J$4,[1]!Curves,0))</f>
        <v>0.0235</v>
      </c>
      <c r="K127" s="99" t="n">
        <f aca="false">Inputs!H122</f>
        <v>0.0235</v>
      </c>
      <c r="L127" s="101" t="n">
        <f aca="false">Inputs!E122</f>
        <v>0</v>
      </c>
      <c r="M127" s="98" t="n">
        <f aca="false">VLOOKUP($A127,[1]!Table,MATCH(M$4,[1]!Curves,0))</f>
        <v>0.015</v>
      </c>
      <c r="N127" s="99" t="n">
        <f aca="false">Inputs!I122</f>
        <v>0.015</v>
      </c>
      <c r="O127" s="101" t="n">
        <f aca="false">Inputs!F122</f>
        <v>0</v>
      </c>
      <c r="P127" s="102"/>
      <c r="Q127" s="103" t="n">
        <f aca="false">M127+J127+G127</f>
        <v>5.0815</v>
      </c>
      <c r="R127" s="103" t="n">
        <f aca="false">N127+K127+H127</f>
        <v>5.0815</v>
      </c>
      <c r="S127" s="103" t="n">
        <f aca="false">O127+L127+I127</f>
        <v>0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108"/>
    </row>
    <row r="128" customFormat="false" ht="12.75" hidden="false" customHeight="false" outlineLevel="0" collapsed="false">
      <c r="A128" s="25" t="n">
        <f aca="false">EDATE(A127,1)</f>
        <v>40544</v>
      </c>
      <c r="B128" s="95" t="n">
        <f aca="false">Inputs!C123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98" t="n">
        <f aca="false">VLOOKUP($A128,[1]!Table,MATCH(G$4,[1]!Curves,0))</f>
        <v>5.113</v>
      </c>
      <c r="H128" s="99" t="n">
        <f aca="false">Inputs!G123</f>
        <v>5.113</v>
      </c>
      <c r="I128" s="100" t="n">
        <f aca="false">Inputs!D123</f>
        <v>0</v>
      </c>
      <c r="J128" s="98" t="n">
        <f aca="false">VLOOKUP($A128,[1]!Table,MATCH(J$4,[1]!Curves,0))</f>
        <v>0.0235</v>
      </c>
      <c r="K128" s="99" t="n">
        <f aca="false">Inputs!H123</f>
        <v>0.0235</v>
      </c>
      <c r="L128" s="101" t="n">
        <f aca="false">Inputs!E123</f>
        <v>0</v>
      </c>
      <c r="M128" s="98" t="n">
        <f aca="false">VLOOKUP($A128,[1]!Table,MATCH(M$4,[1]!Curves,0))</f>
        <v>0.015</v>
      </c>
      <c r="N128" s="99" t="n">
        <f aca="false">Inputs!I123</f>
        <v>0.015</v>
      </c>
      <c r="O128" s="101" t="n">
        <f aca="false">Inputs!F123</f>
        <v>0</v>
      </c>
      <c r="P128" s="102"/>
      <c r="Q128" s="103" t="n">
        <f aca="false">M128+J128+G128</f>
        <v>5.1515</v>
      </c>
      <c r="R128" s="103" t="n">
        <f aca="false">N128+K128+H128</f>
        <v>5.1515</v>
      </c>
      <c r="S128" s="103" t="n">
        <f aca="false">O128+L128+I128</f>
        <v>0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108"/>
    </row>
    <row r="129" customFormat="false" ht="12.75" hidden="false" customHeight="false" outlineLevel="0" collapsed="false">
      <c r="A129" s="25" t="n">
        <f aca="false">EDATE(A128,1)</f>
        <v>40575</v>
      </c>
      <c r="B129" s="95" t="n">
        <f aca="false">Inputs!C124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98" t="n">
        <f aca="false">VLOOKUP($A129,[1]!Table,MATCH(G$4,[1]!Curves,0))</f>
        <v>4.993</v>
      </c>
      <c r="H129" s="99" t="n">
        <f aca="false">Inputs!G124</f>
        <v>4.993</v>
      </c>
      <c r="I129" s="100" t="n">
        <f aca="false">Inputs!D124</f>
        <v>0</v>
      </c>
      <c r="J129" s="98" t="n">
        <f aca="false">VLOOKUP($A129,[1]!Table,MATCH(J$4,[1]!Curves,0))</f>
        <v>0.0235</v>
      </c>
      <c r="K129" s="99" t="n">
        <f aca="false">Inputs!H124</f>
        <v>0.0235</v>
      </c>
      <c r="L129" s="101" t="n">
        <f aca="false">Inputs!E124</f>
        <v>0</v>
      </c>
      <c r="M129" s="98" t="n">
        <f aca="false">VLOOKUP($A129,[1]!Table,MATCH(M$4,[1]!Curves,0))</f>
        <v>0.015</v>
      </c>
      <c r="N129" s="99" t="n">
        <f aca="false">Inputs!I124</f>
        <v>0.015</v>
      </c>
      <c r="O129" s="101" t="n">
        <f aca="false">Inputs!F124</f>
        <v>0</v>
      </c>
      <c r="P129" s="102"/>
      <c r="Q129" s="103" t="n">
        <f aca="false">M129+J129+G129</f>
        <v>5.0315</v>
      </c>
      <c r="R129" s="103" t="n">
        <f aca="false">N129+K129+H129</f>
        <v>5.0315</v>
      </c>
      <c r="S129" s="103" t="n">
        <f aca="false">O129+L129+I129</f>
        <v>0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108"/>
    </row>
    <row r="130" customFormat="false" ht="12.75" hidden="false" customHeight="false" outlineLevel="0" collapsed="false">
      <c r="A130" s="25" t="n">
        <f aca="false">EDATE(A129,1)</f>
        <v>40603</v>
      </c>
      <c r="B130" s="95" t="n">
        <f aca="false">Inputs!C125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98" t="n">
        <f aca="false">VLOOKUP($A130,[1]!Table,MATCH(G$4,[1]!Curves,0))</f>
        <v>4.868</v>
      </c>
      <c r="H130" s="99" t="n">
        <f aca="false">Inputs!G125</f>
        <v>4.868</v>
      </c>
      <c r="I130" s="100" t="n">
        <f aca="false">Inputs!D125</f>
        <v>0</v>
      </c>
      <c r="J130" s="98" t="n">
        <f aca="false">VLOOKUP($A130,[1]!Table,MATCH(J$4,[1]!Curves,0))</f>
        <v>0.0235</v>
      </c>
      <c r="K130" s="99" t="n">
        <f aca="false">Inputs!H125</f>
        <v>0.0235</v>
      </c>
      <c r="L130" s="101" t="n">
        <f aca="false">Inputs!E125</f>
        <v>0</v>
      </c>
      <c r="M130" s="98" t="n">
        <f aca="false">VLOOKUP($A130,[1]!Table,MATCH(M$4,[1]!Curves,0))</f>
        <v>0.015</v>
      </c>
      <c r="N130" s="99" t="n">
        <f aca="false">Inputs!I125</f>
        <v>0.015</v>
      </c>
      <c r="O130" s="101" t="n">
        <f aca="false">Inputs!F125</f>
        <v>0</v>
      </c>
      <c r="P130" s="102"/>
      <c r="Q130" s="103" t="n">
        <f aca="false">M130+J130+G130</f>
        <v>4.9065</v>
      </c>
      <c r="R130" s="103" t="n">
        <f aca="false">N130+K130+H130</f>
        <v>4.9065</v>
      </c>
      <c r="S130" s="103" t="n">
        <f aca="false">O130+L130+I130</f>
        <v>0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108"/>
    </row>
    <row r="131" customFormat="false" ht="12.75" hidden="false" customHeight="false" outlineLevel="0" collapsed="false">
      <c r="A131" s="25" t="n">
        <f aca="false">EDATE(A130,1)</f>
        <v>40634</v>
      </c>
      <c r="B131" s="95" t="n">
        <f aca="false">Inputs!C126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98" t="n">
        <f aca="false">VLOOKUP($A131,[1]!Table,MATCH(G$4,[1]!Curves,0))</f>
        <v>4.738</v>
      </c>
      <c r="H131" s="99" t="n">
        <f aca="false">Inputs!G126</f>
        <v>4.738</v>
      </c>
      <c r="I131" s="100" t="n">
        <f aca="false">Inputs!D126</f>
        <v>0</v>
      </c>
      <c r="J131" s="98" t="n">
        <f aca="false">VLOOKUP($A131,[1]!Table,MATCH(J$4,[1]!Curves,0))</f>
        <v>0.013</v>
      </c>
      <c r="K131" s="99" t="n">
        <f aca="false">Inputs!H126</f>
        <v>0.013</v>
      </c>
      <c r="L131" s="101" t="n">
        <f aca="false">Inputs!E126</f>
        <v>0</v>
      </c>
      <c r="M131" s="98" t="n">
        <f aca="false">VLOOKUP($A131,[1]!Table,MATCH(M$4,[1]!Curves,0))</f>
        <v>0.01</v>
      </c>
      <c r="N131" s="99" t="n">
        <f aca="false">Inputs!I126</f>
        <v>0.01</v>
      </c>
      <c r="O131" s="101" t="n">
        <f aca="false">Inputs!F126</f>
        <v>0</v>
      </c>
      <c r="P131" s="102"/>
      <c r="Q131" s="103" t="n">
        <f aca="false">M131+J131+G131</f>
        <v>4.761</v>
      </c>
      <c r="R131" s="103" t="n">
        <f aca="false">N131+K131+H131</f>
        <v>4.761</v>
      </c>
      <c r="S131" s="103" t="n">
        <f aca="false">O131+L131+I131</f>
        <v>0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108"/>
    </row>
    <row r="132" customFormat="false" ht="12.75" hidden="false" customHeight="false" outlineLevel="0" collapsed="false">
      <c r="A132" s="25" t="n">
        <f aca="false">EDATE(A131,1)</f>
        <v>40664</v>
      </c>
      <c r="B132" s="95" t="n">
        <f aca="false">Inputs!C127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98" t="n">
        <f aca="false">VLOOKUP($A132,[1]!Table,MATCH(G$4,[1]!Curves,0))</f>
        <v>4.728</v>
      </c>
      <c r="H132" s="99" t="n">
        <f aca="false">Inputs!G127</f>
        <v>4.728</v>
      </c>
      <c r="I132" s="100" t="n">
        <f aca="false">Inputs!D127</f>
        <v>0</v>
      </c>
      <c r="J132" s="98" t="n">
        <f aca="false">VLOOKUP($A132,[1]!Table,MATCH(J$4,[1]!Curves,0))</f>
        <v>0.013</v>
      </c>
      <c r="K132" s="99" t="n">
        <f aca="false">Inputs!H127</f>
        <v>0.013</v>
      </c>
      <c r="L132" s="101" t="n">
        <f aca="false">Inputs!E127</f>
        <v>0</v>
      </c>
      <c r="M132" s="98" t="n">
        <f aca="false">VLOOKUP($A132,[1]!Table,MATCH(M$4,[1]!Curves,0))</f>
        <v>0.01</v>
      </c>
      <c r="N132" s="99" t="n">
        <f aca="false">Inputs!I127</f>
        <v>0.01</v>
      </c>
      <c r="O132" s="101" t="n">
        <f aca="false">Inputs!F127</f>
        <v>0</v>
      </c>
      <c r="P132" s="102"/>
      <c r="Q132" s="103" t="n">
        <f aca="false">M132+J132+G132</f>
        <v>4.751</v>
      </c>
      <c r="R132" s="103" t="n">
        <f aca="false">N132+K132+H132</f>
        <v>4.751</v>
      </c>
      <c r="S132" s="103" t="n">
        <f aca="false">O132+L132+I132</f>
        <v>0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108"/>
    </row>
    <row r="133" customFormat="false" ht="12.75" hidden="false" customHeight="false" outlineLevel="0" collapsed="false">
      <c r="A133" s="25" t="n">
        <f aca="false">EDATE(A132,1)</f>
        <v>40695</v>
      </c>
      <c r="B133" s="95" t="n">
        <f aca="false">Inputs!C128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98" t="n">
        <f aca="false">VLOOKUP($A133,[1]!Table,MATCH(G$4,[1]!Curves,0))</f>
        <v>4.748</v>
      </c>
      <c r="H133" s="99" t="n">
        <f aca="false">Inputs!G128</f>
        <v>4.748</v>
      </c>
      <c r="I133" s="100" t="n">
        <f aca="false">Inputs!D128</f>
        <v>0</v>
      </c>
      <c r="J133" s="98" t="n">
        <f aca="false">VLOOKUP($A133,[1]!Table,MATCH(J$4,[1]!Curves,0))</f>
        <v>0.013</v>
      </c>
      <c r="K133" s="99" t="n">
        <f aca="false">Inputs!H128</f>
        <v>0.013</v>
      </c>
      <c r="L133" s="101" t="n">
        <f aca="false">Inputs!E128</f>
        <v>0</v>
      </c>
      <c r="M133" s="98" t="n">
        <f aca="false">VLOOKUP($A133,[1]!Table,MATCH(M$4,[1]!Curves,0))</f>
        <v>0.01</v>
      </c>
      <c r="N133" s="99" t="n">
        <f aca="false">Inputs!I128</f>
        <v>0.01</v>
      </c>
      <c r="O133" s="101" t="n">
        <f aca="false">Inputs!F128</f>
        <v>0</v>
      </c>
      <c r="P133" s="102"/>
      <c r="Q133" s="103" t="n">
        <f aca="false">M133+J133+G133</f>
        <v>4.771</v>
      </c>
      <c r="R133" s="103" t="n">
        <f aca="false">N133+K133+H133</f>
        <v>4.771</v>
      </c>
      <c r="S133" s="103" t="n">
        <f aca="false">O133+L133+I133</f>
        <v>0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108"/>
    </row>
    <row r="134" customFormat="false" ht="12.75" hidden="false" customHeight="false" outlineLevel="0" collapsed="false">
      <c r="A134" s="25" t="n">
        <f aca="false">EDATE(A133,1)</f>
        <v>40725</v>
      </c>
      <c r="B134" s="95" t="n">
        <f aca="false">Inputs!C129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98" t="n">
        <f aca="false">VLOOKUP($A134,[1]!Table,MATCH(G$4,[1]!Curves,0))</f>
        <v>4.769</v>
      </c>
      <c r="H134" s="99" t="n">
        <f aca="false">Inputs!G129</f>
        <v>4.769</v>
      </c>
      <c r="I134" s="100" t="n">
        <f aca="false">Inputs!D129</f>
        <v>0</v>
      </c>
      <c r="J134" s="98" t="n">
        <f aca="false">VLOOKUP($A134,[1]!Table,MATCH(J$4,[1]!Curves,0))</f>
        <v>0.013</v>
      </c>
      <c r="K134" s="99" t="n">
        <f aca="false">Inputs!H129</f>
        <v>0.013</v>
      </c>
      <c r="L134" s="101" t="n">
        <f aca="false">Inputs!E129</f>
        <v>0</v>
      </c>
      <c r="M134" s="98" t="n">
        <f aca="false">VLOOKUP($A134,[1]!Table,MATCH(M$4,[1]!Curves,0))</f>
        <v>0.01</v>
      </c>
      <c r="N134" s="99" t="n">
        <f aca="false">Inputs!I129</f>
        <v>0.01</v>
      </c>
      <c r="O134" s="101" t="n">
        <f aca="false">Inputs!F129</f>
        <v>0</v>
      </c>
      <c r="P134" s="102"/>
      <c r="Q134" s="103" t="n">
        <f aca="false">M134+J134+G134</f>
        <v>4.792</v>
      </c>
      <c r="R134" s="103" t="n">
        <f aca="false">N134+K134+H134</f>
        <v>4.792</v>
      </c>
      <c r="S134" s="103" t="n">
        <f aca="false">O134+L134+I134</f>
        <v>0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108"/>
    </row>
    <row r="135" customFormat="false" ht="12.75" hidden="false" customHeight="false" outlineLevel="0" collapsed="false">
      <c r="A135" s="25" t="n">
        <f aca="false">EDATE(A134,1)</f>
        <v>40756</v>
      </c>
      <c r="B135" s="95" t="n">
        <f aca="false">Inputs!C130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98" t="n">
        <f aca="false">VLOOKUP($A135,[1]!Table,MATCH(G$4,[1]!Curves,0))</f>
        <v>4.793</v>
      </c>
      <c r="H135" s="99" t="n">
        <f aca="false">Inputs!G130</f>
        <v>4.793</v>
      </c>
      <c r="I135" s="100" t="n">
        <f aca="false">Inputs!D130</f>
        <v>0</v>
      </c>
      <c r="J135" s="98" t="n">
        <f aca="false">VLOOKUP($A135,[1]!Table,MATCH(J$4,[1]!Curves,0))</f>
        <v>0.013</v>
      </c>
      <c r="K135" s="99" t="n">
        <f aca="false">Inputs!H130</f>
        <v>0.013</v>
      </c>
      <c r="L135" s="101" t="n">
        <f aca="false">Inputs!E130</f>
        <v>0</v>
      </c>
      <c r="M135" s="98" t="n">
        <f aca="false">VLOOKUP($A135,[1]!Table,MATCH(M$4,[1]!Curves,0))</f>
        <v>0.01</v>
      </c>
      <c r="N135" s="99" t="n">
        <f aca="false">Inputs!I130</f>
        <v>0.01</v>
      </c>
      <c r="O135" s="101" t="n">
        <f aca="false">Inputs!F130</f>
        <v>0</v>
      </c>
      <c r="P135" s="102"/>
      <c r="Q135" s="103" t="n">
        <f aca="false">M135+J135+G135</f>
        <v>4.816</v>
      </c>
      <c r="R135" s="103" t="n">
        <f aca="false">N135+K135+H135</f>
        <v>4.816</v>
      </c>
      <c r="S135" s="103" t="n">
        <f aca="false">O135+L135+I135</f>
        <v>0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108"/>
    </row>
    <row r="136" customFormat="false" ht="12.75" hidden="false" customHeight="false" outlineLevel="0" collapsed="false">
      <c r="A136" s="25" t="n">
        <f aca="false">EDATE(A135,1)</f>
        <v>40787</v>
      </c>
      <c r="B136" s="95" t="n">
        <f aca="false">Inputs!C131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98" t="n">
        <f aca="false">VLOOKUP($A136,[1]!Table,MATCH(G$4,[1]!Curves,0))</f>
        <v>4.803</v>
      </c>
      <c r="H136" s="99" t="n">
        <f aca="false">Inputs!G131</f>
        <v>4.803</v>
      </c>
      <c r="I136" s="100" t="n">
        <f aca="false">Inputs!D131</f>
        <v>0</v>
      </c>
      <c r="J136" s="98" t="n">
        <f aca="false">VLOOKUP($A136,[1]!Table,MATCH(J$4,[1]!Curves,0))</f>
        <v>0.013</v>
      </c>
      <c r="K136" s="99" t="n">
        <f aca="false">Inputs!H131</f>
        <v>0.013</v>
      </c>
      <c r="L136" s="101" t="n">
        <f aca="false">Inputs!E131</f>
        <v>0</v>
      </c>
      <c r="M136" s="98" t="n">
        <f aca="false">VLOOKUP($A136,[1]!Table,MATCH(M$4,[1]!Curves,0))</f>
        <v>0.01</v>
      </c>
      <c r="N136" s="99" t="n">
        <f aca="false">Inputs!I131</f>
        <v>0.01</v>
      </c>
      <c r="O136" s="101" t="n">
        <f aca="false">Inputs!F131</f>
        <v>0</v>
      </c>
      <c r="P136" s="102"/>
      <c r="Q136" s="103" t="n">
        <f aca="false">M136+J136+G136</f>
        <v>4.826</v>
      </c>
      <c r="R136" s="103" t="n">
        <f aca="false">N136+K136+H136</f>
        <v>4.826</v>
      </c>
      <c r="S136" s="103" t="n">
        <f aca="false">O136+L136+I136</f>
        <v>0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108"/>
    </row>
    <row r="137" customFormat="false" ht="12.75" hidden="false" customHeight="false" outlineLevel="0" collapsed="false">
      <c r="A137" s="25" t="n">
        <f aca="false">EDATE(A136,1)</f>
        <v>40817</v>
      </c>
      <c r="B137" s="95" t="n">
        <f aca="false">Inputs!C132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98" t="n">
        <f aca="false">VLOOKUP($A137,[1]!Table,MATCH(G$4,[1]!Curves,0))</f>
        <v>4.833</v>
      </c>
      <c r="H137" s="99" t="n">
        <f aca="false">Inputs!G132</f>
        <v>4.833</v>
      </c>
      <c r="I137" s="100" t="n">
        <f aca="false">Inputs!D132</f>
        <v>0</v>
      </c>
      <c r="J137" s="98" t="n">
        <f aca="false">VLOOKUP($A137,[1]!Table,MATCH(J$4,[1]!Curves,0))</f>
        <v>0.013</v>
      </c>
      <c r="K137" s="99" t="n">
        <f aca="false">Inputs!H132</f>
        <v>0.013</v>
      </c>
      <c r="L137" s="101" t="n">
        <f aca="false">Inputs!E132</f>
        <v>0</v>
      </c>
      <c r="M137" s="98" t="n">
        <f aca="false">VLOOKUP($A137,[1]!Table,MATCH(M$4,[1]!Curves,0))</f>
        <v>0.01</v>
      </c>
      <c r="N137" s="99" t="n">
        <f aca="false">Inputs!I132</f>
        <v>0.01</v>
      </c>
      <c r="O137" s="101" t="n">
        <f aca="false">Inputs!F132</f>
        <v>0</v>
      </c>
      <c r="P137" s="102"/>
      <c r="Q137" s="103" t="n">
        <f aca="false">M137+J137+G137</f>
        <v>4.856</v>
      </c>
      <c r="R137" s="103" t="n">
        <f aca="false">N137+K137+H137</f>
        <v>4.856</v>
      </c>
      <c r="S137" s="103" t="n">
        <f aca="false">O137+L137+I137</f>
        <v>0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108"/>
    </row>
    <row r="138" customFormat="false" ht="12.75" hidden="false" customHeight="false" outlineLevel="0" collapsed="false">
      <c r="A138" s="25" t="n">
        <f aca="false">EDATE(A137,1)</f>
        <v>40848</v>
      </c>
      <c r="B138" s="95" t="n">
        <f aca="false">Inputs!C133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98" t="n">
        <f aca="false">VLOOKUP($A138,[1]!Table,MATCH(G$4,[1]!Curves,0))</f>
        <v>4.973</v>
      </c>
      <c r="H138" s="99" t="n">
        <f aca="false">Inputs!G133</f>
        <v>4.973</v>
      </c>
      <c r="I138" s="100" t="n">
        <f aca="false">Inputs!D133</f>
        <v>0</v>
      </c>
      <c r="J138" s="98" t="n">
        <f aca="false">VLOOKUP($A138,[1]!Table,MATCH(J$4,[1]!Curves,0))</f>
        <v>0.0235</v>
      </c>
      <c r="K138" s="99" t="n">
        <f aca="false">Inputs!H133</f>
        <v>0.0235</v>
      </c>
      <c r="L138" s="101" t="n">
        <f aca="false">Inputs!E133</f>
        <v>0</v>
      </c>
      <c r="M138" s="98" t="n">
        <f aca="false">VLOOKUP($A138,[1]!Table,MATCH(M$4,[1]!Curves,0))</f>
        <v>0.015</v>
      </c>
      <c r="N138" s="99" t="n">
        <f aca="false">Inputs!I133</f>
        <v>0.015</v>
      </c>
      <c r="O138" s="101" t="n">
        <f aca="false">Inputs!F133</f>
        <v>0</v>
      </c>
      <c r="P138" s="102"/>
      <c r="Q138" s="103" t="n">
        <f aca="false">M138+J138+G138</f>
        <v>5.0115</v>
      </c>
      <c r="R138" s="103" t="n">
        <f aca="false">N138+K138+H138</f>
        <v>5.0115</v>
      </c>
      <c r="S138" s="103" t="n">
        <f aca="false">O138+L138+I138</f>
        <v>0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108"/>
    </row>
    <row r="139" customFormat="false" ht="12.75" hidden="false" customHeight="false" outlineLevel="0" collapsed="false">
      <c r="A139" s="25" t="n">
        <f aca="false">EDATE(A138,1)</f>
        <v>40878</v>
      </c>
      <c r="B139" s="95" t="n">
        <f aca="false">Inputs!C134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98" t="n">
        <f aca="false">VLOOKUP($A139,[1]!Table,MATCH(G$4,[1]!Curves,0))</f>
        <v>5.113</v>
      </c>
      <c r="H139" s="99" t="n">
        <f aca="false">Inputs!G134</f>
        <v>5.113</v>
      </c>
      <c r="I139" s="100" t="n">
        <f aca="false">Inputs!D134</f>
        <v>0</v>
      </c>
      <c r="J139" s="98" t="n">
        <f aca="false">VLOOKUP($A139,[1]!Table,MATCH(J$4,[1]!Curves,0))</f>
        <v>0.0235</v>
      </c>
      <c r="K139" s="99" t="n">
        <f aca="false">Inputs!H134</f>
        <v>0.0235</v>
      </c>
      <c r="L139" s="101" t="n">
        <f aca="false">Inputs!E134</f>
        <v>0</v>
      </c>
      <c r="M139" s="98" t="n">
        <f aca="false">VLOOKUP($A139,[1]!Table,MATCH(M$4,[1]!Curves,0))</f>
        <v>0.015</v>
      </c>
      <c r="N139" s="99" t="n">
        <f aca="false">Inputs!I134</f>
        <v>0.015</v>
      </c>
      <c r="O139" s="101" t="n">
        <f aca="false">Inputs!F134</f>
        <v>0</v>
      </c>
      <c r="P139" s="102"/>
      <c r="Q139" s="103" t="n">
        <f aca="false">M139+J139+G139</f>
        <v>5.1515</v>
      </c>
      <c r="R139" s="103" t="n">
        <f aca="false">N139+K139+H139</f>
        <v>5.1515</v>
      </c>
      <c r="S139" s="103" t="n">
        <f aca="false">O139+L139+I139</f>
        <v>0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108"/>
    </row>
    <row r="140" customFormat="false" ht="12.75" hidden="false" customHeight="false" outlineLevel="0" collapsed="false">
      <c r="A140" s="25" t="n">
        <f aca="false">EDATE(A139,1)</f>
        <v>40909</v>
      </c>
      <c r="B140" s="95" t="n">
        <f aca="false">Inputs!C135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98" t="n">
        <f aca="false">VLOOKUP($A140,[1]!Table,MATCH(G$4,[1]!Curves,0))</f>
        <v>5.188</v>
      </c>
      <c r="H140" s="99" t="n">
        <f aca="false">Inputs!G135</f>
        <v>5.188</v>
      </c>
      <c r="I140" s="100" t="n">
        <f aca="false">Inputs!D135</f>
        <v>0</v>
      </c>
      <c r="J140" s="98" t="n">
        <f aca="false">VLOOKUP($A140,[1]!Table,MATCH(J$4,[1]!Curves,0))</f>
        <v>0.0235</v>
      </c>
      <c r="K140" s="99" t="n">
        <f aca="false">Inputs!H135</f>
        <v>0.0235</v>
      </c>
      <c r="L140" s="101" t="n">
        <f aca="false">Inputs!E135</f>
        <v>0</v>
      </c>
      <c r="M140" s="98" t="n">
        <f aca="false">VLOOKUP($A140,[1]!Table,MATCH(M$4,[1]!Curves,0))</f>
        <v>0.015</v>
      </c>
      <c r="N140" s="99" t="n">
        <f aca="false">Inputs!I135</f>
        <v>0.015</v>
      </c>
      <c r="O140" s="101" t="n">
        <f aca="false">Inputs!F135</f>
        <v>0</v>
      </c>
      <c r="P140" s="102"/>
      <c r="Q140" s="103" t="n">
        <f aca="false">M140+J140+G140</f>
        <v>5.2265</v>
      </c>
      <c r="R140" s="103" t="n">
        <f aca="false">N140+K140+H140</f>
        <v>5.2265</v>
      </c>
      <c r="S140" s="103" t="n">
        <f aca="false">O140+L140+I140</f>
        <v>0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108"/>
    </row>
    <row r="141" customFormat="false" ht="12.75" hidden="false" customHeight="false" outlineLevel="0" collapsed="false">
      <c r="A141" s="25" t="n">
        <f aca="false">EDATE(A140,1)</f>
        <v>40940</v>
      </c>
      <c r="B141" s="95" t="n">
        <f aca="false">Inputs!C136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98" t="n">
        <f aca="false">VLOOKUP($A141,[1]!Table,MATCH(G$4,[1]!Curves,0))</f>
        <v>5.068</v>
      </c>
      <c r="H141" s="99" t="n">
        <f aca="false">Inputs!G136</f>
        <v>5.068</v>
      </c>
      <c r="I141" s="100" t="n">
        <f aca="false">Inputs!D136</f>
        <v>0</v>
      </c>
      <c r="J141" s="98" t="n">
        <f aca="false">VLOOKUP($A141,[1]!Table,MATCH(J$4,[1]!Curves,0))</f>
        <v>0.0235</v>
      </c>
      <c r="K141" s="99" t="n">
        <f aca="false">Inputs!H136</f>
        <v>0.0235</v>
      </c>
      <c r="L141" s="101" t="n">
        <f aca="false">Inputs!E136</f>
        <v>0</v>
      </c>
      <c r="M141" s="98" t="n">
        <f aca="false">VLOOKUP($A141,[1]!Table,MATCH(M$4,[1]!Curves,0))</f>
        <v>0.015</v>
      </c>
      <c r="N141" s="99" t="n">
        <f aca="false">Inputs!I136</f>
        <v>0.015</v>
      </c>
      <c r="O141" s="101" t="n">
        <f aca="false">Inputs!F136</f>
        <v>0</v>
      </c>
      <c r="P141" s="102"/>
      <c r="Q141" s="103" t="n">
        <f aca="false">M141+J141+G141</f>
        <v>5.1065</v>
      </c>
      <c r="R141" s="103" t="n">
        <f aca="false">N141+K141+H141</f>
        <v>5.1065</v>
      </c>
      <c r="S141" s="103" t="n">
        <f aca="false">O141+L141+I141</f>
        <v>0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108"/>
    </row>
    <row r="142" customFormat="false" ht="12.75" hidden="false" customHeight="false" outlineLevel="0" collapsed="false">
      <c r="A142" s="25" t="n">
        <f aca="false">EDATE(A141,1)</f>
        <v>40969</v>
      </c>
      <c r="B142" s="95" t="n">
        <f aca="false">Inputs!C137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98" t="n">
        <f aca="false">VLOOKUP($A142,[1]!Table,MATCH(G$4,[1]!Curves,0))</f>
        <v>4.943</v>
      </c>
      <c r="H142" s="99" t="n">
        <f aca="false">Inputs!G137</f>
        <v>4.943</v>
      </c>
      <c r="I142" s="100" t="n">
        <f aca="false">Inputs!D137</f>
        <v>0</v>
      </c>
      <c r="J142" s="98" t="n">
        <f aca="false">VLOOKUP($A142,[1]!Table,MATCH(J$4,[1]!Curves,0))</f>
        <v>0.0235</v>
      </c>
      <c r="K142" s="99" t="n">
        <f aca="false">Inputs!H137</f>
        <v>0.0235</v>
      </c>
      <c r="L142" s="101" t="n">
        <f aca="false">Inputs!E137</f>
        <v>0</v>
      </c>
      <c r="M142" s="98" t="n">
        <f aca="false">VLOOKUP($A142,[1]!Table,MATCH(M$4,[1]!Curves,0))</f>
        <v>0.015</v>
      </c>
      <c r="N142" s="99" t="n">
        <f aca="false">Inputs!I137</f>
        <v>0.015</v>
      </c>
      <c r="O142" s="101" t="n">
        <f aca="false">Inputs!F137</f>
        <v>0</v>
      </c>
      <c r="P142" s="102"/>
      <c r="Q142" s="103" t="n">
        <f aca="false">M142+J142+G142</f>
        <v>4.9815</v>
      </c>
      <c r="R142" s="103" t="n">
        <f aca="false">N142+K142+H142</f>
        <v>4.9815</v>
      </c>
      <c r="S142" s="103" t="n">
        <f aca="false">O142+L142+I142</f>
        <v>0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108"/>
    </row>
    <row r="143" customFormat="false" ht="12.75" hidden="false" customHeight="false" outlineLevel="0" collapsed="false">
      <c r="A143" s="25" t="n">
        <f aca="false">EDATE(A142,1)</f>
        <v>41000</v>
      </c>
      <c r="B143" s="95" t="n">
        <f aca="false">Inputs!C138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98" t="n">
        <f aca="false">VLOOKUP($A143,[1]!Table,MATCH(G$4,[1]!Curves,0))</f>
        <v>4.813</v>
      </c>
      <c r="H143" s="99" t="n">
        <f aca="false">Inputs!G138</f>
        <v>4.813</v>
      </c>
      <c r="I143" s="100" t="n">
        <f aca="false">Inputs!D138</f>
        <v>0</v>
      </c>
      <c r="J143" s="98" t="n">
        <f aca="false">VLOOKUP($A143,[1]!Table,MATCH(J$4,[1]!Curves,0))</f>
        <v>0.013</v>
      </c>
      <c r="K143" s="99" t="n">
        <f aca="false">Inputs!H138</f>
        <v>0.013</v>
      </c>
      <c r="L143" s="101" t="n">
        <f aca="false">Inputs!E138</f>
        <v>0</v>
      </c>
      <c r="M143" s="98" t="n">
        <f aca="false">VLOOKUP($A143,[1]!Table,MATCH(M$4,[1]!Curves,0))</f>
        <v>0.01</v>
      </c>
      <c r="N143" s="99" t="n">
        <f aca="false">Inputs!I138</f>
        <v>0.01</v>
      </c>
      <c r="O143" s="101" t="n">
        <f aca="false">Inputs!F138</f>
        <v>0</v>
      </c>
      <c r="P143" s="102"/>
      <c r="Q143" s="103" t="n">
        <f aca="false">M143+J143+G143</f>
        <v>4.836</v>
      </c>
      <c r="R143" s="103" t="n">
        <f aca="false">N143+K143+H143</f>
        <v>4.836</v>
      </c>
      <c r="S143" s="103" t="n">
        <f aca="false">O143+L143+I143</f>
        <v>0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108"/>
    </row>
    <row r="144" customFormat="false" ht="12.75" hidden="false" customHeight="false" outlineLevel="0" collapsed="false">
      <c r="A144" s="25" t="n">
        <f aca="false">EDATE(A143,1)</f>
        <v>41030</v>
      </c>
      <c r="B144" s="95" t="n">
        <f aca="false">Inputs!C139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98" t="n">
        <f aca="false">VLOOKUP($A144,[1]!Table,MATCH(G$4,[1]!Curves,0))</f>
        <v>4.803</v>
      </c>
      <c r="H144" s="99" t="n">
        <f aca="false">Inputs!G139</f>
        <v>4.803</v>
      </c>
      <c r="I144" s="100" t="n">
        <f aca="false">Inputs!D139</f>
        <v>0</v>
      </c>
      <c r="J144" s="98" t="n">
        <f aca="false">VLOOKUP($A144,[1]!Table,MATCH(J$4,[1]!Curves,0))</f>
        <v>0.013</v>
      </c>
      <c r="K144" s="99" t="n">
        <f aca="false">Inputs!H139</f>
        <v>0.013</v>
      </c>
      <c r="L144" s="101" t="n">
        <f aca="false">Inputs!E139</f>
        <v>0</v>
      </c>
      <c r="M144" s="98" t="n">
        <f aca="false">VLOOKUP($A144,[1]!Table,MATCH(M$4,[1]!Curves,0))</f>
        <v>0.01</v>
      </c>
      <c r="N144" s="99" t="n">
        <f aca="false">Inputs!I139</f>
        <v>0.01</v>
      </c>
      <c r="O144" s="101" t="n">
        <f aca="false">Inputs!F139</f>
        <v>0</v>
      </c>
      <c r="P144" s="102"/>
      <c r="Q144" s="103" t="n">
        <f aca="false">M144+J144+G144</f>
        <v>4.826</v>
      </c>
      <c r="R144" s="103" t="n">
        <f aca="false">N144+K144+H144</f>
        <v>4.826</v>
      </c>
      <c r="S144" s="103" t="n">
        <f aca="false">O144+L144+I144</f>
        <v>0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108"/>
    </row>
    <row r="145" customFormat="false" ht="12.75" hidden="false" customHeight="false" outlineLevel="0" collapsed="false">
      <c r="A145" s="25" t="n">
        <f aca="false">EDATE(A144,1)</f>
        <v>41061</v>
      </c>
      <c r="B145" s="95" t="n">
        <f aca="false">Inputs!C140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98" t="n">
        <f aca="false">VLOOKUP($A145,[1]!Table,MATCH(G$4,[1]!Curves,0))</f>
        <v>4.823</v>
      </c>
      <c r="H145" s="99" t="n">
        <f aca="false">Inputs!G140</f>
        <v>4.823</v>
      </c>
      <c r="I145" s="100" t="n">
        <f aca="false">Inputs!D140</f>
        <v>0</v>
      </c>
      <c r="J145" s="98" t="n">
        <f aca="false">VLOOKUP($A145,[1]!Table,MATCH(J$4,[1]!Curves,0))</f>
        <v>0.013</v>
      </c>
      <c r="K145" s="99" t="n">
        <f aca="false">Inputs!H140</f>
        <v>0.013</v>
      </c>
      <c r="L145" s="101" t="n">
        <f aca="false">Inputs!E140</f>
        <v>0</v>
      </c>
      <c r="M145" s="98" t="n">
        <f aca="false">VLOOKUP($A145,[1]!Table,MATCH(M$4,[1]!Curves,0))</f>
        <v>0.01</v>
      </c>
      <c r="N145" s="99" t="n">
        <f aca="false">Inputs!I140</f>
        <v>0.01</v>
      </c>
      <c r="O145" s="101" t="n">
        <f aca="false">Inputs!F140</f>
        <v>0</v>
      </c>
      <c r="P145" s="102"/>
      <c r="Q145" s="103" t="n">
        <f aca="false">M145+J145+G145</f>
        <v>4.846</v>
      </c>
      <c r="R145" s="103" t="n">
        <f aca="false">N145+K145+H145</f>
        <v>4.846</v>
      </c>
      <c r="S145" s="103" t="n">
        <f aca="false">O145+L145+I145</f>
        <v>0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108"/>
    </row>
    <row r="146" customFormat="false" ht="12.75" hidden="false" customHeight="false" outlineLevel="0" collapsed="false">
      <c r="A146" s="25" t="n">
        <f aca="false">EDATE(A145,1)</f>
        <v>41091</v>
      </c>
      <c r="B146" s="95" t="n">
        <f aca="false">Inputs!C141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98" t="n">
        <f aca="false">VLOOKUP($A146,[1]!Table,MATCH(G$4,[1]!Curves,0))</f>
        <v>4.844</v>
      </c>
      <c r="H146" s="99" t="n">
        <f aca="false">Inputs!G141</f>
        <v>4.844</v>
      </c>
      <c r="I146" s="100" t="n">
        <f aca="false">Inputs!D141</f>
        <v>0</v>
      </c>
      <c r="J146" s="98" t="n">
        <f aca="false">VLOOKUP($A146,[1]!Table,MATCH(J$4,[1]!Curves,0))</f>
        <v>0.013</v>
      </c>
      <c r="K146" s="99" t="n">
        <f aca="false">Inputs!H141</f>
        <v>0.013</v>
      </c>
      <c r="L146" s="101" t="n">
        <f aca="false">Inputs!E141</f>
        <v>0</v>
      </c>
      <c r="M146" s="98" t="n">
        <f aca="false">VLOOKUP($A146,[1]!Table,MATCH(M$4,[1]!Curves,0))</f>
        <v>0.01</v>
      </c>
      <c r="N146" s="99" t="n">
        <f aca="false">Inputs!I141</f>
        <v>0.01</v>
      </c>
      <c r="O146" s="101" t="n">
        <f aca="false">Inputs!F141</f>
        <v>0</v>
      </c>
      <c r="P146" s="102"/>
      <c r="Q146" s="103" t="n">
        <f aca="false">M146+J146+G146</f>
        <v>4.867</v>
      </c>
      <c r="R146" s="103" t="n">
        <f aca="false">N146+K146+H146</f>
        <v>4.867</v>
      </c>
      <c r="S146" s="103" t="n">
        <f aca="false">O146+L146+I146</f>
        <v>0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108"/>
    </row>
    <row r="147" customFormat="false" ht="12.75" hidden="false" customHeight="false" outlineLevel="0" collapsed="false">
      <c r="A147" s="25" t="n">
        <f aca="false">EDATE(A146,1)</f>
        <v>41122</v>
      </c>
      <c r="B147" s="95" t="n">
        <f aca="false">Inputs!C142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98" t="n">
        <f aca="false">VLOOKUP($A147,[1]!Table,MATCH(G$4,[1]!Curves,0))</f>
        <v>4.868</v>
      </c>
      <c r="H147" s="99" t="n">
        <f aca="false">Inputs!G142</f>
        <v>4.868</v>
      </c>
      <c r="I147" s="100" t="n">
        <f aca="false">Inputs!D142</f>
        <v>0</v>
      </c>
      <c r="J147" s="98" t="n">
        <f aca="false">VLOOKUP($A147,[1]!Table,MATCH(J$4,[1]!Curves,0))</f>
        <v>0.013</v>
      </c>
      <c r="K147" s="99" t="n">
        <f aca="false">Inputs!H142</f>
        <v>0.013</v>
      </c>
      <c r="L147" s="101" t="n">
        <f aca="false">Inputs!E142</f>
        <v>0</v>
      </c>
      <c r="M147" s="98" t="n">
        <f aca="false">VLOOKUP($A147,[1]!Table,MATCH(M$4,[1]!Curves,0))</f>
        <v>0.01</v>
      </c>
      <c r="N147" s="99" t="n">
        <f aca="false">Inputs!I142</f>
        <v>0.01</v>
      </c>
      <c r="O147" s="101" t="n">
        <f aca="false">Inputs!F142</f>
        <v>0</v>
      </c>
      <c r="P147" s="102"/>
      <c r="Q147" s="103" t="n">
        <f aca="false">M147+J147+G147</f>
        <v>4.891</v>
      </c>
      <c r="R147" s="103" t="n">
        <f aca="false">N147+K147+H147</f>
        <v>4.891</v>
      </c>
      <c r="S147" s="103" t="n">
        <f aca="false">O147+L147+I147</f>
        <v>0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108"/>
    </row>
    <row r="148" customFormat="false" ht="12.75" hidden="false" customHeight="false" outlineLevel="0" collapsed="false">
      <c r="A148" s="25" t="n">
        <f aca="false">EDATE(A147,1)</f>
        <v>41153</v>
      </c>
      <c r="B148" s="95" t="n">
        <f aca="false">Inputs!C143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98" t="n">
        <f aca="false">VLOOKUP($A148,[1]!Table,MATCH(G$4,[1]!Curves,0))</f>
        <v>4.878</v>
      </c>
      <c r="H148" s="99" t="n">
        <f aca="false">Inputs!G143</f>
        <v>4.878</v>
      </c>
      <c r="I148" s="100" t="n">
        <f aca="false">Inputs!D143</f>
        <v>0</v>
      </c>
      <c r="J148" s="98" t="n">
        <f aca="false">VLOOKUP($A148,[1]!Table,MATCH(J$4,[1]!Curves,0))</f>
        <v>0.013</v>
      </c>
      <c r="K148" s="99" t="n">
        <f aca="false">Inputs!H143</f>
        <v>0.013</v>
      </c>
      <c r="L148" s="101" t="n">
        <f aca="false">Inputs!E143</f>
        <v>0</v>
      </c>
      <c r="M148" s="98" t="n">
        <f aca="false">VLOOKUP($A148,[1]!Table,MATCH(M$4,[1]!Curves,0))</f>
        <v>0.01</v>
      </c>
      <c r="N148" s="99" t="n">
        <f aca="false">Inputs!I143</f>
        <v>0.01</v>
      </c>
      <c r="O148" s="101" t="n">
        <f aca="false">Inputs!F143</f>
        <v>0</v>
      </c>
      <c r="P148" s="102"/>
      <c r="Q148" s="103" t="n">
        <f aca="false">M148+J148+G148</f>
        <v>4.901</v>
      </c>
      <c r="R148" s="103" t="n">
        <f aca="false">N148+K148+H148</f>
        <v>4.901</v>
      </c>
      <c r="S148" s="103" t="n">
        <f aca="false">O148+L148+I148</f>
        <v>0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108"/>
    </row>
    <row r="149" customFormat="false" ht="12.75" hidden="false" customHeight="false" outlineLevel="0" collapsed="false">
      <c r="A149" s="25" t="n">
        <f aca="false">EDATE(A148,1)</f>
        <v>41183</v>
      </c>
      <c r="B149" s="95" t="n">
        <f aca="false">Inputs!C144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98" t="n">
        <f aca="false">VLOOKUP($A149,[1]!Table,MATCH(G$4,[1]!Curves,0))</f>
        <v>4.908</v>
      </c>
      <c r="H149" s="99" t="n">
        <f aca="false">Inputs!G144</f>
        <v>4.908</v>
      </c>
      <c r="I149" s="100" t="n">
        <f aca="false">Inputs!D144</f>
        <v>0</v>
      </c>
      <c r="J149" s="98" t="n">
        <f aca="false">VLOOKUP($A149,[1]!Table,MATCH(J$4,[1]!Curves,0))</f>
        <v>0.013</v>
      </c>
      <c r="K149" s="99" t="n">
        <f aca="false">Inputs!H144</f>
        <v>0.013</v>
      </c>
      <c r="L149" s="101" t="n">
        <f aca="false">Inputs!E144</f>
        <v>0</v>
      </c>
      <c r="M149" s="98" t="n">
        <f aca="false">VLOOKUP($A149,[1]!Table,MATCH(M$4,[1]!Curves,0))</f>
        <v>0.01</v>
      </c>
      <c r="N149" s="99" t="n">
        <f aca="false">Inputs!I144</f>
        <v>0.01</v>
      </c>
      <c r="O149" s="101" t="n">
        <f aca="false">Inputs!F144</f>
        <v>0</v>
      </c>
      <c r="P149" s="102"/>
      <c r="Q149" s="103" t="n">
        <f aca="false">M149+J149+G149</f>
        <v>4.931</v>
      </c>
      <c r="R149" s="103" t="n">
        <f aca="false">N149+K149+H149</f>
        <v>4.931</v>
      </c>
      <c r="S149" s="103" t="n">
        <f aca="false">O149+L149+I149</f>
        <v>0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108"/>
    </row>
    <row r="150" customFormat="false" ht="12.75" hidden="false" customHeight="false" outlineLevel="0" collapsed="false">
      <c r="A150" s="25" t="n">
        <f aca="false">EDATE(A149,1)</f>
        <v>41214</v>
      </c>
      <c r="B150" s="95" t="n">
        <f aca="false">Inputs!C145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98" t="n">
        <f aca="false">VLOOKUP($A150,[1]!Table,MATCH(G$4,[1]!Curves,0))</f>
        <v>5.048</v>
      </c>
      <c r="H150" s="99" t="n">
        <f aca="false">Inputs!G145</f>
        <v>5.048</v>
      </c>
      <c r="I150" s="100" t="n">
        <f aca="false">Inputs!D145</f>
        <v>0</v>
      </c>
      <c r="J150" s="98" t="n">
        <f aca="false">VLOOKUP($A150,[1]!Table,MATCH(J$4,[1]!Curves,0))</f>
        <v>0.0235</v>
      </c>
      <c r="K150" s="99" t="n">
        <f aca="false">Inputs!H145</f>
        <v>0.0235</v>
      </c>
      <c r="L150" s="101" t="n">
        <f aca="false">Inputs!E145</f>
        <v>0</v>
      </c>
      <c r="M150" s="98" t="n">
        <f aca="false">VLOOKUP($A150,[1]!Table,MATCH(M$4,[1]!Curves,0))</f>
        <v>0.015</v>
      </c>
      <c r="N150" s="99" t="n">
        <f aca="false">Inputs!I145</f>
        <v>0.015</v>
      </c>
      <c r="O150" s="101" t="n">
        <f aca="false">Inputs!F145</f>
        <v>0</v>
      </c>
      <c r="P150" s="102"/>
      <c r="Q150" s="103" t="n">
        <f aca="false">M150+J150+G150</f>
        <v>5.0865</v>
      </c>
      <c r="R150" s="103" t="n">
        <f aca="false">N150+K150+H150</f>
        <v>5.0865</v>
      </c>
      <c r="S150" s="103" t="n">
        <f aca="false">O150+L150+I150</f>
        <v>0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108"/>
    </row>
    <row r="151" customFormat="false" ht="12.75" hidden="false" customHeight="false" outlineLevel="0" collapsed="false">
      <c r="A151" s="25" t="n">
        <f aca="false">EDATE(A150,1)</f>
        <v>41244</v>
      </c>
      <c r="B151" s="95" t="n">
        <f aca="false">Inputs!C146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98" t="n">
        <f aca="false">VLOOKUP($A151,[1]!Table,MATCH(G$4,[1]!Curves,0))</f>
        <v>5.188</v>
      </c>
      <c r="H151" s="99" t="n">
        <f aca="false">Inputs!G146</f>
        <v>5.188</v>
      </c>
      <c r="I151" s="100" t="n">
        <f aca="false">Inputs!D146</f>
        <v>0</v>
      </c>
      <c r="J151" s="98" t="n">
        <f aca="false">VLOOKUP($A151,[1]!Table,MATCH(J$4,[1]!Curves,0))</f>
        <v>0.0235</v>
      </c>
      <c r="K151" s="99" t="n">
        <f aca="false">Inputs!H146</f>
        <v>0.0235</v>
      </c>
      <c r="L151" s="101" t="n">
        <f aca="false">Inputs!E146</f>
        <v>0</v>
      </c>
      <c r="M151" s="98" t="n">
        <f aca="false">VLOOKUP($A151,[1]!Table,MATCH(M$4,[1]!Curves,0))</f>
        <v>0.015</v>
      </c>
      <c r="N151" s="99" t="n">
        <f aca="false">Inputs!I146</f>
        <v>0.015</v>
      </c>
      <c r="O151" s="101" t="n">
        <f aca="false">Inputs!F146</f>
        <v>0</v>
      </c>
      <c r="P151" s="102"/>
      <c r="Q151" s="103" t="n">
        <f aca="false">M151+J151+G151</f>
        <v>5.2265</v>
      </c>
      <c r="R151" s="103" t="n">
        <f aca="false">N151+K151+H151</f>
        <v>5.2265</v>
      </c>
      <c r="S151" s="103" t="n">
        <f aca="false">O151+L151+I151</f>
        <v>0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108"/>
    </row>
    <row r="152" customFormat="false" ht="12.75" hidden="false" customHeight="false" outlineLevel="0" collapsed="false">
      <c r="A152" s="25" t="n">
        <f aca="false">EDATE(A151,1)</f>
        <v>41275</v>
      </c>
      <c r="B152" s="95" t="n">
        <f aca="false">Inputs!C147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98" t="n">
        <f aca="false">VLOOKUP($A152,[1]!Table,MATCH(G$4,[1]!Curves,0))</f>
        <v>5.268</v>
      </c>
      <c r="H152" s="99" t="n">
        <f aca="false">Inputs!G147</f>
        <v>5.268</v>
      </c>
      <c r="I152" s="100" t="n">
        <f aca="false">Inputs!D147</f>
        <v>0</v>
      </c>
      <c r="J152" s="98" t="n">
        <f aca="false">VLOOKUP($A152,[1]!Table,MATCH(J$4,[1]!Curves,0))</f>
        <v>0.0235</v>
      </c>
      <c r="K152" s="99" t="n">
        <f aca="false">Inputs!H147</f>
        <v>0.0235</v>
      </c>
      <c r="L152" s="101" t="n">
        <f aca="false">Inputs!E147</f>
        <v>0</v>
      </c>
      <c r="M152" s="98" t="n">
        <f aca="false">VLOOKUP($A152,[1]!Table,MATCH(M$4,[1]!Curves,0))</f>
        <v>0.015</v>
      </c>
      <c r="N152" s="99" t="n">
        <f aca="false">Inputs!I147</f>
        <v>0.015</v>
      </c>
      <c r="O152" s="101" t="n">
        <f aca="false">Inputs!F147</f>
        <v>0</v>
      </c>
      <c r="P152" s="102"/>
      <c r="Q152" s="103" t="n">
        <f aca="false">M152+J152+G152</f>
        <v>5.3065</v>
      </c>
      <c r="R152" s="103" t="n">
        <f aca="false">N152+K152+H152</f>
        <v>5.3065</v>
      </c>
      <c r="S152" s="103" t="n">
        <f aca="false">O152+L152+I152</f>
        <v>0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108"/>
    </row>
    <row r="153" customFormat="false" ht="12.75" hidden="false" customHeight="false" outlineLevel="0" collapsed="false">
      <c r="A153" s="25" t="n">
        <f aca="false">EDATE(A152,1)</f>
        <v>41306</v>
      </c>
      <c r="B153" s="95" t="n">
        <f aca="false">Inputs!C148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98" t="n">
        <f aca="false">VLOOKUP($A153,[1]!Table,MATCH(G$4,[1]!Curves,0))</f>
        <v>5.148</v>
      </c>
      <c r="H153" s="99" t="n">
        <f aca="false">Inputs!G148</f>
        <v>5.148</v>
      </c>
      <c r="I153" s="100" t="n">
        <f aca="false">Inputs!D148</f>
        <v>0</v>
      </c>
      <c r="J153" s="98" t="n">
        <f aca="false">VLOOKUP($A153,[1]!Table,MATCH(J$4,[1]!Curves,0))</f>
        <v>0.0235</v>
      </c>
      <c r="K153" s="99" t="n">
        <f aca="false">Inputs!H148</f>
        <v>0.0235</v>
      </c>
      <c r="L153" s="101" t="n">
        <f aca="false">Inputs!E148</f>
        <v>0</v>
      </c>
      <c r="M153" s="98" t="n">
        <f aca="false">VLOOKUP($A153,[1]!Table,MATCH(M$4,[1]!Curves,0))</f>
        <v>0.015</v>
      </c>
      <c r="N153" s="99" t="n">
        <f aca="false">Inputs!I148</f>
        <v>0.015</v>
      </c>
      <c r="O153" s="101" t="n">
        <f aca="false">Inputs!F148</f>
        <v>0</v>
      </c>
      <c r="P153" s="102"/>
      <c r="Q153" s="103" t="n">
        <f aca="false">M153+J153+G153</f>
        <v>5.1865</v>
      </c>
      <c r="R153" s="103" t="n">
        <f aca="false">N153+K153+H153</f>
        <v>5.1865</v>
      </c>
      <c r="S153" s="103" t="n">
        <f aca="false">O153+L153+I153</f>
        <v>0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108"/>
    </row>
    <row r="154" customFormat="false" ht="12.75" hidden="false" customHeight="false" outlineLevel="0" collapsed="false">
      <c r="A154" s="25" t="n">
        <f aca="false">EDATE(A153,1)</f>
        <v>41334</v>
      </c>
      <c r="B154" s="95" t="n">
        <f aca="false">Inputs!C149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98" t="n">
        <f aca="false">VLOOKUP($A154,[1]!Table,MATCH(G$4,[1]!Curves,0))</f>
        <v>5.023</v>
      </c>
      <c r="H154" s="99" t="n">
        <f aca="false">Inputs!G149</f>
        <v>5.023</v>
      </c>
      <c r="I154" s="100" t="n">
        <f aca="false">Inputs!D149</f>
        <v>0</v>
      </c>
      <c r="J154" s="98" t="n">
        <f aca="false">VLOOKUP($A154,[1]!Table,MATCH(J$4,[1]!Curves,0))</f>
        <v>0.0235</v>
      </c>
      <c r="K154" s="99" t="n">
        <f aca="false">Inputs!H149</f>
        <v>0.0235</v>
      </c>
      <c r="L154" s="101" t="n">
        <f aca="false">Inputs!E149</f>
        <v>0</v>
      </c>
      <c r="M154" s="98" t="n">
        <f aca="false">VLOOKUP($A154,[1]!Table,MATCH(M$4,[1]!Curves,0))</f>
        <v>0.015</v>
      </c>
      <c r="N154" s="99" t="n">
        <f aca="false">Inputs!I149</f>
        <v>0.015</v>
      </c>
      <c r="O154" s="101" t="n">
        <f aca="false">Inputs!F149</f>
        <v>0</v>
      </c>
      <c r="P154" s="102"/>
      <c r="Q154" s="103" t="n">
        <f aca="false">M154+J154+G154</f>
        <v>5.0615</v>
      </c>
      <c r="R154" s="103" t="n">
        <f aca="false">N154+K154+H154</f>
        <v>5.0615</v>
      </c>
      <c r="S154" s="103" t="n">
        <f aca="false">O154+L154+I154</f>
        <v>0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108"/>
    </row>
    <row r="155" customFormat="false" ht="12.75" hidden="false" customHeight="false" outlineLevel="0" collapsed="false">
      <c r="A155" s="25" t="n">
        <f aca="false">EDATE(A154,1)</f>
        <v>41365</v>
      </c>
      <c r="B155" s="95" t="n">
        <f aca="false">Inputs!C150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98" t="n">
        <f aca="false">VLOOKUP($A155,[1]!Table,MATCH(G$4,[1]!Curves,0))</f>
        <v>4.893</v>
      </c>
      <c r="H155" s="99" t="n">
        <f aca="false">Inputs!G150</f>
        <v>4.893</v>
      </c>
      <c r="I155" s="100" t="n">
        <f aca="false">Inputs!D150</f>
        <v>0</v>
      </c>
      <c r="J155" s="98" t="n">
        <f aca="false">VLOOKUP($A155,[1]!Table,MATCH(J$4,[1]!Curves,0))</f>
        <v>0.013</v>
      </c>
      <c r="K155" s="99" t="n">
        <f aca="false">Inputs!H150</f>
        <v>0.013</v>
      </c>
      <c r="L155" s="101" t="n">
        <f aca="false">Inputs!E150</f>
        <v>0</v>
      </c>
      <c r="M155" s="98" t="n">
        <f aca="false">VLOOKUP($A155,[1]!Table,MATCH(M$4,[1]!Curves,0))</f>
        <v>0.01</v>
      </c>
      <c r="N155" s="99" t="n">
        <f aca="false">Inputs!I150</f>
        <v>0.01</v>
      </c>
      <c r="O155" s="101" t="n">
        <f aca="false">Inputs!F150</f>
        <v>0</v>
      </c>
      <c r="P155" s="102"/>
      <c r="Q155" s="103" t="n">
        <f aca="false">M155+J155+G155</f>
        <v>4.916</v>
      </c>
      <c r="R155" s="103" t="n">
        <f aca="false">N155+K155+H155</f>
        <v>4.916</v>
      </c>
      <c r="S155" s="103" t="n">
        <f aca="false">O155+L155+I155</f>
        <v>0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108"/>
    </row>
    <row r="156" customFormat="false" ht="12.75" hidden="false" customHeight="false" outlineLevel="0" collapsed="false">
      <c r="A156" s="25" t="n">
        <f aca="false">EDATE(A155,1)</f>
        <v>41395</v>
      </c>
      <c r="B156" s="95" t="n">
        <f aca="false">Inputs!C151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98" t="n">
        <f aca="false">VLOOKUP($A156,[1]!Table,MATCH(G$4,[1]!Curves,0))</f>
        <v>4.883</v>
      </c>
      <c r="H156" s="99" t="n">
        <f aca="false">Inputs!G151</f>
        <v>4.883</v>
      </c>
      <c r="I156" s="100" t="n">
        <f aca="false">Inputs!D151</f>
        <v>0</v>
      </c>
      <c r="J156" s="98" t="n">
        <f aca="false">VLOOKUP($A156,[1]!Table,MATCH(J$4,[1]!Curves,0))</f>
        <v>0.013</v>
      </c>
      <c r="K156" s="99" t="n">
        <f aca="false">Inputs!H151</f>
        <v>0.013</v>
      </c>
      <c r="L156" s="101" t="n">
        <f aca="false">Inputs!E151</f>
        <v>0</v>
      </c>
      <c r="M156" s="98" t="n">
        <f aca="false">VLOOKUP($A156,[1]!Table,MATCH(M$4,[1]!Curves,0))</f>
        <v>0.01</v>
      </c>
      <c r="N156" s="99" t="n">
        <f aca="false">Inputs!I151</f>
        <v>0.01</v>
      </c>
      <c r="O156" s="101" t="n">
        <f aca="false">Inputs!F151</f>
        <v>0</v>
      </c>
      <c r="P156" s="102"/>
      <c r="Q156" s="103" t="n">
        <f aca="false">M156+J156+G156</f>
        <v>4.906</v>
      </c>
      <c r="R156" s="103" t="n">
        <f aca="false">N156+K156+H156</f>
        <v>4.906</v>
      </c>
      <c r="S156" s="103" t="n">
        <f aca="false">O156+L156+I156</f>
        <v>0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108"/>
    </row>
    <row r="157" customFormat="false" ht="12.75" hidden="false" customHeight="false" outlineLevel="0" collapsed="false">
      <c r="A157" s="25" t="n">
        <f aca="false">EDATE(A156,1)</f>
        <v>41426</v>
      </c>
      <c r="B157" s="95" t="n">
        <f aca="false">Inputs!C152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98" t="n">
        <f aca="false">VLOOKUP($A157,[1]!Table,MATCH(G$4,[1]!Curves,0))</f>
        <v>4.903</v>
      </c>
      <c r="H157" s="99" t="n">
        <f aca="false">Inputs!G152</f>
        <v>4.903</v>
      </c>
      <c r="I157" s="100" t="n">
        <f aca="false">Inputs!D152</f>
        <v>0</v>
      </c>
      <c r="J157" s="98" t="n">
        <f aca="false">VLOOKUP($A157,[1]!Table,MATCH(J$4,[1]!Curves,0))</f>
        <v>0.013</v>
      </c>
      <c r="K157" s="99" t="n">
        <f aca="false">Inputs!H152</f>
        <v>0.013</v>
      </c>
      <c r="L157" s="101" t="n">
        <f aca="false">Inputs!E152</f>
        <v>0</v>
      </c>
      <c r="M157" s="98" t="n">
        <f aca="false">VLOOKUP($A157,[1]!Table,MATCH(M$4,[1]!Curves,0))</f>
        <v>0.01</v>
      </c>
      <c r="N157" s="99" t="n">
        <f aca="false">Inputs!I152</f>
        <v>0.01</v>
      </c>
      <c r="O157" s="101" t="n">
        <f aca="false">Inputs!F152</f>
        <v>0</v>
      </c>
      <c r="P157" s="102"/>
      <c r="Q157" s="103" t="n">
        <f aca="false">M157+J157+G157</f>
        <v>4.926</v>
      </c>
      <c r="R157" s="103" t="n">
        <f aca="false">N157+K157+H157</f>
        <v>4.926</v>
      </c>
      <c r="S157" s="103" t="n">
        <f aca="false">O157+L157+I157</f>
        <v>0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108"/>
    </row>
    <row r="158" customFormat="false" ht="12.75" hidden="false" customHeight="false" outlineLevel="0" collapsed="false">
      <c r="A158" s="25" t="n">
        <f aca="false">EDATE(A157,1)</f>
        <v>41456</v>
      </c>
      <c r="B158" s="95" t="n">
        <f aca="false">Inputs!C153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98" t="n">
        <f aca="false">VLOOKUP($A158,[1]!Table,MATCH(G$4,[1]!Curves,0))</f>
        <v>4.924</v>
      </c>
      <c r="H158" s="99" t="n">
        <f aca="false">Inputs!G153</f>
        <v>4.924</v>
      </c>
      <c r="I158" s="100" t="n">
        <f aca="false">Inputs!D153</f>
        <v>0</v>
      </c>
      <c r="J158" s="98" t="n">
        <f aca="false">VLOOKUP($A158,[1]!Table,MATCH(J$4,[1]!Curves,0))</f>
        <v>0.013</v>
      </c>
      <c r="K158" s="99" t="n">
        <f aca="false">Inputs!H153</f>
        <v>0.013</v>
      </c>
      <c r="L158" s="101" t="n">
        <f aca="false">Inputs!E153</f>
        <v>0</v>
      </c>
      <c r="M158" s="98" t="n">
        <f aca="false">VLOOKUP($A158,[1]!Table,MATCH(M$4,[1]!Curves,0))</f>
        <v>0.01</v>
      </c>
      <c r="N158" s="99" t="n">
        <f aca="false">Inputs!I153</f>
        <v>0.01</v>
      </c>
      <c r="O158" s="101" t="n">
        <f aca="false">Inputs!F153</f>
        <v>0</v>
      </c>
      <c r="P158" s="102"/>
      <c r="Q158" s="103" t="n">
        <f aca="false">M158+J158+G158</f>
        <v>4.947</v>
      </c>
      <c r="R158" s="103" t="n">
        <f aca="false">N158+K158+H158</f>
        <v>4.947</v>
      </c>
      <c r="S158" s="103" t="n">
        <f aca="false">O158+L158+I158</f>
        <v>0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108"/>
    </row>
    <row r="159" customFormat="false" ht="12.75" hidden="false" customHeight="false" outlineLevel="0" collapsed="false">
      <c r="A159" s="25" t="n">
        <f aca="false">EDATE(A158,1)</f>
        <v>41487</v>
      </c>
      <c r="B159" s="95" t="n">
        <f aca="false">Inputs!C154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98" t="n">
        <f aca="false">VLOOKUP($A159,[1]!Table,MATCH(G$4,[1]!Curves,0))</f>
        <v>4.948</v>
      </c>
      <c r="H159" s="99" t="n">
        <f aca="false">Inputs!G154</f>
        <v>4.948</v>
      </c>
      <c r="I159" s="100" t="n">
        <f aca="false">Inputs!D154</f>
        <v>0</v>
      </c>
      <c r="J159" s="98" t="n">
        <f aca="false">VLOOKUP($A159,[1]!Table,MATCH(J$4,[1]!Curves,0))</f>
        <v>0.013</v>
      </c>
      <c r="K159" s="99" t="n">
        <f aca="false">Inputs!H154</f>
        <v>0.013</v>
      </c>
      <c r="L159" s="101" t="n">
        <f aca="false">Inputs!E154</f>
        <v>0</v>
      </c>
      <c r="M159" s="98" t="n">
        <f aca="false">VLOOKUP($A159,[1]!Table,MATCH(M$4,[1]!Curves,0))</f>
        <v>0.01</v>
      </c>
      <c r="N159" s="99" t="n">
        <f aca="false">Inputs!I154</f>
        <v>0.01</v>
      </c>
      <c r="O159" s="101" t="n">
        <f aca="false">Inputs!F154</f>
        <v>0</v>
      </c>
      <c r="P159" s="102"/>
      <c r="Q159" s="103" t="n">
        <f aca="false">M159+J159+G159</f>
        <v>4.971</v>
      </c>
      <c r="R159" s="103" t="n">
        <f aca="false">N159+K159+H159</f>
        <v>4.971</v>
      </c>
      <c r="S159" s="103" t="n">
        <f aca="false">O159+L159+I159</f>
        <v>0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108"/>
    </row>
    <row r="160" customFormat="false" ht="12.75" hidden="false" customHeight="false" outlineLevel="0" collapsed="false">
      <c r="A160" s="25" t="n">
        <f aca="false">EDATE(A159,1)</f>
        <v>41518</v>
      </c>
      <c r="B160" s="95" t="n">
        <f aca="false">Inputs!C155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98" t="n">
        <f aca="false">VLOOKUP($A160,[1]!Table,MATCH(G$4,[1]!Curves,0))</f>
        <v>4.958</v>
      </c>
      <c r="H160" s="99" t="n">
        <f aca="false">Inputs!G155</f>
        <v>4.958</v>
      </c>
      <c r="I160" s="100" t="n">
        <f aca="false">Inputs!D155</f>
        <v>0</v>
      </c>
      <c r="J160" s="98" t="n">
        <f aca="false">VLOOKUP($A160,[1]!Table,MATCH(J$4,[1]!Curves,0))</f>
        <v>0.013</v>
      </c>
      <c r="K160" s="99" t="n">
        <f aca="false">Inputs!H155</f>
        <v>0.013</v>
      </c>
      <c r="L160" s="101" t="n">
        <f aca="false">Inputs!E155</f>
        <v>0</v>
      </c>
      <c r="M160" s="98" t="n">
        <f aca="false">VLOOKUP($A160,[1]!Table,MATCH(M$4,[1]!Curves,0))</f>
        <v>0.01</v>
      </c>
      <c r="N160" s="99" t="n">
        <f aca="false">Inputs!I155</f>
        <v>0.01</v>
      </c>
      <c r="O160" s="101" t="n">
        <f aca="false">Inputs!F155</f>
        <v>0</v>
      </c>
      <c r="P160" s="102"/>
      <c r="Q160" s="103" t="n">
        <f aca="false">M160+J160+G160</f>
        <v>4.981</v>
      </c>
      <c r="R160" s="103" t="n">
        <f aca="false">N160+K160+H160</f>
        <v>4.981</v>
      </c>
      <c r="S160" s="103" t="n">
        <f aca="false">O160+L160+I160</f>
        <v>0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108"/>
    </row>
    <row r="161" customFormat="false" ht="12.75" hidden="false" customHeight="false" outlineLevel="0" collapsed="false">
      <c r="A161" s="25" t="n">
        <f aca="false">EDATE(A160,1)</f>
        <v>41548</v>
      </c>
      <c r="B161" s="95" t="n">
        <f aca="false">Inputs!C156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98" t="n">
        <f aca="false">VLOOKUP($A161,[1]!Table,MATCH(G$4,[1]!Curves,0))</f>
        <v>4.988</v>
      </c>
      <c r="H161" s="99" t="n">
        <f aca="false">Inputs!G156</f>
        <v>4.988</v>
      </c>
      <c r="I161" s="100" t="n">
        <f aca="false">Inputs!D156</f>
        <v>0</v>
      </c>
      <c r="J161" s="98" t="n">
        <f aca="false">VLOOKUP($A161,[1]!Table,MATCH(J$4,[1]!Curves,0))</f>
        <v>0.013</v>
      </c>
      <c r="K161" s="99" t="n">
        <f aca="false">Inputs!H156</f>
        <v>0.013</v>
      </c>
      <c r="L161" s="101" t="n">
        <f aca="false">Inputs!E156</f>
        <v>0</v>
      </c>
      <c r="M161" s="98" t="n">
        <f aca="false">VLOOKUP($A161,[1]!Table,MATCH(M$4,[1]!Curves,0))</f>
        <v>0.01</v>
      </c>
      <c r="N161" s="99" t="n">
        <f aca="false">Inputs!I156</f>
        <v>0.01</v>
      </c>
      <c r="O161" s="101" t="n">
        <f aca="false">Inputs!F156</f>
        <v>0</v>
      </c>
      <c r="P161" s="102"/>
      <c r="Q161" s="103" t="n">
        <f aca="false">M161+J161+G161</f>
        <v>5.011</v>
      </c>
      <c r="R161" s="103" t="n">
        <f aca="false">N161+K161+H161</f>
        <v>5.011</v>
      </c>
      <c r="S161" s="103" t="n">
        <f aca="false">O161+L161+I161</f>
        <v>0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108"/>
    </row>
    <row r="162" customFormat="false" ht="12.75" hidden="false" customHeight="false" outlineLevel="0" collapsed="false">
      <c r="A162" s="25" t="n">
        <f aca="false">EDATE(A161,1)</f>
        <v>41579</v>
      </c>
      <c r="B162" s="95" t="n">
        <f aca="false">Inputs!C157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98" t="n">
        <f aca="false">VLOOKUP($A162,[1]!Table,MATCH(G$4,[1]!Curves,0))</f>
        <v>5.128</v>
      </c>
      <c r="H162" s="99" t="n">
        <f aca="false">Inputs!G157</f>
        <v>5.128</v>
      </c>
      <c r="I162" s="100" t="n">
        <f aca="false">Inputs!D157</f>
        <v>0</v>
      </c>
      <c r="J162" s="98" t="n">
        <f aca="false">VLOOKUP($A162,[1]!Table,MATCH(J$4,[1]!Curves,0))</f>
        <v>0.0235</v>
      </c>
      <c r="K162" s="99" t="n">
        <f aca="false">Inputs!H157</f>
        <v>0.0235</v>
      </c>
      <c r="L162" s="101" t="n">
        <f aca="false">Inputs!E157</f>
        <v>0</v>
      </c>
      <c r="M162" s="98" t="n">
        <f aca="false">VLOOKUP($A162,[1]!Table,MATCH(M$4,[1]!Curves,0))</f>
        <v>0.015</v>
      </c>
      <c r="N162" s="99" t="n">
        <f aca="false">Inputs!I157</f>
        <v>0.015</v>
      </c>
      <c r="O162" s="101" t="n">
        <f aca="false">Inputs!F157</f>
        <v>0</v>
      </c>
      <c r="P162" s="102"/>
      <c r="Q162" s="103" t="n">
        <f aca="false">M162+J162+G162</f>
        <v>5.1665</v>
      </c>
      <c r="R162" s="103" t="n">
        <f aca="false">N162+K162+H162</f>
        <v>5.1665</v>
      </c>
      <c r="S162" s="103" t="n">
        <f aca="false">O162+L162+I162</f>
        <v>0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108"/>
    </row>
    <row r="163" customFormat="false" ht="12.75" hidden="false" customHeight="false" outlineLevel="0" collapsed="false">
      <c r="A163" s="25" t="n">
        <f aca="false">EDATE(A162,1)</f>
        <v>41609</v>
      </c>
      <c r="B163" s="95" t="n">
        <f aca="false">Inputs!C158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98" t="n">
        <f aca="false">VLOOKUP($A163,[1]!Table,MATCH(G$4,[1]!Curves,0))</f>
        <v>5.268</v>
      </c>
      <c r="H163" s="99" t="n">
        <f aca="false">Inputs!G158</f>
        <v>5.268</v>
      </c>
      <c r="I163" s="100" t="n">
        <f aca="false">Inputs!D158</f>
        <v>0</v>
      </c>
      <c r="J163" s="98" t="n">
        <f aca="false">VLOOKUP($A163,[1]!Table,MATCH(J$4,[1]!Curves,0))</f>
        <v>0.0235</v>
      </c>
      <c r="K163" s="99" t="n">
        <f aca="false">Inputs!H158</f>
        <v>0.0235</v>
      </c>
      <c r="L163" s="101" t="n">
        <f aca="false">Inputs!E158</f>
        <v>0</v>
      </c>
      <c r="M163" s="98" t="n">
        <f aca="false">VLOOKUP($A163,[1]!Table,MATCH(M$4,[1]!Curves,0))</f>
        <v>0.015</v>
      </c>
      <c r="N163" s="99" t="n">
        <f aca="false">Inputs!I158</f>
        <v>0.015</v>
      </c>
      <c r="O163" s="101" t="n">
        <f aca="false">Inputs!F158</f>
        <v>0</v>
      </c>
      <c r="P163" s="102"/>
      <c r="Q163" s="103" t="n">
        <f aca="false">M163+J163+G163</f>
        <v>5.3065</v>
      </c>
      <c r="R163" s="103" t="n">
        <f aca="false">N163+K163+H163</f>
        <v>5.3065</v>
      </c>
      <c r="S163" s="103" t="n">
        <f aca="false">O163+L163+I163</f>
        <v>0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108"/>
    </row>
    <row r="164" customFormat="false" ht="12.75" hidden="false" customHeight="false" outlineLevel="0" collapsed="false">
      <c r="A164" s="25" t="n">
        <f aca="false">EDATE(A163,1)</f>
        <v>41640</v>
      </c>
      <c r="B164" s="95" t="n">
        <f aca="false">Inputs!C159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98" t="n">
        <f aca="false">VLOOKUP($A164,[1]!Table,MATCH(G$4,[1]!Curves,0))</f>
        <v>5.353</v>
      </c>
      <c r="H164" s="99" t="n">
        <f aca="false">Inputs!G159</f>
        <v>5.353</v>
      </c>
      <c r="I164" s="100" t="n">
        <f aca="false">Inputs!D159</f>
        <v>0</v>
      </c>
      <c r="J164" s="98" t="n">
        <f aca="false">VLOOKUP($A164,[1]!Table,MATCH(J$4,[1]!Curves,0))</f>
        <v>0.0235</v>
      </c>
      <c r="K164" s="99" t="n">
        <f aca="false">Inputs!H159</f>
        <v>0.0235</v>
      </c>
      <c r="L164" s="101" t="n">
        <f aca="false">Inputs!E159</f>
        <v>0</v>
      </c>
      <c r="M164" s="98" t="n">
        <f aca="false">VLOOKUP($A164,[1]!Table,MATCH(M$4,[1]!Curves,0))</f>
        <v>0.015</v>
      </c>
      <c r="N164" s="99" t="n">
        <f aca="false">Inputs!I159</f>
        <v>0.015</v>
      </c>
      <c r="O164" s="101" t="n">
        <f aca="false">Inputs!F159</f>
        <v>0</v>
      </c>
      <c r="P164" s="102"/>
      <c r="Q164" s="103" t="n">
        <f aca="false">M164+J164+G164</f>
        <v>5.3915</v>
      </c>
      <c r="R164" s="103" t="n">
        <f aca="false">N164+K164+H164</f>
        <v>5.3915</v>
      </c>
      <c r="S164" s="103" t="n">
        <f aca="false">O164+L164+I164</f>
        <v>0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108"/>
    </row>
    <row r="165" customFormat="false" ht="12.75" hidden="false" customHeight="false" outlineLevel="0" collapsed="false">
      <c r="A165" s="25" t="n">
        <f aca="false">EDATE(A164,1)</f>
        <v>41671</v>
      </c>
      <c r="B165" s="95" t="n">
        <f aca="false">Inputs!C160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98" t="n">
        <f aca="false">VLOOKUP($A165,[1]!Table,MATCH(G$4,[1]!Curves,0))</f>
        <v>5.233</v>
      </c>
      <c r="H165" s="99" t="n">
        <f aca="false">Inputs!G160</f>
        <v>5.233</v>
      </c>
      <c r="I165" s="100" t="n">
        <f aca="false">Inputs!D160</f>
        <v>0</v>
      </c>
      <c r="J165" s="98" t="n">
        <f aca="false">VLOOKUP($A165,[1]!Table,MATCH(J$4,[1]!Curves,0))</f>
        <v>0.0235</v>
      </c>
      <c r="K165" s="99" t="n">
        <f aca="false">Inputs!H160</f>
        <v>0.0235</v>
      </c>
      <c r="L165" s="101" t="n">
        <f aca="false">Inputs!E160</f>
        <v>0</v>
      </c>
      <c r="M165" s="98" t="n">
        <f aca="false">VLOOKUP($A165,[1]!Table,MATCH(M$4,[1]!Curves,0))</f>
        <v>0.015</v>
      </c>
      <c r="N165" s="99" t="n">
        <f aca="false">Inputs!I160</f>
        <v>0.015</v>
      </c>
      <c r="O165" s="101" t="n">
        <f aca="false">Inputs!F160</f>
        <v>0</v>
      </c>
      <c r="P165" s="102"/>
      <c r="Q165" s="103" t="n">
        <f aca="false">M165+J165+G165</f>
        <v>5.2715</v>
      </c>
      <c r="R165" s="103" t="n">
        <f aca="false">N165+K165+H165</f>
        <v>5.2715</v>
      </c>
      <c r="S165" s="103" t="n">
        <f aca="false">O165+L165+I165</f>
        <v>0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108"/>
    </row>
    <row r="166" customFormat="false" ht="12.75" hidden="false" customHeight="false" outlineLevel="0" collapsed="false">
      <c r="A166" s="25" t="n">
        <f aca="false">EDATE(A165,1)</f>
        <v>41699</v>
      </c>
      <c r="B166" s="95" t="n">
        <f aca="false">Inputs!C161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98" t="n">
        <f aca="false">VLOOKUP($A166,[1]!Table,MATCH(G$4,[1]!Curves,0))</f>
        <v>5.108</v>
      </c>
      <c r="H166" s="99" t="n">
        <f aca="false">Inputs!G161</f>
        <v>5.108</v>
      </c>
      <c r="I166" s="100" t="n">
        <f aca="false">Inputs!D161</f>
        <v>0</v>
      </c>
      <c r="J166" s="98" t="n">
        <f aca="false">VLOOKUP($A166,[1]!Table,MATCH(J$4,[1]!Curves,0))</f>
        <v>0.0235</v>
      </c>
      <c r="K166" s="99" t="n">
        <f aca="false">Inputs!H161</f>
        <v>0.0235</v>
      </c>
      <c r="L166" s="101" t="n">
        <f aca="false">Inputs!E161</f>
        <v>0</v>
      </c>
      <c r="M166" s="98" t="n">
        <f aca="false">VLOOKUP($A166,[1]!Table,MATCH(M$4,[1]!Curves,0))</f>
        <v>0.015</v>
      </c>
      <c r="N166" s="99" t="n">
        <f aca="false">Inputs!I161</f>
        <v>0.015</v>
      </c>
      <c r="O166" s="101" t="n">
        <f aca="false">Inputs!F161</f>
        <v>0</v>
      </c>
      <c r="P166" s="102"/>
      <c r="Q166" s="103" t="n">
        <f aca="false">M166+J166+G166</f>
        <v>5.1465</v>
      </c>
      <c r="R166" s="103" t="n">
        <f aca="false">N166+K166+H166</f>
        <v>5.1465</v>
      </c>
      <c r="S166" s="103" t="n">
        <f aca="false">O166+L166+I166</f>
        <v>0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108"/>
    </row>
    <row r="167" customFormat="false" ht="12.75" hidden="false" customHeight="false" outlineLevel="0" collapsed="false">
      <c r="A167" s="25" t="n">
        <f aca="false">EDATE(A166,1)</f>
        <v>41730</v>
      </c>
      <c r="B167" s="95" t="n">
        <f aca="false">Inputs!C162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98" t="n">
        <f aca="false">VLOOKUP($A167,[1]!Table,MATCH(G$4,[1]!Curves,0))</f>
        <v>4.978</v>
      </c>
      <c r="H167" s="99" t="n">
        <f aca="false">Inputs!G162</f>
        <v>4.978</v>
      </c>
      <c r="I167" s="100" t="n">
        <f aca="false">Inputs!D162</f>
        <v>0</v>
      </c>
      <c r="J167" s="98" t="n">
        <f aca="false">VLOOKUP($A167,[1]!Table,MATCH(J$4,[1]!Curves,0))</f>
        <v>0.013</v>
      </c>
      <c r="K167" s="99" t="n">
        <f aca="false">Inputs!H162</f>
        <v>0.013</v>
      </c>
      <c r="L167" s="101" t="n">
        <f aca="false">Inputs!E162</f>
        <v>0</v>
      </c>
      <c r="M167" s="98" t="n">
        <f aca="false">VLOOKUP($A167,[1]!Table,MATCH(M$4,[1]!Curves,0))</f>
        <v>0.01</v>
      </c>
      <c r="N167" s="99" t="n">
        <f aca="false">Inputs!I162</f>
        <v>0.01</v>
      </c>
      <c r="O167" s="101" t="n">
        <f aca="false">Inputs!F162</f>
        <v>0</v>
      </c>
      <c r="P167" s="102"/>
      <c r="Q167" s="103" t="n">
        <f aca="false">M167+J167+G167</f>
        <v>5.001</v>
      </c>
      <c r="R167" s="103" t="n">
        <f aca="false">N167+K167+H167</f>
        <v>5.001</v>
      </c>
      <c r="S167" s="103" t="n">
        <f aca="false">O167+L167+I167</f>
        <v>0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108"/>
    </row>
    <row r="168" customFormat="false" ht="12.75" hidden="false" customHeight="false" outlineLevel="0" collapsed="false">
      <c r="A168" s="25" t="n">
        <f aca="false">EDATE(A167,1)</f>
        <v>41760</v>
      </c>
      <c r="B168" s="95" t="n">
        <f aca="false">Inputs!C163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98" t="n">
        <f aca="false">VLOOKUP($A168,[1]!Table,MATCH(G$4,[1]!Curves,0))</f>
        <v>4.968</v>
      </c>
      <c r="H168" s="99" t="n">
        <f aca="false">Inputs!G163</f>
        <v>4.968</v>
      </c>
      <c r="I168" s="100" t="n">
        <f aca="false">Inputs!D163</f>
        <v>0</v>
      </c>
      <c r="J168" s="98" t="n">
        <f aca="false">VLOOKUP($A168,[1]!Table,MATCH(J$4,[1]!Curves,0))</f>
        <v>0.013</v>
      </c>
      <c r="K168" s="99" t="n">
        <f aca="false">Inputs!H163</f>
        <v>0.013</v>
      </c>
      <c r="L168" s="101" t="n">
        <f aca="false">Inputs!E163</f>
        <v>0</v>
      </c>
      <c r="M168" s="98" t="n">
        <f aca="false">VLOOKUP($A168,[1]!Table,MATCH(M$4,[1]!Curves,0))</f>
        <v>0.01</v>
      </c>
      <c r="N168" s="99" t="n">
        <f aca="false">Inputs!I163</f>
        <v>0.01</v>
      </c>
      <c r="O168" s="101" t="n">
        <f aca="false">Inputs!F163</f>
        <v>0</v>
      </c>
      <c r="P168" s="102"/>
      <c r="Q168" s="103" t="n">
        <f aca="false">M168+J168+G168</f>
        <v>4.991</v>
      </c>
      <c r="R168" s="103" t="n">
        <f aca="false">N168+K168+H168</f>
        <v>4.991</v>
      </c>
      <c r="S168" s="103" t="n">
        <f aca="false">O168+L168+I168</f>
        <v>0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108"/>
    </row>
    <row r="169" customFormat="false" ht="12.75" hidden="false" customHeight="false" outlineLevel="0" collapsed="false">
      <c r="A169" s="25" t="n">
        <f aca="false">EDATE(A168,1)</f>
        <v>41791</v>
      </c>
      <c r="B169" s="95" t="n">
        <f aca="false">Inputs!C164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98" t="n">
        <f aca="false">VLOOKUP($A169,[1]!Table,MATCH(G$4,[1]!Curves,0))</f>
        <v>4.988</v>
      </c>
      <c r="H169" s="99" t="n">
        <f aca="false">Inputs!G164</f>
        <v>4.988</v>
      </c>
      <c r="I169" s="100" t="n">
        <f aca="false">Inputs!D164</f>
        <v>0</v>
      </c>
      <c r="J169" s="98" t="n">
        <f aca="false">VLOOKUP($A169,[1]!Table,MATCH(J$4,[1]!Curves,0))</f>
        <v>0.013</v>
      </c>
      <c r="K169" s="99" t="n">
        <f aca="false">Inputs!H164</f>
        <v>0.013</v>
      </c>
      <c r="L169" s="101" t="n">
        <f aca="false">Inputs!E164</f>
        <v>0</v>
      </c>
      <c r="M169" s="98" t="n">
        <f aca="false">VLOOKUP($A169,[1]!Table,MATCH(M$4,[1]!Curves,0))</f>
        <v>0.01</v>
      </c>
      <c r="N169" s="99" t="n">
        <f aca="false">Inputs!I164</f>
        <v>0.01</v>
      </c>
      <c r="O169" s="101" t="n">
        <f aca="false">Inputs!F164</f>
        <v>0</v>
      </c>
      <c r="P169" s="102"/>
      <c r="Q169" s="103" t="n">
        <f aca="false">M169+J169+G169</f>
        <v>5.011</v>
      </c>
      <c r="R169" s="103" t="n">
        <f aca="false">N169+K169+H169</f>
        <v>5.011</v>
      </c>
      <c r="S169" s="103" t="n">
        <f aca="false">O169+L169+I169</f>
        <v>0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108"/>
    </row>
    <row r="170" customFormat="false" ht="12" hidden="false" customHeight="true" outlineLevel="0" collapsed="false">
      <c r="A170" s="25" t="n">
        <f aca="false">EDATE(A169,1)</f>
        <v>41821</v>
      </c>
      <c r="B170" s="95" t="n">
        <f aca="false">Inputs!C165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98" t="n">
        <f aca="false">VLOOKUP($A170,[1]!Table,MATCH(G$4,[1]!Curves,0))</f>
        <v>5.009</v>
      </c>
      <c r="H170" s="99" t="n">
        <f aca="false">Inputs!G165</f>
        <v>5.009</v>
      </c>
      <c r="I170" s="100" t="n">
        <f aca="false">Inputs!D165</f>
        <v>0</v>
      </c>
      <c r="J170" s="98" t="n">
        <f aca="false">VLOOKUP($A170,[1]!Table,MATCH(J$4,[1]!Curves,0))</f>
        <v>0.013</v>
      </c>
      <c r="K170" s="99" t="n">
        <f aca="false">Inputs!H165</f>
        <v>0.013</v>
      </c>
      <c r="L170" s="101" t="n">
        <f aca="false">Inputs!E165</f>
        <v>0</v>
      </c>
      <c r="M170" s="98" t="n">
        <f aca="false">VLOOKUP($A170,[1]!Table,MATCH(M$4,[1]!Curves,0))</f>
        <v>0.01</v>
      </c>
      <c r="N170" s="99" t="n">
        <f aca="false">Inputs!I165</f>
        <v>0.01</v>
      </c>
      <c r="O170" s="101" t="n">
        <f aca="false">Inputs!F165</f>
        <v>0</v>
      </c>
      <c r="P170" s="102"/>
      <c r="Q170" s="103" t="n">
        <f aca="false">M170+J170+G170</f>
        <v>5.032</v>
      </c>
      <c r="R170" s="103" t="n">
        <f aca="false">N170+K170+H170</f>
        <v>5.032</v>
      </c>
      <c r="S170" s="103" t="n">
        <f aca="false">O170+L170+I170</f>
        <v>0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108"/>
    </row>
    <row r="171" customFormat="false" ht="12" hidden="false" customHeight="true" outlineLevel="0" collapsed="false">
      <c r="A171" s="25" t="n">
        <f aca="false">EDATE(A170,1)</f>
        <v>41852</v>
      </c>
      <c r="B171" s="95" t="n">
        <f aca="false">Inputs!C166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98" t="n">
        <f aca="false">VLOOKUP($A171,[1]!Table,MATCH(G$4,[1]!Curves,0))</f>
        <v>5.033</v>
      </c>
      <c r="H171" s="99" t="n">
        <f aca="false">Inputs!G166</f>
        <v>5.033</v>
      </c>
      <c r="I171" s="100" t="n">
        <f aca="false">Inputs!D166</f>
        <v>0</v>
      </c>
      <c r="J171" s="98" t="n">
        <f aca="false">VLOOKUP($A171,[1]!Table,MATCH(J$4,[1]!Curves,0))</f>
        <v>0.013</v>
      </c>
      <c r="K171" s="99" t="n">
        <f aca="false">Inputs!H166</f>
        <v>0.013</v>
      </c>
      <c r="L171" s="101" t="n">
        <f aca="false">Inputs!E166</f>
        <v>0</v>
      </c>
      <c r="M171" s="98" t="n">
        <f aca="false">VLOOKUP($A171,[1]!Table,MATCH(M$4,[1]!Curves,0))</f>
        <v>0.01</v>
      </c>
      <c r="N171" s="99" t="n">
        <f aca="false">Inputs!I166</f>
        <v>0.01</v>
      </c>
      <c r="O171" s="101" t="n">
        <f aca="false">Inputs!F166</f>
        <v>0</v>
      </c>
      <c r="P171" s="102"/>
      <c r="Q171" s="103" t="n">
        <f aca="false">M171+J171+G171</f>
        <v>5.056</v>
      </c>
      <c r="R171" s="103" t="n">
        <f aca="false">N171+K171+H171</f>
        <v>5.056</v>
      </c>
      <c r="S171" s="103" t="n">
        <f aca="false">O171+L171+I171</f>
        <v>0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108"/>
    </row>
    <row r="172" customFormat="false" ht="12" hidden="false" customHeight="true" outlineLevel="0" collapsed="false">
      <c r="A172" s="25" t="n">
        <f aca="false">EDATE(A171,1)</f>
        <v>41883</v>
      </c>
      <c r="B172" s="95" t="n">
        <f aca="false">Inputs!C167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98" t="n">
        <f aca="false">VLOOKUP($A172,[1]!Table,MATCH(G$4,[1]!Curves,0))</f>
        <v>5.043</v>
      </c>
      <c r="H172" s="99" t="n">
        <f aca="false">Inputs!G167</f>
        <v>5.043</v>
      </c>
      <c r="I172" s="100" t="n">
        <f aca="false">Inputs!D167</f>
        <v>0</v>
      </c>
      <c r="J172" s="98" t="n">
        <f aca="false">VLOOKUP($A172,[1]!Table,MATCH(J$4,[1]!Curves,0))</f>
        <v>0.013</v>
      </c>
      <c r="K172" s="99" t="n">
        <f aca="false">Inputs!H167</f>
        <v>0.013</v>
      </c>
      <c r="L172" s="101" t="n">
        <f aca="false">Inputs!E167</f>
        <v>0</v>
      </c>
      <c r="M172" s="98" t="n">
        <f aca="false">VLOOKUP($A172,[1]!Table,MATCH(M$4,[1]!Curves,0))</f>
        <v>0.01</v>
      </c>
      <c r="N172" s="99" t="n">
        <f aca="false">Inputs!I167</f>
        <v>0.01</v>
      </c>
      <c r="O172" s="101" t="n">
        <f aca="false">Inputs!F167</f>
        <v>0</v>
      </c>
      <c r="P172" s="102"/>
      <c r="Q172" s="103" t="n">
        <f aca="false">M172+J172+G172</f>
        <v>5.066</v>
      </c>
      <c r="R172" s="103" t="n">
        <f aca="false">N172+K172+H172</f>
        <v>5.066</v>
      </c>
      <c r="S172" s="103" t="n">
        <f aca="false">O172+L172+I172</f>
        <v>0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108"/>
    </row>
    <row r="173" customFormat="false" ht="12" hidden="false" customHeight="true" outlineLevel="0" collapsed="false">
      <c r="A173" s="25" t="n">
        <f aca="false">EDATE(A172,1)</f>
        <v>41913</v>
      </c>
      <c r="B173" s="95" t="n">
        <f aca="false">Inputs!C168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98" t="n">
        <f aca="false">VLOOKUP($A173,[1]!Table,MATCH(G$4,[1]!Curves,0))</f>
        <v>5.073</v>
      </c>
      <c r="H173" s="99" t="n">
        <f aca="false">Inputs!G168</f>
        <v>5.073</v>
      </c>
      <c r="I173" s="100" t="n">
        <f aca="false">Inputs!D168</f>
        <v>0</v>
      </c>
      <c r="J173" s="98" t="n">
        <f aca="false">VLOOKUP($A173,[1]!Table,MATCH(J$4,[1]!Curves,0))</f>
        <v>0.013</v>
      </c>
      <c r="K173" s="99" t="n">
        <f aca="false">Inputs!H168</f>
        <v>0.013</v>
      </c>
      <c r="L173" s="101" t="n">
        <f aca="false">Inputs!E168</f>
        <v>0</v>
      </c>
      <c r="M173" s="98" t="n">
        <f aca="false">VLOOKUP($A173,[1]!Table,MATCH(M$4,[1]!Curves,0))</f>
        <v>0.01</v>
      </c>
      <c r="N173" s="99" t="n">
        <f aca="false">Inputs!I168</f>
        <v>0.01</v>
      </c>
      <c r="O173" s="101" t="n">
        <f aca="false">Inputs!F168</f>
        <v>0</v>
      </c>
      <c r="P173" s="102"/>
      <c r="Q173" s="103" t="n">
        <f aca="false">M173+J173+G173</f>
        <v>5.096</v>
      </c>
      <c r="R173" s="103" t="n">
        <f aca="false">N173+K173+H173</f>
        <v>5.096</v>
      </c>
      <c r="S173" s="103" t="n">
        <f aca="false">O173+L173+I173</f>
        <v>0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108"/>
    </row>
    <row r="174" customFormat="false" ht="12" hidden="false" customHeight="true" outlineLevel="0" collapsed="false">
      <c r="A174" s="25" t="n">
        <f aca="false">EDATE(A173,1)</f>
        <v>41944</v>
      </c>
      <c r="B174" s="95" t="n">
        <f aca="false">Inputs!C169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98" t="n">
        <f aca="false">VLOOKUP($A174,[1]!Table,MATCH(G$4,[1]!Curves,0))</f>
        <v>5.213</v>
      </c>
      <c r="H174" s="99" t="n">
        <f aca="false">Inputs!G169</f>
        <v>5.213</v>
      </c>
      <c r="I174" s="100" t="n">
        <f aca="false">Inputs!D169</f>
        <v>0</v>
      </c>
      <c r="J174" s="98" t="n">
        <f aca="false">VLOOKUP($A174,[1]!Table,MATCH(J$4,[1]!Curves,0))</f>
        <v>0.0235</v>
      </c>
      <c r="K174" s="99" t="n">
        <f aca="false">Inputs!H169</f>
        <v>0.0235</v>
      </c>
      <c r="L174" s="101" t="n">
        <f aca="false">Inputs!E169</f>
        <v>0</v>
      </c>
      <c r="M174" s="98" t="n">
        <f aca="false">VLOOKUP($A174,[1]!Table,MATCH(M$4,[1]!Curves,0))</f>
        <v>0.015</v>
      </c>
      <c r="N174" s="99" t="n">
        <f aca="false">Inputs!I169</f>
        <v>0.015</v>
      </c>
      <c r="O174" s="101" t="n">
        <f aca="false">Inputs!F169</f>
        <v>0</v>
      </c>
      <c r="P174" s="102"/>
      <c r="Q174" s="103" t="n">
        <f aca="false">M174+J174+G174</f>
        <v>5.2515</v>
      </c>
      <c r="R174" s="103" t="n">
        <f aca="false">N174+K174+H174</f>
        <v>5.2515</v>
      </c>
      <c r="S174" s="103" t="n">
        <f aca="false">O174+L174+I174</f>
        <v>0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108"/>
    </row>
    <row r="175" customFormat="false" ht="12" hidden="false" customHeight="true" outlineLevel="0" collapsed="false">
      <c r="A175" s="25" t="n">
        <f aca="false">EDATE(A174,1)</f>
        <v>41974</v>
      </c>
      <c r="B175" s="95" t="n">
        <f aca="false">Inputs!C170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98" t="n">
        <f aca="false">VLOOKUP($A175,[1]!Table,MATCH(G$4,[1]!Curves,0))</f>
        <v>5.353</v>
      </c>
      <c r="H175" s="99" t="n">
        <f aca="false">Inputs!G170</f>
        <v>5.353</v>
      </c>
      <c r="I175" s="100" t="n">
        <f aca="false">Inputs!D170</f>
        <v>0</v>
      </c>
      <c r="J175" s="98" t="n">
        <f aca="false">VLOOKUP($A175,[1]!Table,MATCH(J$4,[1]!Curves,0))</f>
        <v>0.0235</v>
      </c>
      <c r="K175" s="99" t="n">
        <f aca="false">Inputs!H170</f>
        <v>0.0235</v>
      </c>
      <c r="L175" s="101" t="n">
        <f aca="false">Inputs!E170</f>
        <v>0</v>
      </c>
      <c r="M175" s="98" t="n">
        <f aca="false">VLOOKUP($A175,[1]!Table,MATCH(M$4,[1]!Curves,0))</f>
        <v>0.015</v>
      </c>
      <c r="N175" s="99" t="n">
        <f aca="false">Inputs!I170</f>
        <v>0.015</v>
      </c>
      <c r="O175" s="101" t="n">
        <f aca="false">Inputs!F170</f>
        <v>0</v>
      </c>
      <c r="P175" s="102"/>
      <c r="Q175" s="103" t="n">
        <f aca="false">M175+J175+G175</f>
        <v>5.3915</v>
      </c>
      <c r="R175" s="103" t="n">
        <f aca="false">N175+K175+H175</f>
        <v>5.3915</v>
      </c>
      <c r="S175" s="103" t="n">
        <f aca="false">O175+L175+I175</f>
        <v>0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108"/>
    </row>
    <row r="176" customFormat="false" ht="12" hidden="false" customHeight="true" outlineLevel="0" collapsed="false">
      <c r="A176" s="25" t="n">
        <f aca="false">EDATE(A175,1)</f>
        <v>42005</v>
      </c>
      <c r="B176" s="95" t="n">
        <f aca="false">Inputs!C171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98" t="n">
        <f aca="false">VLOOKUP($A176,[1]!Table,MATCH(G$4,[1]!Curves,0))</f>
        <v>5.443</v>
      </c>
      <c r="H176" s="99" t="n">
        <f aca="false">Inputs!G171</f>
        <v>5.443</v>
      </c>
      <c r="I176" s="100" t="n">
        <f aca="false">Inputs!D171</f>
        <v>0</v>
      </c>
      <c r="J176" s="98" t="n">
        <f aca="false">VLOOKUP($A176,[1]!Table,MATCH(J$4,[1]!Curves,0))</f>
        <v>0.0235</v>
      </c>
      <c r="K176" s="99" t="n">
        <f aca="false">Inputs!H171</f>
        <v>0.0235</v>
      </c>
      <c r="L176" s="101" t="n">
        <f aca="false">Inputs!E171</f>
        <v>0</v>
      </c>
      <c r="M176" s="98" t="n">
        <f aca="false">VLOOKUP($A176,[1]!Table,MATCH(M$4,[1]!Curves,0))</f>
        <v>0.015</v>
      </c>
      <c r="N176" s="99" t="n">
        <f aca="false">Inputs!I171</f>
        <v>0.015</v>
      </c>
      <c r="O176" s="101" t="n">
        <f aca="false">Inputs!F171</f>
        <v>0</v>
      </c>
      <c r="P176" s="102"/>
      <c r="Q176" s="103" t="n">
        <f aca="false">M176+J176+G176</f>
        <v>5.4815</v>
      </c>
      <c r="R176" s="103" t="n">
        <f aca="false">N176+K176+H176</f>
        <v>5.4815</v>
      </c>
      <c r="S176" s="103" t="n">
        <f aca="false">O176+L176+I176</f>
        <v>0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108"/>
    </row>
    <row r="177" customFormat="false" ht="12" hidden="false" customHeight="true" outlineLevel="0" collapsed="false">
      <c r="A177" s="25" t="n">
        <f aca="false">EDATE(A176,1)</f>
        <v>42036</v>
      </c>
      <c r="B177" s="95" t="n">
        <f aca="false">Inputs!C172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98" t="n">
        <f aca="false">VLOOKUP($A177,[1]!Table,MATCH(G$4,[1]!Curves,0))</f>
        <v>5.323</v>
      </c>
      <c r="H177" s="99" t="n">
        <f aca="false">Inputs!G172</f>
        <v>5.323</v>
      </c>
      <c r="I177" s="100" t="n">
        <f aca="false">Inputs!D172</f>
        <v>0</v>
      </c>
      <c r="J177" s="98" t="n">
        <f aca="false">VLOOKUP($A177,[1]!Table,MATCH(J$4,[1]!Curves,0))</f>
        <v>0.0235</v>
      </c>
      <c r="K177" s="99" t="n">
        <f aca="false">Inputs!H172</f>
        <v>0.0235</v>
      </c>
      <c r="L177" s="101" t="n">
        <f aca="false">Inputs!E172</f>
        <v>0</v>
      </c>
      <c r="M177" s="98" t="n">
        <f aca="false">VLOOKUP($A177,[1]!Table,MATCH(M$4,[1]!Curves,0))</f>
        <v>0.015</v>
      </c>
      <c r="N177" s="99" t="n">
        <f aca="false">Inputs!I172</f>
        <v>0.015</v>
      </c>
      <c r="O177" s="101" t="n">
        <f aca="false">Inputs!F172</f>
        <v>0</v>
      </c>
      <c r="P177" s="102"/>
      <c r="Q177" s="103" t="n">
        <f aca="false">M177+J177+G177</f>
        <v>5.3615</v>
      </c>
      <c r="R177" s="103" t="n">
        <f aca="false">N177+K177+H177</f>
        <v>5.3615</v>
      </c>
      <c r="S177" s="103" t="n">
        <f aca="false">O177+L177+I177</f>
        <v>0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108"/>
    </row>
    <row r="178" customFormat="false" ht="12" hidden="false" customHeight="true" outlineLevel="0" collapsed="false">
      <c r="A178" s="25" t="n">
        <f aca="false">EDATE(A177,1)</f>
        <v>42064</v>
      </c>
      <c r="B178" s="95" t="n">
        <f aca="false">Inputs!C173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98" t="n">
        <f aca="false">VLOOKUP($A178,[1]!Table,MATCH(G$4,[1]!Curves,0))</f>
        <v>5.198</v>
      </c>
      <c r="H178" s="99" t="n">
        <f aca="false">Inputs!G173</f>
        <v>5.198</v>
      </c>
      <c r="I178" s="100" t="n">
        <f aca="false">Inputs!D173</f>
        <v>0</v>
      </c>
      <c r="J178" s="98" t="n">
        <f aca="false">VLOOKUP($A178,[1]!Table,MATCH(J$4,[1]!Curves,0))</f>
        <v>0.0235</v>
      </c>
      <c r="K178" s="99" t="n">
        <f aca="false">Inputs!H173</f>
        <v>0.0235</v>
      </c>
      <c r="L178" s="101" t="n">
        <f aca="false">Inputs!E173</f>
        <v>0</v>
      </c>
      <c r="M178" s="98" t="n">
        <f aca="false">VLOOKUP($A178,[1]!Table,MATCH(M$4,[1]!Curves,0))</f>
        <v>0.015</v>
      </c>
      <c r="N178" s="99" t="n">
        <f aca="false">Inputs!I173</f>
        <v>0.015</v>
      </c>
      <c r="O178" s="101" t="n">
        <f aca="false">Inputs!F173</f>
        <v>0</v>
      </c>
      <c r="P178" s="102"/>
      <c r="Q178" s="103" t="n">
        <f aca="false">M178+J178+G178</f>
        <v>5.2365</v>
      </c>
      <c r="R178" s="103" t="n">
        <f aca="false">N178+K178+H178</f>
        <v>5.2365</v>
      </c>
      <c r="S178" s="103" t="n">
        <f aca="false">O178+L178+I178</f>
        <v>0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108"/>
    </row>
    <row r="179" customFormat="false" ht="12" hidden="false" customHeight="true" outlineLevel="0" collapsed="false">
      <c r="A179" s="25" t="n">
        <f aca="false">EDATE(A178,1)</f>
        <v>42095</v>
      </c>
      <c r="B179" s="95" t="n">
        <f aca="false">Inputs!C174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98" t="n">
        <f aca="false">VLOOKUP($A179,[1]!Table,MATCH(G$4,[1]!Curves,0))</f>
        <v>5.068</v>
      </c>
      <c r="H179" s="99" t="n">
        <f aca="false">Inputs!G174</f>
        <v>5.068</v>
      </c>
      <c r="I179" s="100" t="n">
        <f aca="false">Inputs!D174</f>
        <v>0</v>
      </c>
      <c r="J179" s="98" t="n">
        <f aca="false">VLOOKUP($A179,[1]!Table,MATCH(J$4,[1]!Curves,0))</f>
        <v>0.013</v>
      </c>
      <c r="K179" s="99" t="n">
        <f aca="false">Inputs!H174</f>
        <v>0.013</v>
      </c>
      <c r="L179" s="101" t="n">
        <f aca="false">Inputs!E174</f>
        <v>0</v>
      </c>
      <c r="M179" s="98" t="n">
        <f aca="false">VLOOKUP($A179,[1]!Table,MATCH(M$4,[1]!Curves,0))</f>
        <v>0.01</v>
      </c>
      <c r="N179" s="99" t="n">
        <f aca="false">Inputs!I174</f>
        <v>0.01</v>
      </c>
      <c r="O179" s="101" t="n">
        <f aca="false">Inputs!F174</f>
        <v>0</v>
      </c>
      <c r="P179" s="102"/>
      <c r="Q179" s="103" t="n">
        <f aca="false">M179+J179+G179</f>
        <v>5.091</v>
      </c>
      <c r="R179" s="103" t="n">
        <f aca="false">N179+K179+H179</f>
        <v>5.091</v>
      </c>
      <c r="S179" s="103" t="n">
        <f aca="false">O179+L179+I179</f>
        <v>0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108"/>
    </row>
    <row r="180" customFormat="false" ht="12" hidden="false" customHeight="true" outlineLevel="0" collapsed="false">
      <c r="A180" s="25" t="n">
        <f aca="false">EDATE(A179,1)</f>
        <v>42125</v>
      </c>
      <c r="B180" s="95" t="n">
        <f aca="false">Inputs!C175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98" t="n">
        <f aca="false">VLOOKUP($A180,[1]!Table,MATCH(G$4,[1]!Curves,0))</f>
        <v>5.058</v>
      </c>
      <c r="H180" s="99" t="n">
        <f aca="false">Inputs!G175</f>
        <v>5.058</v>
      </c>
      <c r="I180" s="100" t="n">
        <f aca="false">Inputs!D175</f>
        <v>0</v>
      </c>
      <c r="J180" s="98" t="n">
        <f aca="false">VLOOKUP($A180,[1]!Table,MATCH(J$4,[1]!Curves,0))</f>
        <v>0.013</v>
      </c>
      <c r="K180" s="99" t="n">
        <f aca="false">Inputs!H175</f>
        <v>0.013</v>
      </c>
      <c r="L180" s="101" t="n">
        <f aca="false">Inputs!E175</f>
        <v>0</v>
      </c>
      <c r="M180" s="98" t="n">
        <f aca="false">VLOOKUP($A180,[1]!Table,MATCH(M$4,[1]!Curves,0))</f>
        <v>0.01</v>
      </c>
      <c r="N180" s="99" t="n">
        <f aca="false">Inputs!I175</f>
        <v>0.01</v>
      </c>
      <c r="O180" s="101" t="n">
        <f aca="false">Inputs!F175</f>
        <v>0</v>
      </c>
      <c r="P180" s="102"/>
      <c r="Q180" s="103" t="n">
        <f aca="false">M180+J180+G180</f>
        <v>5.081</v>
      </c>
      <c r="R180" s="103" t="n">
        <f aca="false">N180+K180+H180</f>
        <v>5.081</v>
      </c>
      <c r="S180" s="103" t="n">
        <f aca="false">O180+L180+I180</f>
        <v>0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108"/>
    </row>
    <row r="181" customFormat="false" ht="12" hidden="false" customHeight="true" outlineLevel="0" collapsed="false">
      <c r="A181" s="25" t="n">
        <f aca="false">EDATE(A180,1)</f>
        <v>42156</v>
      </c>
      <c r="B181" s="95" t="n">
        <f aca="false">Inputs!C176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98" t="n">
        <f aca="false">VLOOKUP($A181,[1]!Table,MATCH(G$4,[1]!Curves,0))</f>
        <v>5.078</v>
      </c>
      <c r="H181" s="99" t="n">
        <f aca="false">Inputs!G176</f>
        <v>5.078</v>
      </c>
      <c r="I181" s="100" t="n">
        <f aca="false">Inputs!D176</f>
        <v>0</v>
      </c>
      <c r="J181" s="98" t="n">
        <f aca="false">VLOOKUP($A181,[1]!Table,MATCH(J$4,[1]!Curves,0))</f>
        <v>0.013</v>
      </c>
      <c r="K181" s="99" t="n">
        <f aca="false">Inputs!H176</f>
        <v>0.013</v>
      </c>
      <c r="L181" s="101" t="n">
        <f aca="false">Inputs!E176</f>
        <v>0</v>
      </c>
      <c r="M181" s="98" t="n">
        <f aca="false">VLOOKUP($A181,[1]!Table,MATCH(M$4,[1]!Curves,0))</f>
        <v>0.01</v>
      </c>
      <c r="N181" s="99" t="n">
        <f aca="false">Inputs!I176</f>
        <v>0.01</v>
      </c>
      <c r="O181" s="101" t="n">
        <f aca="false">Inputs!F176</f>
        <v>0</v>
      </c>
      <c r="P181" s="102"/>
      <c r="Q181" s="103" t="n">
        <f aca="false">M181+J181+G181</f>
        <v>5.101</v>
      </c>
      <c r="R181" s="103" t="n">
        <f aca="false">N181+K181+H181</f>
        <v>5.101</v>
      </c>
      <c r="S181" s="103" t="n">
        <f aca="false">O181+L181+I181</f>
        <v>0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108"/>
    </row>
    <row r="182" customFormat="false" ht="12" hidden="false" customHeight="true" outlineLevel="0" collapsed="false">
      <c r="A182" s="25" t="n">
        <f aca="false">EDATE(A181,1)</f>
        <v>42186</v>
      </c>
      <c r="B182" s="95" t="n">
        <f aca="false">Inputs!C177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98" t="n">
        <f aca="false">VLOOKUP($A182,[1]!Table,MATCH(G$4,[1]!Curves,0))</f>
        <v>5.099</v>
      </c>
      <c r="H182" s="99" t="n">
        <f aca="false">Inputs!G177</f>
        <v>5.099</v>
      </c>
      <c r="I182" s="100" t="n">
        <f aca="false">Inputs!D177</f>
        <v>0</v>
      </c>
      <c r="J182" s="98" t="n">
        <f aca="false">VLOOKUP($A182,[1]!Table,MATCH(J$4,[1]!Curves,0))</f>
        <v>0.013</v>
      </c>
      <c r="K182" s="99" t="n">
        <f aca="false">Inputs!H177</f>
        <v>0.013</v>
      </c>
      <c r="L182" s="101" t="n">
        <f aca="false">Inputs!E177</f>
        <v>0</v>
      </c>
      <c r="M182" s="98" t="n">
        <f aca="false">VLOOKUP($A182,[1]!Table,MATCH(M$4,[1]!Curves,0))</f>
        <v>0.01</v>
      </c>
      <c r="N182" s="99" t="n">
        <f aca="false">Inputs!I177</f>
        <v>0.01</v>
      </c>
      <c r="O182" s="101" t="n">
        <f aca="false">Inputs!F177</f>
        <v>0</v>
      </c>
      <c r="P182" s="102"/>
      <c r="Q182" s="103" t="n">
        <f aca="false">M182+J182+G182</f>
        <v>5.122</v>
      </c>
      <c r="R182" s="103" t="n">
        <f aca="false">N182+K182+H182</f>
        <v>5.122</v>
      </c>
      <c r="S182" s="103" t="n">
        <f aca="false">O182+L182+I182</f>
        <v>0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108"/>
    </row>
    <row r="183" customFormat="false" ht="12" hidden="false" customHeight="true" outlineLevel="0" collapsed="false">
      <c r="A183" s="25" t="n">
        <f aca="false">EDATE(A182,1)</f>
        <v>42217</v>
      </c>
      <c r="B183" s="95" t="n">
        <f aca="false">Inputs!C178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98" t="n">
        <f aca="false">VLOOKUP($A183,[1]!Table,MATCH(G$4,[1]!Curves,0))</f>
        <v>5.123</v>
      </c>
      <c r="H183" s="99" t="n">
        <f aca="false">Inputs!G178</f>
        <v>5.123</v>
      </c>
      <c r="I183" s="100" t="n">
        <f aca="false">Inputs!D178</f>
        <v>0</v>
      </c>
      <c r="J183" s="98" t="n">
        <f aca="false">VLOOKUP($A183,[1]!Table,MATCH(J$4,[1]!Curves,0))</f>
        <v>0.013</v>
      </c>
      <c r="K183" s="99" t="n">
        <f aca="false">Inputs!H178</f>
        <v>0.013</v>
      </c>
      <c r="L183" s="101" t="n">
        <f aca="false">Inputs!E178</f>
        <v>0</v>
      </c>
      <c r="M183" s="98" t="n">
        <f aca="false">VLOOKUP($A183,[1]!Table,MATCH(M$4,[1]!Curves,0))</f>
        <v>0.01</v>
      </c>
      <c r="N183" s="99" t="n">
        <f aca="false">Inputs!I178</f>
        <v>0.01</v>
      </c>
      <c r="O183" s="101" t="n">
        <f aca="false">Inputs!F178</f>
        <v>0</v>
      </c>
      <c r="P183" s="102"/>
      <c r="Q183" s="103" t="n">
        <f aca="false">M183+J183+G183</f>
        <v>5.146</v>
      </c>
      <c r="R183" s="103" t="n">
        <f aca="false">N183+K183+H183</f>
        <v>5.146</v>
      </c>
      <c r="S183" s="103" t="n">
        <f aca="false">O183+L183+I183</f>
        <v>0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108"/>
    </row>
    <row r="184" customFormat="false" ht="12" hidden="false" customHeight="true" outlineLevel="0" collapsed="false">
      <c r="A184" s="25" t="n">
        <f aca="false">EDATE(A183,1)</f>
        <v>42248</v>
      </c>
      <c r="B184" s="95" t="n">
        <f aca="false">Inputs!C179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98" t="n">
        <f aca="false">VLOOKUP($A184,[1]!Table,MATCH(G$4,[1]!Curves,0))</f>
        <v>5.133</v>
      </c>
      <c r="H184" s="99" t="n">
        <f aca="false">Inputs!G179</f>
        <v>5.133</v>
      </c>
      <c r="I184" s="100" t="n">
        <f aca="false">Inputs!D179</f>
        <v>0</v>
      </c>
      <c r="J184" s="98" t="n">
        <f aca="false">VLOOKUP($A184,[1]!Table,MATCH(J$4,[1]!Curves,0))</f>
        <v>0.013</v>
      </c>
      <c r="K184" s="99" t="n">
        <f aca="false">Inputs!H179</f>
        <v>0.013</v>
      </c>
      <c r="L184" s="101" t="n">
        <f aca="false">Inputs!E179</f>
        <v>0</v>
      </c>
      <c r="M184" s="98" t="n">
        <f aca="false">VLOOKUP($A184,[1]!Table,MATCH(M$4,[1]!Curves,0))</f>
        <v>0.01</v>
      </c>
      <c r="N184" s="99" t="n">
        <f aca="false">Inputs!I179</f>
        <v>0.01</v>
      </c>
      <c r="O184" s="101" t="n">
        <f aca="false">Inputs!F179</f>
        <v>0</v>
      </c>
      <c r="P184" s="102"/>
      <c r="Q184" s="103" t="n">
        <f aca="false">M184+J184+G184</f>
        <v>5.156</v>
      </c>
      <c r="R184" s="103" t="n">
        <f aca="false">N184+K184+H184</f>
        <v>5.156</v>
      </c>
      <c r="S184" s="103" t="n">
        <f aca="false">O184+L184+I184</f>
        <v>0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108"/>
    </row>
    <row r="185" customFormat="false" ht="12" hidden="false" customHeight="true" outlineLevel="0" collapsed="false">
      <c r="A185" s="25" t="n">
        <f aca="false">EDATE(A184,1)</f>
        <v>42278</v>
      </c>
      <c r="B185" s="95" t="n">
        <f aca="false">Inputs!C180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98" t="n">
        <f aca="false">VLOOKUP($A185,[1]!Table,MATCH(G$4,[1]!Curves,0))</f>
        <v>5.163</v>
      </c>
      <c r="H185" s="99" t="n">
        <f aca="false">Inputs!G180</f>
        <v>5.163</v>
      </c>
      <c r="I185" s="100" t="n">
        <f aca="false">Inputs!D180</f>
        <v>0</v>
      </c>
      <c r="J185" s="98" t="n">
        <f aca="false">VLOOKUP($A185,[1]!Table,MATCH(J$4,[1]!Curves,0))</f>
        <v>0.013</v>
      </c>
      <c r="K185" s="99" t="n">
        <f aca="false">Inputs!H180</f>
        <v>0.013</v>
      </c>
      <c r="L185" s="101" t="n">
        <f aca="false">Inputs!E180</f>
        <v>0</v>
      </c>
      <c r="M185" s="98" t="n">
        <f aca="false">VLOOKUP($A185,[1]!Table,MATCH(M$4,[1]!Curves,0))</f>
        <v>0.01</v>
      </c>
      <c r="N185" s="99" t="n">
        <f aca="false">Inputs!I180</f>
        <v>0.01</v>
      </c>
      <c r="O185" s="101" t="n">
        <f aca="false">Inputs!F180</f>
        <v>0</v>
      </c>
      <c r="P185" s="102"/>
      <c r="Q185" s="103" t="n">
        <f aca="false">M185+J185+G185</f>
        <v>5.186</v>
      </c>
      <c r="R185" s="103" t="n">
        <f aca="false">N185+K185+H185</f>
        <v>5.186</v>
      </c>
      <c r="S185" s="103" t="n">
        <f aca="false">O185+L185+I185</f>
        <v>0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108"/>
    </row>
    <row r="186" customFormat="false" ht="12" hidden="false" customHeight="true" outlineLevel="0" collapsed="false">
      <c r="A186" s="25" t="n">
        <f aca="false">EDATE(A185,1)</f>
        <v>42309</v>
      </c>
      <c r="B186" s="95" t="n">
        <f aca="false">Inputs!C181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98" t="n">
        <f aca="false">VLOOKUP($A186,[1]!Table,MATCH(G$4,[1]!Curves,0))</f>
        <v>5.303</v>
      </c>
      <c r="H186" s="99" t="n">
        <f aca="false">Inputs!G181</f>
        <v>5.303</v>
      </c>
      <c r="I186" s="100" t="n">
        <f aca="false">Inputs!D181</f>
        <v>0</v>
      </c>
      <c r="J186" s="98" t="n">
        <f aca="false">VLOOKUP($A186,[1]!Table,MATCH(J$4,[1]!Curves,0))</f>
        <v>0.0235</v>
      </c>
      <c r="K186" s="99" t="n">
        <f aca="false">Inputs!H181</f>
        <v>0.0235</v>
      </c>
      <c r="L186" s="101" t="n">
        <f aca="false">Inputs!E181</f>
        <v>0</v>
      </c>
      <c r="M186" s="98" t="n">
        <f aca="false">VLOOKUP($A186,[1]!Table,MATCH(M$4,[1]!Curves,0))</f>
        <v>0.015</v>
      </c>
      <c r="N186" s="99" t="n">
        <f aca="false">Inputs!I181</f>
        <v>0.015</v>
      </c>
      <c r="O186" s="101" t="n">
        <f aca="false">Inputs!F181</f>
        <v>0</v>
      </c>
      <c r="P186" s="102"/>
      <c r="Q186" s="103" t="n">
        <f aca="false">M186+J186+G186</f>
        <v>5.3415</v>
      </c>
      <c r="R186" s="103" t="n">
        <f aca="false">N186+K186+H186</f>
        <v>5.3415</v>
      </c>
      <c r="S186" s="103" t="n">
        <f aca="false">O186+L186+I186</f>
        <v>0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108"/>
    </row>
    <row r="187" customFormat="false" ht="12" hidden="false" customHeight="true" outlineLevel="0" collapsed="false">
      <c r="A187" s="25" t="n">
        <f aca="false">EDATE(A186,1)</f>
        <v>42339</v>
      </c>
      <c r="B187" s="95" t="n">
        <f aca="false">Inputs!C182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98" t="n">
        <f aca="false">VLOOKUP($A187,[1]!Table,MATCH(G$4,[1]!Curves,0))</f>
        <v>5.443</v>
      </c>
      <c r="H187" s="99" t="n">
        <f aca="false">Inputs!G182</f>
        <v>5.443</v>
      </c>
      <c r="I187" s="100" t="n">
        <f aca="false">Inputs!D182</f>
        <v>0</v>
      </c>
      <c r="J187" s="98" t="n">
        <f aca="false">VLOOKUP($A187,[1]!Table,MATCH(J$4,[1]!Curves,0))</f>
        <v>0.0235</v>
      </c>
      <c r="K187" s="99" t="n">
        <f aca="false">Inputs!H182</f>
        <v>0.0235</v>
      </c>
      <c r="L187" s="101" t="n">
        <f aca="false">Inputs!E182</f>
        <v>0</v>
      </c>
      <c r="M187" s="98" t="n">
        <f aca="false">VLOOKUP($A187,[1]!Table,MATCH(M$4,[1]!Curves,0))</f>
        <v>0.015</v>
      </c>
      <c r="N187" s="99" t="n">
        <f aca="false">Inputs!I182</f>
        <v>0.015</v>
      </c>
      <c r="O187" s="101" t="n">
        <f aca="false">Inputs!F182</f>
        <v>0</v>
      </c>
      <c r="P187" s="102"/>
      <c r="Q187" s="103" t="n">
        <f aca="false">M187+J187+G187</f>
        <v>5.4815</v>
      </c>
      <c r="R187" s="103" t="n">
        <f aca="false">N187+K187+H187</f>
        <v>5.4815</v>
      </c>
      <c r="S187" s="103" t="n">
        <f aca="false">O187+L187+I187</f>
        <v>0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108"/>
    </row>
    <row r="188" customFormat="false" ht="12" hidden="false" customHeight="true" outlineLevel="0" collapsed="false">
      <c r="A188" s="25" t="n">
        <f aca="false">EDATE(A187,1)</f>
        <v>42370</v>
      </c>
      <c r="B188" s="95" t="n">
        <f aca="false">Inputs!C183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98" t="n">
        <f aca="false">VLOOKUP($A188,[1]!Table,MATCH(G$4,[1]!Curves,0))</f>
        <v>5.538</v>
      </c>
      <c r="H188" s="99" t="n">
        <f aca="false">Inputs!G183</f>
        <v>5.538</v>
      </c>
      <c r="I188" s="100" t="n">
        <f aca="false">Inputs!D183</f>
        <v>0</v>
      </c>
      <c r="J188" s="98" t="n">
        <f aca="false">VLOOKUP($A188,[1]!Table,MATCH(J$4,[1]!Curves,0))</f>
        <v>0.0235</v>
      </c>
      <c r="K188" s="99" t="n">
        <f aca="false">Inputs!H183</f>
        <v>0.0235</v>
      </c>
      <c r="L188" s="101" t="n">
        <f aca="false">Inputs!E183</f>
        <v>0</v>
      </c>
      <c r="M188" s="98" t="n">
        <f aca="false">VLOOKUP($A188,[1]!Table,MATCH(M$4,[1]!Curves,0))</f>
        <v>0.015</v>
      </c>
      <c r="N188" s="99" t="n">
        <f aca="false">Inputs!I183</f>
        <v>0.015</v>
      </c>
      <c r="O188" s="101" t="n">
        <f aca="false">Inputs!F183</f>
        <v>0</v>
      </c>
      <c r="P188" s="102"/>
      <c r="Q188" s="103" t="n">
        <f aca="false">M188+J188+G188</f>
        <v>5.5765</v>
      </c>
      <c r="R188" s="103" t="n">
        <f aca="false">N188+K188+H188</f>
        <v>5.5765</v>
      </c>
      <c r="S188" s="103" t="n">
        <f aca="false">O188+L188+I188</f>
        <v>0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108"/>
    </row>
    <row r="189" customFormat="false" ht="12" hidden="false" customHeight="true" outlineLevel="0" collapsed="false">
      <c r="A189" s="25" t="n">
        <f aca="false">EDATE(A188,1)</f>
        <v>42401</v>
      </c>
      <c r="B189" s="95" t="n">
        <f aca="false">Inputs!C184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98" t="n">
        <f aca="false">VLOOKUP($A189,[1]!Table,MATCH(G$4,[1]!Curves,0))</f>
        <v>5.418</v>
      </c>
      <c r="H189" s="99" t="n">
        <f aca="false">Inputs!G184</f>
        <v>5.418</v>
      </c>
      <c r="I189" s="100" t="n">
        <f aca="false">Inputs!D184</f>
        <v>0</v>
      </c>
      <c r="J189" s="98" t="n">
        <f aca="false">VLOOKUP($A189,[1]!Table,MATCH(J$4,[1]!Curves,0))</f>
        <v>0.0235</v>
      </c>
      <c r="K189" s="99" t="n">
        <f aca="false">Inputs!H184</f>
        <v>0.0235</v>
      </c>
      <c r="L189" s="101" t="n">
        <f aca="false">Inputs!E184</f>
        <v>0</v>
      </c>
      <c r="M189" s="98" t="n">
        <f aca="false">VLOOKUP($A189,[1]!Table,MATCH(M$4,[1]!Curves,0))</f>
        <v>0.015</v>
      </c>
      <c r="N189" s="99" t="n">
        <f aca="false">Inputs!I184</f>
        <v>0.015</v>
      </c>
      <c r="O189" s="101" t="n">
        <f aca="false">Inputs!F184</f>
        <v>0</v>
      </c>
      <c r="P189" s="102"/>
      <c r="Q189" s="103" t="n">
        <f aca="false">M189+J189+G189</f>
        <v>5.4565</v>
      </c>
      <c r="R189" s="103" t="n">
        <f aca="false">N189+K189+H189</f>
        <v>5.4565</v>
      </c>
      <c r="S189" s="103" t="n">
        <f aca="false">O189+L189+I189</f>
        <v>0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108"/>
    </row>
    <row r="190" customFormat="false" ht="12" hidden="false" customHeight="true" outlineLevel="0" collapsed="false">
      <c r="A190" s="25" t="n">
        <f aca="false">EDATE(A189,1)</f>
        <v>42430</v>
      </c>
      <c r="B190" s="95" t="n">
        <f aca="false">Inputs!C185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98" t="n">
        <f aca="false">VLOOKUP($A190,[1]!Table,MATCH(G$4,[1]!Curves,0))</f>
        <v>5.293</v>
      </c>
      <c r="H190" s="99" t="n">
        <f aca="false">Inputs!G185</f>
        <v>5.293</v>
      </c>
      <c r="I190" s="100" t="n">
        <f aca="false">Inputs!D185</f>
        <v>0</v>
      </c>
      <c r="J190" s="98" t="n">
        <f aca="false">VLOOKUP($A190,[1]!Table,MATCH(J$4,[1]!Curves,0))</f>
        <v>0.0235</v>
      </c>
      <c r="K190" s="99" t="n">
        <f aca="false">Inputs!H185</f>
        <v>0.0235</v>
      </c>
      <c r="L190" s="101" t="n">
        <f aca="false">Inputs!E185</f>
        <v>0</v>
      </c>
      <c r="M190" s="98" t="n">
        <f aca="false">VLOOKUP($A190,[1]!Table,MATCH(M$4,[1]!Curves,0))</f>
        <v>0.015</v>
      </c>
      <c r="N190" s="99" t="n">
        <f aca="false">Inputs!I185</f>
        <v>0.015</v>
      </c>
      <c r="O190" s="101" t="n">
        <f aca="false">Inputs!F185</f>
        <v>0</v>
      </c>
      <c r="P190" s="102"/>
      <c r="Q190" s="103" t="n">
        <f aca="false">M190+J190+G190</f>
        <v>5.3315</v>
      </c>
      <c r="R190" s="103" t="n">
        <f aca="false">N190+K190+H190</f>
        <v>5.3315</v>
      </c>
      <c r="S190" s="103" t="n">
        <f aca="false">O190+L190+I190</f>
        <v>0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108"/>
    </row>
    <row r="191" customFormat="false" ht="12" hidden="false" customHeight="true" outlineLevel="0" collapsed="false">
      <c r="A191" s="25" t="n">
        <f aca="false">EDATE(A190,1)</f>
        <v>42461</v>
      </c>
      <c r="B191" s="95" t="n">
        <f aca="false">Inputs!C186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98" t="n">
        <f aca="false">VLOOKUP($A191,[1]!Table,MATCH(G$4,[1]!Curves,0))</f>
        <v>5.163</v>
      </c>
      <c r="H191" s="99" t="n">
        <f aca="false">Inputs!G186</f>
        <v>5.163</v>
      </c>
      <c r="I191" s="100" t="n">
        <f aca="false">Inputs!D186</f>
        <v>0</v>
      </c>
      <c r="J191" s="98" t="n">
        <f aca="false">VLOOKUP($A191,[1]!Table,MATCH(J$4,[1]!Curves,0))</f>
        <v>0.013</v>
      </c>
      <c r="K191" s="99" t="n">
        <f aca="false">Inputs!H186</f>
        <v>0.013</v>
      </c>
      <c r="L191" s="101" t="n">
        <f aca="false">Inputs!E186</f>
        <v>0</v>
      </c>
      <c r="M191" s="98" t="n">
        <f aca="false">VLOOKUP($A191,[1]!Table,MATCH(M$4,[1]!Curves,0))</f>
        <v>0.01</v>
      </c>
      <c r="N191" s="99" t="n">
        <f aca="false">Inputs!I186</f>
        <v>0.01</v>
      </c>
      <c r="O191" s="101" t="n">
        <f aca="false">Inputs!F186</f>
        <v>0</v>
      </c>
      <c r="P191" s="102"/>
      <c r="Q191" s="103" t="n">
        <f aca="false">M191+J191+G191</f>
        <v>5.186</v>
      </c>
      <c r="R191" s="103" t="n">
        <f aca="false">N191+K191+H191</f>
        <v>5.186</v>
      </c>
      <c r="S191" s="103" t="n">
        <f aca="false">O191+L191+I191</f>
        <v>0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108"/>
    </row>
    <row r="192" customFormat="false" ht="12" hidden="false" customHeight="true" outlineLevel="0" collapsed="false">
      <c r="A192" s="25" t="n">
        <f aca="false">EDATE(A191,1)</f>
        <v>42491</v>
      </c>
      <c r="B192" s="95" t="n">
        <f aca="false">Inputs!C187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98" t="n">
        <f aca="false">VLOOKUP($A192,[1]!Table,MATCH(G$4,[1]!Curves,0))</f>
        <v>5.153</v>
      </c>
      <c r="H192" s="99" t="n">
        <f aca="false">Inputs!G187</f>
        <v>5.153</v>
      </c>
      <c r="I192" s="100" t="n">
        <f aca="false">Inputs!D187</f>
        <v>0</v>
      </c>
      <c r="J192" s="98" t="n">
        <f aca="false">VLOOKUP($A192,[1]!Table,MATCH(J$4,[1]!Curves,0))</f>
        <v>0.013</v>
      </c>
      <c r="K192" s="99" t="n">
        <f aca="false">Inputs!H187</f>
        <v>0.013</v>
      </c>
      <c r="L192" s="101" t="n">
        <f aca="false">Inputs!E187</f>
        <v>0</v>
      </c>
      <c r="M192" s="98" t="n">
        <f aca="false">VLOOKUP($A192,[1]!Table,MATCH(M$4,[1]!Curves,0))</f>
        <v>0.01</v>
      </c>
      <c r="N192" s="99" t="n">
        <f aca="false">Inputs!I187</f>
        <v>0.01</v>
      </c>
      <c r="O192" s="101" t="n">
        <f aca="false">Inputs!F187</f>
        <v>0</v>
      </c>
      <c r="P192" s="102"/>
      <c r="Q192" s="103" t="n">
        <f aca="false">M192+J192+G192</f>
        <v>5.176</v>
      </c>
      <c r="R192" s="103" t="n">
        <f aca="false">N192+K192+H192</f>
        <v>5.176</v>
      </c>
      <c r="S192" s="103" t="n">
        <f aca="false">O192+L192+I192</f>
        <v>0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108"/>
    </row>
    <row r="193" customFormat="false" ht="12" hidden="false" customHeight="true" outlineLevel="0" collapsed="false">
      <c r="A193" s="25" t="n">
        <f aca="false">EDATE(A192,1)</f>
        <v>42522</v>
      </c>
      <c r="B193" s="95" t="n">
        <f aca="false">Inputs!C188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98" t="n">
        <f aca="false">VLOOKUP($A193,[1]!Table,MATCH(G$4,[1]!Curves,0))</f>
        <v>5.173</v>
      </c>
      <c r="H193" s="99" t="n">
        <f aca="false">Inputs!G188</f>
        <v>5.173</v>
      </c>
      <c r="I193" s="100" t="n">
        <f aca="false">Inputs!D188</f>
        <v>0</v>
      </c>
      <c r="J193" s="98" t="n">
        <f aca="false">VLOOKUP($A193,[1]!Table,MATCH(J$4,[1]!Curves,0))</f>
        <v>0.013</v>
      </c>
      <c r="K193" s="99" t="n">
        <f aca="false">Inputs!H188</f>
        <v>0.013</v>
      </c>
      <c r="L193" s="101" t="n">
        <f aca="false">Inputs!E188</f>
        <v>0</v>
      </c>
      <c r="M193" s="98" t="n">
        <f aca="false">VLOOKUP($A193,[1]!Table,MATCH(M$4,[1]!Curves,0))</f>
        <v>0.01</v>
      </c>
      <c r="N193" s="99" t="n">
        <f aca="false">Inputs!I188</f>
        <v>0.01</v>
      </c>
      <c r="O193" s="101" t="n">
        <f aca="false">Inputs!F188</f>
        <v>0</v>
      </c>
      <c r="P193" s="102"/>
      <c r="Q193" s="103" t="n">
        <f aca="false">M193+J193+G193</f>
        <v>5.196</v>
      </c>
      <c r="R193" s="103" t="n">
        <f aca="false">N193+K193+H193</f>
        <v>5.196</v>
      </c>
      <c r="S193" s="103" t="n">
        <f aca="false">O193+L193+I193</f>
        <v>0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108"/>
    </row>
    <row r="194" customFormat="false" ht="12" hidden="false" customHeight="true" outlineLevel="0" collapsed="false">
      <c r="A194" s="25" t="n">
        <f aca="false">EDATE(A193,1)</f>
        <v>42552</v>
      </c>
      <c r="B194" s="95" t="n">
        <f aca="false">Inputs!C189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98" t="n">
        <f aca="false">VLOOKUP($A194,[1]!Table,MATCH(G$4,[1]!Curves,0))</f>
        <v>5.194</v>
      </c>
      <c r="H194" s="99" t="n">
        <f aca="false">Inputs!G189</f>
        <v>5.194</v>
      </c>
      <c r="I194" s="100" t="n">
        <f aca="false">Inputs!D189</f>
        <v>0</v>
      </c>
      <c r="J194" s="98" t="n">
        <f aca="false">VLOOKUP($A194,[1]!Table,MATCH(J$4,[1]!Curves,0))</f>
        <v>0.013</v>
      </c>
      <c r="K194" s="99" t="n">
        <f aca="false">Inputs!H189</f>
        <v>0.013</v>
      </c>
      <c r="L194" s="101" t="n">
        <f aca="false">Inputs!E189</f>
        <v>0</v>
      </c>
      <c r="M194" s="98" t="n">
        <f aca="false">VLOOKUP($A194,[1]!Table,MATCH(M$4,[1]!Curves,0))</f>
        <v>0.01</v>
      </c>
      <c r="N194" s="99" t="n">
        <f aca="false">Inputs!I189</f>
        <v>0.01</v>
      </c>
      <c r="O194" s="101" t="n">
        <f aca="false">Inputs!F189</f>
        <v>0</v>
      </c>
      <c r="P194" s="102"/>
      <c r="Q194" s="103" t="n">
        <f aca="false">M194+J194+G194</f>
        <v>5.217</v>
      </c>
      <c r="R194" s="103" t="n">
        <f aca="false">N194+K194+H194</f>
        <v>5.217</v>
      </c>
      <c r="S194" s="103" t="n">
        <f aca="false">O194+L194+I194</f>
        <v>0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108"/>
    </row>
    <row r="195" customFormat="false" ht="12" hidden="false" customHeight="true" outlineLevel="0" collapsed="false">
      <c r="A195" s="25" t="n">
        <f aca="false">EDATE(A194,1)</f>
        <v>42583</v>
      </c>
      <c r="B195" s="95" t="n">
        <f aca="false">Inputs!C190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98" t="n">
        <f aca="false">VLOOKUP($A195,[1]!Table,MATCH(G$4,[1]!Curves,0))</f>
        <v>5.218</v>
      </c>
      <c r="H195" s="99" t="n">
        <f aca="false">Inputs!G190</f>
        <v>5.218</v>
      </c>
      <c r="I195" s="100" t="n">
        <f aca="false">Inputs!D190</f>
        <v>0</v>
      </c>
      <c r="J195" s="98" t="n">
        <f aca="false">VLOOKUP($A195,[1]!Table,MATCH(J$4,[1]!Curves,0))</f>
        <v>0.013</v>
      </c>
      <c r="K195" s="99" t="n">
        <f aca="false">Inputs!H190</f>
        <v>0.013</v>
      </c>
      <c r="L195" s="101" t="n">
        <f aca="false">Inputs!E190</f>
        <v>0</v>
      </c>
      <c r="M195" s="98" t="n">
        <f aca="false">VLOOKUP($A195,[1]!Table,MATCH(M$4,[1]!Curves,0))</f>
        <v>0.01</v>
      </c>
      <c r="N195" s="99" t="n">
        <f aca="false">Inputs!I190</f>
        <v>0.01</v>
      </c>
      <c r="O195" s="101" t="n">
        <f aca="false">Inputs!F190</f>
        <v>0</v>
      </c>
      <c r="P195" s="102"/>
      <c r="Q195" s="103" t="n">
        <f aca="false">M195+J195+G195</f>
        <v>5.241</v>
      </c>
      <c r="R195" s="103" t="n">
        <f aca="false">N195+K195+H195</f>
        <v>5.241</v>
      </c>
      <c r="S195" s="103" t="n">
        <f aca="false">O195+L195+I195</f>
        <v>0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108"/>
    </row>
    <row r="196" customFormat="false" ht="12" hidden="false" customHeight="true" outlineLevel="0" collapsed="false">
      <c r="A196" s="25" t="n">
        <f aca="false">EDATE(A195,1)</f>
        <v>42614</v>
      </c>
      <c r="B196" s="95" t="n">
        <f aca="false">Inputs!C191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98" t="n">
        <f aca="false">VLOOKUP($A196,[1]!Table,MATCH(G$4,[1]!Curves,0))</f>
        <v>5.228</v>
      </c>
      <c r="H196" s="99" t="n">
        <f aca="false">Inputs!G191</f>
        <v>5.228</v>
      </c>
      <c r="I196" s="100" t="n">
        <f aca="false">Inputs!D191</f>
        <v>0</v>
      </c>
      <c r="J196" s="98" t="n">
        <f aca="false">VLOOKUP($A196,[1]!Table,MATCH(J$4,[1]!Curves,0))</f>
        <v>0.013</v>
      </c>
      <c r="K196" s="99" t="n">
        <f aca="false">Inputs!H191</f>
        <v>0.013</v>
      </c>
      <c r="L196" s="101" t="n">
        <f aca="false">Inputs!E191</f>
        <v>0</v>
      </c>
      <c r="M196" s="98" t="n">
        <f aca="false">VLOOKUP($A196,[1]!Table,MATCH(M$4,[1]!Curves,0))</f>
        <v>0.01</v>
      </c>
      <c r="N196" s="99" t="n">
        <f aca="false">Inputs!I191</f>
        <v>0.01</v>
      </c>
      <c r="O196" s="101" t="n">
        <f aca="false">Inputs!F191</f>
        <v>0</v>
      </c>
      <c r="P196" s="102"/>
      <c r="Q196" s="103" t="n">
        <f aca="false">M196+J196+G196</f>
        <v>5.251</v>
      </c>
      <c r="R196" s="103" t="n">
        <f aca="false">N196+K196+H196</f>
        <v>5.251</v>
      </c>
      <c r="S196" s="103" t="n">
        <f aca="false">O196+L196+I196</f>
        <v>0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108"/>
    </row>
    <row r="197" customFormat="false" ht="12" hidden="false" customHeight="true" outlineLevel="0" collapsed="false">
      <c r="A197" s="25" t="n">
        <f aca="false">EDATE(A196,1)</f>
        <v>42644</v>
      </c>
      <c r="B197" s="95" t="n">
        <f aca="false">Inputs!C192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98" t="n">
        <f aca="false">VLOOKUP($A197,[1]!Table,MATCH(G$4,[1]!Curves,0))</f>
        <v>5.258</v>
      </c>
      <c r="H197" s="99" t="n">
        <f aca="false">Inputs!G192</f>
        <v>5.258</v>
      </c>
      <c r="I197" s="100" t="n">
        <f aca="false">Inputs!D192</f>
        <v>0</v>
      </c>
      <c r="J197" s="98" t="n">
        <f aca="false">VLOOKUP($A197,[1]!Table,MATCH(J$4,[1]!Curves,0))</f>
        <v>0.013</v>
      </c>
      <c r="K197" s="99" t="n">
        <f aca="false">Inputs!H192</f>
        <v>0.013</v>
      </c>
      <c r="L197" s="101" t="n">
        <f aca="false">Inputs!E192</f>
        <v>0</v>
      </c>
      <c r="M197" s="98" t="n">
        <f aca="false">VLOOKUP($A197,[1]!Table,MATCH(M$4,[1]!Curves,0))</f>
        <v>0.01</v>
      </c>
      <c r="N197" s="99" t="n">
        <f aca="false">Inputs!I192</f>
        <v>0.01</v>
      </c>
      <c r="O197" s="101" t="n">
        <f aca="false">Inputs!F192</f>
        <v>0</v>
      </c>
      <c r="P197" s="102"/>
      <c r="Q197" s="103" t="n">
        <f aca="false">M197+J197+G197</f>
        <v>5.281</v>
      </c>
      <c r="R197" s="103" t="n">
        <f aca="false">N197+K197+H197</f>
        <v>5.281</v>
      </c>
      <c r="S197" s="103" t="n">
        <f aca="false">O197+L197+I197</f>
        <v>0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108"/>
    </row>
    <row r="198" customFormat="false" ht="12" hidden="false" customHeight="true" outlineLevel="0" collapsed="false">
      <c r="A198" s="25" t="n">
        <f aca="false">EDATE(A197,1)</f>
        <v>42675</v>
      </c>
      <c r="B198" s="95" t="n">
        <f aca="false">Inputs!C193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98" t="n">
        <f aca="false">VLOOKUP($A198,[1]!Table,MATCH(G$4,[1]!Curves,0))</f>
        <v>5.398</v>
      </c>
      <c r="H198" s="99" t="n">
        <f aca="false">Inputs!G193</f>
        <v>5.398</v>
      </c>
      <c r="I198" s="100" t="n">
        <f aca="false">Inputs!D193</f>
        <v>0</v>
      </c>
      <c r="J198" s="98" t="n">
        <f aca="false">VLOOKUP($A198,[1]!Table,MATCH(J$4,[1]!Curves,0))</f>
        <v>0.0235</v>
      </c>
      <c r="K198" s="99" t="n">
        <f aca="false">Inputs!H193</f>
        <v>0.0235</v>
      </c>
      <c r="L198" s="101" t="n">
        <f aca="false">Inputs!E193</f>
        <v>0</v>
      </c>
      <c r="M198" s="98" t="n">
        <f aca="false">VLOOKUP($A198,[1]!Table,MATCH(M$4,[1]!Curves,0))</f>
        <v>0.015</v>
      </c>
      <c r="N198" s="99" t="n">
        <f aca="false">Inputs!I193</f>
        <v>0.015</v>
      </c>
      <c r="O198" s="101" t="n">
        <f aca="false">Inputs!F193</f>
        <v>0</v>
      </c>
      <c r="P198" s="102"/>
      <c r="Q198" s="103" t="n">
        <f aca="false">M198+J198+G198</f>
        <v>5.4365</v>
      </c>
      <c r="R198" s="103" t="n">
        <f aca="false">N198+K198+H198</f>
        <v>5.4365</v>
      </c>
      <c r="S198" s="103" t="n">
        <f aca="false">O198+L198+I198</f>
        <v>0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108"/>
    </row>
    <row r="199" customFormat="false" ht="12" hidden="false" customHeight="true" outlineLevel="0" collapsed="false">
      <c r="A199" s="25" t="n">
        <f aca="false">EDATE(A198,1)</f>
        <v>42705</v>
      </c>
      <c r="B199" s="95" t="n">
        <f aca="false">Inputs!C194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98" t="n">
        <f aca="false">VLOOKUP($A199,[1]!Table,MATCH(G$4,[1]!Curves,0))</f>
        <v>5.538</v>
      </c>
      <c r="H199" s="99" t="n">
        <f aca="false">Inputs!G194</f>
        <v>5.538</v>
      </c>
      <c r="I199" s="100" t="n">
        <f aca="false">Inputs!D194</f>
        <v>0</v>
      </c>
      <c r="J199" s="98" t="n">
        <f aca="false">VLOOKUP($A199,[1]!Table,MATCH(J$4,[1]!Curves,0))</f>
        <v>0.0235</v>
      </c>
      <c r="K199" s="99" t="n">
        <f aca="false">Inputs!H194</f>
        <v>0.0235</v>
      </c>
      <c r="L199" s="101" t="n">
        <f aca="false">Inputs!E194</f>
        <v>0</v>
      </c>
      <c r="M199" s="98" t="n">
        <f aca="false">VLOOKUP($A199,[1]!Table,MATCH(M$4,[1]!Curves,0))</f>
        <v>0.015</v>
      </c>
      <c r="N199" s="99" t="n">
        <f aca="false">Inputs!I194</f>
        <v>0.015</v>
      </c>
      <c r="O199" s="101" t="n">
        <f aca="false">Inputs!F194</f>
        <v>0</v>
      </c>
      <c r="P199" s="102"/>
      <c r="Q199" s="103" t="n">
        <f aca="false">M199+J199+G199</f>
        <v>5.5765</v>
      </c>
      <c r="R199" s="103" t="n">
        <f aca="false">N199+K199+H199</f>
        <v>5.5765</v>
      </c>
      <c r="S199" s="103" t="n">
        <f aca="false">O199+L199+I199</f>
        <v>0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108"/>
    </row>
    <row r="200" customFormat="false" ht="12" hidden="false" customHeight="true" outlineLevel="0" collapsed="false">
      <c r="A200" s="25" t="n">
        <f aca="false">EDATE(A199,1)</f>
        <v>42736</v>
      </c>
      <c r="B200" s="95" t="n">
        <f aca="false">Inputs!C195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98" t="n">
        <f aca="false">VLOOKUP($A200,[1]!Table,MATCH(G$4,[1]!Curves,0))</f>
        <v>5.638</v>
      </c>
      <c r="H200" s="99" t="n">
        <f aca="false">Inputs!G195</f>
        <v>5.638</v>
      </c>
      <c r="I200" s="100" t="n">
        <f aca="false">Inputs!D195</f>
        <v>0</v>
      </c>
      <c r="J200" s="98" t="n">
        <f aca="false">VLOOKUP($A200,[1]!Table,MATCH(J$4,[1]!Curves,0))</f>
        <v>0.0235</v>
      </c>
      <c r="K200" s="99" t="n">
        <f aca="false">Inputs!H195</f>
        <v>0.0235</v>
      </c>
      <c r="L200" s="101" t="n">
        <f aca="false">Inputs!E195</f>
        <v>0</v>
      </c>
      <c r="M200" s="98" t="n">
        <f aca="false">VLOOKUP($A200,[1]!Table,MATCH(M$4,[1]!Curves,0))</f>
        <v>0.015</v>
      </c>
      <c r="N200" s="99" t="n">
        <f aca="false">Inputs!I195</f>
        <v>0.015</v>
      </c>
      <c r="O200" s="101" t="n">
        <f aca="false">Inputs!F195</f>
        <v>0</v>
      </c>
      <c r="P200" s="102"/>
      <c r="Q200" s="103" t="n">
        <f aca="false">M200+J200+G200</f>
        <v>5.6765</v>
      </c>
      <c r="R200" s="103" t="n">
        <f aca="false">N200+K200+H200</f>
        <v>5.6765</v>
      </c>
      <c r="S200" s="103" t="n">
        <f aca="false">O200+L200+I200</f>
        <v>0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108"/>
    </row>
    <row r="201" customFormat="false" ht="12" hidden="false" customHeight="true" outlineLevel="0" collapsed="false">
      <c r="A201" s="25" t="n">
        <f aca="false">EDATE(A200,1)</f>
        <v>42767</v>
      </c>
      <c r="B201" s="95" t="n">
        <f aca="false">Inputs!C196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98" t="n">
        <f aca="false">VLOOKUP($A201,[1]!Table,MATCH(G$4,[1]!Curves,0))</f>
        <v>5.518</v>
      </c>
      <c r="H201" s="99" t="n">
        <f aca="false">Inputs!G196</f>
        <v>5.518</v>
      </c>
      <c r="I201" s="100" t="n">
        <f aca="false">Inputs!D196</f>
        <v>0</v>
      </c>
      <c r="J201" s="98" t="n">
        <f aca="false">VLOOKUP($A201,[1]!Table,MATCH(J$4,[1]!Curves,0))</f>
        <v>0.0235</v>
      </c>
      <c r="K201" s="99" t="n">
        <f aca="false">Inputs!H196</f>
        <v>0.0235</v>
      </c>
      <c r="L201" s="101" t="n">
        <f aca="false">Inputs!E196</f>
        <v>0</v>
      </c>
      <c r="M201" s="98" t="n">
        <f aca="false">VLOOKUP($A201,[1]!Table,MATCH(M$4,[1]!Curves,0))</f>
        <v>0.015</v>
      </c>
      <c r="N201" s="99" t="n">
        <f aca="false">Inputs!I196</f>
        <v>0.015</v>
      </c>
      <c r="O201" s="101" t="n">
        <f aca="false">Inputs!F196</f>
        <v>0</v>
      </c>
      <c r="P201" s="102"/>
      <c r="Q201" s="103" t="n">
        <f aca="false">M201+J201+G201</f>
        <v>5.5565</v>
      </c>
      <c r="R201" s="103" t="n">
        <f aca="false">N201+K201+H201</f>
        <v>5.5565</v>
      </c>
      <c r="S201" s="103" t="n">
        <f aca="false">O201+L201+I201</f>
        <v>0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108"/>
    </row>
    <row r="202" customFormat="false" ht="12" hidden="false" customHeight="true" outlineLevel="0" collapsed="false">
      <c r="A202" s="25" t="n">
        <f aca="false">EDATE(A201,1)</f>
        <v>42795</v>
      </c>
      <c r="B202" s="95" t="n">
        <f aca="false">Inputs!C197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98" t="n">
        <f aca="false">VLOOKUP($A202,[1]!Table,MATCH(G$4,[1]!Curves,0))</f>
        <v>5.393</v>
      </c>
      <c r="H202" s="99" t="n">
        <f aca="false">Inputs!G197</f>
        <v>5.393</v>
      </c>
      <c r="I202" s="100" t="n">
        <f aca="false">Inputs!D197</f>
        <v>0</v>
      </c>
      <c r="J202" s="98" t="n">
        <f aca="false">VLOOKUP($A202,[1]!Table,MATCH(J$4,[1]!Curves,0))</f>
        <v>0</v>
      </c>
      <c r="K202" s="99" t="n">
        <f aca="false">Inputs!H197</f>
        <v>0</v>
      </c>
      <c r="L202" s="101" t="n">
        <f aca="false">Inputs!E197</f>
        <v>0</v>
      </c>
      <c r="M202" s="98" t="n">
        <f aca="false">VLOOKUP($A202,[1]!Table,MATCH(M$4,[1]!Curves,0))</f>
        <v>0</v>
      </c>
      <c r="N202" s="99" t="n">
        <f aca="false">Inputs!I197</f>
        <v>0</v>
      </c>
      <c r="O202" s="101" t="n">
        <f aca="false">Inputs!F197</f>
        <v>0</v>
      </c>
      <c r="P202" s="102"/>
      <c r="Q202" s="103" t="n">
        <f aca="false">M202+J202+G202</f>
        <v>5.393</v>
      </c>
      <c r="R202" s="103" t="n">
        <f aca="false">N202+K202+H202</f>
        <v>5.393</v>
      </c>
      <c r="S202" s="103" t="n">
        <f aca="false">O202+L202+I202</f>
        <v>0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108"/>
    </row>
    <row r="203" customFormat="false" ht="12" hidden="false" customHeight="true" outlineLevel="0" collapsed="false">
      <c r="A203" s="25" t="n">
        <f aca="false">EDATE(A202,1)</f>
        <v>42826</v>
      </c>
      <c r="B203" s="95" t="n">
        <f aca="false">Inputs!C198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98" t="n">
        <f aca="false">VLOOKUP($A203,[1]!Table,MATCH(G$4,[1]!Curves,0))</f>
        <v>5.263</v>
      </c>
      <c r="H203" s="99" t="n">
        <f aca="false">Inputs!G198</f>
        <v>5.263</v>
      </c>
      <c r="I203" s="100" t="n">
        <f aca="false">Inputs!D198</f>
        <v>0</v>
      </c>
      <c r="J203" s="98" t="n">
        <f aca="false">VLOOKUP($A203,[1]!Table,MATCH(J$4,[1]!Curves,0))</f>
        <v>0</v>
      </c>
      <c r="K203" s="99" t="n">
        <f aca="false">Inputs!H198</f>
        <v>0</v>
      </c>
      <c r="L203" s="101" t="n">
        <f aca="false">Inputs!E198</f>
        <v>0</v>
      </c>
      <c r="M203" s="98" t="n">
        <f aca="false">VLOOKUP($A203,[1]!Table,MATCH(M$4,[1]!Curves,0))</f>
        <v>0</v>
      </c>
      <c r="N203" s="99" t="n">
        <f aca="false">Inputs!I198</f>
        <v>0</v>
      </c>
      <c r="O203" s="101" t="n">
        <f aca="false">Inputs!F198</f>
        <v>0</v>
      </c>
      <c r="P203" s="102"/>
      <c r="Q203" s="103" t="n">
        <f aca="false">M203+J203+G203</f>
        <v>5.263</v>
      </c>
      <c r="R203" s="103" t="n">
        <f aca="false">N203+K203+H203</f>
        <v>5.263</v>
      </c>
      <c r="S203" s="103" t="n">
        <f aca="false">O203+L203+I203</f>
        <v>0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108"/>
    </row>
    <row r="204" customFormat="false" ht="12" hidden="false" customHeight="true" outlineLevel="0" collapsed="false">
      <c r="A204" s="25" t="n">
        <f aca="false">EDATE(A203,1)</f>
        <v>42856</v>
      </c>
      <c r="B204" s="95" t="n">
        <f aca="false">Inputs!C199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98" t="n">
        <f aca="false">VLOOKUP($A204,[1]!Table,MATCH(G$4,[1]!Curves,0))</f>
        <v>5.253</v>
      </c>
      <c r="H204" s="99" t="n">
        <f aca="false">Inputs!G199</f>
        <v>5.253</v>
      </c>
      <c r="I204" s="100" t="n">
        <f aca="false">Inputs!D199</f>
        <v>0</v>
      </c>
      <c r="J204" s="98" t="n">
        <f aca="false">VLOOKUP($A204,[1]!Table,MATCH(J$4,[1]!Curves,0))</f>
        <v>0</v>
      </c>
      <c r="K204" s="99" t="n">
        <f aca="false">Inputs!H199</f>
        <v>0</v>
      </c>
      <c r="L204" s="101" t="n">
        <f aca="false">Inputs!E199</f>
        <v>0</v>
      </c>
      <c r="M204" s="98" t="n">
        <f aca="false">VLOOKUP($A204,[1]!Table,MATCH(M$4,[1]!Curves,0))</f>
        <v>0</v>
      </c>
      <c r="N204" s="99" t="n">
        <f aca="false">Inputs!I199</f>
        <v>0</v>
      </c>
      <c r="O204" s="101" t="n">
        <f aca="false">Inputs!F199</f>
        <v>0</v>
      </c>
      <c r="P204" s="102"/>
      <c r="Q204" s="103" t="n">
        <f aca="false">M204+J204+G204</f>
        <v>5.253</v>
      </c>
      <c r="R204" s="103" t="n">
        <f aca="false">N204+K204+H204</f>
        <v>5.253</v>
      </c>
      <c r="S204" s="103" t="n">
        <f aca="false">O204+L204+I204</f>
        <v>0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108"/>
    </row>
    <row r="205" customFormat="false" ht="12" hidden="false" customHeight="true" outlineLevel="0" collapsed="false">
      <c r="A205" s="25" t="n">
        <f aca="false">EDATE(A204,1)</f>
        <v>42887</v>
      </c>
      <c r="B205" s="95" t="n">
        <f aca="false">Inputs!C200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98" t="n">
        <f aca="false">VLOOKUP($A205,[1]!Table,MATCH(G$4,[1]!Curves,0))</f>
        <v>5.273</v>
      </c>
      <c r="H205" s="99" t="n">
        <f aca="false">Inputs!G200</f>
        <v>5.273</v>
      </c>
      <c r="I205" s="100" t="n">
        <f aca="false">Inputs!D200</f>
        <v>0</v>
      </c>
      <c r="J205" s="98" t="n">
        <f aca="false">VLOOKUP($A205,[1]!Table,MATCH(J$4,[1]!Curves,0))</f>
        <v>0</v>
      </c>
      <c r="K205" s="99" t="n">
        <f aca="false">Inputs!H200</f>
        <v>0</v>
      </c>
      <c r="L205" s="101" t="n">
        <f aca="false">Inputs!E200</f>
        <v>0</v>
      </c>
      <c r="M205" s="98" t="n">
        <f aca="false">VLOOKUP($A205,[1]!Table,MATCH(M$4,[1]!Curves,0))</f>
        <v>0</v>
      </c>
      <c r="N205" s="99" t="n">
        <f aca="false">Inputs!I200</f>
        <v>0</v>
      </c>
      <c r="O205" s="101" t="n">
        <f aca="false">Inputs!F200</f>
        <v>0</v>
      </c>
      <c r="P205" s="102"/>
      <c r="Q205" s="103" t="n">
        <f aca="false">M205+J205+G205</f>
        <v>5.273</v>
      </c>
      <c r="R205" s="103" t="n">
        <f aca="false">N205+K205+H205</f>
        <v>5.273</v>
      </c>
      <c r="S205" s="103" t="n">
        <f aca="false">O205+L205+I205</f>
        <v>0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108"/>
    </row>
    <row r="206" customFormat="false" ht="12" hidden="false" customHeight="true" outlineLevel="0" collapsed="false">
      <c r="A206" s="25" t="n">
        <f aca="false">EDATE(A205,1)</f>
        <v>42917</v>
      </c>
      <c r="B206" s="95" t="n">
        <f aca="false">Inputs!C201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98" t="n">
        <f aca="false">VLOOKUP($A206,[1]!Table,MATCH(G$4,[1]!Curves,0))</f>
        <v>5.294</v>
      </c>
      <c r="H206" s="99" t="n">
        <f aca="false">Inputs!G201</f>
        <v>5.294</v>
      </c>
      <c r="I206" s="100" t="n">
        <f aca="false">Inputs!D201</f>
        <v>0</v>
      </c>
      <c r="J206" s="98" t="n">
        <f aca="false">VLOOKUP($A206,[1]!Table,MATCH(J$4,[1]!Curves,0))</f>
        <v>0</v>
      </c>
      <c r="K206" s="99" t="n">
        <f aca="false">Inputs!H201</f>
        <v>0</v>
      </c>
      <c r="L206" s="101" t="n">
        <f aca="false">Inputs!E201</f>
        <v>0</v>
      </c>
      <c r="M206" s="98" t="n">
        <f aca="false">VLOOKUP($A206,[1]!Table,MATCH(M$4,[1]!Curves,0))</f>
        <v>0</v>
      </c>
      <c r="N206" s="99" t="n">
        <f aca="false">Inputs!I201</f>
        <v>0</v>
      </c>
      <c r="O206" s="101" t="n">
        <f aca="false">Inputs!F201</f>
        <v>0</v>
      </c>
      <c r="P206" s="102"/>
      <c r="Q206" s="103" t="n">
        <f aca="false">M206+J206+G206</f>
        <v>5.294</v>
      </c>
      <c r="R206" s="103" t="n">
        <f aca="false">N206+K206+H206</f>
        <v>5.294</v>
      </c>
      <c r="S206" s="103" t="n">
        <f aca="false">O206+L206+I206</f>
        <v>0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108"/>
    </row>
    <row r="207" customFormat="false" ht="12" hidden="false" customHeight="true" outlineLevel="0" collapsed="false">
      <c r="A207" s="25" t="n">
        <f aca="false">EDATE(A206,1)</f>
        <v>42948</v>
      </c>
      <c r="B207" s="95" t="n">
        <f aca="false">Inputs!C202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98" t="n">
        <f aca="false">VLOOKUP($A207,[1]!Table,MATCH(G$4,[1]!Curves,0))</f>
        <v>5.318</v>
      </c>
      <c r="H207" s="99" t="n">
        <f aca="false">Inputs!G202</f>
        <v>5.318</v>
      </c>
      <c r="I207" s="100" t="n">
        <f aca="false">Inputs!D202</f>
        <v>0</v>
      </c>
      <c r="J207" s="98" t="n">
        <f aca="false">VLOOKUP($A207,[1]!Table,MATCH(J$4,[1]!Curves,0))</f>
        <v>0</v>
      </c>
      <c r="K207" s="99" t="n">
        <f aca="false">Inputs!H202</f>
        <v>0</v>
      </c>
      <c r="L207" s="101" t="n">
        <f aca="false">Inputs!E202</f>
        <v>0</v>
      </c>
      <c r="M207" s="98" t="n">
        <f aca="false">VLOOKUP($A207,[1]!Table,MATCH(M$4,[1]!Curves,0))</f>
        <v>0</v>
      </c>
      <c r="N207" s="99" t="n">
        <f aca="false">Inputs!I202</f>
        <v>0</v>
      </c>
      <c r="O207" s="101" t="n">
        <f aca="false">Inputs!F202</f>
        <v>0</v>
      </c>
      <c r="P207" s="102"/>
      <c r="Q207" s="103" t="n">
        <f aca="false">M207+J207+G207</f>
        <v>5.318</v>
      </c>
      <c r="R207" s="103" t="n">
        <f aca="false">N207+K207+H207</f>
        <v>5.318</v>
      </c>
      <c r="S207" s="103" t="n">
        <f aca="false">O207+L207+I207</f>
        <v>0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108"/>
    </row>
    <row r="208" customFormat="false" ht="12" hidden="false" customHeight="true" outlineLevel="0" collapsed="false">
      <c r="A208" s="25" t="n">
        <f aca="false">EDATE(A207,1)</f>
        <v>42979</v>
      </c>
      <c r="B208" s="95" t="n">
        <f aca="false">Inputs!C203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98" t="n">
        <f aca="false">VLOOKUP($A208,[1]!Table,MATCH(G$4,[1]!Curves,0))</f>
        <v>5.328</v>
      </c>
      <c r="H208" s="99" t="n">
        <f aca="false">Inputs!G203</f>
        <v>5.328</v>
      </c>
      <c r="I208" s="100" t="n">
        <f aca="false">Inputs!D203</f>
        <v>0</v>
      </c>
      <c r="J208" s="98" t="n">
        <f aca="false">VLOOKUP($A208,[1]!Table,MATCH(J$4,[1]!Curves,0))</f>
        <v>0</v>
      </c>
      <c r="K208" s="99" t="n">
        <f aca="false">Inputs!H203</f>
        <v>0</v>
      </c>
      <c r="L208" s="101" t="n">
        <f aca="false">Inputs!E203</f>
        <v>0</v>
      </c>
      <c r="M208" s="98" t="n">
        <f aca="false">VLOOKUP($A208,[1]!Table,MATCH(M$4,[1]!Curves,0))</f>
        <v>0</v>
      </c>
      <c r="N208" s="99" t="n">
        <f aca="false">Inputs!I203</f>
        <v>0</v>
      </c>
      <c r="O208" s="101" t="n">
        <f aca="false">Inputs!F203</f>
        <v>0</v>
      </c>
      <c r="P208" s="102"/>
      <c r="Q208" s="103" t="n">
        <f aca="false">M208+J208+G208</f>
        <v>5.328</v>
      </c>
      <c r="R208" s="103" t="n">
        <f aca="false">N208+K208+H208</f>
        <v>5.328</v>
      </c>
      <c r="S208" s="103" t="n">
        <f aca="false">O208+L208+I208</f>
        <v>0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108"/>
    </row>
    <row r="209" customFormat="false" ht="12" hidden="false" customHeight="true" outlineLevel="0" collapsed="false">
      <c r="A209" s="25" t="n">
        <f aca="false">EDATE(A208,1)</f>
        <v>43009</v>
      </c>
      <c r="B209" s="95" t="n">
        <f aca="false">Inputs!C204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98" t="n">
        <f aca="false">VLOOKUP($A209,[1]!Table,MATCH(G$4,[1]!Curves,0))</f>
        <v>5.358</v>
      </c>
      <c r="H209" s="99" t="n">
        <f aca="false">Inputs!G204</f>
        <v>5.358</v>
      </c>
      <c r="I209" s="100" t="n">
        <f aca="false">Inputs!D204</f>
        <v>0</v>
      </c>
      <c r="J209" s="98" t="n">
        <f aca="false">VLOOKUP($A209,[1]!Table,MATCH(J$4,[1]!Curves,0))</f>
        <v>0</v>
      </c>
      <c r="K209" s="99" t="n">
        <f aca="false">Inputs!H204</f>
        <v>0</v>
      </c>
      <c r="L209" s="101" t="n">
        <f aca="false">Inputs!E204</f>
        <v>0</v>
      </c>
      <c r="M209" s="98" t="n">
        <f aca="false">VLOOKUP($A209,[1]!Table,MATCH(M$4,[1]!Curves,0))</f>
        <v>0</v>
      </c>
      <c r="N209" s="99" t="n">
        <f aca="false">Inputs!I204</f>
        <v>0</v>
      </c>
      <c r="O209" s="101" t="n">
        <f aca="false">Inputs!F204</f>
        <v>0</v>
      </c>
      <c r="P209" s="102"/>
      <c r="Q209" s="103" t="n">
        <f aca="false">M209+J209+G209</f>
        <v>5.358</v>
      </c>
      <c r="R209" s="103" t="n">
        <f aca="false">N209+K209+H209</f>
        <v>5.358</v>
      </c>
      <c r="S209" s="103" t="n">
        <f aca="false">O209+L209+I209</f>
        <v>0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108"/>
    </row>
    <row r="210" customFormat="false" ht="12" hidden="false" customHeight="true" outlineLevel="0" collapsed="false">
      <c r="A210" s="25" t="n">
        <f aca="false">EDATE(A209,1)</f>
        <v>43040</v>
      </c>
      <c r="B210" s="95" t="n">
        <f aca="false">Inputs!C205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98" t="n">
        <f aca="false">VLOOKUP($A210,[1]!Table,MATCH(G$4,[1]!Curves,0))</f>
        <v>5.498</v>
      </c>
      <c r="H210" s="99" t="n">
        <f aca="false">Inputs!G205</f>
        <v>5.498</v>
      </c>
      <c r="I210" s="100" t="n">
        <f aca="false">Inputs!D205</f>
        <v>0</v>
      </c>
      <c r="J210" s="98" t="n">
        <f aca="false">VLOOKUP($A210,[1]!Table,MATCH(J$4,[1]!Curves,0))</f>
        <v>0</v>
      </c>
      <c r="K210" s="99" t="n">
        <f aca="false">Inputs!H205</f>
        <v>0</v>
      </c>
      <c r="L210" s="101" t="n">
        <f aca="false">Inputs!E205</f>
        <v>0</v>
      </c>
      <c r="M210" s="98" t="n">
        <f aca="false">VLOOKUP($A210,[1]!Table,MATCH(M$4,[1]!Curves,0))</f>
        <v>0</v>
      </c>
      <c r="N210" s="99" t="n">
        <f aca="false">Inputs!I205</f>
        <v>0</v>
      </c>
      <c r="O210" s="101" t="n">
        <f aca="false">Inputs!F205</f>
        <v>0</v>
      </c>
      <c r="P210" s="102"/>
      <c r="Q210" s="103" t="n">
        <f aca="false">M210+J210+G210</f>
        <v>5.498</v>
      </c>
      <c r="R210" s="103" t="n">
        <f aca="false">N210+K210+H210</f>
        <v>5.498</v>
      </c>
      <c r="S210" s="103" t="n">
        <f aca="false">O210+L210+I210</f>
        <v>0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108"/>
    </row>
    <row r="211" customFormat="false" ht="12" hidden="false" customHeight="true" outlineLevel="0" collapsed="false">
      <c r="A211" s="25" t="n">
        <f aca="false">EDATE(A210,1)</f>
        <v>43070</v>
      </c>
      <c r="B211" s="95" t="n">
        <f aca="false">Inputs!C206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98" t="n">
        <f aca="false">VLOOKUP($A211,[1]!Table,MATCH(G$4,[1]!Curves,0))</f>
        <v>5.638</v>
      </c>
      <c r="H211" s="99" t="n">
        <f aca="false">Inputs!G206</f>
        <v>5.638</v>
      </c>
      <c r="I211" s="100" t="n">
        <f aca="false">Inputs!D206</f>
        <v>0</v>
      </c>
      <c r="J211" s="98" t="n">
        <f aca="false">VLOOKUP($A211,[1]!Table,MATCH(J$4,[1]!Curves,0))</f>
        <v>0</v>
      </c>
      <c r="K211" s="99" t="n">
        <f aca="false">Inputs!H206</f>
        <v>0</v>
      </c>
      <c r="L211" s="101" t="n">
        <f aca="false">Inputs!E206</f>
        <v>0</v>
      </c>
      <c r="M211" s="98" t="n">
        <f aca="false">VLOOKUP($A211,[1]!Table,MATCH(M$4,[1]!Curves,0))</f>
        <v>0</v>
      </c>
      <c r="N211" s="99" t="n">
        <f aca="false">Inputs!I206</f>
        <v>0</v>
      </c>
      <c r="O211" s="101" t="n">
        <f aca="false">Inputs!F206</f>
        <v>0</v>
      </c>
      <c r="P211" s="102"/>
      <c r="Q211" s="103" t="n">
        <f aca="false">M211+J211+G211</f>
        <v>5.638</v>
      </c>
      <c r="R211" s="103" t="n">
        <f aca="false">N211+K211+H211</f>
        <v>5.638</v>
      </c>
      <c r="S211" s="103" t="n">
        <f aca="false">O211+L211+I211</f>
        <v>0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108"/>
    </row>
    <row r="212" customFormat="false" ht="12" hidden="false" customHeight="true" outlineLevel="0" collapsed="false">
      <c r="A212" s="25" t="n">
        <f aca="false">EDATE(A211,1)</f>
        <v>43101</v>
      </c>
      <c r="B212" s="95" t="n">
        <f aca="false">Inputs!C207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98" t="n">
        <f aca="false">VLOOKUP($A212,[1]!Table,MATCH(G$4,[1]!Curves,0))</f>
        <v>5.743</v>
      </c>
      <c r="H212" s="99" t="n">
        <f aca="false">Inputs!G207</f>
        <v>5.743</v>
      </c>
      <c r="I212" s="100" t="n">
        <f aca="false">Inputs!D207</f>
        <v>0</v>
      </c>
      <c r="J212" s="98" t="n">
        <f aca="false">VLOOKUP($A212,[1]!Table,MATCH(J$4,[1]!Curves,0))</f>
        <v>0</v>
      </c>
      <c r="K212" s="99" t="n">
        <f aca="false">Inputs!H207</f>
        <v>0</v>
      </c>
      <c r="L212" s="101" t="n">
        <f aca="false">Inputs!E207</f>
        <v>0</v>
      </c>
      <c r="M212" s="98" t="n">
        <f aca="false">VLOOKUP($A212,[1]!Table,MATCH(M$4,[1]!Curves,0))</f>
        <v>0</v>
      </c>
      <c r="N212" s="99" t="n">
        <f aca="false">Inputs!I207</f>
        <v>0</v>
      </c>
      <c r="O212" s="101" t="n">
        <f aca="false">Inputs!F207</f>
        <v>0</v>
      </c>
      <c r="P212" s="102"/>
      <c r="Q212" s="103" t="n">
        <f aca="false">M212+J212+G212</f>
        <v>5.743</v>
      </c>
      <c r="R212" s="103" t="n">
        <f aca="false">N212+K212+H212</f>
        <v>5.743</v>
      </c>
      <c r="S212" s="103" t="n">
        <f aca="false">O212+L212+I212</f>
        <v>0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108"/>
    </row>
    <row r="213" customFormat="false" ht="12" hidden="false" customHeight="true" outlineLevel="0" collapsed="false">
      <c r="A213" s="25" t="n">
        <f aca="false">EDATE(A212,1)</f>
        <v>43132</v>
      </c>
      <c r="B213" s="95" t="n">
        <f aca="false">Inputs!C208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98" t="n">
        <f aca="false">VLOOKUP($A213,[1]!Table,MATCH(G$4,[1]!Curves,0))</f>
        <v>5.623</v>
      </c>
      <c r="H213" s="99" t="n">
        <f aca="false">Inputs!G208</f>
        <v>5.623</v>
      </c>
      <c r="I213" s="100" t="n">
        <f aca="false">Inputs!D208</f>
        <v>0</v>
      </c>
      <c r="J213" s="98" t="n">
        <f aca="false">VLOOKUP($A213,[1]!Table,MATCH(J$4,[1]!Curves,0))</f>
        <v>0</v>
      </c>
      <c r="K213" s="99" t="n">
        <f aca="false">Inputs!H208</f>
        <v>0</v>
      </c>
      <c r="L213" s="101" t="n">
        <f aca="false">Inputs!E208</f>
        <v>0</v>
      </c>
      <c r="M213" s="98" t="n">
        <f aca="false">VLOOKUP($A213,[1]!Table,MATCH(M$4,[1]!Curves,0))</f>
        <v>0</v>
      </c>
      <c r="N213" s="99" t="n">
        <f aca="false">Inputs!I208</f>
        <v>0</v>
      </c>
      <c r="O213" s="101" t="n">
        <f aca="false">Inputs!F208</f>
        <v>0</v>
      </c>
      <c r="P213" s="102"/>
      <c r="Q213" s="103" t="n">
        <f aca="false">M213+J213+G213</f>
        <v>5.623</v>
      </c>
      <c r="R213" s="103" t="n">
        <f aca="false">N213+K213+H213</f>
        <v>5.623</v>
      </c>
      <c r="S213" s="103" t="n">
        <f aca="false">O213+L213+I213</f>
        <v>0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108"/>
    </row>
    <row r="214" customFormat="false" ht="12" hidden="false" customHeight="true" outlineLevel="0" collapsed="false">
      <c r="A214" s="25" t="n">
        <f aca="false">EDATE(A213,1)</f>
        <v>43160</v>
      </c>
      <c r="B214" s="95" t="n">
        <f aca="false">Inputs!C209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98" t="n">
        <f aca="false">VLOOKUP($A214,[1]!Table,MATCH(G$4,[1]!Curves,0))</f>
        <v>5.498</v>
      </c>
      <c r="H214" s="99" t="n">
        <f aca="false">Inputs!G209</f>
        <v>5.498</v>
      </c>
      <c r="I214" s="100" t="n">
        <f aca="false">Inputs!D209</f>
        <v>0</v>
      </c>
      <c r="J214" s="98" t="n">
        <f aca="false">VLOOKUP($A214,[1]!Table,MATCH(J$4,[1]!Curves,0))</f>
        <v>0</v>
      </c>
      <c r="K214" s="99" t="n">
        <f aca="false">Inputs!H209</f>
        <v>0</v>
      </c>
      <c r="L214" s="101" t="n">
        <f aca="false">Inputs!E209</f>
        <v>0</v>
      </c>
      <c r="M214" s="98" t="n">
        <f aca="false">VLOOKUP($A214,[1]!Table,MATCH(M$4,[1]!Curves,0))</f>
        <v>0</v>
      </c>
      <c r="N214" s="99" t="n">
        <f aca="false">Inputs!I209</f>
        <v>0</v>
      </c>
      <c r="O214" s="101" t="n">
        <f aca="false">Inputs!F209</f>
        <v>0</v>
      </c>
      <c r="P214" s="102"/>
      <c r="Q214" s="103" t="n">
        <f aca="false">M214+J214+G214</f>
        <v>5.498</v>
      </c>
      <c r="R214" s="103" t="n">
        <f aca="false">N214+K214+H214</f>
        <v>5.498</v>
      </c>
      <c r="S214" s="103" t="n">
        <f aca="false">O214+L214+I214</f>
        <v>0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108"/>
    </row>
    <row r="215" customFormat="false" ht="12" hidden="false" customHeight="true" outlineLevel="0" collapsed="false">
      <c r="A215" s="25" t="n">
        <f aca="false">EDATE(A214,1)</f>
        <v>43191</v>
      </c>
      <c r="B215" s="95" t="n">
        <f aca="false">Inputs!C210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98" t="n">
        <f aca="false">VLOOKUP($A215,[1]!Table,MATCH(G$4,[1]!Curves,0))</f>
        <v>5.368</v>
      </c>
      <c r="H215" s="99" t="n">
        <f aca="false">Inputs!G210</f>
        <v>5.368</v>
      </c>
      <c r="I215" s="100" t="n">
        <f aca="false">Inputs!D210</f>
        <v>0</v>
      </c>
      <c r="J215" s="98" t="n">
        <f aca="false">VLOOKUP($A215,[1]!Table,MATCH(J$4,[1]!Curves,0))</f>
        <v>0</v>
      </c>
      <c r="K215" s="99" t="n">
        <f aca="false">Inputs!H210</f>
        <v>0</v>
      </c>
      <c r="L215" s="101" t="n">
        <f aca="false">Inputs!E210</f>
        <v>0</v>
      </c>
      <c r="M215" s="98" t="n">
        <f aca="false">VLOOKUP($A215,[1]!Table,MATCH(M$4,[1]!Curves,0))</f>
        <v>0</v>
      </c>
      <c r="N215" s="99" t="n">
        <f aca="false">Inputs!I210</f>
        <v>0</v>
      </c>
      <c r="O215" s="101" t="n">
        <f aca="false">Inputs!F210</f>
        <v>0</v>
      </c>
      <c r="P215" s="102"/>
      <c r="Q215" s="103" t="n">
        <f aca="false">M215+J215+G215</f>
        <v>5.368</v>
      </c>
      <c r="R215" s="103" t="n">
        <f aca="false">N215+K215+H215</f>
        <v>5.368</v>
      </c>
      <c r="S215" s="103" t="n">
        <f aca="false">O215+L215+I215</f>
        <v>0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108"/>
    </row>
    <row r="216" customFormat="false" ht="12" hidden="false" customHeight="true" outlineLevel="0" collapsed="false">
      <c r="A216" s="25" t="n">
        <f aca="false">EDATE(A215,1)</f>
        <v>43221</v>
      </c>
      <c r="B216" s="95" t="n">
        <f aca="false">Inputs!C211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98" t="n">
        <f aca="false">VLOOKUP($A216,[1]!Table,MATCH(G$4,[1]!Curves,0))</f>
        <v>5.358</v>
      </c>
      <c r="H216" s="99" t="n">
        <f aca="false">Inputs!G211</f>
        <v>5.358</v>
      </c>
      <c r="I216" s="100" t="n">
        <f aca="false">Inputs!D211</f>
        <v>0</v>
      </c>
      <c r="J216" s="98" t="n">
        <f aca="false">VLOOKUP($A216,[1]!Table,MATCH(J$4,[1]!Curves,0))</f>
        <v>0</v>
      </c>
      <c r="K216" s="99" t="n">
        <f aca="false">Inputs!H211</f>
        <v>0</v>
      </c>
      <c r="L216" s="101" t="n">
        <f aca="false">Inputs!E211</f>
        <v>0</v>
      </c>
      <c r="M216" s="98" t="n">
        <f aca="false">VLOOKUP($A216,[1]!Table,MATCH(M$4,[1]!Curves,0))</f>
        <v>0</v>
      </c>
      <c r="N216" s="99" t="n">
        <f aca="false">Inputs!I211</f>
        <v>0</v>
      </c>
      <c r="O216" s="101" t="n">
        <f aca="false">Inputs!F211</f>
        <v>0</v>
      </c>
      <c r="P216" s="102"/>
      <c r="Q216" s="103" t="n">
        <f aca="false">M216+J216+G216</f>
        <v>5.358</v>
      </c>
      <c r="R216" s="103" t="n">
        <f aca="false">N216+K216+H216</f>
        <v>5.358</v>
      </c>
      <c r="S216" s="103" t="n">
        <f aca="false">O216+L216+I216</f>
        <v>0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108"/>
    </row>
    <row r="217" customFormat="false" ht="12" hidden="false" customHeight="true" outlineLevel="0" collapsed="false">
      <c r="A217" s="25" t="n">
        <f aca="false">EDATE(A216,1)</f>
        <v>43252</v>
      </c>
      <c r="B217" s="95" t="n">
        <f aca="false">Inputs!C212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98" t="n">
        <f aca="false">VLOOKUP($A217,[1]!Table,MATCH(G$4,[1]!Curves,0))</f>
        <v>5.378</v>
      </c>
      <c r="H217" s="99" t="n">
        <f aca="false">Inputs!G212</f>
        <v>5.378</v>
      </c>
      <c r="I217" s="100" t="n">
        <f aca="false">Inputs!D212</f>
        <v>0</v>
      </c>
      <c r="J217" s="98" t="n">
        <f aca="false">VLOOKUP($A217,[1]!Table,MATCH(J$4,[1]!Curves,0))</f>
        <v>0</v>
      </c>
      <c r="K217" s="99" t="n">
        <f aca="false">Inputs!H212</f>
        <v>0</v>
      </c>
      <c r="L217" s="101" t="n">
        <f aca="false">Inputs!E212</f>
        <v>0</v>
      </c>
      <c r="M217" s="98" t="n">
        <f aca="false">VLOOKUP($A217,[1]!Table,MATCH(M$4,[1]!Curves,0))</f>
        <v>0</v>
      </c>
      <c r="N217" s="99" t="n">
        <f aca="false">Inputs!I212</f>
        <v>0</v>
      </c>
      <c r="O217" s="101" t="n">
        <f aca="false">Inputs!F212</f>
        <v>0</v>
      </c>
      <c r="P217" s="102"/>
      <c r="Q217" s="103" t="n">
        <f aca="false">M217+J217+G217</f>
        <v>5.378</v>
      </c>
      <c r="R217" s="103" t="n">
        <f aca="false">N217+K217+H217</f>
        <v>5.378</v>
      </c>
      <c r="S217" s="103" t="n">
        <f aca="false">O217+L217+I217</f>
        <v>0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108"/>
    </row>
    <row r="218" customFormat="false" ht="12" hidden="false" customHeight="true" outlineLevel="0" collapsed="false">
      <c r="A218" s="25" t="n">
        <f aca="false">EDATE(A217,1)</f>
        <v>43282</v>
      </c>
      <c r="B218" s="95" t="n">
        <f aca="false">Inputs!C213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98" t="n">
        <f aca="false">VLOOKUP($A218,[1]!Table,MATCH(G$4,[1]!Curves,0))</f>
        <v>5.399</v>
      </c>
      <c r="H218" s="99" t="n">
        <f aca="false">Inputs!G213</f>
        <v>5.399</v>
      </c>
      <c r="I218" s="100" t="n">
        <f aca="false">Inputs!D213</f>
        <v>0</v>
      </c>
      <c r="J218" s="98" t="n">
        <f aca="false">VLOOKUP($A218,[1]!Table,MATCH(J$4,[1]!Curves,0))</f>
        <v>0</v>
      </c>
      <c r="K218" s="99" t="n">
        <f aca="false">Inputs!H213</f>
        <v>0</v>
      </c>
      <c r="L218" s="101" t="n">
        <f aca="false">Inputs!E213</f>
        <v>0</v>
      </c>
      <c r="M218" s="98" t="n">
        <f aca="false">VLOOKUP($A218,[1]!Table,MATCH(M$4,[1]!Curves,0))</f>
        <v>0</v>
      </c>
      <c r="N218" s="99" t="n">
        <f aca="false">Inputs!I213</f>
        <v>0</v>
      </c>
      <c r="O218" s="101" t="n">
        <f aca="false">Inputs!F213</f>
        <v>0</v>
      </c>
      <c r="P218" s="102"/>
      <c r="Q218" s="103" t="n">
        <f aca="false">M218+J218+G218</f>
        <v>5.399</v>
      </c>
      <c r="R218" s="103" t="n">
        <f aca="false">N218+K218+H218</f>
        <v>5.399</v>
      </c>
      <c r="S218" s="103" t="n">
        <f aca="false">O218+L218+I218</f>
        <v>0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108"/>
    </row>
    <row r="219" customFormat="false" ht="12" hidden="false" customHeight="true" outlineLevel="0" collapsed="false">
      <c r="A219" s="25" t="n">
        <f aca="false">EDATE(A218,1)</f>
        <v>43313</v>
      </c>
      <c r="B219" s="95" t="n">
        <f aca="false">Inputs!C214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98" t="n">
        <f aca="false">VLOOKUP($A219,[1]!Table,MATCH(G$4,[1]!Curves,0))</f>
        <v>5.423</v>
      </c>
      <c r="H219" s="99" t="n">
        <f aca="false">Inputs!G214</f>
        <v>5.423</v>
      </c>
      <c r="I219" s="100" t="n">
        <f aca="false">Inputs!D214</f>
        <v>0</v>
      </c>
      <c r="J219" s="98" t="n">
        <f aca="false">VLOOKUP($A219,[1]!Table,MATCH(J$4,[1]!Curves,0))</f>
        <v>0</v>
      </c>
      <c r="K219" s="99" t="n">
        <f aca="false">Inputs!H214</f>
        <v>0</v>
      </c>
      <c r="L219" s="101" t="n">
        <f aca="false">Inputs!E214</f>
        <v>0</v>
      </c>
      <c r="M219" s="98" t="n">
        <f aca="false">VLOOKUP($A219,[1]!Table,MATCH(M$4,[1]!Curves,0))</f>
        <v>0</v>
      </c>
      <c r="N219" s="99" t="n">
        <f aca="false">Inputs!I214</f>
        <v>0</v>
      </c>
      <c r="O219" s="101" t="n">
        <f aca="false">Inputs!F214</f>
        <v>0</v>
      </c>
      <c r="P219" s="102"/>
      <c r="Q219" s="103" t="n">
        <f aca="false">M219+J219+G219</f>
        <v>5.423</v>
      </c>
      <c r="R219" s="103" t="n">
        <f aca="false">N219+K219+H219</f>
        <v>5.423</v>
      </c>
      <c r="S219" s="103" t="n">
        <f aca="false">O219+L219+I219</f>
        <v>0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108"/>
    </row>
    <row r="220" customFormat="false" ht="12" hidden="false" customHeight="true" outlineLevel="0" collapsed="false">
      <c r="A220" s="25" t="n">
        <f aca="false">EDATE(A219,1)</f>
        <v>43344</v>
      </c>
      <c r="B220" s="95" t="n">
        <f aca="false">Inputs!C215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98" t="n">
        <f aca="false">VLOOKUP($A220,[1]!Table,MATCH(G$4,[1]!Curves,0))</f>
        <v>5.433</v>
      </c>
      <c r="H220" s="99" t="n">
        <f aca="false">Inputs!G215</f>
        <v>5.433</v>
      </c>
      <c r="I220" s="100" t="n">
        <f aca="false">Inputs!D215</f>
        <v>0</v>
      </c>
      <c r="J220" s="98" t="n">
        <f aca="false">VLOOKUP($A220,[1]!Table,MATCH(J$4,[1]!Curves,0))</f>
        <v>0</v>
      </c>
      <c r="K220" s="99" t="n">
        <f aca="false">Inputs!H215</f>
        <v>0</v>
      </c>
      <c r="L220" s="101" t="n">
        <f aca="false">Inputs!E215</f>
        <v>0</v>
      </c>
      <c r="M220" s="98" t="n">
        <f aca="false">VLOOKUP($A220,[1]!Table,MATCH(M$4,[1]!Curves,0))</f>
        <v>0</v>
      </c>
      <c r="N220" s="99" t="n">
        <f aca="false">Inputs!I215</f>
        <v>0</v>
      </c>
      <c r="O220" s="101" t="n">
        <f aca="false">Inputs!F215</f>
        <v>0</v>
      </c>
      <c r="P220" s="102"/>
      <c r="Q220" s="103" t="n">
        <f aca="false">M220+J220+G220</f>
        <v>5.433</v>
      </c>
      <c r="R220" s="103" t="n">
        <f aca="false">N220+K220+H220</f>
        <v>5.433</v>
      </c>
      <c r="S220" s="103" t="n">
        <f aca="false">O220+L220+I220</f>
        <v>0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108"/>
    </row>
    <row r="221" customFormat="false" ht="12" hidden="false" customHeight="true" outlineLevel="0" collapsed="false">
      <c r="A221" s="25" t="n">
        <f aca="false">EDATE(A220,1)</f>
        <v>43374</v>
      </c>
      <c r="B221" s="95" t="n">
        <f aca="false">Inputs!C216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98" t="n">
        <f aca="false">VLOOKUP($A221,[1]!Table,MATCH(G$4,[1]!Curves,0))</f>
        <v>5.463</v>
      </c>
      <c r="H221" s="99" t="n">
        <f aca="false">Inputs!G216</f>
        <v>5.463</v>
      </c>
      <c r="I221" s="100" t="n">
        <f aca="false">Inputs!D216</f>
        <v>0</v>
      </c>
      <c r="J221" s="98" t="n">
        <f aca="false">VLOOKUP($A221,[1]!Table,MATCH(J$4,[1]!Curves,0))</f>
        <v>0</v>
      </c>
      <c r="K221" s="99" t="n">
        <f aca="false">Inputs!H216</f>
        <v>0</v>
      </c>
      <c r="L221" s="101" t="n">
        <f aca="false">Inputs!E216</f>
        <v>0</v>
      </c>
      <c r="M221" s="98" t="n">
        <f aca="false">VLOOKUP($A221,[1]!Table,MATCH(M$4,[1]!Curves,0))</f>
        <v>0</v>
      </c>
      <c r="N221" s="99" t="n">
        <f aca="false">Inputs!I216</f>
        <v>0</v>
      </c>
      <c r="O221" s="101" t="n">
        <f aca="false">Inputs!F216</f>
        <v>0</v>
      </c>
      <c r="P221" s="102"/>
      <c r="Q221" s="103" t="n">
        <f aca="false">M221+J221+G221</f>
        <v>5.463</v>
      </c>
      <c r="R221" s="103" t="n">
        <f aca="false">N221+K221+H221</f>
        <v>5.463</v>
      </c>
      <c r="S221" s="103" t="n">
        <f aca="false">O221+L221+I221</f>
        <v>0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108"/>
    </row>
    <row r="222" customFormat="false" ht="12" hidden="false" customHeight="true" outlineLevel="0" collapsed="false">
      <c r="A222" s="25" t="n">
        <f aca="false">EDATE(A221,1)</f>
        <v>43405</v>
      </c>
      <c r="B222" s="95" t="n">
        <f aca="false">Inputs!C217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98" t="n">
        <f aca="false">VLOOKUP($A222,[1]!Table,MATCH(G$4,[1]!Curves,0))</f>
        <v>5.603</v>
      </c>
      <c r="H222" s="99" t="n">
        <f aca="false">Inputs!G217</f>
        <v>5.603</v>
      </c>
      <c r="I222" s="100" t="n">
        <f aca="false">Inputs!D217</f>
        <v>0</v>
      </c>
      <c r="J222" s="98" t="n">
        <f aca="false">VLOOKUP($A222,[1]!Table,MATCH(J$4,[1]!Curves,0))</f>
        <v>0</v>
      </c>
      <c r="K222" s="99" t="n">
        <f aca="false">Inputs!H217</f>
        <v>0</v>
      </c>
      <c r="L222" s="101" t="n">
        <f aca="false">Inputs!E217</f>
        <v>0</v>
      </c>
      <c r="M222" s="98" t="n">
        <f aca="false">VLOOKUP($A222,[1]!Table,MATCH(M$4,[1]!Curves,0))</f>
        <v>0</v>
      </c>
      <c r="N222" s="99" t="n">
        <f aca="false">Inputs!I217</f>
        <v>0</v>
      </c>
      <c r="O222" s="101" t="n">
        <f aca="false">Inputs!F217</f>
        <v>0</v>
      </c>
      <c r="P222" s="102"/>
      <c r="Q222" s="103" t="n">
        <f aca="false">M222+J222+G222</f>
        <v>5.603</v>
      </c>
      <c r="R222" s="103" t="n">
        <f aca="false">N222+K222+H222</f>
        <v>5.603</v>
      </c>
      <c r="S222" s="103" t="n">
        <f aca="false">O222+L222+I222</f>
        <v>0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108"/>
    </row>
    <row r="223" customFormat="false" ht="12" hidden="false" customHeight="true" outlineLevel="0" collapsed="false">
      <c r="A223" s="25" t="n">
        <f aca="false">EDATE(A222,1)</f>
        <v>43435</v>
      </c>
      <c r="B223" s="95" t="n">
        <f aca="false">Inputs!C218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98" t="n">
        <f aca="false">VLOOKUP($A223,[1]!Table,MATCH(G$4,[1]!Curves,0))</f>
        <v>5.743</v>
      </c>
      <c r="H223" s="99" t="n">
        <f aca="false">Inputs!G218</f>
        <v>5.743</v>
      </c>
      <c r="I223" s="100" t="n">
        <f aca="false">Inputs!D218</f>
        <v>0</v>
      </c>
      <c r="J223" s="98" t="n">
        <f aca="false">VLOOKUP($A223,[1]!Table,MATCH(J$4,[1]!Curves,0))</f>
        <v>0</v>
      </c>
      <c r="K223" s="99" t="n">
        <f aca="false">Inputs!H218</f>
        <v>0</v>
      </c>
      <c r="L223" s="101" t="n">
        <f aca="false">Inputs!E218</f>
        <v>0</v>
      </c>
      <c r="M223" s="98" t="n">
        <f aca="false">VLOOKUP($A223,[1]!Table,MATCH(M$4,[1]!Curves,0))</f>
        <v>0</v>
      </c>
      <c r="N223" s="99" t="n">
        <f aca="false">Inputs!I218</f>
        <v>0</v>
      </c>
      <c r="O223" s="101" t="n">
        <f aca="false">Inputs!F218</f>
        <v>0</v>
      </c>
      <c r="P223" s="102"/>
      <c r="Q223" s="103" t="n">
        <f aca="false">M223+J223+G223</f>
        <v>5.743</v>
      </c>
      <c r="R223" s="103" t="n">
        <f aca="false">N223+K223+H223</f>
        <v>5.743</v>
      </c>
      <c r="S223" s="103" t="n">
        <f aca="false">O223+L223+I223</f>
        <v>0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108"/>
    </row>
    <row r="224" customFormat="false" ht="12" hidden="false" customHeight="true" outlineLevel="0" collapsed="false">
      <c r="A224" s="25" t="n">
        <f aca="false">EDATE(A223,1)</f>
        <v>43466</v>
      </c>
      <c r="B224" s="95" t="n">
        <f aca="false">Inputs!C219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98" t="n">
        <f aca="false">VLOOKUP($A224,[1]!Table,MATCH(G$4,[1]!Curves,0))</f>
        <v>5.848</v>
      </c>
      <c r="H224" s="99" t="n">
        <f aca="false">Inputs!G219</f>
        <v>5.848</v>
      </c>
      <c r="I224" s="100" t="n">
        <f aca="false">Inputs!D219</f>
        <v>0</v>
      </c>
      <c r="J224" s="98" t="n">
        <f aca="false">VLOOKUP($A224,[1]!Table,MATCH(J$4,[1]!Curves,0))</f>
        <v>0</v>
      </c>
      <c r="K224" s="99" t="n">
        <f aca="false">Inputs!H219</f>
        <v>0</v>
      </c>
      <c r="L224" s="101" t="n">
        <f aca="false">Inputs!E219</f>
        <v>0</v>
      </c>
      <c r="M224" s="98" t="n">
        <f aca="false">VLOOKUP($A224,[1]!Table,MATCH(M$4,[1]!Curves,0))</f>
        <v>0</v>
      </c>
      <c r="N224" s="99" t="n">
        <f aca="false">Inputs!I219</f>
        <v>0</v>
      </c>
      <c r="O224" s="101" t="n">
        <f aca="false">Inputs!F219</f>
        <v>0</v>
      </c>
      <c r="P224" s="102"/>
      <c r="Q224" s="103" t="n">
        <f aca="false">M224+J224+G224</f>
        <v>5.848</v>
      </c>
      <c r="R224" s="103" t="n">
        <f aca="false">N224+K224+H224</f>
        <v>5.848</v>
      </c>
      <c r="S224" s="103" t="n">
        <f aca="false">O224+L224+I224</f>
        <v>0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108"/>
    </row>
    <row r="225" customFormat="false" ht="12" hidden="false" customHeight="true" outlineLevel="0" collapsed="false">
      <c r="A225" s="25" t="n">
        <f aca="false">EDATE(A224,1)</f>
        <v>43497</v>
      </c>
      <c r="B225" s="95" t="n">
        <f aca="false">Inputs!C220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98" t="n">
        <f aca="false">VLOOKUP($A225,[1]!Table,MATCH(G$4,[1]!Curves,0))</f>
        <v>5.728</v>
      </c>
      <c r="H225" s="99" t="n">
        <f aca="false">Inputs!G220</f>
        <v>5.728</v>
      </c>
      <c r="I225" s="100" t="n">
        <f aca="false">Inputs!D220</f>
        <v>0</v>
      </c>
      <c r="J225" s="98" t="n">
        <f aca="false">VLOOKUP($A225,[1]!Table,MATCH(J$4,[1]!Curves,0))</f>
        <v>0</v>
      </c>
      <c r="K225" s="99" t="n">
        <f aca="false">Inputs!H220</f>
        <v>0</v>
      </c>
      <c r="L225" s="101" t="n">
        <f aca="false">Inputs!E220</f>
        <v>0</v>
      </c>
      <c r="M225" s="98" t="n">
        <f aca="false">VLOOKUP($A225,[1]!Table,MATCH(M$4,[1]!Curves,0))</f>
        <v>0</v>
      </c>
      <c r="N225" s="99" t="n">
        <f aca="false">Inputs!I220</f>
        <v>0</v>
      </c>
      <c r="O225" s="101" t="n">
        <f aca="false">Inputs!F220</f>
        <v>0</v>
      </c>
      <c r="P225" s="102"/>
      <c r="Q225" s="103" t="n">
        <f aca="false">M225+J225+G225</f>
        <v>5.728</v>
      </c>
      <c r="R225" s="103" t="n">
        <f aca="false">N225+K225+H225</f>
        <v>5.728</v>
      </c>
      <c r="S225" s="103" t="n">
        <f aca="false">O225+L225+I225</f>
        <v>0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108"/>
    </row>
    <row r="226" customFormat="false" ht="12" hidden="false" customHeight="true" outlineLevel="0" collapsed="false">
      <c r="A226" s="25" t="n">
        <f aca="false">EDATE(A225,1)</f>
        <v>43525</v>
      </c>
      <c r="B226" s="95" t="n">
        <f aca="false">Inputs!C221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98" t="n">
        <f aca="false">VLOOKUP($A226,[1]!Table,MATCH(G$4,[1]!Curves,0))</f>
        <v>5.603</v>
      </c>
      <c r="H226" s="99" t="n">
        <f aca="false">Inputs!G221</f>
        <v>5.603</v>
      </c>
      <c r="I226" s="100" t="n">
        <f aca="false">Inputs!D221</f>
        <v>0</v>
      </c>
      <c r="J226" s="98" t="n">
        <f aca="false">VLOOKUP($A226,[1]!Table,MATCH(J$4,[1]!Curves,0))</f>
        <v>0</v>
      </c>
      <c r="K226" s="99" t="n">
        <f aca="false">Inputs!H221</f>
        <v>0</v>
      </c>
      <c r="L226" s="101" t="n">
        <f aca="false">Inputs!E221</f>
        <v>0</v>
      </c>
      <c r="M226" s="98" t="n">
        <f aca="false">VLOOKUP($A226,[1]!Table,MATCH(M$4,[1]!Curves,0))</f>
        <v>0</v>
      </c>
      <c r="N226" s="99" t="n">
        <f aca="false">Inputs!I221</f>
        <v>0</v>
      </c>
      <c r="O226" s="101" t="n">
        <f aca="false">Inputs!F221</f>
        <v>0</v>
      </c>
      <c r="P226" s="102"/>
      <c r="Q226" s="103" t="n">
        <f aca="false">M226+J226+G226</f>
        <v>5.603</v>
      </c>
      <c r="R226" s="103" t="n">
        <f aca="false">N226+K226+H226</f>
        <v>5.603</v>
      </c>
      <c r="S226" s="103" t="n">
        <f aca="false">O226+L226+I226</f>
        <v>0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108"/>
    </row>
    <row r="227" customFormat="false" ht="12" hidden="false" customHeight="true" outlineLevel="0" collapsed="false">
      <c r="A227" s="25" t="n">
        <f aca="false">EDATE(A226,1)</f>
        <v>43556</v>
      </c>
      <c r="B227" s="95" t="n">
        <f aca="false">Inputs!C222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98" t="n">
        <f aca="false">VLOOKUP($A227,[1]!Table,MATCH(G$4,[1]!Curves,0))</f>
        <v>5.473</v>
      </c>
      <c r="H227" s="99" t="n">
        <f aca="false">Inputs!G222</f>
        <v>5.473</v>
      </c>
      <c r="I227" s="100" t="n">
        <f aca="false">Inputs!D222</f>
        <v>0</v>
      </c>
      <c r="J227" s="98" t="n">
        <f aca="false">VLOOKUP($A227,[1]!Table,MATCH(J$4,[1]!Curves,0))</f>
        <v>0</v>
      </c>
      <c r="K227" s="99" t="n">
        <f aca="false">Inputs!H222</f>
        <v>0</v>
      </c>
      <c r="L227" s="101" t="n">
        <f aca="false">Inputs!E222</f>
        <v>0</v>
      </c>
      <c r="M227" s="98" t="n">
        <f aca="false">VLOOKUP($A227,[1]!Table,MATCH(M$4,[1]!Curves,0))</f>
        <v>0</v>
      </c>
      <c r="N227" s="99" t="n">
        <f aca="false">Inputs!I222</f>
        <v>0</v>
      </c>
      <c r="O227" s="101" t="n">
        <f aca="false">Inputs!F222</f>
        <v>0</v>
      </c>
      <c r="P227" s="102"/>
      <c r="Q227" s="103" t="n">
        <f aca="false">M227+J227+G227</f>
        <v>5.473</v>
      </c>
      <c r="R227" s="103" t="n">
        <f aca="false">N227+K227+H227</f>
        <v>5.473</v>
      </c>
      <c r="S227" s="103" t="n">
        <f aca="false">O227+L227+I227</f>
        <v>0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108"/>
    </row>
    <row r="228" customFormat="false" ht="12" hidden="false" customHeight="true" outlineLevel="0" collapsed="false">
      <c r="A228" s="25" t="n">
        <f aca="false">EDATE(A227,1)</f>
        <v>43586</v>
      </c>
      <c r="B228" s="95" t="n">
        <f aca="false">Inputs!C223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98" t="n">
        <f aca="false">VLOOKUP($A228,[1]!Table,MATCH(G$4,[1]!Curves,0))</f>
        <v>5.463</v>
      </c>
      <c r="H228" s="99" t="n">
        <f aca="false">Inputs!G223</f>
        <v>5.463</v>
      </c>
      <c r="I228" s="100" t="n">
        <f aca="false">Inputs!D223</f>
        <v>0</v>
      </c>
      <c r="J228" s="98" t="n">
        <f aca="false">VLOOKUP($A228,[1]!Table,MATCH(J$4,[1]!Curves,0))</f>
        <v>0</v>
      </c>
      <c r="K228" s="99" t="n">
        <f aca="false">Inputs!H223</f>
        <v>0</v>
      </c>
      <c r="L228" s="101" t="n">
        <f aca="false">Inputs!E223</f>
        <v>0</v>
      </c>
      <c r="M228" s="98" t="n">
        <f aca="false">VLOOKUP($A228,[1]!Table,MATCH(M$4,[1]!Curves,0))</f>
        <v>0</v>
      </c>
      <c r="N228" s="99" t="n">
        <f aca="false">Inputs!I223</f>
        <v>0</v>
      </c>
      <c r="O228" s="101" t="n">
        <f aca="false">Inputs!F223</f>
        <v>0</v>
      </c>
      <c r="P228" s="102"/>
      <c r="Q228" s="103" t="n">
        <f aca="false">M228+J228+G228</f>
        <v>5.463</v>
      </c>
      <c r="R228" s="103" t="n">
        <f aca="false">N228+K228+H228</f>
        <v>5.463</v>
      </c>
      <c r="S228" s="103" t="n">
        <f aca="false">O228+L228+I228</f>
        <v>0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108"/>
    </row>
    <row r="229" customFormat="false" ht="12" hidden="false" customHeight="true" outlineLevel="0" collapsed="false">
      <c r="A229" s="25" t="n">
        <f aca="false">EDATE(A228,1)</f>
        <v>43617</v>
      </c>
      <c r="B229" s="95" t="n">
        <f aca="false">Inputs!C224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98" t="n">
        <f aca="false">VLOOKUP($A229,[1]!Table,MATCH(G$4,[1]!Curves,0))</f>
        <v>5.483</v>
      </c>
      <c r="H229" s="99" t="n">
        <f aca="false">Inputs!G224</f>
        <v>5.483</v>
      </c>
      <c r="I229" s="100" t="n">
        <f aca="false">Inputs!D224</f>
        <v>0</v>
      </c>
      <c r="J229" s="98" t="n">
        <f aca="false">VLOOKUP($A229,[1]!Table,MATCH(J$4,[1]!Curves,0))</f>
        <v>0</v>
      </c>
      <c r="K229" s="99" t="n">
        <f aca="false">Inputs!H224</f>
        <v>0</v>
      </c>
      <c r="L229" s="101" t="n">
        <f aca="false">Inputs!E224</f>
        <v>0</v>
      </c>
      <c r="M229" s="98" t="n">
        <f aca="false">VLOOKUP($A229,[1]!Table,MATCH(M$4,[1]!Curves,0))</f>
        <v>0</v>
      </c>
      <c r="N229" s="99" t="n">
        <f aca="false">Inputs!I224</f>
        <v>0</v>
      </c>
      <c r="O229" s="101" t="n">
        <f aca="false">Inputs!F224</f>
        <v>0</v>
      </c>
      <c r="P229" s="102"/>
      <c r="Q229" s="103" t="n">
        <f aca="false">M229+J229+G229</f>
        <v>5.483</v>
      </c>
      <c r="R229" s="103" t="n">
        <f aca="false">N229+K229+H229</f>
        <v>5.483</v>
      </c>
      <c r="S229" s="103" t="n">
        <f aca="false">O229+L229+I229</f>
        <v>0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108"/>
    </row>
    <row r="230" customFormat="false" ht="12" hidden="false" customHeight="true" outlineLevel="0" collapsed="false">
      <c r="A230" s="25" t="n">
        <f aca="false">EDATE(A229,1)</f>
        <v>43647</v>
      </c>
      <c r="B230" s="95" t="n">
        <f aca="false">Inputs!C225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98" t="n">
        <f aca="false">VLOOKUP($A230,[1]!Table,MATCH(G$4,[1]!Curves,0))</f>
        <v>5.504</v>
      </c>
      <c r="H230" s="99" t="n">
        <f aca="false">Inputs!G225</f>
        <v>5.504</v>
      </c>
      <c r="I230" s="100" t="n">
        <f aca="false">Inputs!D225</f>
        <v>0</v>
      </c>
      <c r="J230" s="98" t="n">
        <f aca="false">VLOOKUP($A230,[1]!Table,MATCH(J$4,[1]!Curves,0))</f>
        <v>0</v>
      </c>
      <c r="K230" s="99" t="n">
        <f aca="false">Inputs!H225</f>
        <v>0</v>
      </c>
      <c r="L230" s="101" t="n">
        <f aca="false">Inputs!E225</f>
        <v>0</v>
      </c>
      <c r="M230" s="98" t="n">
        <f aca="false">VLOOKUP($A230,[1]!Table,MATCH(M$4,[1]!Curves,0))</f>
        <v>0</v>
      </c>
      <c r="N230" s="99" t="n">
        <f aca="false">Inputs!I225</f>
        <v>0</v>
      </c>
      <c r="O230" s="101" t="n">
        <f aca="false">Inputs!F225</f>
        <v>0</v>
      </c>
      <c r="P230" s="102"/>
      <c r="Q230" s="103" t="n">
        <f aca="false">M230+J230+G230</f>
        <v>5.504</v>
      </c>
      <c r="R230" s="103" t="n">
        <f aca="false">N230+K230+H230</f>
        <v>5.504</v>
      </c>
      <c r="S230" s="103" t="n">
        <f aca="false">O230+L230+I230</f>
        <v>0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108"/>
    </row>
    <row r="231" customFormat="false" ht="12" hidden="false" customHeight="true" outlineLevel="0" collapsed="false">
      <c r="A231" s="25" t="n">
        <f aca="false">EDATE(A230,1)</f>
        <v>43678</v>
      </c>
      <c r="B231" s="95" t="n">
        <f aca="false">Inputs!C226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98" t="n">
        <f aca="false">VLOOKUP($A231,[1]!Table,MATCH(G$4,[1]!Curves,0))</f>
        <v>5.528</v>
      </c>
      <c r="H231" s="99" t="n">
        <f aca="false">Inputs!G226</f>
        <v>5.528</v>
      </c>
      <c r="I231" s="100" t="n">
        <f aca="false">Inputs!D226</f>
        <v>0</v>
      </c>
      <c r="J231" s="98" t="n">
        <f aca="false">VLOOKUP($A231,[1]!Table,MATCH(J$4,[1]!Curves,0))</f>
        <v>0</v>
      </c>
      <c r="K231" s="99" t="n">
        <f aca="false">Inputs!H226</f>
        <v>0</v>
      </c>
      <c r="L231" s="101" t="n">
        <f aca="false">Inputs!E226</f>
        <v>0</v>
      </c>
      <c r="M231" s="98" t="n">
        <f aca="false">VLOOKUP($A231,[1]!Table,MATCH(M$4,[1]!Curves,0))</f>
        <v>0</v>
      </c>
      <c r="N231" s="99" t="n">
        <f aca="false">Inputs!I226</f>
        <v>0</v>
      </c>
      <c r="O231" s="101" t="n">
        <f aca="false">Inputs!F226</f>
        <v>0</v>
      </c>
      <c r="P231" s="102"/>
      <c r="Q231" s="103" t="n">
        <f aca="false">M231+J231+G231</f>
        <v>5.528</v>
      </c>
      <c r="R231" s="103" t="n">
        <f aca="false">N231+K231+H231</f>
        <v>5.528</v>
      </c>
      <c r="S231" s="103" t="n">
        <f aca="false">O231+L231+I231</f>
        <v>0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108"/>
    </row>
    <row r="232" customFormat="false" ht="12" hidden="false" customHeight="true" outlineLevel="0" collapsed="false">
      <c r="A232" s="25" t="n">
        <f aca="false">EDATE(A231,1)</f>
        <v>43709</v>
      </c>
      <c r="B232" s="95" t="n">
        <f aca="false">Inputs!C227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98" t="n">
        <f aca="false">VLOOKUP($A232,[1]!Table,MATCH(G$4,[1]!Curves,0))</f>
        <v>5.538</v>
      </c>
      <c r="H232" s="99" t="n">
        <f aca="false">Inputs!G227</f>
        <v>5.538</v>
      </c>
      <c r="I232" s="100" t="n">
        <f aca="false">Inputs!D227</f>
        <v>0</v>
      </c>
      <c r="J232" s="98" t="n">
        <f aca="false">VLOOKUP($A232,[1]!Table,MATCH(J$4,[1]!Curves,0))</f>
        <v>0</v>
      </c>
      <c r="K232" s="99" t="n">
        <f aca="false">Inputs!H227</f>
        <v>0</v>
      </c>
      <c r="L232" s="101" t="n">
        <f aca="false">Inputs!E227</f>
        <v>0</v>
      </c>
      <c r="M232" s="98" t="n">
        <f aca="false">VLOOKUP($A232,[1]!Table,MATCH(M$4,[1]!Curves,0))</f>
        <v>0</v>
      </c>
      <c r="N232" s="99" t="n">
        <f aca="false">Inputs!I227</f>
        <v>0</v>
      </c>
      <c r="O232" s="101" t="n">
        <f aca="false">Inputs!F227</f>
        <v>0</v>
      </c>
      <c r="P232" s="102"/>
      <c r="Q232" s="103" t="n">
        <f aca="false">M232+J232+G232</f>
        <v>5.538</v>
      </c>
      <c r="R232" s="103" t="n">
        <f aca="false">N232+K232+H232</f>
        <v>5.538</v>
      </c>
      <c r="S232" s="103" t="n">
        <f aca="false">O232+L232+I232</f>
        <v>0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108"/>
    </row>
    <row r="233" customFormat="false" ht="12" hidden="false" customHeight="true" outlineLevel="0" collapsed="false">
      <c r="A233" s="25" t="n">
        <f aca="false">EDATE(A232,1)</f>
        <v>43739</v>
      </c>
      <c r="B233" s="95" t="n">
        <f aca="false">Inputs!C228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98" t="n">
        <f aca="false">VLOOKUP($A233,[1]!Table,MATCH(G$4,[1]!Curves,0))</f>
        <v>5.568</v>
      </c>
      <c r="H233" s="99" t="n">
        <f aca="false">Inputs!G228</f>
        <v>5.568</v>
      </c>
      <c r="I233" s="100" t="n">
        <f aca="false">Inputs!D228</f>
        <v>0</v>
      </c>
      <c r="J233" s="98" t="n">
        <f aca="false">VLOOKUP($A233,[1]!Table,MATCH(J$4,[1]!Curves,0))</f>
        <v>0</v>
      </c>
      <c r="K233" s="99" t="n">
        <f aca="false">Inputs!H228</f>
        <v>0</v>
      </c>
      <c r="L233" s="101" t="n">
        <f aca="false">Inputs!E228</f>
        <v>0</v>
      </c>
      <c r="M233" s="98" t="n">
        <f aca="false">VLOOKUP($A233,[1]!Table,MATCH(M$4,[1]!Curves,0))</f>
        <v>0</v>
      </c>
      <c r="N233" s="99" t="n">
        <f aca="false">Inputs!I228</f>
        <v>0</v>
      </c>
      <c r="O233" s="101" t="n">
        <f aca="false">Inputs!F228</f>
        <v>0</v>
      </c>
      <c r="P233" s="102"/>
      <c r="Q233" s="103" t="n">
        <f aca="false">M233+J233+G233</f>
        <v>5.568</v>
      </c>
      <c r="R233" s="103" t="n">
        <f aca="false">N233+K233+H233</f>
        <v>5.568</v>
      </c>
      <c r="S233" s="103" t="n">
        <f aca="false">O233+L233+I233</f>
        <v>0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108"/>
    </row>
    <row r="234" customFormat="false" ht="12" hidden="false" customHeight="true" outlineLevel="0" collapsed="false">
      <c r="A234" s="25" t="n">
        <f aca="false">EDATE(A233,1)</f>
        <v>43770</v>
      </c>
      <c r="B234" s="95" t="n">
        <f aca="false">Inputs!C229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98" t="n">
        <f aca="false">VLOOKUP($A234,[1]!Table,MATCH(G$4,[1]!Curves,0))</f>
        <v>5.708</v>
      </c>
      <c r="H234" s="99" t="n">
        <f aca="false">Inputs!G229</f>
        <v>5.708</v>
      </c>
      <c r="I234" s="100" t="n">
        <f aca="false">Inputs!D229</f>
        <v>0</v>
      </c>
      <c r="J234" s="98" t="n">
        <f aca="false">VLOOKUP($A234,[1]!Table,MATCH(J$4,[1]!Curves,0))</f>
        <v>0</v>
      </c>
      <c r="K234" s="99" t="n">
        <f aca="false">Inputs!H229</f>
        <v>0</v>
      </c>
      <c r="L234" s="101" t="n">
        <f aca="false">Inputs!E229</f>
        <v>0</v>
      </c>
      <c r="M234" s="98" t="n">
        <f aca="false">VLOOKUP($A234,[1]!Table,MATCH(M$4,[1]!Curves,0))</f>
        <v>0</v>
      </c>
      <c r="N234" s="99" t="n">
        <f aca="false">Inputs!I229</f>
        <v>0</v>
      </c>
      <c r="O234" s="101" t="n">
        <f aca="false">Inputs!F229</f>
        <v>0</v>
      </c>
      <c r="P234" s="102"/>
      <c r="Q234" s="103" t="n">
        <f aca="false">M234+J234+G234</f>
        <v>5.708</v>
      </c>
      <c r="R234" s="103" t="n">
        <f aca="false">N234+K234+H234</f>
        <v>5.708</v>
      </c>
      <c r="S234" s="103" t="n">
        <f aca="false">O234+L234+I234</f>
        <v>0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108"/>
    </row>
    <row r="235" customFormat="false" ht="12" hidden="false" customHeight="true" outlineLevel="0" collapsed="false">
      <c r="A235" s="25" t="n">
        <f aca="false">EDATE(A234,1)</f>
        <v>43800</v>
      </c>
      <c r="B235" s="95" t="n">
        <f aca="false">Inputs!C230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98" t="n">
        <f aca="false">VLOOKUP($A235,[1]!Table,MATCH(G$4,[1]!Curves,0))</f>
        <v>5.848</v>
      </c>
      <c r="H235" s="99" t="n">
        <f aca="false">Inputs!G230</f>
        <v>5.848</v>
      </c>
      <c r="I235" s="100" t="n">
        <f aca="false">Inputs!D230</f>
        <v>0</v>
      </c>
      <c r="J235" s="98" t="n">
        <f aca="false">VLOOKUP($A235,[1]!Table,MATCH(J$4,[1]!Curves,0))</f>
        <v>0</v>
      </c>
      <c r="K235" s="99" t="n">
        <f aca="false">Inputs!H230</f>
        <v>0</v>
      </c>
      <c r="L235" s="101" t="n">
        <f aca="false">Inputs!E230</f>
        <v>0</v>
      </c>
      <c r="M235" s="98" t="n">
        <f aca="false">VLOOKUP($A235,[1]!Table,MATCH(M$4,[1]!Curves,0))</f>
        <v>0</v>
      </c>
      <c r="N235" s="99" t="n">
        <f aca="false">Inputs!I230</f>
        <v>0</v>
      </c>
      <c r="O235" s="101" t="n">
        <f aca="false">Inputs!F230</f>
        <v>0</v>
      </c>
      <c r="P235" s="102"/>
      <c r="Q235" s="103" t="n">
        <f aca="false">M235+J235+G235</f>
        <v>5.848</v>
      </c>
      <c r="R235" s="103" t="n">
        <f aca="false">N235+K235+H235</f>
        <v>5.848</v>
      </c>
      <c r="S235" s="103" t="n">
        <f aca="false">O235+L235+I235</f>
        <v>0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108"/>
    </row>
    <row r="236" customFormat="false" ht="12" hidden="false" customHeight="true" outlineLevel="0" collapsed="false">
      <c r="A236" s="25" t="n">
        <f aca="false">EDATE(A235,1)</f>
        <v>43831</v>
      </c>
      <c r="B236" s="95" t="n">
        <f aca="false">Inputs!C231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98" t="n">
        <f aca="false">VLOOKUP($A236,[1]!Table,MATCH(G$4,[1]!Curves,0))</f>
        <v>5.953</v>
      </c>
      <c r="H236" s="99" t="n">
        <f aca="false">Inputs!G231</f>
        <v>5.953</v>
      </c>
      <c r="I236" s="100" t="n">
        <f aca="false">Inputs!D231</f>
        <v>0</v>
      </c>
      <c r="J236" s="98" t="n">
        <f aca="false">VLOOKUP($A236,[1]!Table,MATCH(J$4,[1]!Curves,0))</f>
        <v>0</v>
      </c>
      <c r="K236" s="99" t="n">
        <f aca="false">Inputs!H231</f>
        <v>0</v>
      </c>
      <c r="L236" s="101" t="n">
        <f aca="false">Inputs!E231</f>
        <v>0</v>
      </c>
      <c r="M236" s="98" t="n">
        <f aca="false">VLOOKUP($A236,[1]!Table,MATCH(M$4,[1]!Curves,0))</f>
        <v>0</v>
      </c>
      <c r="N236" s="99" t="n">
        <f aca="false">Inputs!I231</f>
        <v>0</v>
      </c>
      <c r="O236" s="101" t="n">
        <f aca="false">Inputs!F231</f>
        <v>0</v>
      </c>
      <c r="P236" s="102"/>
      <c r="Q236" s="103" t="n">
        <f aca="false">M236+J236+G236</f>
        <v>5.953</v>
      </c>
      <c r="R236" s="103" t="n">
        <f aca="false">N236+K236+H236</f>
        <v>5.953</v>
      </c>
      <c r="S236" s="103" t="n">
        <f aca="false">O236+L236+I236</f>
        <v>0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108"/>
    </row>
    <row r="237" customFormat="false" ht="12" hidden="false" customHeight="true" outlineLevel="0" collapsed="false">
      <c r="A237" s="25" t="n">
        <f aca="false">EDATE(A236,1)</f>
        <v>43862</v>
      </c>
      <c r="B237" s="95" t="n">
        <f aca="false">Inputs!C232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98" t="n">
        <f aca="false">VLOOKUP($A237,[1]!Table,MATCH(G$4,[1]!Curves,0))</f>
        <v>5.833</v>
      </c>
      <c r="H237" s="99" t="n">
        <f aca="false">Inputs!G232</f>
        <v>5.833</v>
      </c>
      <c r="I237" s="100" t="n">
        <f aca="false">Inputs!D232</f>
        <v>0</v>
      </c>
      <c r="J237" s="98" t="n">
        <f aca="false">VLOOKUP($A237,[1]!Table,MATCH(J$4,[1]!Curves,0))</f>
        <v>0</v>
      </c>
      <c r="K237" s="99" t="n">
        <f aca="false">Inputs!H232</f>
        <v>0</v>
      </c>
      <c r="L237" s="101" t="n">
        <f aca="false">Inputs!E232</f>
        <v>0</v>
      </c>
      <c r="M237" s="98" t="n">
        <f aca="false">VLOOKUP($A237,[1]!Table,MATCH(M$4,[1]!Curves,0))</f>
        <v>0</v>
      </c>
      <c r="N237" s="99" t="n">
        <f aca="false">Inputs!I232</f>
        <v>0</v>
      </c>
      <c r="O237" s="101" t="n">
        <f aca="false">Inputs!F232</f>
        <v>0</v>
      </c>
      <c r="P237" s="102"/>
      <c r="Q237" s="103" t="n">
        <f aca="false">M237+J237+G237</f>
        <v>5.833</v>
      </c>
      <c r="R237" s="103" t="n">
        <f aca="false">N237+K237+H237</f>
        <v>5.833</v>
      </c>
      <c r="S237" s="103" t="n">
        <f aca="false">O237+L237+I237</f>
        <v>0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108"/>
    </row>
    <row r="238" customFormat="false" ht="12" hidden="false" customHeight="true" outlineLevel="0" collapsed="false">
      <c r="A238" s="25" t="n">
        <f aca="false">EDATE(A237,1)</f>
        <v>43891</v>
      </c>
      <c r="B238" s="95" t="n">
        <f aca="false">Inputs!C233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98" t="n">
        <f aca="false">VLOOKUP($A238,[1]!Table,MATCH(G$4,[1]!Curves,0))</f>
        <v>5.708</v>
      </c>
      <c r="H238" s="99" t="n">
        <f aca="false">Inputs!G233</f>
        <v>5.708</v>
      </c>
      <c r="I238" s="100" t="n">
        <f aca="false">Inputs!D233</f>
        <v>0</v>
      </c>
      <c r="J238" s="98" t="n">
        <f aca="false">VLOOKUP($A238,[1]!Table,MATCH(J$4,[1]!Curves,0))</f>
        <v>0</v>
      </c>
      <c r="K238" s="99" t="n">
        <f aca="false">Inputs!H233</f>
        <v>0</v>
      </c>
      <c r="L238" s="101" t="n">
        <f aca="false">Inputs!E233</f>
        <v>0</v>
      </c>
      <c r="M238" s="98" t="n">
        <f aca="false">VLOOKUP($A238,[1]!Table,MATCH(M$4,[1]!Curves,0))</f>
        <v>0</v>
      </c>
      <c r="N238" s="99" t="n">
        <f aca="false">Inputs!I233</f>
        <v>0</v>
      </c>
      <c r="O238" s="101" t="n">
        <f aca="false">Inputs!F233</f>
        <v>0</v>
      </c>
      <c r="P238" s="102"/>
      <c r="Q238" s="103" t="n">
        <f aca="false">M238+J238+G238</f>
        <v>5.708</v>
      </c>
      <c r="R238" s="103" t="n">
        <f aca="false">N238+K238+H238</f>
        <v>5.708</v>
      </c>
      <c r="S238" s="103" t="n">
        <f aca="false">O238+L238+I238</f>
        <v>0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108"/>
    </row>
    <row r="239" customFormat="false" ht="12" hidden="false" customHeight="true" outlineLevel="0" collapsed="false">
      <c r="A239" s="25" t="n">
        <f aca="false">EDATE(A238,1)</f>
        <v>43922</v>
      </c>
      <c r="B239" s="95" t="n">
        <f aca="false">Inputs!C234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98" t="n">
        <f aca="false">VLOOKUP($A239,[1]!Table,MATCH(G$4,[1]!Curves,0))</f>
        <v>5.578</v>
      </c>
      <c r="H239" s="99" t="n">
        <f aca="false">Inputs!G234</f>
        <v>5.578</v>
      </c>
      <c r="I239" s="100" t="n">
        <f aca="false">Inputs!D234</f>
        <v>0</v>
      </c>
      <c r="J239" s="98" t="n">
        <f aca="false">VLOOKUP($A239,[1]!Table,MATCH(J$4,[1]!Curves,0))</f>
        <v>0</v>
      </c>
      <c r="K239" s="99" t="n">
        <f aca="false">Inputs!H234</f>
        <v>0</v>
      </c>
      <c r="L239" s="101" t="n">
        <f aca="false">Inputs!E234</f>
        <v>0</v>
      </c>
      <c r="M239" s="98" t="n">
        <f aca="false">VLOOKUP($A239,[1]!Table,MATCH(M$4,[1]!Curves,0))</f>
        <v>0</v>
      </c>
      <c r="N239" s="99" t="n">
        <f aca="false">Inputs!I234</f>
        <v>0</v>
      </c>
      <c r="O239" s="101" t="n">
        <f aca="false">Inputs!F234</f>
        <v>0</v>
      </c>
      <c r="P239" s="102"/>
      <c r="Q239" s="103" t="n">
        <f aca="false">M239+J239+G239</f>
        <v>5.578</v>
      </c>
      <c r="R239" s="103" t="n">
        <f aca="false">N239+K239+H239</f>
        <v>5.578</v>
      </c>
      <c r="S239" s="103" t="n">
        <f aca="false">O239+L239+I239</f>
        <v>0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108"/>
    </row>
    <row r="240" customFormat="false" ht="12" hidden="false" customHeight="true" outlineLevel="0" collapsed="false">
      <c r="A240" s="25" t="n">
        <f aca="false">EDATE(A239,1)</f>
        <v>43952</v>
      </c>
      <c r="B240" s="95" t="n">
        <f aca="false">Inputs!C235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98" t="n">
        <f aca="false">VLOOKUP($A240,[1]!Table,MATCH(G$4,[1]!Curves,0))</f>
        <v>5.568</v>
      </c>
      <c r="H240" s="99" t="n">
        <f aca="false">Inputs!G235</f>
        <v>5.568</v>
      </c>
      <c r="I240" s="100" t="n">
        <f aca="false">Inputs!D235</f>
        <v>0</v>
      </c>
      <c r="J240" s="98" t="n">
        <f aca="false">VLOOKUP($A240,[1]!Table,MATCH(J$4,[1]!Curves,0))</f>
        <v>0</v>
      </c>
      <c r="K240" s="99" t="n">
        <f aca="false">Inputs!H235</f>
        <v>0</v>
      </c>
      <c r="L240" s="101" t="n">
        <f aca="false">Inputs!E235</f>
        <v>0</v>
      </c>
      <c r="M240" s="98" t="n">
        <f aca="false">VLOOKUP($A240,[1]!Table,MATCH(M$4,[1]!Curves,0))</f>
        <v>0</v>
      </c>
      <c r="N240" s="99" t="n">
        <f aca="false">Inputs!I235</f>
        <v>0</v>
      </c>
      <c r="O240" s="101" t="n">
        <f aca="false">Inputs!F235</f>
        <v>0</v>
      </c>
      <c r="P240" s="102"/>
      <c r="Q240" s="103" t="n">
        <f aca="false">M240+J240+G240</f>
        <v>5.568</v>
      </c>
      <c r="R240" s="103" t="n">
        <f aca="false">N240+K240+H240</f>
        <v>5.568</v>
      </c>
      <c r="S240" s="103" t="n">
        <f aca="false">O240+L240+I240</f>
        <v>0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108"/>
    </row>
    <row r="241" customFormat="false" ht="12" hidden="false" customHeight="true" outlineLevel="0" collapsed="false">
      <c r="A241" s="25" t="n">
        <f aca="false">EDATE(A240,1)</f>
        <v>43983</v>
      </c>
      <c r="B241" s="95" t="n">
        <f aca="false">Inputs!C236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98" t="n">
        <f aca="false">VLOOKUP($A241,[1]!Table,MATCH(G$4,[1]!Curves,0))</f>
        <v>5.588</v>
      </c>
      <c r="H241" s="99" t="n">
        <f aca="false">Inputs!G236</f>
        <v>5.588</v>
      </c>
      <c r="I241" s="100" t="n">
        <f aca="false">Inputs!D236</f>
        <v>0</v>
      </c>
      <c r="J241" s="98" t="n">
        <f aca="false">VLOOKUP($A241,[1]!Table,MATCH(J$4,[1]!Curves,0))</f>
        <v>0</v>
      </c>
      <c r="K241" s="99" t="n">
        <f aca="false">Inputs!H236</f>
        <v>0</v>
      </c>
      <c r="L241" s="101" t="n">
        <f aca="false">Inputs!E236</f>
        <v>0</v>
      </c>
      <c r="M241" s="98" t="n">
        <f aca="false">VLOOKUP($A241,[1]!Table,MATCH(M$4,[1]!Curves,0))</f>
        <v>0</v>
      </c>
      <c r="N241" s="99" t="n">
        <f aca="false">Inputs!I236</f>
        <v>0</v>
      </c>
      <c r="O241" s="101" t="n">
        <f aca="false">Inputs!F236</f>
        <v>0</v>
      </c>
      <c r="P241" s="102"/>
      <c r="Q241" s="103" t="n">
        <f aca="false">M241+J241+G241</f>
        <v>5.588</v>
      </c>
      <c r="R241" s="103" t="n">
        <f aca="false">N241+K241+H241</f>
        <v>5.588</v>
      </c>
      <c r="S241" s="103" t="n">
        <f aca="false">O241+L241+I241</f>
        <v>0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108"/>
    </row>
    <row r="242" customFormat="false" ht="12" hidden="false" customHeight="true" outlineLevel="0" collapsed="false">
      <c r="A242" s="25" t="n">
        <f aca="false">EDATE(A241,1)</f>
        <v>44013</v>
      </c>
      <c r="B242" s="95" t="n">
        <f aca="false">Inputs!C237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98" t="n">
        <f aca="false">VLOOKUP($A242,[1]!Table,MATCH(G$4,[1]!Curves,0))</f>
        <v>5.609</v>
      </c>
      <c r="H242" s="99" t="n">
        <f aca="false">Inputs!G237</f>
        <v>5.609</v>
      </c>
      <c r="I242" s="100" t="n">
        <f aca="false">Inputs!D237</f>
        <v>0</v>
      </c>
      <c r="J242" s="98" t="n">
        <f aca="false">VLOOKUP($A242,[1]!Table,MATCH(J$4,[1]!Curves,0))</f>
        <v>0</v>
      </c>
      <c r="K242" s="99" t="n">
        <f aca="false">Inputs!H237</f>
        <v>0</v>
      </c>
      <c r="L242" s="101" t="n">
        <f aca="false">Inputs!E237</f>
        <v>0</v>
      </c>
      <c r="M242" s="98" t="n">
        <f aca="false">VLOOKUP($A242,[1]!Table,MATCH(M$4,[1]!Curves,0))</f>
        <v>0</v>
      </c>
      <c r="N242" s="99" t="n">
        <f aca="false">Inputs!I237</f>
        <v>0</v>
      </c>
      <c r="O242" s="101" t="n">
        <f aca="false">Inputs!F237</f>
        <v>0</v>
      </c>
      <c r="P242" s="102"/>
      <c r="Q242" s="103" t="n">
        <f aca="false">M242+J242+G242</f>
        <v>5.609</v>
      </c>
      <c r="R242" s="103" t="n">
        <f aca="false">N242+K242+H242</f>
        <v>5.609</v>
      </c>
      <c r="S242" s="103" t="n">
        <f aca="false">O242+L242+I242</f>
        <v>0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108"/>
    </row>
    <row r="243" customFormat="false" ht="12" hidden="false" customHeight="true" outlineLevel="0" collapsed="false">
      <c r="A243" s="25" t="n">
        <f aca="false">EDATE(A242,1)</f>
        <v>44044</v>
      </c>
      <c r="B243" s="95" t="n">
        <f aca="false">Inputs!C238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98" t="n">
        <f aca="false">VLOOKUP($A243,[1]!Table,MATCH(G$4,[1]!Curves,0))</f>
        <v>5.633</v>
      </c>
      <c r="H243" s="99" t="n">
        <f aca="false">Inputs!G238</f>
        <v>5.633</v>
      </c>
      <c r="I243" s="100" t="n">
        <f aca="false">Inputs!D238</f>
        <v>0</v>
      </c>
      <c r="J243" s="98" t="n">
        <f aca="false">VLOOKUP($A243,[1]!Table,MATCH(J$4,[1]!Curves,0))</f>
        <v>0</v>
      </c>
      <c r="K243" s="99" t="n">
        <f aca="false">Inputs!H238</f>
        <v>0</v>
      </c>
      <c r="L243" s="101" t="n">
        <f aca="false">Inputs!E238</f>
        <v>0</v>
      </c>
      <c r="M243" s="98" t="n">
        <f aca="false">VLOOKUP($A243,[1]!Table,MATCH(M$4,[1]!Curves,0))</f>
        <v>0</v>
      </c>
      <c r="N243" s="99" t="n">
        <f aca="false">Inputs!I238</f>
        <v>0</v>
      </c>
      <c r="O243" s="101" t="n">
        <f aca="false">Inputs!F238</f>
        <v>0</v>
      </c>
      <c r="P243" s="102"/>
      <c r="Q243" s="103" t="n">
        <f aca="false">M243+J243+G243</f>
        <v>5.633</v>
      </c>
      <c r="R243" s="103" t="n">
        <f aca="false">N243+K243+H243</f>
        <v>5.633</v>
      </c>
      <c r="S243" s="103" t="n">
        <f aca="false">O243+L243+I243</f>
        <v>0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108"/>
    </row>
    <row r="244" customFormat="false" ht="12" hidden="false" customHeight="true" outlineLevel="0" collapsed="false">
      <c r="A244" s="25" t="n">
        <f aca="false">EDATE(A243,1)</f>
        <v>44075</v>
      </c>
      <c r="B244" s="95" t="n">
        <f aca="false">Inputs!C239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98" t="n">
        <f aca="false">VLOOKUP($A244,[1]!Table,MATCH(G$4,[1]!Curves,0))</f>
        <v>5.643</v>
      </c>
      <c r="H244" s="99" t="n">
        <f aca="false">Inputs!G239</f>
        <v>5.643</v>
      </c>
      <c r="I244" s="100" t="n">
        <f aca="false">Inputs!D239</f>
        <v>0</v>
      </c>
      <c r="J244" s="98" t="n">
        <f aca="false">VLOOKUP($A244,[1]!Table,MATCH(J$4,[1]!Curves,0))</f>
        <v>0</v>
      </c>
      <c r="K244" s="99" t="n">
        <f aca="false">Inputs!H239</f>
        <v>0</v>
      </c>
      <c r="L244" s="101" t="n">
        <f aca="false">Inputs!E239</f>
        <v>0</v>
      </c>
      <c r="M244" s="98" t="n">
        <f aca="false">VLOOKUP($A244,[1]!Table,MATCH(M$4,[1]!Curves,0))</f>
        <v>0</v>
      </c>
      <c r="N244" s="99" t="n">
        <f aca="false">Inputs!I239</f>
        <v>0</v>
      </c>
      <c r="O244" s="101" t="n">
        <f aca="false">Inputs!F239</f>
        <v>0</v>
      </c>
      <c r="P244" s="102"/>
      <c r="Q244" s="103" t="n">
        <f aca="false">M244+J244+G244</f>
        <v>5.643</v>
      </c>
      <c r="R244" s="103" t="n">
        <f aca="false">N244+K244+H244</f>
        <v>5.643</v>
      </c>
      <c r="S244" s="103" t="n">
        <f aca="false">O244+L244+I244</f>
        <v>0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108"/>
    </row>
    <row r="245" customFormat="false" ht="12" hidden="false" customHeight="true" outlineLevel="0" collapsed="false">
      <c r="A245" s="25" t="n">
        <f aca="false">EDATE(A244,1)</f>
        <v>44105</v>
      </c>
      <c r="B245" s="95" t="n">
        <f aca="false">Inputs!C240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98" t="n">
        <f aca="false">VLOOKUP($A245,[1]!Table,MATCH(G$4,[1]!Curves,0))</f>
        <v>5.673</v>
      </c>
      <c r="H245" s="99" t="n">
        <f aca="false">Inputs!G240</f>
        <v>5.673</v>
      </c>
      <c r="I245" s="100" t="n">
        <f aca="false">Inputs!D240</f>
        <v>0</v>
      </c>
      <c r="J245" s="98" t="n">
        <f aca="false">VLOOKUP($A245,[1]!Table,MATCH(J$4,[1]!Curves,0))</f>
        <v>0</v>
      </c>
      <c r="K245" s="99" t="n">
        <f aca="false">Inputs!H240</f>
        <v>0</v>
      </c>
      <c r="L245" s="101" t="n">
        <f aca="false">Inputs!E240</f>
        <v>0</v>
      </c>
      <c r="M245" s="98" t="n">
        <f aca="false">VLOOKUP($A245,[1]!Table,MATCH(M$4,[1]!Curves,0))</f>
        <v>0</v>
      </c>
      <c r="N245" s="99" t="n">
        <f aca="false">Inputs!I240</f>
        <v>0</v>
      </c>
      <c r="O245" s="101" t="n">
        <f aca="false">Inputs!F240</f>
        <v>0</v>
      </c>
      <c r="P245" s="102"/>
      <c r="Q245" s="103" t="n">
        <f aca="false">M245+J245+G245</f>
        <v>5.673</v>
      </c>
      <c r="R245" s="103" t="n">
        <f aca="false">N245+K245+H245</f>
        <v>5.673</v>
      </c>
      <c r="S245" s="103" t="n">
        <f aca="false">O245+L245+I245</f>
        <v>0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108"/>
    </row>
    <row r="246" customFormat="false" ht="12" hidden="false" customHeight="true" outlineLevel="0" collapsed="false">
      <c r="A246" s="25" t="n">
        <f aca="false">EDATE(A245,1)</f>
        <v>44136</v>
      </c>
      <c r="B246" s="95" t="n">
        <f aca="false">Inputs!C241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98" t="n">
        <f aca="false">VLOOKUP($A246,[1]!Table,MATCH(G$4,[1]!Curves,0))</f>
        <v>5.813</v>
      </c>
      <c r="H246" s="99" t="n">
        <f aca="false">Inputs!G241</f>
        <v>5.813</v>
      </c>
      <c r="I246" s="100" t="n">
        <f aca="false">Inputs!D241</f>
        <v>0</v>
      </c>
      <c r="J246" s="98" t="n">
        <f aca="false">VLOOKUP($A246,[1]!Table,MATCH(J$4,[1]!Curves,0))</f>
        <v>0</v>
      </c>
      <c r="K246" s="99" t="n">
        <f aca="false">Inputs!H241</f>
        <v>0</v>
      </c>
      <c r="L246" s="101" t="n">
        <f aca="false">Inputs!E241</f>
        <v>0</v>
      </c>
      <c r="M246" s="98" t="n">
        <f aca="false">VLOOKUP($A246,[1]!Table,MATCH(M$4,[1]!Curves,0))</f>
        <v>0</v>
      </c>
      <c r="N246" s="99" t="n">
        <f aca="false">Inputs!I241</f>
        <v>0</v>
      </c>
      <c r="O246" s="101" t="n">
        <f aca="false">Inputs!F241</f>
        <v>0</v>
      </c>
      <c r="P246" s="102"/>
      <c r="Q246" s="103" t="n">
        <f aca="false">M246+J246+G246</f>
        <v>5.813</v>
      </c>
      <c r="R246" s="103" t="n">
        <f aca="false">N246+K246+H246</f>
        <v>5.813</v>
      </c>
      <c r="S246" s="103" t="n">
        <f aca="false">O246+L246+I246</f>
        <v>0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108"/>
    </row>
    <row r="247" customFormat="false" ht="12" hidden="false" customHeight="true" outlineLevel="0" collapsed="false">
      <c r="A247" s="25" t="n">
        <f aca="false">EDATE(A246,1)</f>
        <v>44166</v>
      </c>
      <c r="B247" s="95" t="n">
        <f aca="false">Inputs!C242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98" t="n">
        <f aca="false">VLOOKUP($A247,[1]!Table,MATCH(G$4,[1]!Curves,0))</f>
        <v>5.953</v>
      </c>
      <c r="H247" s="99" t="n">
        <f aca="false">Inputs!G242</f>
        <v>5.953</v>
      </c>
      <c r="I247" s="100" t="n">
        <f aca="false">Inputs!D242</f>
        <v>0</v>
      </c>
      <c r="J247" s="98" t="n">
        <f aca="false">VLOOKUP($A247,[1]!Table,MATCH(J$4,[1]!Curves,0))</f>
        <v>0</v>
      </c>
      <c r="K247" s="99" t="n">
        <f aca="false">Inputs!H242</f>
        <v>0</v>
      </c>
      <c r="L247" s="101" t="n">
        <f aca="false">Inputs!E242</f>
        <v>0</v>
      </c>
      <c r="M247" s="98" t="n">
        <f aca="false">VLOOKUP($A247,[1]!Table,MATCH(M$4,[1]!Curves,0))</f>
        <v>0</v>
      </c>
      <c r="N247" s="99" t="n">
        <f aca="false">Inputs!I242</f>
        <v>0</v>
      </c>
      <c r="O247" s="101" t="n">
        <f aca="false">Inputs!F242</f>
        <v>0</v>
      </c>
      <c r="P247" s="102"/>
      <c r="Q247" s="103" t="n">
        <f aca="false">M247+J247+G247</f>
        <v>5.953</v>
      </c>
      <c r="R247" s="103" t="n">
        <f aca="false">N247+K247+H247</f>
        <v>5.953</v>
      </c>
      <c r="S247" s="103" t="n">
        <f aca="false">O247+L247+I247</f>
        <v>0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108"/>
    </row>
    <row r="248" customFormat="false" ht="12" hidden="false" customHeight="true" outlineLevel="0" collapsed="false">
      <c r="A248" s="25" t="n">
        <f aca="false">EDATE(A247,1)</f>
        <v>44197</v>
      </c>
      <c r="B248" s="95" t="n">
        <f aca="false">Inputs!C243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98" t="n">
        <f aca="false">VLOOKUP($A248,[1]!Table,MATCH(G$4,[1]!Curves,0))</f>
        <v>6.058</v>
      </c>
      <c r="H248" s="99" t="n">
        <f aca="false">Inputs!G243</f>
        <v>6.058</v>
      </c>
      <c r="I248" s="100" t="n">
        <f aca="false">Inputs!D243</f>
        <v>0</v>
      </c>
      <c r="J248" s="98" t="n">
        <f aca="false">VLOOKUP($A248,[1]!Table,MATCH(J$4,[1]!Curves,0))</f>
        <v>0</v>
      </c>
      <c r="K248" s="99" t="n">
        <f aca="false">Inputs!H243</f>
        <v>0</v>
      </c>
      <c r="L248" s="101" t="n">
        <f aca="false">Inputs!E243</f>
        <v>0</v>
      </c>
      <c r="M248" s="98" t="n">
        <f aca="false">VLOOKUP($A248,[1]!Table,MATCH(M$4,[1]!Curves,0))</f>
        <v>0</v>
      </c>
      <c r="N248" s="99" t="n">
        <f aca="false">Inputs!I243</f>
        <v>0</v>
      </c>
      <c r="O248" s="101" t="n">
        <f aca="false">Inputs!F243</f>
        <v>0</v>
      </c>
      <c r="P248" s="102"/>
      <c r="Q248" s="103" t="n">
        <f aca="false">M248+J248+G248</f>
        <v>6.058</v>
      </c>
      <c r="R248" s="103" t="n">
        <f aca="false">N248+K248+H248</f>
        <v>6.058</v>
      </c>
      <c r="S248" s="103" t="n">
        <f aca="false">O248+L248+I248</f>
        <v>0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108"/>
    </row>
    <row r="249" customFormat="false" ht="12" hidden="false" customHeight="true" outlineLevel="0" collapsed="false">
      <c r="A249" s="25" t="n">
        <f aca="false">EDATE(A248,1)</f>
        <v>44228</v>
      </c>
      <c r="B249" s="95" t="n">
        <f aca="false">Inputs!C244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98" t="n">
        <f aca="false">VLOOKUP($A249,[1]!Table,MATCH(G$4,[1]!Curves,0))</f>
        <v>5.938</v>
      </c>
      <c r="H249" s="99" t="n">
        <f aca="false">Inputs!G244</f>
        <v>5.938</v>
      </c>
      <c r="I249" s="100" t="n">
        <f aca="false">Inputs!D244</f>
        <v>0</v>
      </c>
      <c r="J249" s="98" t="n">
        <f aca="false">VLOOKUP($A249,[1]!Table,MATCH(J$4,[1]!Curves,0))</f>
        <v>0</v>
      </c>
      <c r="K249" s="99" t="n">
        <f aca="false">Inputs!H244</f>
        <v>0</v>
      </c>
      <c r="L249" s="101" t="n">
        <f aca="false">Inputs!E244</f>
        <v>0</v>
      </c>
      <c r="M249" s="98" t="n">
        <f aca="false">VLOOKUP($A249,[1]!Table,MATCH(M$4,[1]!Curves,0))</f>
        <v>0</v>
      </c>
      <c r="N249" s="99" t="n">
        <f aca="false">Inputs!I244</f>
        <v>0</v>
      </c>
      <c r="O249" s="101" t="n">
        <f aca="false">Inputs!F244</f>
        <v>0</v>
      </c>
      <c r="P249" s="102"/>
      <c r="Q249" s="103" t="n">
        <f aca="false">M249+J249+G249</f>
        <v>5.938</v>
      </c>
      <c r="R249" s="103" t="n">
        <f aca="false">N249+K249+H249</f>
        <v>5.938</v>
      </c>
      <c r="S249" s="103" t="n">
        <f aca="false">O249+L249+I249</f>
        <v>0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108"/>
    </row>
    <row r="250" customFormat="false" ht="12" hidden="false" customHeight="true" outlineLevel="0" collapsed="false">
      <c r="A250" s="25" t="n">
        <f aca="false">EDATE(A249,1)</f>
        <v>44256</v>
      </c>
      <c r="B250" s="95" t="n">
        <f aca="false">Inputs!C245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98" t="n">
        <f aca="false">VLOOKUP($A250,[1]!Table,MATCH(G$4,[1]!Curves,0))</f>
        <v>5.813</v>
      </c>
      <c r="H250" s="99" t="n">
        <f aca="false">Inputs!G245</f>
        <v>5.813</v>
      </c>
      <c r="I250" s="100" t="n">
        <f aca="false">Inputs!D245</f>
        <v>0</v>
      </c>
      <c r="J250" s="98" t="n">
        <f aca="false">VLOOKUP($A250,[1]!Table,MATCH(J$4,[1]!Curves,0))</f>
        <v>0</v>
      </c>
      <c r="K250" s="99" t="n">
        <f aca="false">Inputs!H245</f>
        <v>0</v>
      </c>
      <c r="L250" s="101" t="n">
        <f aca="false">Inputs!E245</f>
        <v>0</v>
      </c>
      <c r="M250" s="98" t="n">
        <f aca="false">VLOOKUP($A250,[1]!Table,MATCH(M$4,[1]!Curves,0))</f>
        <v>0</v>
      </c>
      <c r="N250" s="99" t="n">
        <f aca="false">Inputs!I245</f>
        <v>0</v>
      </c>
      <c r="O250" s="101" t="n">
        <f aca="false">Inputs!F245</f>
        <v>0</v>
      </c>
      <c r="P250" s="102"/>
      <c r="Q250" s="103" t="n">
        <f aca="false">M250+J250+G250</f>
        <v>5.813</v>
      </c>
      <c r="R250" s="103" t="n">
        <f aca="false">N250+K250+H250</f>
        <v>5.813</v>
      </c>
      <c r="S250" s="103" t="n">
        <f aca="false">O250+L250+I250</f>
        <v>0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108"/>
    </row>
    <row r="251" customFormat="false" ht="12" hidden="false" customHeight="true" outlineLevel="0" collapsed="false">
      <c r="A251" s="25" t="n">
        <f aca="false">EDATE(A250,1)</f>
        <v>44287</v>
      </c>
      <c r="B251" s="95" t="n">
        <f aca="false">Inputs!C246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98" t="n">
        <f aca="false">VLOOKUP($A251,[1]!Table,MATCH(G$4,[1]!Curves,0))</f>
        <v>5.683</v>
      </c>
      <c r="H251" s="99" t="n">
        <f aca="false">Inputs!G246</f>
        <v>5.683</v>
      </c>
      <c r="I251" s="100" t="n">
        <f aca="false">Inputs!D246</f>
        <v>0</v>
      </c>
      <c r="J251" s="98" t="n">
        <f aca="false">VLOOKUP($A251,[1]!Table,MATCH(J$4,[1]!Curves,0))</f>
        <v>0</v>
      </c>
      <c r="K251" s="99" t="n">
        <f aca="false">Inputs!H246</f>
        <v>0</v>
      </c>
      <c r="L251" s="101" t="n">
        <f aca="false">Inputs!E246</f>
        <v>0</v>
      </c>
      <c r="M251" s="98" t="n">
        <f aca="false">VLOOKUP($A251,[1]!Table,MATCH(M$4,[1]!Curves,0))</f>
        <v>0</v>
      </c>
      <c r="N251" s="99" t="n">
        <f aca="false">Inputs!I246</f>
        <v>0</v>
      </c>
      <c r="O251" s="101" t="n">
        <f aca="false">Inputs!F246</f>
        <v>0</v>
      </c>
      <c r="P251" s="102"/>
      <c r="Q251" s="103" t="n">
        <f aca="false">M251+J251+G251</f>
        <v>5.683</v>
      </c>
      <c r="R251" s="103" t="n">
        <f aca="false">N251+K251+H251</f>
        <v>5.683</v>
      </c>
      <c r="S251" s="103" t="n">
        <f aca="false">O251+L251+I251</f>
        <v>0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108"/>
    </row>
    <row r="252" customFormat="false" ht="12" hidden="false" customHeight="true" outlineLevel="0" collapsed="false">
      <c r="A252" s="25" t="n">
        <f aca="false">EDATE(A251,1)</f>
        <v>44317</v>
      </c>
      <c r="B252" s="95" t="n">
        <f aca="false">Inputs!C247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98" t="n">
        <f aca="false">VLOOKUP($A252,[1]!Table,MATCH(G$4,[1]!Curves,0))</f>
        <v>5.673</v>
      </c>
      <c r="H252" s="99" t="n">
        <f aca="false">Inputs!G247</f>
        <v>5.673</v>
      </c>
      <c r="I252" s="100" t="n">
        <f aca="false">Inputs!D247</f>
        <v>0</v>
      </c>
      <c r="J252" s="98" t="n">
        <f aca="false">VLOOKUP($A252,[1]!Table,MATCH(J$4,[1]!Curves,0))</f>
        <v>0</v>
      </c>
      <c r="K252" s="99" t="n">
        <f aca="false">Inputs!H247</f>
        <v>0</v>
      </c>
      <c r="L252" s="101" t="n">
        <f aca="false">Inputs!E247</f>
        <v>0</v>
      </c>
      <c r="M252" s="98" t="n">
        <f aca="false">VLOOKUP($A252,[1]!Table,MATCH(M$4,[1]!Curves,0))</f>
        <v>0</v>
      </c>
      <c r="N252" s="99" t="n">
        <f aca="false">Inputs!I247</f>
        <v>0</v>
      </c>
      <c r="O252" s="101" t="n">
        <f aca="false">Inputs!F247</f>
        <v>0</v>
      </c>
      <c r="P252" s="102"/>
      <c r="Q252" s="103" t="n">
        <f aca="false">M252+J252+G252</f>
        <v>5.673</v>
      </c>
      <c r="R252" s="103" t="n">
        <f aca="false">N252+K252+H252</f>
        <v>5.673</v>
      </c>
      <c r="S252" s="103" t="n">
        <f aca="false">O252+L252+I252</f>
        <v>0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108"/>
    </row>
    <row r="253" customFormat="false" ht="12" hidden="false" customHeight="true" outlineLevel="0" collapsed="false">
      <c r="A253" s="25" t="n">
        <f aca="false">EDATE(A252,1)</f>
        <v>44348</v>
      </c>
      <c r="B253" s="95" t="n">
        <f aca="false">Inputs!C248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98" t="n">
        <f aca="false">VLOOKUP($A253,[1]!Table,MATCH(G$4,[1]!Curves,0))</f>
        <v>5.693</v>
      </c>
      <c r="H253" s="99" t="n">
        <f aca="false">Inputs!G248</f>
        <v>5.693</v>
      </c>
      <c r="I253" s="100" t="n">
        <f aca="false">Inputs!D248</f>
        <v>0</v>
      </c>
      <c r="J253" s="98" t="n">
        <f aca="false">VLOOKUP($A253,[1]!Table,MATCH(J$4,[1]!Curves,0))</f>
        <v>0</v>
      </c>
      <c r="K253" s="99" t="n">
        <f aca="false">Inputs!H248</f>
        <v>0</v>
      </c>
      <c r="L253" s="101" t="n">
        <f aca="false">Inputs!E248</f>
        <v>0</v>
      </c>
      <c r="M253" s="98" t="n">
        <f aca="false">VLOOKUP($A253,[1]!Table,MATCH(M$4,[1]!Curves,0))</f>
        <v>0</v>
      </c>
      <c r="N253" s="99" t="n">
        <f aca="false">Inputs!I248</f>
        <v>0</v>
      </c>
      <c r="O253" s="101" t="n">
        <f aca="false">Inputs!F248</f>
        <v>0</v>
      </c>
      <c r="P253" s="102"/>
      <c r="Q253" s="103" t="n">
        <f aca="false">M253+J253+G253</f>
        <v>5.693</v>
      </c>
      <c r="R253" s="103" t="n">
        <f aca="false">N253+K253+H253</f>
        <v>5.693</v>
      </c>
      <c r="S253" s="103" t="n">
        <f aca="false">O253+L253+I253</f>
        <v>0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108"/>
    </row>
    <row r="254" customFormat="false" ht="12" hidden="false" customHeight="true" outlineLevel="0" collapsed="false">
      <c r="A254" s="25" t="n">
        <f aca="false">EDATE(A253,1)</f>
        <v>44378</v>
      </c>
      <c r="B254" s="95" t="n">
        <f aca="false">Inputs!C249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98" t="n">
        <f aca="false">VLOOKUP($A254,[1]!Table,MATCH(G$4,[1]!Curves,0))</f>
        <v>5.714</v>
      </c>
      <c r="H254" s="99" t="n">
        <f aca="false">Inputs!G249</f>
        <v>5.714</v>
      </c>
      <c r="I254" s="100" t="n">
        <f aca="false">Inputs!D249</f>
        <v>0</v>
      </c>
      <c r="J254" s="98" t="n">
        <f aca="false">VLOOKUP($A254,[1]!Table,MATCH(J$4,[1]!Curves,0))</f>
        <v>0</v>
      </c>
      <c r="K254" s="99" t="n">
        <f aca="false">Inputs!H249</f>
        <v>0</v>
      </c>
      <c r="L254" s="101" t="n">
        <f aca="false">Inputs!E249</f>
        <v>0</v>
      </c>
      <c r="M254" s="98" t="n">
        <f aca="false">VLOOKUP($A254,[1]!Table,MATCH(M$4,[1]!Curves,0))</f>
        <v>0</v>
      </c>
      <c r="N254" s="99" t="n">
        <f aca="false">Inputs!I249</f>
        <v>0</v>
      </c>
      <c r="O254" s="101" t="n">
        <f aca="false">Inputs!F249</f>
        <v>0</v>
      </c>
      <c r="P254" s="102"/>
      <c r="Q254" s="103" t="n">
        <f aca="false">M254+J254+G254</f>
        <v>5.714</v>
      </c>
      <c r="R254" s="103" t="n">
        <f aca="false">N254+K254+H254</f>
        <v>5.714</v>
      </c>
      <c r="S254" s="103" t="n">
        <f aca="false">O254+L254+I254</f>
        <v>0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108"/>
    </row>
    <row r="255" customFormat="false" ht="12" hidden="false" customHeight="true" outlineLevel="0" collapsed="false">
      <c r="A255" s="25" t="n">
        <f aca="false">EDATE(A254,1)</f>
        <v>44409</v>
      </c>
      <c r="B255" s="95" t="n">
        <f aca="false">Inputs!C250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98" t="n">
        <f aca="false">VLOOKUP($A255,[1]!Table,MATCH(G$4,[1]!Curves,0))</f>
        <v>5.738</v>
      </c>
      <c r="H255" s="99" t="n">
        <f aca="false">Inputs!G250</f>
        <v>5.738</v>
      </c>
      <c r="I255" s="100" t="n">
        <f aca="false">Inputs!D250</f>
        <v>0</v>
      </c>
      <c r="J255" s="98" t="n">
        <f aca="false">VLOOKUP($A255,[1]!Table,MATCH(J$4,[1]!Curves,0))</f>
        <v>0</v>
      </c>
      <c r="K255" s="99" t="n">
        <f aca="false">Inputs!H250</f>
        <v>0</v>
      </c>
      <c r="L255" s="101" t="n">
        <f aca="false">Inputs!E250</f>
        <v>0</v>
      </c>
      <c r="M255" s="98" t="n">
        <f aca="false">VLOOKUP($A255,[1]!Table,MATCH(M$4,[1]!Curves,0))</f>
        <v>0</v>
      </c>
      <c r="N255" s="99" t="n">
        <f aca="false">Inputs!I250</f>
        <v>0</v>
      </c>
      <c r="O255" s="101" t="n">
        <f aca="false">Inputs!F250</f>
        <v>0</v>
      </c>
      <c r="P255" s="102"/>
      <c r="Q255" s="103" t="n">
        <f aca="false">M255+J255+G255</f>
        <v>5.738</v>
      </c>
      <c r="R255" s="103" t="n">
        <f aca="false">N255+K255+H255</f>
        <v>5.738</v>
      </c>
      <c r="S255" s="103" t="n">
        <f aca="false">O255+L255+I255</f>
        <v>0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108"/>
    </row>
    <row r="256" customFormat="false" ht="12" hidden="false" customHeight="true" outlineLevel="0" collapsed="false">
      <c r="A256" s="25" t="n">
        <f aca="false">EDATE(A255,1)</f>
        <v>44440</v>
      </c>
      <c r="B256" s="95" t="n">
        <f aca="false">Inputs!C251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98" t="n">
        <f aca="false">VLOOKUP($A256,[1]!Table,MATCH(G$4,[1]!Curves,0))</f>
        <v>5.748</v>
      </c>
      <c r="H256" s="99" t="n">
        <f aca="false">Inputs!G251</f>
        <v>5.748</v>
      </c>
      <c r="I256" s="100" t="n">
        <f aca="false">Inputs!D251</f>
        <v>0</v>
      </c>
      <c r="J256" s="98" t="n">
        <f aca="false">VLOOKUP($A256,[1]!Table,MATCH(J$4,[1]!Curves,0))</f>
        <v>0</v>
      </c>
      <c r="K256" s="99" t="n">
        <f aca="false">Inputs!H251</f>
        <v>0</v>
      </c>
      <c r="L256" s="101" t="n">
        <f aca="false">Inputs!E251</f>
        <v>0</v>
      </c>
      <c r="M256" s="98" t="n">
        <f aca="false">VLOOKUP($A256,[1]!Table,MATCH(M$4,[1]!Curves,0))</f>
        <v>0</v>
      </c>
      <c r="N256" s="99" t="n">
        <f aca="false">Inputs!I251</f>
        <v>0</v>
      </c>
      <c r="O256" s="101" t="n">
        <f aca="false">Inputs!F251</f>
        <v>0</v>
      </c>
      <c r="P256" s="102"/>
      <c r="Q256" s="103" t="n">
        <f aca="false">M256+J256+G256</f>
        <v>5.748</v>
      </c>
      <c r="R256" s="103" t="n">
        <f aca="false">N256+K256+H256</f>
        <v>5.748</v>
      </c>
      <c r="S256" s="103" t="n">
        <f aca="false">O256+L256+I256</f>
        <v>0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108"/>
    </row>
    <row r="257" customFormat="false" ht="12" hidden="false" customHeight="true" outlineLevel="0" collapsed="false">
      <c r="A257" s="25" t="n">
        <f aca="false">EDATE(A256,1)</f>
        <v>44470</v>
      </c>
      <c r="B257" s="95" t="n">
        <f aca="false">Inputs!C252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98" t="n">
        <f aca="false">VLOOKUP($A257,[1]!Table,MATCH(G$4,[1]!Curves,0))</f>
        <v>5.778</v>
      </c>
      <c r="H257" s="99" t="n">
        <f aca="false">Inputs!G252</f>
        <v>5.778</v>
      </c>
      <c r="I257" s="100" t="n">
        <f aca="false">Inputs!D252</f>
        <v>0</v>
      </c>
      <c r="J257" s="98" t="n">
        <f aca="false">VLOOKUP($A257,[1]!Table,MATCH(J$4,[1]!Curves,0))</f>
        <v>0</v>
      </c>
      <c r="K257" s="99" t="n">
        <f aca="false">Inputs!H252</f>
        <v>0</v>
      </c>
      <c r="L257" s="101" t="n">
        <f aca="false">Inputs!E252</f>
        <v>0</v>
      </c>
      <c r="M257" s="98" t="n">
        <f aca="false">VLOOKUP($A257,[1]!Table,MATCH(M$4,[1]!Curves,0))</f>
        <v>0</v>
      </c>
      <c r="N257" s="99" t="n">
        <f aca="false">Inputs!I252</f>
        <v>0</v>
      </c>
      <c r="O257" s="101" t="n">
        <f aca="false">Inputs!F252</f>
        <v>0</v>
      </c>
      <c r="P257" s="102"/>
      <c r="Q257" s="103" t="n">
        <f aca="false">M257+J257+G257</f>
        <v>5.778</v>
      </c>
      <c r="R257" s="103" t="n">
        <f aca="false">N257+K257+H257</f>
        <v>5.778</v>
      </c>
      <c r="S257" s="103" t="n">
        <f aca="false">O257+L257+I257</f>
        <v>0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108"/>
    </row>
    <row r="258" customFormat="false" ht="12" hidden="false" customHeight="true" outlineLevel="0" collapsed="false">
      <c r="A258" s="25" t="n">
        <f aca="false">EDATE(A257,1)</f>
        <v>44501</v>
      </c>
      <c r="B258" s="95" t="n">
        <f aca="false">Inputs!C253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98" t="n">
        <f aca="false">VLOOKUP($A258,[1]!Table,MATCH(G$4,[1]!Curves,0))</f>
        <v>5.918</v>
      </c>
      <c r="H258" s="99" t="n">
        <f aca="false">Inputs!G253</f>
        <v>5.918</v>
      </c>
      <c r="I258" s="100" t="n">
        <f aca="false">Inputs!D253</f>
        <v>0</v>
      </c>
      <c r="J258" s="98" t="n">
        <f aca="false">VLOOKUP($A258,[1]!Table,MATCH(J$4,[1]!Curves,0))</f>
        <v>0</v>
      </c>
      <c r="K258" s="99" t="n">
        <f aca="false">Inputs!H253</f>
        <v>0</v>
      </c>
      <c r="L258" s="101" t="n">
        <f aca="false">Inputs!E253</f>
        <v>0</v>
      </c>
      <c r="M258" s="98" t="n">
        <f aca="false">VLOOKUP($A258,[1]!Table,MATCH(M$4,[1]!Curves,0))</f>
        <v>0</v>
      </c>
      <c r="N258" s="99" t="n">
        <f aca="false">Inputs!I253</f>
        <v>0</v>
      </c>
      <c r="O258" s="101" t="n">
        <f aca="false">Inputs!F253</f>
        <v>0</v>
      </c>
      <c r="P258" s="102"/>
      <c r="Q258" s="103" t="n">
        <f aca="false">M258+J258+G258</f>
        <v>5.918</v>
      </c>
      <c r="R258" s="103" t="n">
        <f aca="false">N258+K258+H258</f>
        <v>5.918</v>
      </c>
      <c r="S258" s="103" t="n">
        <f aca="false">O258+L258+I258</f>
        <v>0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108"/>
    </row>
    <row r="259" customFormat="false" ht="12" hidden="false" customHeight="true" outlineLevel="0" collapsed="false">
      <c r="A259" s="25" t="n">
        <f aca="false">EDATE(A258,1)</f>
        <v>44531</v>
      </c>
      <c r="B259" s="95" t="n">
        <f aca="false">Inputs!C254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98" t="n">
        <f aca="false">VLOOKUP($A259,[1]!Table,MATCH(G$4,[1]!Curves,0))</f>
        <v>6.058</v>
      </c>
      <c r="H259" s="99" t="n">
        <f aca="false">Inputs!G254</f>
        <v>6.058</v>
      </c>
      <c r="I259" s="100" t="n">
        <f aca="false">Inputs!D254</f>
        <v>0</v>
      </c>
      <c r="J259" s="98" t="n">
        <f aca="false">VLOOKUP($A259,[1]!Table,MATCH(J$4,[1]!Curves,0))</f>
        <v>0</v>
      </c>
      <c r="K259" s="99" t="n">
        <f aca="false">Inputs!H254</f>
        <v>0</v>
      </c>
      <c r="L259" s="101" t="n">
        <f aca="false">Inputs!E254</f>
        <v>0</v>
      </c>
      <c r="M259" s="98" t="n">
        <f aca="false">VLOOKUP($A259,[1]!Table,MATCH(M$4,[1]!Curves,0))</f>
        <v>0</v>
      </c>
      <c r="N259" s="99" t="n">
        <f aca="false">Inputs!I254</f>
        <v>0</v>
      </c>
      <c r="O259" s="101" t="n">
        <f aca="false">Inputs!F254</f>
        <v>0</v>
      </c>
      <c r="P259" s="102"/>
      <c r="Q259" s="103" t="n">
        <f aca="false">M259+J259+G259</f>
        <v>6.058</v>
      </c>
      <c r="R259" s="103" t="n">
        <f aca="false">N259+K259+H259</f>
        <v>6.058</v>
      </c>
      <c r="S259" s="103" t="n">
        <f aca="false">O259+L259+I259</f>
        <v>0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108"/>
    </row>
    <row r="260" customFormat="false" ht="12" hidden="false" customHeight="true" outlineLevel="0" collapsed="false">
      <c r="A260" s="25" t="n">
        <f aca="false">EDATE(A259,1)</f>
        <v>44562</v>
      </c>
      <c r="B260" s="95" t="n">
        <f aca="false">Inputs!C255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98" t="n">
        <f aca="false">VLOOKUP($A260,[1]!Table,MATCH(G$4,[1]!Curves,0))</f>
        <v>6.163</v>
      </c>
      <c r="H260" s="99" t="n">
        <f aca="false">Inputs!G255</f>
        <v>6.163</v>
      </c>
      <c r="I260" s="100" t="n">
        <f aca="false">Inputs!D255</f>
        <v>0</v>
      </c>
      <c r="J260" s="98" t="n">
        <f aca="false">VLOOKUP($A260,[1]!Table,MATCH(J$4,[1]!Curves,0))</f>
        <v>0</v>
      </c>
      <c r="K260" s="99" t="n">
        <f aca="false">Inputs!H255</f>
        <v>0</v>
      </c>
      <c r="L260" s="101" t="n">
        <f aca="false">Inputs!E255</f>
        <v>0</v>
      </c>
      <c r="M260" s="98" t="n">
        <f aca="false">VLOOKUP($A260,[1]!Table,MATCH(M$4,[1]!Curves,0))</f>
        <v>0</v>
      </c>
      <c r="N260" s="99" t="n">
        <f aca="false">Inputs!I255</f>
        <v>0</v>
      </c>
      <c r="O260" s="101" t="n">
        <f aca="false">Inputs!F255</f>
        <v>0</v>
      </c>
      <c r="P260" s="102"/>
      <c r="Q260" s="103" t="n">
        <f aca="false">M260+J260+G260</f>
        <v>6.163</v>
      </c>
      <c r="R260" s="103" t="n">
        <f aca="false">N260+K260+H260</f>
        <v>6.163</v>
      </c>
      <c r="S260" s="103" t="n">
        <f aca="false">O260+L260+I260</f>
        <v>0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108"/>
    </row>
    <row r="261" customFormat="false" ht="12" hidden="false" customHeight="true" outlineLevel="0" collapsed="false">
      <c r="A261" s="25" t="n">
        <f aca="false">EDATE(A260,1)</f>
        <v>44593</v>
      </c>
      <c r="B261" s="95" t="n">
        <f aca="false">Inputs!C256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98" t="n">
        <f aca="false">VLOOKUP($A261,[1]!Table,MATCH(G$4,[1]!Curves,0))</f>
        <v>6.043</v>
      </c>
      <c r="H261" s="99" t="n">
        <f aca="false">Inputs!G256</f>
        <v>6.043</v>
      </c>
      <c r="I261" s="100" t="n">
        <f aca="false">Inputs!D256</f>
        <v>0</v>
      </c>
      <c r="J261" s="98" t="n">
        <f aca="false">VLOOKUP($A261,[1]!Table,MATCH(J$4,[1]!Curves,0))</f>
        <v>0</v>
      </c>
      <c r="K261" s="99" t="n">
        <f aca="false">Inputs!H256</f>
        <v>0</v>
      </c>
      <c r="L261" s="101" t="n">
        <f aca="false">Inputs!E256</f>
        <v>0</v>
      </c>
      <c r="M261" s="98" t="n">
        <f aca="false">VLOOKUP($A261,[1]!Table,MATCH(M$4,[1]!Curves,0))</f>
        <v>0</v>
      </c>
      <c r="N261" s="99" t="n">
        <f aca="false">Inputs!I256</f>
        <v>0</v>
      </c>
      <c r="O261" s="101" t="n">
        <f aca="false">Inputs!F256</f>
        <v>0</v>
      </c>
      <c r="P261" s="102"/>
      <c r="Q261" s="103" t="n">
        <f aca="false">M261+J261+G261</f>
        <v>6.043</v>
      </c>
      <c r="R261" s="103" t="n">
        <f aca="false">N261+K261+H261</f>
        <v>6.043</v>
      </c>
      <c r="S261" s="103" t="n">
        <f aca="false">O261+L261+I261</f>
        <v>0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108"/>
    </row>
    <row r="262" customFormat="false" ht="12" hidden="false" customHeight="true" outlineLevel="0" collapsed="false">
      <c r="A262" s="25" t="n">
        <f aca="false">EDATE(A261,1)</f>
        <v>44621</v>
      </c>
      <c r="B262" s="95" t="n">
        <f aca="false">Inputs!C257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98" t="n">
        <f aca="false">VLOOKUP($A262,[1]!Table,MATCH(G$4,[1]!Curves,0))</f>
        <v>5.918</v>
      </c>
      <c r="H262" s="99" t="n">
        <f aca="false">Inputs!G257</f>
        <v>5.918</v>
      </c>
      <c r="I262" s="100" t="n">
        <f aca="false">Inputs!D257</f>
        <v>0</v>
      </c>
      <c r="J262" s="98" t="n">
        <f aca="false">VLOOKUP($A262,[1]!Table,MATCH(J$4,[1]!Curves,0))</f>
        <v>0</v>
      </c>
      <c r="K262" s="99" t="n">
        <f aca="false">Inputs!H257</f>
        <v>0</v>
      </c>
      <c r="L262" s="101" t="n">
        <f aca="false">Inputs!E257</f>
        <v>0</v>
      </c>
      <c r="M262" s="98" t="n">
        <f aca="false">VLOOKUP($A262,[1]!Table,MATCH(M$4,[1]!Curves,0))</f>
        <v>0</v>
      </c>
      <c r="N262" s="99" t="n">
        <f aca="false">Inputs!I257</f>
        <v>0</v>
      </c>
      <c r="O262" s="101" t="n">
        <f aca="false">Inputs!F257</f>
        <v>0</v>
      </c>
      <c r="P262" s="102"/>
      <c r="Q262" s="103" t="n">
        <f aca="false">M262+J262+G262</f>
        <v>5.918</v>
      </c>
      <c r="R262" s="103" t="n">
        <f aca="false">N262+K262+H262</f>
        <v>5.918</v>
      </c>
      <c r="S262" s="103" t="n">
        <f aca="false">O262+L262+I262</f>
        <v>0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108"/>
    </row>
    <row r="263" customFormat="false" ht="12" hidden="false" customHeight="true" outlineLevel="0" collapsed="false">
      <c r="A263" s="25" t="n">
        <f aca="false">EDATE(A262,1)</f>
        <v>44652</v>
      </c>
      <c r="B263" s="95" t="n">
        <f aca="false">Inputs!C258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98" t="n">
        <f aca="false">VLOOKUP($A263,[1]!Table,MATCH(G$4,[1]!Curves,0))</f>
        <v>5.788</v>
      </c>
      <c r="H263" s="99" t="n">
        <f aca="false">Inputs!G258</f>
        <v>5.788</v>
      </c>
      <c r="I263" s="100" t="n">
        <f aca="false">Inputs!D258</f>
        <v>0</v>
      </c>
      <c r="J263" s="98" t="n">
        <f aca="false">VLOOKUP($A263,[1]!Table,MATCH(J$4,[1]!Curves,0))</f>
        <v>0</v>
      </c>
      <c r="K263" s="99" t="n">
        <f aca="false">Inputs!H258</f>
        <v>0</v>
      </c>
      <c r="L263" s="101" t="n">
        <f aca="false">Inputs!E258</f>
        <v>0</v>
      </c>
      <c r="M263" s="98" t="n">
        <f aca="false">VLOOKUP($A263,[1]!Table,MATCH(M$4,[1]!Curves,0))</f>
        <v>0</v>
      </c>
      <c r="N263" s="99" t="n">
        <f aca="false">Inputs!I258</f>
        <v>0</v>
      </c>
      <c r="O263" s="101" t="n">
        <f aca="false">Inputs!F258</f>
        <v>0</v>
      </c>
      <c r="P263" s="102"/>
      <c r="Q263" s="103" t="n">
        <f aca="false">M263+J263+G263</f>
        <v>5.788</v>
      </c>
      <c r="R263" s="103" t="n">
        <f aca="false">N263+K263+H263</f>
        <v>5.788</v>
      </c>
      <c r="S263" s="103" t="n">
        <f aca="false">O263+L263+I263</f>
        <v>0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108"/>
    </row>
    <row r="264" customFormat="false" ht="12" hidden="false" customHeight="true" outlineLevel="0" collapsed="false">
      <c r="A264" s="25" t="n">
        <f aca="false">EDATE(A263,1)</f>
        <v>44682</v>
      </c>
      <c r="B264" s="95" t="n">
        <f aca="false">Inputs!C259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98" t="n">
        <f aca="false">VLOOKUP($A264,[1]!Table,MATCH(G$4,[1]!Curves,0))</f>
        <v>5.778</v>
      </c>
      <c r="H264" s="99" t="n">
        <f aca="false">Inputs!G259</f>
        <v>5.778</v>
      </c>
      <c r="I264" s="100" t="n">
        <f aca="false">Inputs!D259</f>
        <v>0</v>
      </c>
      <c r="J264" s="98" t="n">
        <f aca="false">VLOOKUP($A264,[1]!Table,MATCH(J$4,[1]!Curves,0))</f>
        <v>0</v>
      </c>
      <c r="K264" s="99" t="n">
        <f aca="false">Inputs!H259</f>
        <v>0</v>
      </c>
      <c r="L264" s="101" t="n">
        <f aca="false">Inputs!E259</f>
        <v>0</v>
      </c>
      <c r="M264" s="98" t="n">
        <f aca="false">VLOOKUP($A264,[1]!Table,MATCH(M$4,[1]!Curves,0))</f>
        <v>0</v>
      </c>
      <c r="N264" s="99" t="n">
        <f aca="false">Inputs!I259</f>
        <v>0</v>
      </c>
      <c r="O264" s="101" t="n">
        <f aca="false">Inputs!F259</f>
        <v>0</v>
      </c>
      <c r="P264" s="102"/>
      <c r="Q264" s="103" t="n">
        <f aca="false">M264+J264+G264</f>
        <v>5.778</v>
      </c>
      <c r="R264" s="103" t="n">
        <f aca="false">N264+K264+H264</f>
        <v>5.778</v>
      </c>
      <c r="S264" s="103" t="n">
        <f aca="false">O264+L264+I264</f>
        <v>0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108"/>
    </row>
    <row r="265" customFormat="false" ht="12" hidden="false" customHeight="true" outlineLevel="0" collapsed="false">
      <c r="A265" s="25" t="n">
        <f aca="false">EDATE(A264,1)</f>
        <v>44713</v>
      </c>
      <c r="B265" s="95" t="n">
        <f aca="false">Inputs!C260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98" t="n">
        <f aca="false">VLOOKUP($A265,[1]!Table,MATCH(G$4,[1]!Curves,0))</f>
        <v>5.798</v>
      </c>
      <c r="H265" s="99" t="n">
        <f aca="false">Inputs!G260</f>
        <v>5.798</v>
      </c>
      <c r="I265" s="100" t="n">
        <f aca="false">Inputs!D260</f>
        <v>0</v>
      </c>
      <c r="J265" s="98" t="n">
        <f aca="false">VLOOKUP($A265,[1]!Table,MATCH(J$4,[1]!Curves,0))</f>
        <v>0</v>
      </c>
      <c r="K265" s="99" t="n">
        <f aca="false">Inputs!H260</f>
        <v>0</v>
      </c>
      <c r="L265" s="101" t="n">
        <f aca="false">Inputs!E260</f>
        <v>0</v>
      </c>
      <c r="M265" s="98" t="n">
        <f aca="false">VLOOKUP($A265,[1]!Table,MATCH(M$4,[1]!Curves,0))</f>
        <v>0</v>
      </c>
      <c r="N265" s="99" t="n">
        <f aca="false">Inputs!I260</f>
        <v>0</v>
      </c>
      <c r="O265" s="101" t="n">
        <f aca="false">Inputs!F260</f>
        <v>0</v>
      </c>
      <c r="P265" s="102"/>
      <c r="Q265" s="103" t="n">
        <f aca="false">M265+J265+G265</f>
        <v>5.798</v>
      </c>
      <c r="R265" s="103" t="n">
        <f aca="false">N265+K265+H265</f>
        <v>5.798</v>
      </c>
      <c r="S265" s="103" t="n">
        <f aca="false">O265+L265+I265</f>
        <v>0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108"/>
    </row>
    <row r="266" customFormat="false" ht="12" hidden="false" customHeight="true" outlineLevel="0" collapsed="false">
      <c r="A266" s="25" t="n">
        <f aca="false">EDATE(A265,1)</f>
        <v>44743</v>
      </c>
      <c r="B266" s="95" t="n">
        <f aca="false">Inputs!C261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98" t="n">
        <f aca="false">VLOOKUP($A266,[1]!Table,MATCH(G$4,[1]!Curves,0))</f>
        <v>5.819</v>
      </c>
      <c r="H266" s="99" t="n">
        <f aca="false">Inputs!G261</f>
        <v>5.819</v>
      </c>
      <c r="I266" s="100" t="n">
        <f aca="false">Inputs!D261</f>
        <v>0</v>
      </c>
      <c r="J266" s="98" t="n">
        <f aca="false">VLOOKUP($A266,[1]!Table,MATCH(J$4,[1]!Curves,0))</f>
        <v>0</v>
      </c>
      <c r="K266" s="99" t="n">
        <f aca="false">Inputs!H261</f>
        <v>0</v>
      </c>
      <c r="L266" s="101" t="n">
        <f aca="false">Inputs!E261</f>
        <v>0</v>
      </c>
      <c r="M266" s="98" t="n">
        <f aca="false">VLOOKUP($A266,[1]!Table,MATCH(M$4,[1]!Curves,0))</f>
        <v>0</v>
      </c>
      <c r="N266" s="99" t="n">
        <f aca="false">Inputs!I261</f>
        <v>0</v>
      </c>
      <c r="O266" s="101" t="n">
        <f aca="false">Inputs!F261</f>
        <v>0</v>
      </c>
      <c r="P266" s="102"/>
      <c r="Q266" s="103" t="n">
        <f aca="false">M266+J266+G266</f>
        <v>5.819</v>
      </c>
      <c r="R266" s="103" t="n">
        <f aca="false">N266+K266+H266</f>
        <v>5.819</v>
      </c>
      <c r="S266" s="103" t="n">
        <f aca="false">O266+L266+I266</f>
        <v>0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108"/>
    </row>
    <row r="267" customFormat="false" ht="12" hidden="false" customHeight="true" outlineLevel="0" collapsed="false">
      <c r="A267" s="25" t="n">
        <f aca="false">EDATE(A266,1)</f>
        <v>44774</v>
      </c>
      <c r="B267" s="95" t="n">
        <f aca="false">Inputs!C262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98" t="n">
        <f aca="false">VLOOKUP($A267,[1]!Table,MATCH(G$4,[1]!Curves,0))</f>
        <v>5.843</v>
      </c>
      <c r="H267" s="99" t="n">
        <f aca="false">Inputs!G262</f>
        <v>5.843</v>
      </c>
      <c r="I267" s="100" t="n">
        <f aca="false">Inputs!D262</f>
        <v>0</v>
      </c>
      <c r="J267" s="98" t="n">
        <f aca="false">VLOOKUP($A267,[1]!Table,MATCH(J$4,[1]!Curves,0))</f>
        <v>0</v>
      </c>
      <c r="K267" s="99" t="n">
        <f aca="false">Inputs!H262</f>
        <v>0</v>
      </c>
      <c r="L267" s="101" t="n">
        <f aca="false">Inputs!E262</f>
        <v>0</v>
      </c>
      <c r="M267" s="98" t="n">
        <f aca="false">VLOOKUP($A267,[1]!Table,MATCH(M$4,[1]!Curves,0))</f>
        <v>0</v>
      </c>
      <c r="N267" s="99" t="n">
        <f aca="false">Inputs!I262</f>
        <v>0</v>
      </c>
      <c r="O267" s="101" t="n">
        <f aca="false">Inputs!F262</f>
        <v>0</v>
      </c>
      <c r="P267" s="102"/>
      <c r="Q267" s="103" t="n">
        <f aca="false">M267+J267+G267</f>
        <v>5.843</v>
      </c>
      <c r="R267" s="103" t="n">
        <f aca="false">N267+K267+H267</f>
        <v>5.843</v>
      </c>
      <c r="S267" s="103" t="n">
        <f aca="false">O267+L267+I267</f>
        <v>0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108"/>
    </row>
    <row r="268" customFormat="false" ht="12" hidden="false" customHeight="true" outlineLevel="0" collapsed="false">
      <c r="A268" s="25" t="n">
        <f aca="false">EDATE(A267,1)</f>
        <v>44805</v>
      </c>
      <c r="B268" s="95" t="n">
        <f aca="false">Inputs!C263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98" t="n">
        <f aca="false">VLOOKUP($A268,[1]!Table,MATCH(G$4,[1]!Curves,0))</f>
        <v>5.853</v>
      </c>
      <c r="H268" s="99" t="n">
        <f aca="false">Inputs!G263</f>
        <v>5.853</v>
      </c>
      <c r="I268" s="100" t="n">
        <f aca="false">Inputs!D263</f>
        <v>0</v>
      </c>
      <c r="J268" s="98" t="n">
        <f aca="false">VLOOKUP($A268,[1]!Table,MATCH(J$4,[1]!Curves,0))</f>
        <v>0</v>
      </c>
      <c r="K268" s="99" t="n">
        <f aca="false">Inputs!H263</f>
        <v>0</v>
      </c>
      <c r="L268" s="101" t="n">
        <f aca="false">Inputs!E263</f>
        <v>0</v>
      </c>
      <c r="M268" s="98" t="n">
        <f aca="false">VLOOKUP($A268,[1]!Table,MATCH(M$4,[1]!Curves,0))</f>
        <v>0</v>
      </c>
      <c r="N268" s="99" t="n">
        <f aca="false">Inputs!I263</f>
        <v>0</v>
      </c>
      <c r="O268" s="101" t="n">
        <f aca="false">Inputs!F263</f>
        <v>0</v>
      </c>
      <c r="P268" s="102"/>
      <c r="Q268" s="103" t="n">
        <f aca="false">M268+J268+G268</f>
        <v>5.853</v>
      </c>
      <c r="R268" s="103" t="n">
        <f aca="false">N268+K268+H268</f>
        <v>5.853</v>
      </c>
      <c r="S268" s="103" t="n">
        <f aca="false">O268+L268+I268</f>
        <v>0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108"/>
    </row>
    <row r="269" customFormat="false" ht="12" hidden="false" customHeight="true" outlineLevel="0" collapsed="false">
      <c r="A269" s="25" t="n">
        <f aca="false">EDATE(A268,1)</f>
        <v>44835</v>
      </c>
      <c r="B269" s="95" t="n">
        <f aca="false">Inputs!C264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98" t="n">
        <f aca="false">VLOOKUP($A269,[1]!Table,MATCH(G$4,[1]!Curves,0))</f>
        <v>5.883</v>
      </c>
      <c r="H269" s="99" t="n">
        <f aca="false">Inputs!G264</f>
        <v>5.883</v>
      </c>
      <c r="I269" s="100" t="n">
        <f aca="false">Inputs!D264</f>
        <v>0</v>
      </c>
      <c r="J269" s="98" t="n">
        <f aca="false">VLOOKUP($A269,[1]!Table,MATCH(J$4,[1]!Curves,0))</f>
        <v>0</v>
      </c>
      <c r="K269" s="99" t="n">
        <f aca="false">Inputs!H264</f>
        <v>0</v>
      </c>
      <c r="L269" s="101" t="n">
        <f aca="false">Inputs!E264</f>
        <v>0</v>
      </c>
      <c r="M269" s="98" t="n">
        <f aca="false">VLOOKUP($A269,[1]!Table,MATCH(M$4,[1]!Curves,0))</f>
        <v>0</v>
      </c>
      <c r="N269" s="99" t="n">
        <f aca="false">Inputs!I264</f>
        <v>0</v>
      </c>
      <c r="O269" s="101" t="n">
        <f aca="false">Inputs!F264</f>
        <v>0</v>
      </c>
      <c r="P269" s="102"/>
      <c r="Q269" s="103" t="n">
        <f aca="false">M269+J269+G269</f>
        <v>5.883</v>
      </c>
      <c r="R269" s="103" t="n">
        <f aca="false">N269+K269+H269</f>
        <v>5.883</v>
      </c>
      <c r="S269" s="103" t="n">
        <f aca="false">O269+L269+I269</f>
        <v>0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108"/>
    </row>
    <row r="270" customFormat="false" ht="12" hidden="false" customHeight="true" outlineLevel="0" collapsed="false">
      <c r="A270" s="25" t="n">
        <f aca="false">EDATE(A269,1)</f>
        <v>44866</v>
      </c>
      <c r="B270" s="95" t="n">
        <f aca="false">Inputs!C265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98" t="n">
        <f aca="false">VLOOKUP($A270,[1]!Table,MATCH(G$4,[1]!Curves,0))</f>
        <v>6.023</v>
      </c>
      <c r="H270" s="99" t="n">
        <f aca="false">Inputs!G265</f>
        <v>6.023</v>
      </c>
      <c r="I270" s="100" t="n">
        <f aca="false">Inputs!D265</f>
        <v>0</v>
      </c>
      <c r="J270" s="98" t="n">
        <f aca="false">VLOOKUP($A270,[1]!Table,MATCH(J$4,[1]!Curves,0))</f>
        <v>0</v>
      </c>
      <c r="K270" s="99" t="n">
        <f aca="false">Inputs!H265</f>
        <v>0</v>
      </c>
      <c r="L270" s="101" t="n">
        <f aca="false">Inputs!E265</f>
        <v>0</v>
      </c>
      <c r="M270" s="98" t="n">
        <f aca="false">VLOOKUP($A270,[1]!Table,MATCH(M$4,[1]!Curves,0))</f>
        <v>0</v>
      </c>
      <c r="N270" s="99" t="n">
        <f aca="false">Inputs!I265</f>
        <v>0</v>
      </c>
      <c r="O270" s="101" t="n">
        <f aca="false">Inputs!F265</f>
        <v>0</v>
      </c>
      <c r="P270" s="102"/>
      <c r="Q270" s="103" t="n">
        <f aca="false">M270+J270+G270</f>
        <v>6.023</v>
      </c>
      <c r="R270" s="103" t="n">
        <f aca="false">N270+K270+H270</f>
        <v>6.023</v>
      </c>
      <c r="S270" s="103" t="n">
        <f aca="false">O270+L270+I270</f>
        <v>0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108"/>
    </row>
    <row r="271" customFormat="false" ht="12" hidden="false" customHeight="true" outlineLevel="0" collapsed="false">
      <c r="A271" s="25" t="n">
        <f aca="false">EDATE(A270,1)</f>
        <v>44896</v>
      </c>
      <c r="B271" s="95" t="n">
        <f aca="false">Inputs!C266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98" t="n">
        <f aca="false">VLOOKUP($A271,[1]!Table,MATCH(G$4,[1]!Curves,0))</f>
        <v>6.163</v>
      </c>
      <c r="H271" s="99" t="n">
        <f aca="false">Inputs!G266</f>
        <v>6.163</v>
      </c>
      <c r="I271" s="100" t="n">
        <f aca="false">Inputs!D266</f>
        <v>0</v>
      </c>
      <c r="J271" s="98" t="n">
        <f aca="false">VLOOKUP($A271,[1]!Table,MATCH(J$4,[1]!Curves,0))</f>
        <v>0</v>
      </c>
      <c r="K271" s="99" t="n">
        <f aca="false">Inputs!H266</f>
        <v>0</v>
      </c>
      <c r="L271" s="101" t="n">
        <f aca="false">Inputs!E266</f>
        <v>0</v>
      </c>
      <c r="M271" s="98" t="n">
        <f aca="false">VLOOKUP($A271,[1]!Table,MATCH(M$4,[1]!Curves,0))</f>
        <v>0</v>
      </c>
      <c r="N271" s="99" t="n">
        <f aca="false">Inputs!I266</f>
        <v>0</v>
      </c>
      <c r="O271" s="101" t="n">
        <f aca="false">Inputs!F266</f>
        <v>0</v>
      </c>
      <c r="P271" s="102"/>
      <c r="Q271" s="103" t="n">
        <f aca="false">M271+J271+G271</f>
        <v>6.163</v>
      </c>
      <c r="R271" s="103" t="n">
        <f aca="false">N271+K271+H271</f>
        <v>6.163</v>
      </c>
      <c r="S271" s="103" t="n">
        <f aca="false">O271+L271+I271</f>
        <v>0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108"/>
    </row>
    <row r="272" customFormat="false" ht="12" hidden="false" customHeight="true" outlineLevel="0" collapsed="false">
      <c r="A272" s="25" t="n">
        <f aca="false">EDATE(A271,1)</f>
        <v>44927</v>
      </c>
      <c r="B272" s="95" t="n">
        <f aca="false">Inputs!C267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98" t="n">
        <f aca="false">VLOOKUP($A272,[1]!Table,MATCH(G$4,[1]!Curves,0))</f>
        <v>6.268</v>
      </c>
      <c r="H272" s="99" t="n">
        <f aca="false">Inputs!G267</f>
        <v>6.268</v>
      </c>
      <c r="I272" s="100" t="n">
        <f aca="false">Inputs!D267</f>
        <v>0</v>
      </c>
      <c r="J272" s="98" t="str">
        <f aca="false">VLOOKUP($A272,[1]!Table,MATCH(J$4,[1]!Curves,0))</f>
        <v/>
      </c>
      <c r="K272" s="99" t="str">
        <f aca="false">Inputs!H267</f>
        <v/>
      </c>
      <c r="L272" s="101" t="n">
        <f aca="false">Inputs!E267</f>
        <v>0</v>
      </c>
      <c r="M272" s="98" t="str">
        <f aca="false">VLOOKUP($A272,[1]!Table,MATCH(M$4,[1]!Curves,0))</f>
        <v/>
      </c>
      <c r="N272" s="99" t="str">
        <f aca="false">Inputs!I267</f>
        <v/>
      </c>
      <c r="O272" s="101" t="n">
        <f aca="false">Inputs!F267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0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e">
        <f aca="false">$F272*J272</f>
        <v>#VALUE!</v>
      </c>
      <c r="AG272" s="90" t="e">
        <f aca="false">$F272*K272</f>
        <v>#VALUE!</v>
      </c>
      <c r="AH272" s="90" t="n">
        <f aca="false">$F272*L272</f>
        <v>0</v>
      </c>
      <c r="AI272" s="90" t="e">
        <f aca="false">$F272*M272</f>
        <v>#VALUE!</v>
      </c>
      <c r="AJ272" s="90" t="e">
        <f aca="false">$F272*N272</f>
        <v>#VALUE!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e">
        <f aca="false">-CHOOSE($G$3,AF272-AH272,AH272-AF272)</f>
        <v>#VALUE!</v>
      </c>
      <c r="AO272" s="90" t="e">
        <f aca="false">-CHOOSE($G$3,AI272-AL272,AK272-AI272)</f>
        <v>#VALUE!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e">
        <f aca="false">-CHOOSE($G$3,AG272-AF272,AF272-AG272)</f>
        <v>#VALUE!</v>
      </c>
      <c r="AT272" s="90" t="e">
        <f aca="false">-CHOOSE($G$3,AJ272-AI272,AI272-AJ272:AJ273)</f>
        <v>#VALUE!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108"/>
    </row>
    <row r="273" customFormat="false" ht="12" hidden="false" customHeight="true" outlineLevel="0" collapsed="false">
      <c r="A273" s="25" t="n">
        <f aca="false">EDATE(A272,1)</f>
        <v>44958</v>
      </c>
      <c r="B273" s="95" t="n">
        <f aca="false">Inputs!C268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98" t="n">
        <f aca="false">VLOOKUP($A273,[1]!Table,MATCH(G$4,[1]!Curves,0))</f>
        <v>6.148</v>
      </c>
      <c r="H273" s="99" t="n">
        <f aca="false">Inputs!G268</f>
        <v>6.148</v>
      </c>
      <c r="I273" s="100" t="n">
        <f aca="false">Inputs!D268</f>
        <v>0</v>
      </c>
      <c r="J273" s="98" t="str">
        <f aca="false">VLOOKUP($A273,[1]!Table,MATCH(J$4,[1]!Curves,0))</f>
        <v/>
      </c>
      <c r="K273" s="99" t="str">
        <f aca="false">Inputs!H268</f>
        <v/>
      </c>
      <c r="L273" s="101" t="n">
        <f aca="false">Inputs!E268</f>
        <v>0</v>
      </c>
      <c r="M273" s="98" t="str">
        <f aca="false">VLOOKUP($A273,[1]!Table,MATCH(M$4,[1]!Curves,0))</f>
        <v/>
      </c>
      <c r="N273" s="99" t="str">
        <f aca="false">Inputs!I268</f>
        <v/>
      </c>
      <c r="O273" s="101" t="n">
        <f aca="false">Inputs!F268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0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e">
        <f aca="false">$F273*J273</f>
        <v>#VALUE!</v>
      </c>
      <c r="AG273" s="90" t="e">
        <f aca="false">$F273*K273</f>
        <v>#VALUE!</v>
      </c>
      <c r="AH273" s="90" t="n">
        <f aca="false">$F273*L273</f>
        <v>0</v>
      </c>
      <c r="AI273" s="90" t="e">
        <f aca="false">$F273*M273</f>
        <v>#VALUE!</v>
      </c>
      <c r="AJ273" s="90" t="e">
        <f aca="false">$F273*N273</f>
        <v>#VALUE!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e">
        <f aca="false">-CHOOSE($G$3,AF273-AH273,AH273-AF273)</f>
        <v>#VALUE!</v>
      </c>
      <c r="AO273" s="90" t="e">
        <f aca="false">-CHOOSE($G$3,AI273-AL273,AK273-AI273)</f>
        <v>#VALUE!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e">
        <f aca="false">-CHOOSE($G$3,AG273-AF273,AF273-AG273)</f>
        <v>#VALUE!</v>
      </c>
      <c r="AT273" s="90" t="e">
        <f aca="false">-CHOOSE($G$3,AJ273-AI273,AI273-AJ273:AJ274)</f>
        <v>#VALUE!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108"/>
    </row>
    <row r="274" customFormat="false" ht="12" hidden="false" customHeight="true" outlineLevel="0" collapsed="false">
      <c r="A274" s="25" t="n">
        <f aca="false">EDATE(A273,1)</f>
        <v>44986</v>
      </c>
      <c r="B274" s="95" t="n">
        <f aca="false">Inputs!C269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98" t="n">
        <f aca="false">VLOOKUP($A274,[1]!Table,MATCH(G$4,[1]!Curves,0))</f>
        <v>6.023</v>
      </c>
      <c r="H274" s="99" t="n">
        <f aca="false">Inputs!G269</f>
        <v>6.023</v>
      </c>
      <c r="I274" s="100" t="n">
        <f aca="false">Inputs!D269</f>
        <v>0</v>
      </c>
      <c r="J274" s="98" t="str">
        <f aca="false">VLOOKUP($A274,[1]!Table,MATCH(J$4,[1]!Curves,0))</f>
        <v/>
      </c>
      <c r="K274" s="99" t="str">
        <f aca="false">Inputs!H269</f>
        <v/>
      </c>
      <c r="L274" s="101" t="n">
        <f aca="false">Inputs!E269</f>
        <v>0</v>
      </c>
      <c r="M274" s="98" t="str">
        <f aca="false">VLOOKUP($A274,[1]!Table,MATCH(M$4,[1]!Curves,0))</f>
        <v/>
      </c>
      <c r="N274" s="99" t="str">
        <f aca="false">Inputs!I269</f>
        <v/>
      </c>
      <c r="O274" s="101" t="n">
        <f aca="false">Inputs!F269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0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e">
        <f aca="false">$F274*J274</f>
        <v>#VALUE!</v>
      </c>
      <c r="AG274" s="90" t="e">
        <f aca="false">$F274*K274</f>
        <v>#VALUE!</v>
      </c>
      <c r="AH274" s="90" t="n">
        <f aca="false">$F274*L274</f>
        <v>0</v>
      </c>
      <c r="AI274" s="90" t="e">
        <f aca="false">$F274*M274</f>
        <v>#VALUE!</v>
      </c>
      <c r="AJ274" s="90" t="e">
        <f aca="false">$F274*N274</f>
        <v>#VALUE!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e">
        <f aca="false">-CHOOSE($G$3,AF274-AH274,AH274-AF274)</f>
        <v>#VALUE!</v>
      </c>
      <c r="AO274" s="90" t="e">
        <f aca="false">-CHOOSE($G$3,AI274-AL274,AK274-AI274)</f>
        <v>#VALUE!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e">
        <f aca="false">-CHOOSE($G$3,AG274-AF274,AF274-AG274)</f>
        <v>#VALUE!</v>
      </c>
      <c r="AT274" s="90" t="e">
        <f aca="false">-CHOOSE($G$3,AJ274-AI274,AI274-AJ274:AJ275)</f>
        <v>#VALUE!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108"/>
    </row>
    <row r="275" customFormat="false" ht="12" hidden="false" customHeight="true" outlineLevel="0" collapsed="false">
      <c r="A275" s="25" t="n">
        <f aca="false">EDATE(A274,1)</f>
        <v>45017</v>
      </c>
      <c r="B275" s="95" t="n">
        <f aca="false">Inputs!C270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98" t="n">
        <f aca="false">VLOOKUP($A275,[1]!Table,MATCH(G$4,[1]!Curves,0))</f>
        <v>5.893</v>
      </c>
      <c r="H275" s="99" t="n">
        <f aca="false">Inputs!G270</f>
        <v>5.893</v>
      </c>
      <c r="I275" s="100" t="n">
        <f aca="false">Inputs!D270</f>
        <v>0</v>
      </c>
      <c r="J275" s="98" t="str">
        <f aca="false">VLOOKUP($A275,[1]!Table,MATCH(J$4,[1]!Curves,0))</f>
        <v/>
      </c>
      <c r="K275" s="99" t="str">
        <f aca="false">Inputs!H270</f>
        <v/>
      </c>
      <c r="L275" s="101" t="n">
        <f aca="false">Inputs!E270</f>
        <v>0</v>
      </c>
      <c r="M275" s="98" t="str">
        <f aca="false">VLOOKUP($A275,[1]!Table,MATCH(M$4,[1]!Curves,0))</f>
        <v/>
      </c>
      <c r="N275" s="99" t="str">
        <f aca="false">Inputs!I270</f>
        <v/>
      </c>
      <c r="O275" s="101" t="n">
        <f aca="false">Inputs!F270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0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e">
        <f aca="false">$F275*J275</f>
        <v>#VALUE!</v>
      </c>
      <c r="AG275" s="90" t="e">
        <f aca="false">$F275*K275</f>
        <v>#VALUE!</v>
      </c>
      <c r="AH275" s="90" t="n">
        <f aca="false">$F275*L275</f>
        <v>0</v>
      </c>
      <c r="AI275" s="90" t="e">
        <f aca="false">$F275*M275</f>
        <v>#VALUE!</v>
      </c>
      <c r="AJ275" s="90" t="e">
        <f aca="false">$F275*N275</f>
        <v>#VALUE!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e">
        <f aca="false">-CHOOSE($G$3,AF275-AH275,AH275-AF275)</f>
        <v>#VALUE!</v>
      </c>
      <c r="AO275" s="90" t="e">
        <f aca="false">-CHOOSE($G$3,AI275-AL275,AK275-AI275)</f>
        <v>#VALUE!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e">
        <f aca="false">-CHOOSE($G$3,AG275-AF275,AF275-AG275)</f>
        <v>#VALUE!</v>
      </c>
      <c r="AT275" s="90" t="e">
        <f aca="false">-CHOOSE($G$3,AJ275-AI275,AI275-AJ275:AJ276)</f>
        <v>#VALUE!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108"/>
    </row>
    <row r="276" customFormat="false" ht="12" hidden="false" customHeight="true" outlineLevel="0" collapsed="false">
      <c r="A276" s="25" t="n">
        <f aca="false">EDATE(A275,1)</f>
        <v>45047</v>
      </c>
      <c r="B276" s="95" t="n">
        <f aca="false">Inputs!C271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98" t="n">
        <f aca="false">VLOOKUP($A276,[1]!Table,MATCH(G$4,[1]!Curves,0))</f>
        <v>5.883</v>
      </c>
      <c r="H276" s="99" t="n">
        <f aca="false">Inputs!G271</f>
        <v>5.883</v>
      </c>
      <c r="I276" s="100" t="n">
        <f aca="false">Inputs!D271</f>
        <v>0</v>
      </c>
      <c r="J276" s="98" t="str">
        <f aca="false">VLOOKUP($A276,[1]!Table,MATCH(J$4,[1]!Curves,0))</f>
        <v/>
      </c>
      <c r="K276" s="99" t="str">
        <f aca="false">Inputs!H271</f>
        <v/>
      </c>
      <c r="L276" s="101" t="n">
        <f aca="false">Inputs!E271</f>
        <v>0</v>
      </c>
      <c r="M276" s="98" t="str">
        <f aca="false">VLOOKUP($A276,[1]!Table,MATCH(M$4,[1]!Curves,0))</f>
        <v/>
      </c>
      <c r="N276" s="99" t="str">
        <f aca="false">Inputs!I271</f>
        <v/>
      </c>
      <c r="O276" s="101" t="n">
        <f aca="false">Inputs!F271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0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e">
        <f aca="false">$F276*J276</f>
        <v>#VALUE!</v>
      </c>
      <c r="AG276" s="90" t="e">
        <f aca="false">$F276*K276</f>
        <v>#VALUE!</v>
      </c>
      <c r="AH276" s="90" t="n">
        <f aca="false">$F276*L276</f>
        <v>0</v>
      </c>
      <c r="AI276" s="90" t="e">
        <f aca="false">$F276*M276</f>
        <v>#VALUE!</v>
      </c>
      <c r="AJ276" s="90" t="e">
        <f aca="false">$F276*N276</f>
        <v>#VALUE!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e">
        <f aca="false">-CHOOSE($G$3,AF276-AH276,AH276-AF276)</f>
        <v>#VALUE!</v>
      </c>
      <c r="AO276" s="90" t="e">
        <f aca="false">-CHOOSE($G$3,AI276-AL276,AK276-AI276)</f>
        <v>#VALUE!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e">
        <f aca="false">-CHOOSE($G$3,AG276-AF276,AF276-AG276)</f>
        <v>#VALUE!</v>
      </c>
      <c r="AT276" s="90" t="e">
        <f aca="false">-CHOOSE($G$3,AJ276-AI276,AI276-AJ276:AJ277)</f>
        <v>#VALUE!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108"/>
    </row>
    <row r="277" customFormat="false" ht="12" hidden="false" customHeight="true" outlineLevel="0" collapsed="false">
      <c r="A277" s="25" t="n">
        <f aca="false">EDATE(A276,1)</f>
        <v>45078</v>
      </c>
      <c r="B277" s="95" t="n">
        <f aca="false">Inputs!C272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98" t="n">
        <f aca="false">VLOOKUP($A277,[1]!Table,MATCH(G$4,[1]!Curves,0))</f>
        <v>5.903</v>
      </c>
      <c r="H277" s="99" t="n">
        <f aca="false">Inputs!G272</f>
        <v>5.903</v>
      </c>
      <c r="I277" s="100" t="n">
        <f aca="false">Inputs!D272</f>
        <v>0</v>
      </c>
      <c r="J277" s="98" t="str">
        <f aca="false">VLOOKUP($A277,[1]!Table,MATCH(J$4,[1]!Curves,0))</f>
        <v/>
      </c>
      <c r="K277" s="99" t="str">
        <f aca="false">Inputs!H272</f>
        <v/>
      </c>
      <c r="L277" s="101" t="n">
        <f aca="false">Inputs!E272</f>
        <v>0</v>
      </c>
      <c r="M277" s="98" t="str">
        <f aca="false">VLOOKUP($A277,[1]!Table,MATCH(M$4,[1]!Curves,0))</f>
        <v/>
      </c>
      <c r="N277" s="99" t="str">
        <f aca="false">Inputs!I272</f>
        <v/>
      </c>
      <c r="O277" s="101" t="n">
        <f aca="false">Inputs!F272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0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e">
        <f aca="false">$F277*J277</f>
        <v>#VALUE!</v>
      </c>
      <c r="AG277" s="90" t="e">
        <f aca="false">$F277*K277</f>
        <v>#VALUE!</v>
      </c>
      <c r="AH277" s="90" t="n">
        <f aca="false">$F277*L277</f>
        <v>0</v>
      </c>
      <c r="AI277" s="90" t="e">
        <f aca="false">$F277*M277</f>
        <v>#VALUE!</v>
      </c>
      <c r="AJ277" s="90" t="e">
        <f aca="false">$F277*N277</f>
        <v>#VALUE!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e">
        <f aca="false">-CHOOSE($G$3,AF277-AH277,AH277-AF277)</f>
        <v>#VALUE!</v>
      </c>
      <c r="AO277" s="90" t="e">
        <f aca="false">-CHOOSE($G$3,AI277-AL277,AK277-AI277)</f>
        <v>#VALUE!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e">
        <f aca="false">-CHOOSE($G$3,AG277-AF277,AF277-AG277)</f>
        <v>#VALUE!</v>
      </c>
      <c r="AT277" s="90" t="e">
        <f aca="false">-CHOOSE($G$3,AJ277-AI277,AI277-AJ277:AJ278)</f>
        <v>#VALUE!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108"/>
    </row>
    <row r="278" customFormat="false" ht="12" hidden="false" customHeight="true" outlineLevel="0" collapsed="false">
      <c r="A278" s="25" t="n">
        <f aca="false">EDATE(A277,1)</f>
        <v>45108</v>
      </c>
      <c r="B278" s="95" t="n">
        <f aca="false">Inputs!C273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98" t="n">
        <f aca="false">VLOOKUP($A278,[1]!Table,MATCH(G$4,[1]!Curves,0))</f>
        <v>5.924</v>
      </c>
      <c r="H278" s="99" t="n">
        <f aca="false">Inputs!G273</f>
        <v>5.924</v>
      </c>
      <c r="I278" s="100" t="n">
        <f aca="false">Inputs!D273</f>
        <v>0</v>
      </c>
      <c r="J278" s="98" t="str">
        <f aca="false">VLOOKUP($A278,[1]!Table,MATCH(J$4,[1]!Curves,0))</f>
        <v/>
      </c>
      <c r="K278" s="99" t="str">
        <f aca="false">Inputs!H273</f>
        <v/>
      </c>
      <c r="L278" s="101" t="n">
        <f aca="false">Inputs!E273</f>
        <v>0</v>
      </c>
      <c r="M278" s="98" t="str">
        <f aca="false">VLOOKUP($A278,[1]!Table,MATCH(M$4,[1]!Curves,0))</f>
        <v/>
      </c>
      <c r="N278" s="99" t="str">
        <f aca="false">Inputs!I273</f>
        <v/>
      </c>
      <c r="O278" s="101" t="n">
        <f aca="false">Inputs!F273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0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e">
        <f aca="false">$F278*J278</f>
        <v>#VALUE!</v>
      </c>
      <c r="AG278" s="90" t="e">
        <f aca="false">$F278*K278</f>
        <v>#VALUE!</v>
      </c>
      <c r="AH278" s="90" t="n">
        <f aca="false">$F278*L278</f>
        <v>0</v>
      </c>
      <c r="AI278" s="90" t="e">
        <f aca="false">$F278*M278</f>
        <v>#VALUE!</v>
      </c>
      <c r="AJ278" s="90" t="e">
        <f aca="false">$F278*N278</f>
        <v>#VALUE!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e">
        <f aca="false">-CHOOSE($G$3,AF278-AH278,AH278-AF278)</f>
        <v>#VALUE!</v>
      </c>
      <c r="AO278" s="90" t="e">
        <f aca="false">-CHOOSE($G$3,AI278-AL278,AK278-AI278)</f>
        <v>#VALUE!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e">
        <f aca="false">-CHOOSE($G$3,AG278-AF278,AF278-AG278)</f>
        <v>#VALUE!</v>
      </c>
      <c r="AT278" s="90" t="e">
        <f aca="false">-CHOOSE($G$3,AJ278-AI278,AI278-AJ278:AJ279)</f>
        <v>#VALUE!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108"/>
    </row>
    <row r="279" customFormat="false" ht="12" hidden="false" customHeight="true" outlineLevel="0" collapsed="false">
      <c r="A279" s="25" t="n">
        <f aca="false">EDATE(A278,1)</f>
        <v>45139</v>
      </c>
      <c r="B279" s="95" t="n">
        <f aca="false">Inputs!C274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98" t="n">
        <f aca="false">VLOOKUP($A279,[1]!Table,MATCH(G$4,[1]!Curves,0))</f>
        <v>5.948</v>
      </c>
      <c r="H279" s="99" t="n">
        <f aca="false">Inputs!G274</f>
        <v>5.948</v>
      </c>
      <c r="I279" s="100" t="n">
        <f aca="false">Inputs!D274</f>
        <v>0</v>
      </c>
      <c r="J279" s="98" t="str">
        <f aca="false">VLOOKUP($A279,[1]!Table,MATCH(J$4,[1]!Curves,0))</f>
        <v/>
      </c>
      <c r="K279" s="99" t="str">
        <f aca="false">Inputs!H274</f>
        <v/>
      </c>
      <c r="L279" s="101" t="n">
        <f aca="false">Inputs!E274</f>
        <v>0</v>
      </c>
      <c r="M279" s="98" t="str">
        <f aca="false">VLOOKUP($A279,[1]!Table,MATCH(M$4,[1]!Curves,0))</f>
        <v/>
      </c>
      <c r="N279" s="99" t="str">
        <f aca="false">Inputs!I274</f>
        <v/>
      </c>
      <c r="O279" s="101" t="n">
        <f aca="false">Inputs!F274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0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e">
        <f aca="false">$F279*J279</f>
        <v>#VALUE!</v>
      </c>
      <c r="AG279" s="90" t="e">
        <f aca="false">$F279*K279</f>
        <v>#VALUE!</v>
      </c>
      <c r="AH279" s="90" t="n">
        <f aca="false">$F279*L279</f>
        <v>0</v>
      </c>
      <c r="AI279" s="90" t="e">
        <f aca="false">$F279*M279</f>
        <v>#VALUE!</v>
      </c>
      <c r="AJ279" s="90" t="e">
        <f aca="false">$F279*N279</f>
        <v>#VALUE!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e">
        <f aca="false">-CHOOSE($G$3,AF279-AH279,AH279-AF279)</f>
        <v>#VALUE!</v>
      </c>
      <c r="AO279" s="90" t="e">
        <f aca="false">-CHOOSE($G$3,AI279-AL279,AK279-AI279)</f>
        <v>#VALUE!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e">
        <f aca="false">-CHOOSE($G$3,AG279-AF279,AF279-AG279)</f>
        <v>#VALUE!</v>
      </c>
      <c r="AT279" s="90" t="e">
        <f aca="false">-CHOOSE($G$3,AJ279-AI279,AI279-AJ279:AJ280)</f>
        <v>#VALUE!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108"/>
    </row>
    <row r="280" customFormat="false" ht="12" hidden="false" customHeight="true" outlineLevel="0" collapsed="false">
      <c r="A280" s="25" t="n">
        <f aca="false">EDATE(A279,1)</f>
        <v>45170</v>
      </c>
      <c r="B280" s="95" t="n">
        <f aca="false">Inputs!C275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98" t="n">
        <f aca="false">VLOOKUP($A280,[1]!Table,MATCH(G$4,[1]!Curves,0))</f>
        <v>5.958</v>
      </c>
      <c r="H280" s="99" t="n">
        <f aca="false">Inputs!G275</f>
        <v>5.958</v>
      </c>
      <c r="I280" s="100" t="n">
        <f aca="false">Inputs!D275</f>
        <v>0</v>
      </c>
      <c r="J280" s="98" t="str">
        <f aca="false">VLOOKUP($A280,[1]!Table,MATCH(J$4,[1]!Curves,0))</f>
        <v/>
      </c>
      <c r="K280" s="99" t="str">
        <f aca="false">Inputs!H275</f>
        <v/>
      </c>
      <c r="L280" s="101" t="n">
        <f aca="false">Inputs!E275</f>
        <v>0</v>
      </c>
      <c r="M280" s="98" t="str">
        <f aca="false">VLOOKUP($A280,[1]!Table,MATCH(M$4,[1]!Curves,0))</f>
        <v/>
      </c>
      <c r="N280" s="99" t="str">
        <f aca="false">Inputs!I275</f>
        <v/>
      </c>
      <c r="O280" s="101" t="n">
        <f aca="false">Inputs!F275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0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e">
        <f aca="false">$F280*J280</f>
        <v>#VALUE!</v>
      </c>
      <c r="AG280" s="90" t="e">
        <f aca="false">$F280*K280</f>
        <v>#VALUE!</v>
      </c>
      <c r="AH280" s="90" t="n">
        <f aca="false">$F280*L280</f>
        <v>0</v>
      </c>
      <c r="AI280" s="90" t="e">
        <f aca="false">$F280*M280</f>
        <v>#VALUE!</v>
      </c>
      <c r="AJ280" s="90" t="e">
        <f aca="false">$F280*N280</f>
        <v>#VALUE!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e">
        <f aca="false">-CHOOSE($G$3,AF280-AH280,AH280-AF280)</f>
        <v>#VALUE!</v>
      </c>
      <c r="AO280" s="90" t="e">
        <f aca="false">-CHOOSE($G$3,AI280-AL280,AK280-AI280)</f>
        <v>#VALUE!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e">
        <f aca="false">-CHOOSE($G$3,AG280-AF280,AF280-AG280)</f>
        <v>#VALUE!</v>
      </c>
      <c r="AT280" s="90" t="e">
        <f aca="false">-CHOOSE($G$3,AJ280-AI280,AI280-AJ280:AJ281)</f>
        <v>#VALUE!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108"/>
    </row>
    <row r="281" customFormat="false" ht="12" hidden="false" customHeight="true" outlineLevel="0" collapsed="false">
      <c r="A281" s="25" t="n">
        <f aca="false">EDATE(A280,1)</f>
        <v>45200</v>
      </c>
      <c r="B281" s="95" t="n">
        <f aca="false">Inputs!C276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98" t="n">
        <f aca="false">VLOOKUP($A281,[1]!Table,MATCH(G$4,[1]!Curves,0))</f>
        <v>5.988</v>
      </c>
      <c r="H281" s="99" t="n">
        <f aca="false">Inputs!G276</f>
        <v>5.988</v>
      </c>
      <c r="I281" s="100" t="n">
        <f aca="false">Inputs!D276</f>
        <v>0</v>
      </c>
      <c r="J281" s="98" t="str">
        <f aca="false">VLOOKUP($A281,[1]!Table,MATCH(J$4,[1]!Curves,0))</f>
        <v/>
      </c>
      <c r="K281" s="99" t="str">
        <f aca="false">Inputs!H276</f>
        <v/>
      </c>
      <c r="L281" s="101" t="n">
        <f aca="false">Inputs!E276</f>
        <v>0</v>
      </c>
      <c r="M281" s="98" t="str">
        <f aca="false">VLOOKUP($A281,[1]!Table,MATCH(M$4,[1]!Curves,0))</f>
        <v/>
      </c>
      <c r="N281" s="99" t="str">
        <f aca="false">Inputs!I276</f>
        <v/>
      </c>
      <c r="O281" s="101" t="n">
        <f aca="false">Inputs!F276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0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e">
        <f aca="false">$F281*J281</f>
        <v>#VALUE!</v>
      </c>
      <c r="AG281" s="90" t="e">
        <f aca="false">$F281*K281</f>
        <v>#VALUE!</v>
      </c>
      <c r="AH281" s="90" t="n">
        <f aca="false">$F281*L281</f>
        <v>0</v>
      </c>
      <c r="AI281" s="90" t="e">
        <f aca="false">$F281*M281</f>
        <v>#VALUE!</v>
      </c>
      <c r="AJ281" s="90" t="e">
        <f aca="false">$F281*N281</f>
        <v>#VALUE!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e">
        <f aca="false">-CHOOSE($G$3,AF281-AH281,AH281-AF281)</f>
        <v>#VALUE!</v>
      </c>
      <c r="AO281" s="90" t="e">
        <f aca="false">-CHOOSE($G$3,AI281-AL281,AK281-AI281)</f>
        <v>#VALUE!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e">
        <f aca="false">-CHOOSE($G$3,AG281-AF281,AF281-AG281)</f>
        <v>#VALUE!</v>
      </c>
      <c r="AT281" s="90" t="e">
        <f aca="false">-CHOOSE($G$3,AJ281-AI281,AI281-AJ281:AJ282)</f>
        <v>#VALUE!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108"/>
    </row>
    <row r="282" customFormat="false" ht="12" hidden="false" customHeight="true" outlineLevel="0" collapsed="false">
      <c r="A282" s="25" t="n">
        <f aca="false">EDATE(A281,1)</f>
        <v>45231</v>
      </c>
      <c r="B282" s="95" t="n">
        <f aca="false">Inputs!C277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98" t="n">
        <f aca="false">VLOOKUP($A282,[1]!Table,MATCH(G$4,[1]!Curves,0))</f>
        <v>6.128</v>
      </c>
      <c r="H282" s="99" t="n">
        <f aca="false">Inputs!G277</f>
        <v>6.128</v>
      </c>
      <c r="I282" s="100" t="n">
        <f aca="false">Inputs!D277</f>
        <v>0</v>
      </c>
      <c r="J282" s="98" t="str">
        <f aca="false">VLOOKUP($A282,[1]!Table,MATCH(J$4,[1]!Curves,0))</f>
        <v/>
      </c>
      <c r="K282" s="99" t="str">
        <f aca="false">Inputs!H277</f>
        <v/>
      </c>
      <c r="L282" s="101" t="n">
        <f aca="false">Inputs!E277</f>
        <v>0</v>
      </c>
      <c r="M282" s="98" t="str">
        <f aca="false">VLOOKUP($A282,[1]!Table,MATCH(M$4,[1]!Curves,0))</f>
        <v/>
      </c>
      <c r="N282" s="99" t="str">
        <f aca="false">Inputs!I277</f>
        <v/>
      </c>
      <c r="O282" s="101" t="n">
        <f aca="false">Inputs!F277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0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e">
        <f aca="false">$F282*J282</f>
        <v>#VALUE!</v>
      </c>
      <c r="AG282" s="90" t="e">
        <f aca="false">$F282*K282</f>
        <v>#VALUE!</v>
      </c>
      <c r="AH282" s="90" t="n">
        <f aca="false">$F282*L282</f>
        <v>0</v>
      </c>
      <c r="AI282" s="90" t="e">
        <f aca="false">$F282*M282</f>
        <v>#VALUE!</v>
      </c>
      <c r="AJ282" s="90" t="e">
        <f aca="false">$F282*N282</f>
        <v>#VALUE!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e">
        <f aca="false">-CHOOSE($G$3,AF282-AH282,AH282-AF282)</f>
        <v>#VALUE!</v>
      </c>
      <c r="AO282" s="90" t="e">
        <f aca="false">-CHOOSE($G$3,AI282-AL282,AK282-AI282)</f>
        <v>#VALUE!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e">
        <f aca="false">-CHOOSE($G$3,AG282-AF282,AF282-AG282)</f>
        <v>#VALUE!</v>
      </c>
      <c r="AT282" s="90" t="e">
        <f aca="false">-CHOOSE($G$3,AJ282-AI282,AI282-AJ282:AJ283)</f>
        <v>#VALUE!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108"/>
    </row>
    <row r="283" customFormat="false" ht="12" hidden="false" customHeight="true" outlineLevel="0" collapsed="false">
      <c r="A283" s="25" t="n">
        <f aca="false">EDATE(A282,1)</f>
        <v>45261</v>
      </c>
      <c r="B283" s="95" t="n">
        <f aca="false">Inputs!C278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98" t="n">
        <f aca="false">VLOOKUP($A283,[1]!Table,MATCH(G$4,[1]!Curves,0))</f>
        <v>6.268</v>
      </c>
      <c r="H283" s="99" t="n">
        <f aca="false">Inputs!G278</f>
        <v>6.268</v>
      </c>
      <c r="I283" s="100" t="n">
        <f aca="false">Inputs!D278</f>
        <v>0</v>
      </c>
      <c r="J283" s="98" t="str">
        <f aca="false">VLOOKUP($A283,[1]!Table,MATCH(J$4,[1]!Curves,0))</f>
        <v/>
      </c>
      <c r="K283" s="99" t="str">
        <f aca="false">Inputs!H278</f>
        <v/>
      </c>
      <c r="L283" s="101" t="n">
        <f aca="false">Inputs!E278</f>
        <v>0</v>
      </c>
      <c r="M283" s="98" t="str">
        <f aca="false">VLOOKUP($A283,[1]!Table,MATCH(M$4,[1]!Curves,0))</f>
        <v/>
      </c>
      <c r="N283" s="99" t="str">
        <f aca="false">Inputs!I278</f>
        <v/>
      </c>
      <c r="O283" s="101" t="n">
        <f aca="false">Inputs!F278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0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e">
        <f aca="false">$F283*J283</f>
        <v>#VALUE!</v>
      </c>
      <c r="AG283" s="90" t="e">
        <f aca="false">$F283*K283</f>
        <v>#VALUE!</v>
      </c>
      <c r="AH283" s="90" t="n">
        <f aca="false">$F283*L283</f>
        <v>0</v>
      </c>
      <c r="AI283" s="90" t="e">
        <f aca="false">$F283*M283</f>
        <v>#VALUE!</v>
      </c>
      <c r="AJ283" s="90" t="e">
        <f aca="false">$F283*N283</f>
        <v>#VALUE!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e">
        <f aca="false">-CHOOSE($G$3,AF283-AH283,AH283-AF283)</f>
        <v>#VALUE!</v>
      </c>
      <c r="AO283" s="90" t="e">
        <f aca="false">-CHOOSE($G$3,AI283-AL283,AK283-AI283)</f>
        <v>#VALUE!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e">
        <f aca="false">-CHOOSE($G$3,AG283-AF283,AF283-AG283)</f>
        <v>#VALUE!</v>
      </c>
      <c r="AT283" s="90" t="e">
        <f aca="false">-CHOOSE($G$3,AJ283-AI283,AI283-AJ283:AJ284)</f>
        <v>#VALUE!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108"/>
    </row>
    <row r="284" customFormat="false" ht="12" hidden="false" customHeight="true" outlineLevel="0" collapsed="false">
      <c r="A284" s="25" t="n">
        <f aca="false">EDATE(A283,1)</f>
        <v>45292</v>
      </c>
      <c r="B284" s="95" t="n">
        <f aca="false">Inputs!C279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98" t="n">
        <f aca="false">VLOOKUP($A284,[1]!Table,MATCH(G$4,[1]!Curves,0))</f>
        <v>6.373</v>
      </c>
      <c r="H284" s="99" t="n">
        <f aca="false">Inputs!G279</f>
        <v>6.373</v>
      </c>
      <c r="I284" s="100" t="n">
        <f aca="false">Inputs!D279</f>
        <v>0</v>
      </c>
      <c r="J284" s="98" t="str">
        <f aca="false">VLOOKUP($A284,[1]!Table,MATCH(J$4,[1]!Curves,0))</f>
        <v/>
      </c>
      <c r="K284" s="99" t="str">
        <f aca="false">Inputs!H279</f>
        <v/>
      </c>
      <c r="L284" s="101" t="n">
        <f aca="false">Inputs!E279</f>
        <v>0</v>
      </c>
      <c r="M284" s="98" t="str">
        <f aca="false">VLOOKUP($A284,[1]!Table,MATCH(M$4,[1]!Curves,0))</f>
        <v/>
      </c>
      <c r="N284" s="99" t="str">
        <f aca="false">Inputs!I279</f>
        <v/>
      </c>
      <c r="O284" s="101" t="n">
        <f aca="false">Inputs!F279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0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e">
        <f aca="false">$F284*J284</f>
        <v>#VALUE!</v>
      </c>
      <c r="AG284" s="90" t="e">
        <f aca="false">$F284*K284</f>
        <v>#VALUE!</v>
      </c>
      <c r="AH284" s="90" t="n">
        <f aca="false">$F284*L284</f>
        <v>0</v>
      </c>
      <c r="AI284" s="90" t="e">
        <f aca="false">$F284*M284</f>
        <v>#VALUE!</v>
      </c>
      <c r="AJ284" s="90" t="e">
        <f aca="false">$F284*N284</f>
        <v>#VALUE!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e">
        <f aca="false">-CHOOSE($G$3,AF284-AH284,AH284-AF284)</f>
        <v>#VALUE!</v>
      </c>
      <c r="AO284" s="90" t="e">
        <f aca="false">-CHOOSE($G$3,AI284-AL284,AK284-AI284)</f>
        <v>#VALUE!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e">
        <f aca="false">-CHOOSE($G$3,AG284-AF284,AF284-AG284)</f>
        <v>#VALUE!</v>
      </c>
      <c r="AT284" s="90" t="e">
        <f aca="false">-CHOOSE($G$3,AJ284-AI284,AI284-AJ284:AJ285)</f>
        <v>#VALUE!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108"/>
    </row>
    <row r="285" customFormat="false" ht="12" hidden="false" customHeight="true" outlineLevel="0" collapsed="false">
      <c r="A285" s="25" t="n">
        <f aca="false">EDATE(A284,1)</f>
        <v>45323</v>
      </c>
      <c r="B285" s="95" t="n">
        <f aca="false">Inputs!C280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98" t="n">
        <f aca="false">VLOOKUP($A285,[1]!Table,MATCH(G$4,[1]!Curves,0))</f>
        <v>6.253</v>
      </c>
      <c r="H285" s="99" t="n">
        <f aca="false">Inputs!G280</f>
        <v>6.253</v>
      </c>
      <c r="I285" s="100" t="n">
        <f aca="false">Inputs!D280</f>
        <v>0</v>
      </c>
      <c r="J285" s="98" t="str">
        <f aca="false">VLOOKUP($A285,[1]!Table,MATCH(J$4,[1]!Curves,0))</f>
        <v/>
      </c>
      <c r="K285" s="99" t="str">
        <f aca="false">Inputs!H280</f>
        <v/>
      </c>
      <c r="L285" s="101" t="n">
        <f aca="false">Inputs!E280</f>
        <v>0</v>
      </c>
      <c r="M285" s="98" t="str">
        <f aca="false">VLOOKUP($A285,[1]!Table,MATCH(M$4,[1]!Curves,0))</f>
        <v/>
      </c>
      <c r="N285" s="99" t="str">
        <f aca="false">Inputs!I280</f>
        <v/>
      </c>
      <c r="O285" s="101" t="n">
        <f aca="false">Inputs!F280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0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e">
        <f aca="false">$F285*J285</f>
        <v>#VALUE!</v>
      </c>
      <c r="AG285" s="90" t="e">
        <f aca="false">$F285*K285</f>
        <v>#VALUE!</v>
      </c>
      <c r="AH285" s="90" t="n">
        <f aca="false">$F285*L285</f>
        <v>0</v>
      </c>
      <c r="AI285" s="90" t="e">
        <f aca="false">$F285*M285</f>
        <v>#VALUE!</v>
      </c>
      <c r="AJ285" s="90" t="e">
        <f aca="false">$F285*N285</f>
        <v>#VALUE!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e">
        <f aca="false">-CHOOSE($G$3,AF285-AH285,AH285-AF285)</f>
        <v>#VALUE!</v>
      </c>
      <c r="AO285" s="90" t="e">
        <f aca="false">-CHOOSE($G$3,AI285-AL285,AK285-AI285)</f>
        <v>#VALUE!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e">
        <f aca="false">-CHOOSE($G$3,AG285-AF285,AF285-AG285)</f>
        <v>#VALUE!</v>
      </c>
      <c r="AT285" s="90" t="e">
        <f aca="false">-CHOOSE($G$3,AJ285-AI285,AI285-AJ285:AJ286)</f>
        <v>#VALUE!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108"/>
    </row>
    <row r="286" customFormat="false" ht="12" hidden="false" customHeight="true" outlineLevel="0" collapsed="false">
      <c r="A286" s="25" t="n">
        <f aca="false">EDATE(A285,1)</f>
        <v>45352</v>
      </c>
      <c r="B286" s="95" t="n">
        <f aca="false">Inputs!C281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98" t="n">
        <f aca="false">VLOOKUP($A286,[1]!Table,MATCH(G$4,[1]!Curves,0))</f>
        <v>6.128</v>
      </c>
      <c r="H286" s="99" t="n">
        <f aca="false">Inputs!G281</f>
        <v>6.128</v>
      </c>
      <c r="I286" s="100" t="n">
        <f aca="false">Inputs!D281</f>
        <v>0</v>
      </c>
      <c r="J286" s="98" t="str">
        <f aca="false">VLOOKUP($A286,[1]!Table,MATCH(J$4,[1]!Curves,0))</f>
        <v/>
      </c>
      <c r="K286" s="99" t="str">
        <f aca="false">Inputs!H281</f>
        <v/>
      </c>
      <c r="L286" s="101" t="n">
        <f aca="false">Inputs!E281</f>
        <v>0</v>
      </c>
      <c r="M286" s="98" t="str">
        <f aca="false">VLOOKUP($A286,[1]!Table,MATCH(M$4,[1]!Curves,0))</f>
        <v/>
      </c>
      <c r="N286" s="99" t="str">
        <f aca="false">Inputs!I281</f>
        <v/>
      </c>
      <c r="O286" s="101" t="n">
        <f aca="false">Inputs!F281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0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e">
        <f aca="false">$F286*J286</f>
        <v>#VALUE!</v>
      </c>
      <c r="AG286" s="90" t="e">
        <f aca="false">$F286*K286</f>
        <v>#VALUE!</v>
      </c>
      <c r="AH286" s="90" t="n">
        <f aca="false">$F286*L286</f>
        <v>0</v>
      </c>
      <c r="AI286" s="90" t="e">
        <f aca="false">$F286*M286</f>
        <v>#VALUE!</v>
      </c>
      <c r="AJ286" s="90" t="e">
        <f aca="false">$F286*N286</f>
        <v>#VALUE!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e">
        <f aca="false">-CHOOSE($G$3,AF286-AH286,AH286-AF286)</f>
        <v>#VALUE!</v>
      </c>
      <c r="AO286" s="90" t="e">
        <f aca="false">-CHOOSE($G$3,AI286-AL286,AK286-AI286)</f>
        <v>#VALUE!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e">
        <f aca="false">-CHOOSE($G$3,AG286-AF286,AF286-AG286)</f>
        <v>#VALUE!</v>
      </c>
      <c r="AT286" s="90" t="e">
        <f aca="false">-CHOOSE($G$3,AJ286-AI286,AI286-AJ286:AJ287)</f>
        <v>#VALUE!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108"/>
    </row>
    <row r="287" customFormat="false" ht="12" hidden="false" customHeight="true" outlineLevel="0" collapsed="false">
      <c r="A287" s="25" t="n">
        <f aca="false">EDATE(A286,1)</f>
        <v>45383</v>
      </c>
      <c r="B287" s="95" t="n">
        <f aca="false">Inputs!C282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98" t="n">
        <f aca="false">VLOOKUP($A287,[1]!Table,MATCH(G$4,[1]!Curves,0))</f>
        <v>5.998</v>
      </c>
      <c r="H287" s="99" t="n">
        <f aca="false">Inputs!G282</f>
        <v>5.998</v>
      </c>
      <c r="I287" s="100" t="n">
        <f aca="false">Inputs!D282</f>
        <v>0</v>
      </c>
      <c r="J287" s="98" t="str">
        <f aca="false">VLOOKUP($A287,[1]!Table,MATCH(J$4,[1]!Curves,0))</f>
        <v/>
      </c>
      <c r="K287" s="99" t="str">
        <f aca="false">Inputs!H282</f>
        <v/>
      </c>
      <c r="L287" s="101" t="n">
        <f aca="false">Inputs!E282</f>
        <v>0</v>
      </c>
      <c r="M287" s="98" t="str">
        <f aca="false">VLOOKUP($A287,[1]!Table,MATCH(M$4,[1]!Curves,0))</f>
        <v/>
      </c>
      <c r="N287" s="99" t="str">
        <f aca="false">Inputs!I282</f>
        <v/>
      </c>
      <c r="O287" s="101" t="n">
        <f aca="false">Inputs!F282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0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e">
        <f aca="false">$F287*J287</f>
        <v>#VALUE!</v>
      </c>
      <c r="AG287" s="90" t="e">
        <f aca="false">$F287*K287</f>
        <v>#VALUE!</v>
      </c>
      <c r="AH287" s="90" t="n">
        <f aca="false">$F287*L287</f>
        <v>0</v>
      </c>
      <c r="AI287" s="90" t="e">
        <f aca="false">$F287*M287</f>
        <v>#VALUE!</v>
      </c>
      <c r="AJ287" s="90" t="e">
        <f aca="false">$F287*N287</f>
        <v>#VALUE!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e">
        <f aca="false">-CHOOSE($G$3,AF287-AH287,AH287-AF287)</f>
        <v>#VALUE!</v>
      </c>
      <c r="AO287" s="90" t="e">
        <f aca="false">-CHOOSE($G$3,AI287-AL287,AK287-AI287)</f>
        <v>#VALUE!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e">
        <f aca="false">-CHOOSE($G$3,AG287-AF287,AF287-AG287)</f>
        <v>#VALUE!</v>
      </c>
      <c r="AT287" s="90" t="e">
        <f aca="false">-CHOOSE($G$3,AJ287-AI287,AI287-AJ287:AJ288)</f>
        <v>#VALUE!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108"/>
    </row>
    <row r="288" customFormat="false" ht="12" hidden="false" customHeight="true" outlineLevel="0" collapsed="false">
      <c r="A288" s="25" t="n">
        <f aca="false">EDATE(A287,1)</f>
        <v>45413</v>
      </c>
      <c r="B288" s="95" t="n">
        <f aca="false">Inputs!C283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98" t="n">
        <f aca="false">VLOOKUP($A288,[1]!Table,MATCH(G$4,[1]!Curves,0))</f>
        <v>5.988</v>
      </c>
      <c r="H288" s="99" t="n">
        <f aca="false">Inputs!G283</f>
        <v>5.988</v>
      </c>
      <c r="I288" s="100" t="n">
        <f aca="false">Inputs!D283</f>
        <v>0</v>
      </c>
      <c r="J288" s="98" t="str">
        <f aca="false">VLOOKUP($A288,[1]!Table,MATCH(J$4,[1]!Curves,0))</f>
        <v/>
      </c>
      <c r="K288" s="99" t="str">
        <f aca="false">Inputs!H283</f>
        <v/>
      </c>
      <c r="L288" s="101" t="n">
        <f aca="false">Inputs!E283</f>
        <v>0</v>
      </c>
      <c r="M288" s="98" t="str">
        <f aca="false">VLOOKUP($A288,[1]!Table,MATCH(M$4,[1]!Curves,0))</f>
        <v/>
      </c>
      <c r="N288" s="99" t="str">
        <f aca="false">Inputs!I283</f>
        <v/>
      </c>
      <c r="O288" s="101" t="n">
        <f aca="false">Inputs!F283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0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e">
        <f aca="false">$F288*J288</f>
        <v>#VALUE!</v>
      </c>
      <c r="AG288" s="90" t="e">
        <f aca="false">$F288*K288</f>
        <v>#VALUE!</v>
      </c>
      <c r="AH288" s="90" t="n">
        <f aca="false">$F288*L288</f>
        <v>0</v>
      </c>
      <c r="AI288" s="90" t="e">
        <f aca="false">$F288*M288</f>
        <v>#VALUE!</v>
      </c>
      <c r="AJ288" s="90" t="e">
        <f aca="false">$F288*N288</f>
        <v>#VALUE!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e">
        <f aca="false">-CHOOSE($G$3,AF288-AH288,AH288-AF288)</f>
        <v>#VALUE!</v>
      </c>
      <c r="AO288" s="90" t="e">
        <f aca="false">-CHOOSE($G$3,AI288-AL288,AK288-AI288)</f>
        <v>#VALUE!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e">
        <f aca="false">-CHOOSE($G$3,AG288-AF288,AF288-AG288)</f>
        <v>#VALUE!</v>
      </c>
      <c r="AT288" s="90" t="e">
        <f aca="false">-CHOOSE($G$3,AJ288-AI288,AI288-AJ288:AJ289)</f>
        <v>#VALUE!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108"/>
    </row>
    <row r="289" customFormat="false" ht="12" hidden="false" customHeight="true" outlineLevel="0" collapsed="false">
      <c r="A289" s="25" t="n">
        <f aca="false">EDATE(A288,1)</f>
        <v>45444</v>
      </c>
      <c r="B289" s="95" t="n">
        <f aca="false">Inputs!C284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98" t="n">
        <f aca="false">VLOOKUP($A289,[1]!Table,MATCH(G$4,[1]!Curves,0))</f>
        <v>6.008</v>
      </c>
      <c r="H289" s="99" t="n">
        <f aca="false">Inputs!G284</f>
        <v>6.008</v>
      </c>
      <c r="I289" s="100" t="n">
        <f aca="false">Inputs!D284</f>
        <v>0</v>
      </c>
      <c r="J289" s="98" t="str">
        <f aca="false">VLOOKUP($A289,[1]!Table,MATCH(J$4,[1]!Curves,0))</f>
        <v/>
      </c>
      <c r="K289" s="99" t="str">
        <f aca="false">Inputs!H284</f>
        <v/>
      </c>
      <c r="L289" s="101" t="n">
        <f aca="false">Inputs!E284</f>
        <v>0</v>
      </c>
      <c r="M289" s="98" t="str">
        <f aca="false">VLOOKUP($A289,[1]!Table,MATCH(M$4,[1]!Curves,0))</f>
        <v/>
      </c>
      <c r="N289" s="99" t="str">
        <f aca="false">Inputs!I284</f>
        <v/>
      </c>
      <c r="O289" s="101" t="n">
        <f aca="false">Inputs!F284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0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e">
        <f aca="false">$F289*J289</f>
        <v>#VALUE!</v>
      </c>
      <c r="AG289" s="90" t="e">
        <f aca="false">$F289*K289</f>
        <v>#VALUE!</v>
      </c>
      <c r="AH289" s="90" t="n">
        <f aca="false">$F289*L289</f>
        <v>0</v>
      </c>
      <c r="AI289" s="90" t="e">
        <f aca="false">$F289*M289</f>
        <v>#VALUE!</v>
      </c>
      <c r="AJ289" s="90" t="e">
        <f aca="false">$F289*N289</f>
        <v>#VALUE!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e">
        <f aca="false">-CHOOSE($G$3,AF289-AH289,AH289-AF289)</f>
        <v>#VALUE!</v>
      </c>
      <c r="AO289" s="90" t="e">
        <f aca="false">-CHOOSE($G$3,AI289-AL289,AK289-AI289)</f>
        <v>#VALUE!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e">
        <f aca="false">-CHOOSE($G$3,AG289-AF289,AF289-AG289)</f>
        <v>#VALUE!</v>
      </c>
      <c r="AT289" s="90" t="e">
        <f aca="false">-CHOOSE($G$3,AJ289-AI289,AI289-AJ289:AJ290)</f>
        <v>#VALUE!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108"/>
    </row>
    <row r="290" customFormat="false" ht="12" hidden="false" customHeight="true" outlineLevel="0" collapsed="false">
      <c r="A290" s="25" t="n">
        <f aca="false">EDATE(A289,1)</f>
        <v>45474</v>
      </c>
      <c r="B290" s="95" t="n">
        <f aca="false">Inputs!C285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98" t="n">
        <f aca="false">VLOOKUP($A290,[1]!Table,MATCH(G$4,[1]!Curves,0))</f>
        <v>6.029</v>
      </c>
      <c r="H290" s="99" t="n">
        <f aca="false">Inputs!G285</f>
        <v>6.029</v>
      </c>
      <c r="I290" s="100" t="n">
        <f aca="false">Inputs!D285</f>
        <v>0</v>
      </c>
      <c r="J290" s="98" t="str">
        <f aca="false">VLOOKUP($A290,[1]!Table,MATCH(J$4,[1]!Curves,0))</f>
        <v/>
      </c>
      <c r="K290" s="99" t="str">
        <f aca="false">Inputs!H285</f>
        <v/>
      </c>
      <c r="L290" s="101" t="n">
        <f aca="false">Inputs!E285</f>
        <v>0</v>
      </c>
      <c r="M290" s="98" t="str">
        <f aca="false">VLOOKUP($A290,[1]!Table,MATCH(M$4,[1]!Curves,0))</f>
        <v/>
      </c>
      <c r="N290" s="99" t="str">
        <f aca="false">Inputs!I285</f>
        <v/>
      </c>
      <c r="O290" s="101" t="n">
        <f aca="false">Inputs!F285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0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e">
        <f aca="false">$F290*J290</f>
        <v>#VALUE!</v>
      </c>
      <c r="AG290" s="90" t="e">
        <f aca="false">$F290*K290</f>
        <v>#VALUE!</v>
      </c>
      <c r="AH290" s="90" t="n">
        <f aca="false">$F290*L290</f>
        <v>0</v>
      </c>
      <c r="AI290" s="90" t="e">
        <f aca="false">$F290*M290</f>
        <v>#VALUE!</v>
      </c>
      <c r="AJ290" s="90" t="e">
        <f aca="false">$F290*N290</f>
        <v>#VALUE!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e">
        <f aca="false">-CHOOSE($G$3,AF290-AH290,AH290-AF290)</f>
        <v>#VALUE!</v>
      </c>
      <c r="AO290" s="90" t="e">
        <f aca="false">-CHOOSE($G$3,AI290-AL290,AK290-AI290)</f>
        <v>#VALUE!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e">
        <f aca="false">-CHOOSE($G$3,AG290-AF290,AF290-AG290)</f>
        <v>#VALUE!</v>
      </c>
      <c r="AT290" s="90" t="e">
        <f aca="false">-CHOOSE($G$3,AJ290-AI290,AI290-AJ290:AJ291)</f>
        <v>#VALUE!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108"/>
    </row>
    <row r="291" customFormat="false" ht="12" hidden="false" customHeight="true" outlineLevel="0" collapsed="false">
      <c r="A291" s="25" t="n">
        <f aca="false">EDATE(A290,1)</f>
        <v>45505</v>
      </c>
      <c r="B291" s="95" t="n">
        <f aca="false">Inputs!C286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98" t="n">
        <f aca="false">VLOOKUP($A291,[1]!Table,MATCH(G$4,[1]!Curves,0))</f>
        <v>6.053</v>
      </c>
      <c r="H291" s="99" t="n">
        <f aca="false">Inputs!G286</f>
        <v>6.053</v>
      </c>
      <c r="I291" s="100" t="n">
        <f aca="false">Inputs!D286</f>
        <v>0</v>
      </c>
      <c r="J291" s="98" t="str">
        <f aca="false">VLOOKUP($A291,[1]!Table,MATCH(J$4,[1]!Curves,0))</f>
        <v/>
      </c>
      <c r="K291" s="99" t="str">
        <f aca="false">Inputs!H286</f>
        <v/>
      </c>
      <c r="L291" s="101" t="n">
        <f aca="false">Inputs!E286</f>
        <v>0</v>
      </c>
      <c r="M291" s="98" t="str">
        <f aca="false">VLOOKUP($A291,[1]!Table,MATCH(M$4,[1]!Curves,0))</f>
        <v/>
      </c>
      <c r="N291" s="99" t="str">
        <f aca="false">Inputs!I286</f>
        <v/>
      </c>
      <c r="O291" s="101" t="n">
        <f aca="false">Inputs!F286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0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e">
        <f aca="false">$F291*J291</f>
        <v>#VALUE!</v>
      </c>
      <c r="AG291" s="90" t="e">
        <f aca="false">$F291*K291</f>
        <v>#VALUE!</v>
      </c>
      <c r="AH291" s="90" t="n">
        <f aca="false">$F291*L291</f>
        <v>0</v>
      </c>
      <c r="AI291" s="90" t="e">
        <f aca="false">$F291*M291</f>
        <v>#VALUE!</v>
      </c>
      <c r="AJ291" s="90" t="e">
        <f aca="false">$F291*N291</f>
        <v>#VALUE!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e">
        <f aca="false">-CHOOSE($G$3,AF291-AH291,AH291-AF291)</f>
        <v>#VALUE!</v>
      </c>
      <c r="AO291" s="90" t="e">
        <f aca="false">-CHOOSE($G$3,AI291-AL291,AK291-AI291)</f>
        <v>#VALUE!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e">
        <f aca="false">-CHOOSE($G$3,AG291-AF291,AF291-AG291)</f>
        <v>#VALUE!</v>
      </c>
      <c r="AT291" s="90" t="e">
        <f aca="false">-CHOOSE($G$3,AJ291-AI291,AI291-AJ291:AJ292)</f>
        <v>#VALUE!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108"/>
    </row>
    <row r="292" customFormat="false" ht="12" hidden="false" customHeight="true" outlineLevel="0" collapsed="false">
      <c r="A292" s="25" t="n">
        <f aca="false">EDATE(A291,1)</f>
        <v>45536</v>
      </c>
      <c r="B292" s="95" t="n">
        <f aca="false">Inputs!C287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98" t="n">
        <f aca="false">VLOOKUP($A292,[1]!Table,MATCH(G$4,[1]!Curves,0))</f>
        <v>6.063</v>
      </c>
      <c r="H292" s="99" t="n">
        <f aca="false">Inputs!G287</f>
        <v>6.063</v>
      </c>
      <c r="I292" s="100" t="n">
        <f aca="false">Inputs!D287</f>
        <v>0</v>
      </c>
      <c r="J292" s="98" t="str">
        <f aca="false">VLOOKUP($A292,[1]!Table,MATCH(J$4,[1]!Curves,0))</f>
        <v/>
      </c>
      <c r="K292" s="99" t="str">
        <f aca="false">Inputs!H287</f>
        <v/>
      </c>
      <c r="L292" s="101" t="n">
        <f aca="false">Inputs!E287</f>
        <v>0</v>
      </c>
      <c r="M292" s="98" t="str">
        <f aca="false">VLOOKUP($A292,[1]!Table,MATCH(M$4,[1]!Curves,0))</f>
        <v/>
      </c>
      <c r="N292" s="99" t="str">
        <f aca="false">Inputs!I287</f>
        <v/>
      </c>
      <c r="O292" s="101" t="n">
        <f aca="false">Inputs!F287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0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e">
        <f aca="false">$F292*J292</f>
        <v>#VALUE!</v>
      </c>
      <c r="AG292" s="90" t="e">
        <f aca="false">$F292*K292</f>
        <v>#VALUE!</v>
      </c>
      <c r="AH292" s="90" t="n">
        <f aca="false">$F292*L292</f>
        <v>0</v>
      </c>
      <c r="AI292" s="90" t="e">
        <f aca="false">$F292*M292</f>
        <v>#VALUE!</v>
      </c>
      <c r="AJ292" s="90" t="e">
        <f aca="false">$F292*N292</f>
        <v>#VALUE!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e">
        <f aca="false">-CHOOSE($G$3,AF292-AH292,AH292-AF292)</f>
        <v>#VALUE!</v>
      </c>
      <c r="AO292" s="90" t="e">
        <f aca="false">-CHOOSE($G$3,AI292-AL292,AK292-AI292)</f>
        <v>#VALUE!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e">
        <f aca="false">-CHOOSE($G$3,AG292-AF292,AF292-AG292)</f>
        <v>#VALUE!</v>
      </c>
      <c r="AT292" s="90" t="e">
        <f aca="false">-CHOOSE($G$3,AJ292-AI292,AI292-AJ292:AJ293)</f>
        <v>#VALUE!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108"/>
    </row>
    <row r="293" customFormat="false" ht="12" hidden="false" customHeight="true" outlineLevel="0" collapsed="false">
      <c r="A293" s="25" t="n">
        <f aca="false">EDATE(A292,1)</f>
        <v>45566</v>
      </c>
      <c r="B293" s="95" t="n">
        <f aca="false">Inputs!C288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98" t="n">
        <f aca="false">VLOOKUP($A293,[1]!Table,MATCH(G$4,[1]!Curves,0))</f>
        <v>6.093</v>
      </c>
      <c r="H293" s="99" t="n">
        <f aca="false">Inputs!G288</f>
        <v>6.093</v>
      </c>
      <c r="I293" s="100" t="n">
        <f aca="false">Inputs!D288</f>
        <v>0</v>
      </c>
      <c r="J293" s="98" t="str">
        <f aca="false">VLOOKUP($A293,[1]!Table,MATCH(J$4,[1]!Curves,0))</f>
        <v/>
      </c>
      <c r="K293" s="99" t="str">
        <f aca="false">Inputs!H288</f>
        <v/>
      </c>
      <c r="L293" s="101" t="n">
        <f aca="false">Inputs!E288</f>
        <v>0</v>
      </c>
      <c r="M293" s="98" t="str">
        <f aca="false">VLOOKUP($A293,[1]!Table,MATCH(M$4,[1]!Curves,0))</f>
        <v/>
      </c>
      <c r="N293" s="99" t="str">
        <f aca="false">Inputs!I288</f>
        <v/>
      </c>
      <c r="O293" s="101" t="n">
        <f aca="false">Inputs!F288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0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e">
        <f aca="false">$F293*J293</f>
        <v>#VALUE!</v>
      </c>
      <c r="AG293" s="90" t="e">
        <f aca="false">$F293*K293</f>
        <v>#VALUE!</v>
      </c>
      <c r="AH293" s="90" t="n">
        <f aca="false">$F293*L293</f>
        <v>0</v>
      </c>
      <c r="AI293" s="90" t="e">
        <f aca="false">$F293*M293</f>
        <v>#VALUE!</v>
      </c>
      <c r="AJ293" s="90" t="e">
        <f aca="false">$F293*N293</f>
        <v>#VALUE!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e">
        <f aca="false">-CHOOSE($G$3,AF293-AH293,AH293-AF293)</f>
        <v>#VALUE!</v>
      </c>
      <c r="AO293" s="90" t="e">
        <f aca="false">-CHOOSE($G$3,AI293-AL293,AK293-AI293)</f>
        <v>#VALUE!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e">
        <f aca="false">-CHOOSE($G$3,AG293-AF293,AF293-AG293)</f>
        <v>#VALUE!</v>
      </c>
      <c r="AT293" s="90" t="e">
        <f aca="false">-CHOOSE($G$3,AJ293-AI293,AI293-AJ293:AJ294)</f>
        <v>#VALUE!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108"/>
    </row>
    <row r="294" customFormat="false" ht="12" hidden="false" customHeight="true" outlineLevel="0" collapsed="false">
      <c r="A294" s="25" t="n">
        <f aca="false">EDATE(A293,1)</f>
        <v>45597</v>
      </c>
      <c r="B294" s="95" t="n">
        <f aca="false">Inputs!C289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98" t="n">
        <f aca="false">VLOOKUP($A294,[1]!Table,MATCH(G$4,[1]!Curves,0))</f>
        <v>6.233</v>
      </c>
      <c r="H294" s="99" t="n">
        <f aca="false">Inputs!G289</f>
        <v>6.233</v>
      </c>
      <c r="I294" s="100" t="n">
        <f aca="false">Inputs!D289</f>
        <v>0</v>
      </c>
      <c r="J294" s="98" t="str">
        <f aca="false">VLOOKUP($A294,[1]!Table,MATCH(J$4,[1]!Curves,0))</f>
        <v/>
      </c>
      <c r="K294" s="99" t="str">
        <f aca="false">Inputs!H289</f>
        <v/>
      </c>
      <c r="L294" s="101" t="n">
        <f aca="false">Inputs!E289</f>
        <v>0</v>
      </c>
      <c r="M294" s="98" t="str">
        <f aca="false">VLOOKUP($A294,[1]!Table,MATCH(M$4,[1]!Curves,0))</f>
        <v/>
      </c>
      <c r="N294" s="99" t="str">
        <f aca="false">Inputs!I289</f>
        <v/>
      </c>
      <c r="O294" s="101" t="n">
        <f aca="false">Inputs!F289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0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e">
        <f aca="false">$F294*J294</f>
        <v>#VALUE!</v>
      </c>
      <c r="AG294" s="90" t="e">
        <f aca="false">$F294*K294</f>
        <v>#VALUE!</v>
      </c>
      <c r="AH294" s="90" t="n">
        <f aca="false">$F294*L294</f>
        <v>0</v>
      </c>
      <c r="AI294" s="90" t="e">
        <f aca="false">$F294*M294</f>
        <v>#VALUE!</v>
      </c>
      <c r="AJ294" s="90" t="e">
        <f aca="false">$F294*N294</f>
        <v>#VALUE!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e">
        <f aca="false">-CHOOSE($G$3,AF294-AH294,AH294-AF294)</f>
        <v>#VALUE!</v>
      </c>
      <c r="AO294" s="90" t="e">
        <f aca="false">-CHOOSE($G$3,AI294-AL294,AK294-AI294)</f>
        <v>#VALUE!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e">
        <f aca="false">-CHOOSE($G$3,AG294-AF294,AF294-AG294)</f>
        <v>#VALUE!</v>
      </c>
      <c r="AT294" s="90" t="e">
        <f aca="false">-CHOOSE($G$3,AJ294-AI294,AI294-AJ294:AJ295)</f>
        <v>#VALUE!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108"/>
    </row>
    <row r="295" customFormat="false" ht="12" hidden="false" customHeight="true" outlineLevel="0" collapsed="false">
      <c r="A295" s="25" t="n">
        <f aca="false">EDATE(A294,1)</f>
        <v>45627</v>
      </c>
      <c r="B295" s="95" t="n">
        <f aca="false">Inputs!C290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98" t="n">
        <f aca="false">VLOOKUP($A295,[1]!Table,MATCH(G$4,[1]!Curves,0))</f>
        <v>6.373</v>
      </c>
      <c r="H295" s="99" t="n">
        <f aca="false">Inputs!G290</f>
        <v>6.373</v>
      </c>
      <c r="I295" s="100" t="n">
        <f aca="false">Inputs!D290</f>
        <v>0</v>
      </c>
      <c r="J295" s="98" t="str">
        <f aca="false">VLOOKUP($A295,[1]!Table,MATCH(J$4,[1]!Curves,0))</f>
        <v/>
      </c>
      <c r="K295" s="99" t="str">
        <f aca="false">Inputs!H290</f>
        <v/>
      </c>
      <c r="L295" s="101" t="n">
        <f aca="false">Inputs!E290</f>
        <v>0</v>
      </c>
      <c r="M295" s="98" t="str">
        <f aca="false">VLOOKUP($A295,[1]!Table,MATCH(M$4,[1]!Curves,0))</f>
        <v/>
      </c>
      <c r="N295" s="99" t="str">
        <f aca="false">Inputs!I290</f>
        <v/>
      </c>
      <c r="O295" s="101" t="n">
        <f aca="false">Inputs!F290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0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e">
        <f aca="false">$F295*J295</f>
        <v>#VALUE!</v>
      </c>
      <c r="AG295" s="90" t="e">
        <f aca="false">$F295*K295</f>
        <v>#VALUE!</v>
      </c>
      <c r="AH295" s="90" t="n">
        <f aca="false">$F295*L295</f>
        <v>0</v>
      </c>
      <c r="AI295" s="90" t="e">
        <f aca="false">$F295*M295</f>
        <v>#VALUE!</v>
      </c>
      <c r="AJ295" s="90" t="e">
        <f aca="false">$F295*N295</f>
        <v>#VALUE!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e">
        <f aca="false">-CHOOSE($G$3,AF295-AH295,AH295-AF295)</f>
        <v>#VALUE!</v>
      </c>
      <c r="AO295" s="90" t="e">
        <f aca="false">-CHOOSE($G$3,AI295-AL295,AK295-AI295)</f>
        <v>#VALUE!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e">
        <f aca="false">-CHOOSE($G$3,AG295-AF295,AF295-AG295)</f>
        <v>#VALUE!</v>
      </c>
      <c r="AT295" s="90" t="e">
        <f aca="false">-CHOOSE($G$3,AJ295-AI295,AI295-AJ295:AJ296)</f>
        <v>#VALUE!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108"/>
    </row>
    <row r="296" customFormat="false" ht="12" hidden="false" customHeight="true" outlineLevel="0" collapsed="false">
      <c r="A296" s="25" t="n">
        <f aca="false">EDATE(A295,1)</f>
        <v>45658</v>
      </c>
      <c r="B296" s="95" t="n">
        <f aca="false">Inputs!C291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98" t="str">
        <f aca="false">VLOOKUP($A296,[1]!Table,MATCH(G$4,[1]!Curves,0))</f>
        <v/>
      </c>
      <c r="H296" s="99" t="str">
        <f aca="false">Inputs!G291</f>
        <v/>
      </c>
      <c r="I296" s="100" t="n">
        <f aca="false">Inputs!D291</f>
        <v>0</v>
      </c>
      <c r="J296" s="98" t="str">
        <f aca="false">VLOOKUP($A296,[1]!Table,MATCH(J$4,[1]!Curves,0))</f>
        <v/>
      </c>
      <c r="K296" s="99" t="str">
        <f aca="false">Inputs!H291</f>
        <v/>
      </c>
      <c r="L296" s="101" t="n">
        <f aca="false">Inputs!E291</f>
        <v>0</v>
      </c>
      <c r="M296" s="98" t="str">
        <f aca="false">VLOOKUP($A296,[1]!Table,MATCH(M$4,[1]!Curves,0))</f>
        <v/>
      </c>
      <c r="N296" s="99" t="str">
        <f aca="false">Inputs!I291</f>
        <v/>
      </c>
      <c r="O296" s="101" t="n">
        <f aca="false">Inputs!F291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0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e">
        <f aca="false">F296*G296</f>
        <v>#VALUE!</v>
      </c>
      <c r="AD296" s="90" t="e">
        <f aca="false">$F296*H296</f>
        <v>#VALUE!</v>
      </c>
      <c r="AE296" s="90" t="n">
        <f aca="false">$F296*I296</f>
        <v>0</v>
      </c>
      <c r="AF296" s="90" t="e">
        <f aca="false">$F296*J296</f>
        <v>#VALUE!</v>
      </c>
      <c r="AG296" s="90" t="e">
        <f aca="false">$F296*K296</f>
        <v>#VALUE!</v>
      </c>
      <c r="AH296" s="90" t="n">
        <f aca="false">$F296*L296</f>
        <v>0</v>
      </c>
      <c r="AI296" s="90" t="e">
        <f aca="false">$F296*M296</f>
        <v>#VALUE!</v>
      </c>
      <c r="AJ296" s="90" t="e">
        <f aca="false">$F296*N296</f>
        <v>#VALUE!</v>
      </c>
      <c r="AK296" s="90" t="n">
        <f aca="false">F296*O296</f>
        <v>0</v>
      </c>
      <c r="AL296" s="94"/>
      <c r="AM296" s="90" t="e">
        <f aca="false">-CHOOSE($G$3,AC296-AE296,AE296-AC296)</f>
        <v>#VALUE!</v>
      </c>
      <c r="AN296" s="90" t="e">
        <f aca="false">-CHOOSE($G$3,AF296-AH296,AH296-AF296)</f>
        <v>#VALUE!</v>
      </c>
      <c r="AO296" s="90" t="e">
        <f aca="false">-CHOOSE($G$3,AI296-AL296,AK296-AI296)</f>
        <v>#VALUE!</v>
      </c>
      <c r="AP296" s="107" t="e">
        <f aca="false">SUM(AM296:AO296)</f>
        <v>#VALUE!</v>
      </c>
      <c r="AR296" s="90" t="e">
        <f aca="false">-CHOOSE($G$3,AD296-AC296,AC296-AD296)</f>
        <v>#VALUE!</v>
      </c>
      <c r="AS296" s="90" t="e">
        <f aca="false">-CHOOSE($G$3,AG296-AF296,AF296-AG296)</f>
        <v>#VALUE!</v>
      </c>
      <c r="AT296" s="90" t="e">
        <f aca="false">-CHOOSE($G$3,AJ296-AI296,AI296-AJ296:AJ297)</f>
        <v>#VALUE!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108"/>
    </row>
    <row r="297" customFormat="false" ht="12" hidden="false" customHeight="true" outlineLevel="0" collapsed="false">
      <c r="A297" s="25" t="n">
        <f aca="false">EDATE(A296,1)</f>
        <v>45689</v>
      </c>
      <c r="B297" s="95" t="n">
        <f aca="false">Inputs!C292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98" t="str">
        <f aca="false">VLOOKUP($A297,[1]!Table,MATCH(G$4,[1]!Curves,0))</f>
        <v/>
      </c>
      <c r="H297" s="99" t="str">
        <f aca="false">Inputs!G292</f>
        <v/>
      </c>
      <c r="I297" s="100" t="n">
        <f aca="false">Inputs!D292</f>
        <v>0</v>
      </c>
      <c r="J297" s="98" t="str">
        <f aca="false">VLOOKUP($A297,[1]!Table,MATCH(J$4,[1]!Curves,0))</f>
        <v/>
      </c>
      <c r="K297" s="99" t="str">
        <f aca="false">Inputs!H292</f>
        <v/>
      </c>
      <c r="L297" s="101" t="n">
        <f aca="false">Inputs!E292</f>
        <v>0</v>
      </c>
      <c r="M297" s="98" t="str">
        <f aca="false">VLOOKUP($A297,[1]!Table,MATCH(M$4,[1]!Curves,0))</f>
        <v/>
      </c>
      <c r="N297" s="99" t="str">
        <f aca="false">Inputs!I292</f>
        <v/>
      </c>
      <c r="O297" s="101" t="n">
        <f aca="false">Inputs!F292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0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e">
        <f aca="false">F297*G297</f>
        <v>#VALUE!</v>
      </c>
      <c r="AD297" s="90" t="e">
        <f aca="false">$F297*H297</f>
        <v>#VALUE!</v>
      </c>
      <c r="AE297" s="90" t="n">
        <f aca="false">$F297*I297</f>
        <v>0</v>
      </c>
      <c r="AF297" s="90" t="e">
        <f aca="false">$F297*J297</f>
        <v>#VALUE!</v>
      </c>
      <c r="AG297" s="90" t="e">
        <f aca="false">$F297*K297</f>
        <v>#VALUE!</v>
      </c>
      <c r="AH297" s="90" t="n">
        <f aca="false">$F297*L297</f>
        <v>0</v>
      </c>
      <c r="AI297" s="90" t="e">
        <f aca="false">$F297*M297</f>
        <v>#VALUE!</v>
      </c>
      <c r="AJ297" s="90" t="e">
        <f aca="false">$F297*N297</f>
        <v>#VALUE!</v>
      </c>
      <c r="AK297" s="90" t="n">
        <f aca="false">F297*O297</f>
        <v>0</v>
      </c>
      <c r="AL297" s="94"/>
      <c r="AM297" s="90" t="e">
        <f aca="false">-CHOOSE($G$3,AC297-AE297,AE297-AC297)</f>
        <v>#VALUE!</v>
      </c>
      <c r="AN297" s="90" t="e">
        <f aca="false">-CHOOSE($G$3,AF297-AH297,AH297-AF297)</f>
        <v>#VALUE!</v>
      </c>
      <c r="AO297" s="90" t="e">
        <f aca="false">-CHOOSE($G$3,AI297-AL297,AK297-AI297)</f>
        <v>#VALUE!</v>
      </c>
      <c r="AP297" s="107" t="e">
        <f aca="false">SUM(AM297:AO297)</f>
        <v>#VALUE!</v>
      </c>
      <c r="AR297" s="90" t="e">
        <f aca="false">-CHOOSE($G$3,AD297-AC297,AC297-AD297)</f>
        <v>#VALUE!</v>
      </c>
      <c r="AS297" s="90" t="e">
        <f aca="false">-CHOOSE($G$3,AG297-AF297,AF297-AG297)</f>
        <v>#VALUE!</v>
      </c>
      <c r="AT297" s="90" t="e">
        <f aca="false">-CHOOSE($G$3,AJ297-AI297,AI297-AJ297:AJ298)</f>
        <v>#VALUE!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108"/>
    </row>
    <row r="298" customFormat="false" ht="12" hidden="false" customHeight="true" outlineLevel="0" collapsed="false">
      <c r="A298" s="25" t="n">
        <f aca="false">EDATE(A297,1)</f>
        <v>45717</v>
      </c>
      <c r="B298" s="95" t="n">
        <f aca="false">Inputs!C293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98" t="str">
        <f aca="false">VLOOKUP($A298,[1]!Table,MATCH(G$4,[1]!Curves,0))</f>
        <v/>
      </c>
      <c r="H298" s="99" t="str">
        <f aca="false">Inputs!G293</f>
        <v/>
      </c>
      <c r="I298" s="100" t="n">
        <f aca="false">Inputs!D293</f>
        <v>0</v>
      </c>
      <c r="J298" s="98" t="str">
        <f aca="false">VLOOKUP($A298,[1]!Table,MATCH(J$4,[1]!Curves,0))</f>
        <v/>
      </c>
      <c r="K298" s="99" t="str">
        <f aca="false">Inputs!H293</f>
        <v/>
      </c>
      <c r="L298" s="101" t="n">
        <f aca="false">Inputs!E293</f>
        <v>0</v>
      </c>
      <c r="M298" s="98" t="str">
        <f aca="false">VLOOKUP($A298,[1]!Table,MATCH(M$4,[1]!Curves,0))</f>
        <v/>
      </c>
      <c r="N298" s="99" t="str">
        <f aca="false">Inputs!I293</f>
        <v/>
      </c>
      <c r="O298" s="101" t="n">
        <f aca="false">Inputs!F293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0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e">
        <f aca="false">F298*G298</f>
        <v>#VALUE!</v>
      </c>
      <c r="AD298" s="90" t="e">
        <f aca="false">$F298*H298</f>
        <v>#VALUE!</v>
      </c>
      <c r="AE298" s="90" t="n">
        <f aca="false">$F298*I298</f>
        <v>0</v>
      </c>
      <c r="AF298" s="90" t="e">
        <f aca="false">$F298*J298</f>
        <v>#VALUE!</v>
      </c>
      <c r="AG298" s="90" t="e">
        <f aca="false">$F298*K298</f>
        <v>#VALUE!</v>
      </c>
      <c r="AH298" s="90" t="n">
        <f aca="false">$F298*L298</f>
        <v>0</v>
      </c>
      <c r="AI298" s="90" t="e">
        <f aca="false">$F298*M298</f>
        <v>#VALUE!</v>
      </c>
      <c r="AJ298" s="90" t="e">
        <f aca="false">$F298*N298</f>
        <v>#VALUE!</v>
      </c>
      <c r="AK298" s="90" t="n">
        <f aca="false">F298*O298</f>
        <v>0</v>
      </c>
      <c r="AL298" s="94"/>
      <c r="AM298" s="90" t="e">
        <f aca="false">-CHOOSE($G$3,AC298-AE298,AE298-AC298)</f>
        <v>#VALUE!</v>
      </c>
      <c r="AN298" s="90" t="e">
        <f aca="false">-CHOOSE($G$3,AF298-AH298,AH298-AF298)</f>
        <v>#VALUE!</v>
      </c>
      <c r="AO298" s="90" t="e">
        <f aca="false">-CHOOSE($G$3,AI298-AL298,AK298-AI298)</f>
        <v>#VALUE!</v>
      </c>
      <c r="AP298" s="107" t="e">
        <f aca="false">SUM(AM298:AO298)</f>
        <v>#VALUE!</v>
      </c>
      <c r="AR298" s="90" t="e">
        <f aca="false">-CHOOSE($G$3,AD298-AC298,AC298-AD298)</f>
        <v>#VALUE!</v>
      </c>
      <c r="AS298" s="90" t="e">
        <f aca="false">-CHOOSE($G$3,AG298-AF298,AF298-AG298)</f>
        <v>#VALUE!</v>
      </c>
      <c r="AT298" s="90" t="e">
        <f aca="false">-CHOOSE($G$3,AJ298-AI298,AI298-AJ298:AJ299)</f>
        <v>#VALUE!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108"/>
    </row>
    <row r="299" customFormat="false" ht="12" hidden="false" customHeight="true" outlineLevel="0" collapsed="false">
      <c r="A299" s="25" t="n">
        <f aca="false">EDATE(A298,1)</f>
        <v>45748</v>
      </c>
      <c r="B299" s="95" t="n">
        <f aca="false">Inputs!C294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98" t="str">
        <f aca="false">VLOOKUP($A299,[1]!Table,MATCH(G$4,[1]!Curves,0))</f>
        <v/>
      </c>
      <c r="H299" s="99" t="str">
        <f aca="false">Inputs!G294</f>
        <v/>
      </c>
      <c r="I299" s="100" t="n">
        <f aca="false">Inputs!D294</f>
        <v>0</v>
      </c>
      <c r="J299" s="98" t="str">
        <f aca="false">VLOOKUP($A299,[1]!Table,MATCH(J$4,[1]!Curves,0))</f>
        <v/>
      </c>
      <c r="K299" s="99" t="str">
        <f aca="false">Inputs!H294</f>
        <v/>
      </c>
      <c r="L299" s="101" t="n">
        <f aca="false">Inputs!E294</f>
        <v>0</v>
      </c>
      <c r="M299" s="98" t="str">
        <f aca="false">VLOOKUP($A299,[1]!Table,MATCH(M$4,[1]!Curves,0))</f>
        <v/>
      </c>
      <c r="N299" s="99" t="str">
        <f aca="false">Inputs!I294</f>
        <v/>
      </c>
      <c r="O299" s="101" t="n">
        <f aca="false">Inputs!F294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0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e">
        <f aca="false">F299*G299</f>
        <v>#VALUE!</v>
      </c>
      <c r="AD299" s="90" t="e">
        <f aca="false">$F299*H299</f>
        <v>#VALUE!</v>
      </c>
      <c r="AE299" s="90" t="n">
        <f aca="false">$F299*I299</f>
        <v>0</v>
      </c>
      <c r="AF299" s="90" t="e">
        <f aca="false">$F299*J299</f>
        <v>#VALUE!</v>
      </c>
      <c r="AG299" s="90" t="e">
        <f aca="false">$F299*K299</f>
        <v>#VALUE!</v>
      </c>
      <c r="AH299" s="90" t="n">
        <f aca="false">$F299*L299</f>
        <v>0</v>
      </c>
      <c r="AI299" s="90" t="e">
        <f aca="false">$F299*M299</f>
        <v>#VALUE!</v>
      </c>
      <c r="AJ299" s="90" t="e">
        <f aca="false">$F299*N299</f>
        <v>#VALUE!</v>
      </c>
      <c r="AK299" s="90" t="n">
        <f aca="false">F299*O299</f>
        <v>0</v>
      </c>
      <c r="AL299" s="94"/>
      <c r="AM299" s="90" t="e">
        <f aca="false">-CHOOSE($G$3,AC299-AE299,AE299-AC299)</f>
        <v>#VALUE!</v>
      </c>
      <c r="AN299" s="90" t="e">
        <f aca="false">-CHOOSE($G$3,AF299-AH299,AH299-AF299)</f>
        <v>#VALUE!</v>
      </c>
      <c r="AO299" s="90" t="e">
        <f aca="false">-CHOOSE($G$3,AI299-AL299,AK299-AI299)</f>
        <v>#VALUE!</v>
      </c>
      <c r="AP299" s="107" t="e">
        <f aca="false">SUM(AM299:AO299)</f>
        <v>#VALUE!</v>
      </c>
      <c r="AR299" s="90" t="e">
        <f aca="false">-CHOOSE($G$3,AD299-AC299,AC299-AD299)</f>
        <v>#VALUE!</v>
      </c>
      <c r="AS299" s="90" t="e">
        <f aca="false">-CHOOSE($G$3,AG299-AF299,AF299-AG299)</f>
        <v>#VALUE!</v>
      </c>
      <c r="AT299" s="90" t="e">
        <f aca="false">-CHOOSE($G$3,AJ299-AI299,AI299-AJ299:AJ300)</f>
        <v>#VALUE!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108"/>
    </row>
    <row r="300" customFormat="false" ht="12" hidden="false" customHeight="true" outlineLevel="0" collapsed="false">
      <c r="A300" s="25" t="n">
        <f aca="false">EDATE(A299,1)</f>
        <v>45778</v>
      </c>
      <c r="B300" s="95" t="n">
        <f aca="false">Inputs!C295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98" t="str">
        <f aca="false">VLOOKUP($A300,[1]!Table,MATCH(G$4,[1]!Curves,0))</f>
        <v/>
      </c>
      <c r="H300" s="99" t="str">
        <f aca="false">Inputs!G295</f>
        <v/>
      </c>
      <c r="I300" s="100" t="n">
        <f aca="false">Inputs!D295</f>
        <v>0</v>
      </c>
      <c r="J300" s="98" t="str">
        <f aca="false">VLOOKUP($A300,[1]!Table,MATCH(J$4,[1]!Curves,0))</f>
        <v/>
      </c>
      <c r="K300" s="99" t="str">
        <f aca="false">Inputs!H295</f>
        <v/>
      </c>
      <c r="L300" s="101" t="n">
        <f aca="false">Inputs!E295</f>
        <v>0</v>
      </c>
      <c r="M300" s="98" t="str">
        <f aca="false">VLOOKUP($A300,[1]!Table,MATCH(M$4,[1]!Curves,0))</f>
        <v/>
      </c>
      <c r="N300" s="99" t="str">
        <f aca="false">Inputs!I295</f>
        <v/>
      </c>
      <c r="O300" s="101" t="n">
        <f aca="false">Inputs!F295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0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e">
        <f aca="false">F300*G300</f>
        <v>#VALUE!</v>
      </c>
      <c r="AD300" s="90" t="e">
        <f aca="false">$F300*H300</f>
        <v>#VALUE!</v>
      </c>
      <c r="AE300" s="90" t="n">
        <f aca="false">$F300*I300</f>
        <v>0</v>
      </c>
      <c r="AF300" s="90" t="e">
        <f aca="false">$F300*J300</f>
        <v>#VALUE!</v>
      </c>
      <c r="AG300" s="90" t="e">
        <f aca="false">$F300*K300</f>
        <v>#VALUE!</v>
      </c>
      <c r="AH300" s="90" t="n">
        <f aca="false">$F300*L300</f>
        <v>0</v>
      </c>
      <c r="AI300" s="90" t="e">
        <f aca="false">$F300*M300</f>
        <v>#VALUE!</v>
      </c>
      <c r="AJ300" s="90" t="e">
        <f aca="false">$F300*N300</f>
        <v>#VALUE!</v>
      </c>
      <c r="AK300" s="90" t="n">
        <f aca="false">F300*O300</f>
        <v>0</v>
      </c>
      <c r="AL300" s="94"/>
      <c r="AM300" s="90" t="e">
        <f aca="false">-CHOOSE($G$3,AC300-AE300,AE300-AC300)</f>
        <v>#VALUE!</v>
      </c>
      <c r="AN300" s="90" t="e">
        <f aca="false">-CHOOSE($G$3,AF300-AH300,AH300-AF300)</f>
        <v>#VALUE!</v>
      </c>
      <c r="AO300" s="90" t="e">
        <f aca="false">-CHOOSE($G$3,AI300-AL300,AK300-AI300)</f>
        <v>#VALUE!</v>
      </c>
      <c r="AP300" s="107" t="e">
        <f aca="false">SUM(AM300:AO300)</f>
        <v>#VALUE!</v>
      </c>
      <c r="AR300" s="90" t="e">
        <f aca="false">-CHOOSE($G$3,AD300-AC300,AC300-AD300)</f>
        <v>#VALUE!</v>
      </c>
      <c r="AS300" s="90" t="e">
        <f aca="false">-CHOOSE($G$3,AG300-AF300,AF300-AG300)</f>
        <v>#VALUE!</v>
      </c>
      <c r="AT300" s="90" t="e">
        <f aca="false">-CHOOSE($G$3,AJ300-AI300,AI300-AJ300:AJ301)</f>
        <v>#VALUE!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108"/>
    </row>
    <row r="301" customFormat="false" ht="12" hidden="false" customHeight="true" outlineLevel="0" collapsed="false">
      <c r="A301" s="25" t="n">
        <f aca="false">EDATE(A300,1)</f>
        <v>45809</v>
      </c>
      <c r="B301" s="95" t="n">
        <f aca="false">Inputs!C296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98" t="str">
        <f aca="false">VLOOKUP($A301,[1]!Table,MATCH(G$4,[1]!Curves,0))</f>
        <v/>
      </c>
      <c r="H301" s="99" t="str">
        <f aca="false">Inputs!G296</f>
        <v/>
      </c>
      <c r="I301" s="100" t="n">
        <f aca="false">Inputs!D296</f>
        <v>0</v>
      </c>
      <c r="J301" s="98" t="str">
        <f aca="false">VLOOKUP($A301,[1]!Table,MATCH(J$4,[1]!Curves,0))</f>
        <v/>
      </c>
      <c r="K301" s="99" t="str">
        <f aca="false">Inputs!H296</f>
        <v/>
      </c>
      <c r="L301" s="101" t="n">
        <f aca="false">Inputs!E296</f>
        <v>0</v>
      </c>
      <c r="M301" s="98" t="str">
        <f aca="false">VLOOKUP($A301,[1]!Table,MATCH(M$4,[1]!Curves,0))</f>
        <v/>
      </c>
      <c r="N301" s="99" t="str">
        <f aca="false">Inputs!I296</f>
        <v/>
      </c>
      <c r="O301" s="101" t="n">
        <f aca="false">Inputs!F296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0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e">
        <f aca="false">F301*G301</f>
        <v>#VALUE!</v>
      </c>
      <c r="AD301" s="90" t="e">
        <f aca="false">$F301*H301</f>
        <v>#VALUE!</v>
      </c>
      <c r="AE301" s="90" t="n">
        <f aca="false">$F301*I301</f>
        <v>0</v>
      </c>
      <c r="AF301" s="90" t="e">
        <f aca="false">$F301*J301</f>
        <v>#VALUE!</v>
      </c>
      <c r="AG301" s="90" t="e">
        <f aca="false">$F301*K301</f>
        <v>#VALUE!</v>
      </c>
      <c r="AH301" s="90" t="n">
        <f aca="false">$F301*L301</f>
        <v>0</v>
      </c>
      <c r="AI301" s="90" t="e">
        <f aca="false">$F301*M301</f>
        <v>#VALUE!</v>
      </c>
      <c r="AJ301" s="90" t="e">
        <f aca="false">$F301*N301</f>
        <v>#VALUE!</v>
      </c>
      <c r="AK301" s="90" t="n">
        <f aca="false">F301*O301</f>
        <v>0</v>
      </c>
      <c r="AL301" s="94"/>
      <c r="AM301" s="90" t="e">
        <f aca="false">-CHOOSE($G$3,AC301-AE301,AE301-AC301)</f>
        <v>#VALUE!</v>
      </c>
      <c r="AN301" s="90" t="e">
        <f aca="false">-CHOOSE($G$3,AF301-AH301,AH301-AF301)</f>
        <v>#VALUE!</v>
      </c>
      <c r="AO301" s="90" t="e">
        <f aca="false">-CHOOSE($G$3,AI301-AL301,AK301-AI301)</f>
        <v>#VALUE!</v>
      </c>
      <c r="AP301" s="107" t="e">
        <f aca="false">SUM(AM301:AO301)</f>
        <v>#VALUE!</v>
      </c>
      <c r="AR301" s="90" t="e">
        <f aca="false">-CHOOSE($G$3,AD301-AC301,AC301-AD301)</f>
        <v>#VALUE!</v>
      </c>
      <c r="AS301" s="90" t="e">
        <f aca="false">-CHOOSE($G$3,AG301-AF301,AF301-AG301)</f>
        <v>#VALUE!</v>
      </c>
      <c r="AT301" s="90" t="e">
        <f aca="false">-CHOOSE($G$3,AJ301-AI301,AI301-AJ301:AJ302)</f>
        <v>#VALUE!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108"/>
    </row>
    <row r="302" customFormat="false" ht="12" hidden="false" customHeight="true" outlineLevel="0" collapsed="false">
      <c r="A302" s="25" t="n">
        <f aca="false">EDATE(A301,1)</f>
        <v>45839</v>
      </c>
      <c r="B302" s="95" t="n">
        <f aca="false">Inputs!C297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98" t="str">
        <f aca="false">VLOOKUP($A302,[1]!Table,MATCH(G$4,[1]!Curves,0))</f>
        <v/>
      </c>
      <c r="H302" s="99" t="str">
        <f aca="false">Inputs!G297</f>
        <v/>
      </c>
      <c r="I302" s="100" t="n">
        <f aca="false">Inputs!D297</f>
        <v>0</v>
      </c>
      <c r="J302" s="98" t="str">
        <f aca="false">VLOOKUP($A302,[1]!Table,MATCH(J$4,[1]!Curves,0))</f>
        <v/>
      </c>
      <c r="K302" s="99" t="str">
        <f aca="false">Inputs!H297</f>
        <v/>
      </c>
      <c r="L302" s="101" t="n">
        <f aca="false">Inputs!E297</f>
        <v>0</v>
      </c>
      <c r="M302" s="98" t="str">
        <f aca="false">VLOOKUP($A302,[1]!Table,MATCH(M$4,[1]!Curves,0))</f>
        <v/>
      </c>
      <c r="N302" s="99" t="str">
        <f aca="false">Inputs!I297</f>
        <v/>
      </c>
      <c r="O302" s="101" t="n">
        <f aca="false">Inputs!F297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0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e">
        <f aca="false">F302*G302</f>
        <v>#VALUE!</v>
      </c>
      <c r="AD302" s="90" t="e">
        <f aca="false">$F302*H302</f>
        <v>#VALUE!</v>
      </c>
      <c r="AE302" s="90" t="n">
        <f aca="false">$F302*I302</f>
        <v>0</v>
      </c>
      <c r="AF302" s="90" t="e">
        <f aca="false">$F302*J302</f>
        <v>#VALUE!</v>
      </c>
      <c r="AG302" s="90" t="e">
        <f aca="false">$F302*K302</f>
        <v>#VALUE!</v>
      </c>
      <c r="AH302" s="90" t="n">
        <f aca="false">$F302*L302</f>
        <v>0</v>
      </c>
      <c r="AI302" s="90" t="e">
        <f aca="false">$F302*M302</f>
        <v>#VALUE!</v>
      </c>
      <c r="AJ302" s="90" t="e">
        <f aca="false">$F302*N302</f>
        <v>#VALUE!</v>
      </c>
      <c r="AK302" s="90" t="n">
        <f aca="false">F302*O302</f>
        <v>0</v>
      </c>
      <c r="AL302" s="94"/>
      <c r="AM302" s="90" t="e">
        <f aca="false">-CHOOSE($G$3,AC302-AE302,AE302-AC302)</f>
        <v>#VALUE!</v>
      </c>
      <c r="AN302" s="90" t="e">
        <f aca="false">-CHOOSE($G$3,AF302-AH302,AH302-AF302)</f>
        <v>#VALUE!</v>
      </c>
      <c r="AO302" s="90" t="e">
        <f aca="false">-CHOOSE($G$3,AI302-AL302,AK302-AI302)</f>
        <v>#VALUE!</v>
      </c>
      <c r="AP302" s="107" t="e">
        <f aca="false">SUM(AM302:AO302)</f>
        <v>#VALUE!</v>
      </c>
      <c r="AR302" s="90" t="e">
        <f aca="false">-CHOOSE($G$3,AD302-AC302,AC302-AD302)</f>
        <v>#VALUE!</v>
      </c>
      <c r="AS302" s="90" t="e">
        <f aca="false">-CHOOSE($G$3,AG302-AF302,AF302-AG302)</f>
        <v>#VALUE!</v>
      </c>
      <c r="AT302" s="90" t="e">
        <f aca="false">-CHOOSE($G$3,AJ302-AI302,AI302-AJ302:AJ303)</f>
        <v>#VALUE!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108"/>
    </row>
    <row r="303" customFormat="false" ht="12" hidden="false" customHeight="true" outlineLevel="0" collapsed="false">
      <c r="A303" s="25" t="n">
        <f aca="false">EDATE(A302,1)</f>
        <v>45870</v>
      </c>
      <c r="B303" s="95" t="n">
        <f aca="false">Inputs!C298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98" t="str">
        <f aca="false">VLOOKUP($A303,[1]!Table,MATCH(G$4,[1]!Curves,0))</f>
        <v/>
      </c>
      <c r="H303" s="99" t="str">
        <f aca="false">Inputs!G298</f>
        <v/>
      </c>
      <c r="I303" s="100" t="n">
        <f aca="false">Inputs!D298</f>
        <v>0</v>
      </c>
      <c r="J303" s="98" t="str">
        <f aca="false">VLOOKUP($A303,[1]!Table,MATCH(J$4,[1]!Curves,0))</f>
        <v/>
      </c>
      <c r="K303" s="99" t="str">
        <f aca="false">Inputs!H298</f>
        <v/>
      </c>
      <c r="L303" s="101" t="n">
        <f aca="false">Inputs!E298</f>
        <v>0</v>
      </c>
      <c r="M303" s="98" t="str">
        <f aca="false">VLOOKUP($A303,[1]!Table,MATCH(M$4,[1]!Curves,0))</f>
        <v/>
      </c>
      <c r="N303" s="99" t="str">
        <f aca="false">Inputs!I298</f>
        <v/>
      </c>
      <c r="O303" s="101" t="n">
        <f aca="false">Inputs!F298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0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e">
        <f aca="false">F303*G303</f>
        <v>#VALUE!</v>
      </c>
      <c r="AD303" s="90" t="e">
        <f aca="false">$F303*H303</f>
        <v>#VALUE!</v>
      </c>
      <c r="AE303" s="90" t="n">
        <f aca="false">$F303*I303</f>
        <v>0</v>
      </c>
      <c r="AF303" s="90" t="e">
        <f aca="false">$F303*J303</f>
        <v>#VALUE!</v>
      </c>
      <c r="AG303" s="90" t="e">
        <f aca="false">$F303*K303</f>
        <v>#VALUE!</v>
      </c>
      <c r="AH303" s="90" t="n">
        <f aca="false">$F303*L303</f>
        <v>0</v>
      </c>
      <c r="AI303" s="90" t="e">
        <f aca="false">$F303*M303</f>
        <v>#VALUE!</v>
      </c>
      <c r="AJ303" s="90" t="e">
        <f aca="false">$F303*N303</f>
        <v>#VALUE!</v>
      </c>
      <c r="AK303" s="90" t="n">
        <f aca="false">F303*O303</f>
        <v>0</v>
      </c>
      <c r="AL303" s="94"/>
      <c r="AM303" s="90" t="e">
        <f aca="false">-CHOOSE($G$3,AC303-AE303,AE303-AC303)</f>
        <v>#VALUE!</v>
      </c>
      <c r="AN303" s="90" t="e">
        <f aca="false">-CHOOSE($G$3,AF303-AH303,AH303-AF303)</f>
        <v>#VALUE!</v>
      </c>
      <c r="AO303" s="90" t="e">
        <f aca="false">-CHOOSE($G$3,AI303-AL303,AK303-AI303)</f>
        <v>#VALUE!</v>
      </c>
      <c r="AP303" s="107" t="e">
        <f aca="false">SUM(AM303:AO303)</f>
        <v>#VALUE!</v>
      </c>
      <c r="AR303" s="90" t="e">
        <f aca="false">-CHOOSE($G$3,AD303-AC303,AC303-AD303)</f>
        <v>#VALUE!</v>
      </c>
      <c r="AS303" s="90" t="e">
        <f aca="false">-CHOOSE($G$3,AG303-AF303,AF303-AG303)</f>
        <v>#VALUE!</v>
      </c>
      <c r="AT303" s="90" t="e">
        <f aca="false">-CHOOSE($G$3,AJ303-AI303,AI303-AJ303:AJ304)</f>
        <v>#VALUE!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108"/>
    </row>
    <row r="304" customFormat="false" ht="12" hidden="false" customHeight="true" outlineLevel="0" collapsed="false">
      <c r="A304" s="25" t="n">
        <f aca="false">EDATE(A303,1)</f>
        <v>45901</v>
      </c>
      <c r="B304" s="95" t="n">
        <f aca="false">Inputs!C299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98" t="str">
        <f aca="false">VLOOKUP($A304,[1]!Table,MATCH(G$4,[1]!Curves,0))</f>
        <v/>
      </c>
      <c r="H304" s="99" t="str">
        <f aca="false">Inputs!G299</f>
        <v/>
      </c>
      <c r="I304" s="100" t="n">
        <f aca="false">Inputs!D299</f>
        <v>0</v>
      </c>
      <c r="J304" s="98" t="str">
        <f aca="false">VLOOKUP($A304,[1]!Table,MATCH(J$4,[1]!Curves,0))</f>
        <v/>
      </c>
      <c r="K304" s="99" t="str">
        <f aca="false">Inputs!H299</f>
        <v/>
      </c>
      <c r="L304" s="101" t="n">
        <f aca="false">Inputs!E299</f>
        <v>0</v>
      </c>
      <c r="M304" s="98" t="str">
        <f aca="false">VLOOKUP($A304,[1]!Table,MATCH(M$4,[1]!Curves,0))</f>
        <v/>
      </c>
      <c r="N304" s="99" t="str">
        <f aca="false">Inputs!I299</f>
        <v/>
      </c>
      <c r="O304" s="101" t="n">
        <f aca="false">Inputs!F299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0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e">
        <f aca="false">F304*G304</f>
        <v>#VALUE!</v>
      </c>
      <c r="AD304" s="90" t="e">
        <f aca="false">$F304*H304</f>
        <v>#VALUE!</v>
      </c>
      <c r="AE304" s="90" t="n">
        <f aca="false">$F304*I304</f>
        <v>0</v>
      </c>
      <c r="AF304" s="90" t="e">
        <f aca="false">$F304*J304</f>
        <v>#VALUE!</v>
      </c>
      <c r="AG304" s="90" t="e">
        <f aca="false">$F304*K304</f>
        <v>#VALUE!</v>
      </c>
      <c r="AH304" s="90" t="n">
        <f aca="false">$F304*L304</f>
        <v>0</v>
      </c>
      <c r="AI304" s="90" t="e">
        <f aca="false">$F304*M304</f>
        <v>#VALUE!</v>
      </c>
      <c r="AJ304" s="90" t="e">
        <f aca="false">$F304*N304</f>
        <v>#VALUE!</v>
      </c>
      <c r="AK304" s="90" t="n">
        <f aca="false">F304*O304</f>
        <v>0</v>
      </c>
      <c r="AL304" s="94"/>
      <c r="AM304" s="90" t="e">
        <f aca="false">-CHOOSE($G$3,AC304-AE304,AE304-AC304)</f>
        <v>#VALUE!</v>
      </c>
      <c r="AN304" s="90" t="e">
        <f aca="false">-CHOOSE($G$3,AF304-AH304,AH304-AF304)</f>
        <v>#VALUE!</v>
      </c>
      <c r="AO304" s="90" t="e">
        <f aca="false">-CHOOSE($G$3,AI304-AL304,AK304-AI304)</f>
        <v>#VALUE!</v>
      </c>
      <c r="AP304" s="107" t="e">
        <f aca="false">SUM(AM304:AO304)</f>
        <v>#VALUE!</v>
      </c>
      <c r="AR304" s="90" t="e">
        <f aca="false">-CHOOSE($G$3,AD304-AC304,AC304-AD304)</f>
        <v>#VALUE!</v>
      </c>
      <c r="AS304" s="90" t="e">
        <f aca="false">-CHOOSE($G$3,AG304-AF304,AF304-AG304)</f>
        <v>#VALUE!</v>
      </c>
      <c r="AT304" s="90" t="e">
        <f aca="false">-CHOOSE($G$3,AJ304-AI304,AI304-AJ304:AJ305)</f>
        <v>#VALUE!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108"/>
    </row>
    <row r="305" customFormat="false" ht="12" hidden="false" customHeight="true" outlineLevel="0" collapsed="false">
      <c r="A305" s="25" t="n">
        <f aca="false">EDATE(A304,1)</f>
        <v>45931</v>
      </c>
      <c r="B305" s="95" t="n">
        <f aca="false">Inputs!C300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98" t="str">
        <f aca="false">VLOOKUP($A305,[1]!Table,MATCH(G$4,[1]!Curves,0))</f>
        <v/>
      </c>
      <c r="H305" s="99" t="str">
        <f aca="false">Inputs!G300</f>
        <v/>
      </c>
      <c r="I305" s="100" t="n">
        <f aca="false">Inputs!D300</f>
        <v>0</v>
      </c>
      <c r="J305" s="98" t="str">
        <f aca="false">VLOOKUP($A305,[1]!Table,MATCH(J$4,[1]!Curves,0))</f>
        <v/>
      </c>
      <c r="K305" s="99" t="str">
        <f aca="false">Inputs!H300</f>
        <v/>
      </c>
      <c r="L305" s="101" t="n">
        <f aca="false">Inputs!E300</f>
        <v>0</v>
      </c>
      <c r="M305" s="98" t="str">
        <f aca="false">VLOOKUP($A305,[1]!Table,MATCH(M$4,[1]!Curves,0))</f>
        <v/>
      </c>
      <c r="N305" s="99" t="str">
        <f aca="false">Inputs!I300</f>
        <v/>
      </c>
      <c r="O305" s="101" t="n">
        <f aca="false">Inputs!F300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0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e">
        <f aca="false">F305*G305</f>
        <v>#VALUE!</v>
      </c>
      <c r="AD305" s="90" t="e">
        <f aca="false">$F305*H305</f>
        <v>#VALUE!</v>
      </c>
      <c r="AE305" s="90" t="n">
        <f aca="false">$F305*I305</f>
        <v>0</v>
      </c>
      <c r="AF305" s="90" t="e">
        <f aca="false">$F305*J305</f>
        <v>#VALUE!</v>
      </c>
      <c r="AG305" s="90" t="e">
        <f aca="false">$F305*K305</f>
        <v>#VALUE!</v>
      </c>
      <c r="AH305" s="90" t="n">
        <f aca="false">$F305*L305</f>
        <v>0</v>
      </c>
      <c r="AI305" s="90" t="e">
        <f aca="false">$F305*M305</f>
        <v>#VALUE!</v>
      </c>
      <c r="AJ305" s="90" t="e">
        <f aca="false">$F305*N305</f>
        <v>#VALUE!</v>
      </c>
      <c r="AK305" s="90" t="n">
        <f aca="false">F305*O305</f>
        <v>0</v>
      </c>
      <c r="AL305" s="94"/>
      <c r="AM305" s="90" t="e">
        <f aca="false">-CHOOSE($G$3,AC305-AE305,AE305-AC305)</f>
        <v>#VALUE!</v>
      </c>
      <c r="AN305" s="90" t="e">
        <f aca="false">-CHOOSE($G$3,AF305-AH305,AH305-AF305)</f>
        <v>#VALUE!</v>
      </c>
      <c r="AO305" s="90" t="e">
        <f aca="false">-CHOOSE($G$3,AI305-AL305,AK305-AI305)</f>
        <v>#VALUE!</v>
      </c>
      <c r="AP305" s="107" t="e">
        <f aca="false">SUM(AM305:AO305)</f>
        <v>#VALUE!</v>
      </c>
      <c r="AR305" s="90" t="e">
        <f aca="false">-CHOOSE($G$3,AD305-AC305,AC305-AD305)</f>
        <v>#VALUE!</v>
      </c>
      <c r="AS305" s="90" t="e">
        <f aca="false">-CHOOSE($G$3,AG305-AF305,AF305-AG305)</f>
        <v>#VALUE!</v>
      </c>
      <c r="AT305" s="90" t="e">
        <f aca="false">-CHOOSE($G$3,AJ305-AI305,AI305-AJ305:AJ306)</f>
        <v>#VALUE!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108"/>
    </row>
    <row r="306" customFormat="false" ht="12" hidden="false" customHeight="true" outlineLevel="0" collapsed="false">
      <c r="A306" s="25" t="n">
        <f aca="false">EDATE(A305,1)</f>
        <v>45962</v>
      </c>
      <c r="B306" s="95" t="n">
        <f aca="false">Inputs!C301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98" t="str">
        <f aca="false">VLOOKUP($A306,[1]!Table,MATCH(G$4,[1]!Curves,0))</f>
        <v/>
      </c>
      <c r="H306" s="99" t="str">
        <f aca="false">Inputs!G301</f>
        <v/>
      </c>
      <c r="I306" s="100" t="n">
        <f aca="false">Inputs!D301</f>
        <v>0</v>
      </c>
      <c r="J306" s="98" t="str">
        <f aca="false">VLOOKUP($A306,[1]!Table,MATCH(J$4,[1]!Curves,0))</f>
        <v/>
      </c>
      <c r="K306" s="99" t="str">
        <f aca="false">Inputs!H301</f>
        <v/>
      </c>
      <c r="L306" s="101" t="n">
        <f aca="false">Inputs!E301</f>
        <v>0</v>
      </c>
      <c r="M306" s="98" t="str">
        <f aca="false">VLOOKUP($A306,[1]!Table,MATCH(M$4,[1]!Curves,0))</f>
        <v/>
      </c>
      <c r="N306" s="99" t="str">
        <f aca="false">Inputs!I301</f>
        <v/>
      </c>
      <c r="O306" s="101" t="n">
        <f aca="false">Inputs!F301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0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e">
        <f aca="false">F306*G306</f>
        <v>#VALUE!</v>
      </c>
      <c r="AD306" s="90" t="e">
        <f aca="false">$F306*H306</f>
        <v>#VALUE!</v>
      </c>
      <c r="AE306" s="90" t="n">
        <f aca="false">$F306*I306</f>
        <v>0</v>
      </c>
      <c r="AF306" s="90" t="e">
        <f aca="false">$F306*J306</f>
        <v>#VALUE!</v>
      </c>
      <c r="AG306" s="90" t="e">
        <f aca="false">$F306*K306</f>
        <v>#VALUE!</v>
      </c>
      <c r="AH306" s="90" t="n">
        <f aca="false">$F306*L306</f>
        <v>0</v>
      </c>
      <c r="AI306" s="90" t="e">
        <f aca="false">$F306*M306</f>
        <v>#VALUE!</v>
      </c>
      <c r="AJ306" s="90" t="e">
        <f aca="false">$F306*N306</f>
        <v>#VALUE!</v>
      </c>
      <c r="AK306" s="90" t="n">
        <f aca="false">F306*O306</f>
        <v>0</v>
      </c>
      <c r="AL306" s="94"/>
      <c r="AM306" s="90" t="e">
        <f aca="false">-CHOOSE($G$3,AC306-AE306,AE306-AC306)</f>
        <v>#VALUE!</v>
      </c>
      <c r="AN306" s="90" t="e">
        <f aca="false">-CHOOSE($G$3,AF306-AH306,AH306-AF306)</f>
        <v>#VALUE!</v>
      </c>
      <c r="AO306" s="90" t="e">
        <f aca="false">-CHOOSE($G$3,AI306-AL306,AK306-AI306)</f>
        <v>#VALUE!</v>
      </c>
      <c r="AP306" s="107" t="e">
        <f aca="false">SUM(AM306:AO306)</f>
        <v>#VALUE!</v>
      </c>
      <c r="AR306" s="90" t="e">
        <f aca="false">-CHOOSE($G$3,AD306-AC306,AC306-AD306)</f>
        <v>#VALUE!</v>
      </c>
      <c r="AS306" s="90" t="e">
        <f aca="false">-CHOOSE($G$3,AG306-AF306,AF306-AG306)</f>
        <v>#VALUE!</v>
      </c>
      <c r="AT306" s="90" t="e">
        <f aca="false">-CHOOSE($G$3,AJ306-AI306,AI306-AJ306:AJ307)</f>
        <v>#VALUE!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108"/>
    </row>
    <row r="307" customFormat="false" ht="12" hidden="false" customHeight="true" outlineLevel="0" collapsed="false">
      <c r="A307" s="25" t="n">
        <f aca="false">EDATE(A306,1)</f>
        <v>45992</v>
      </c>
      <c r="B307" s="95" t="n">
        <f aca="false">Inputs!C302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98" t="str">
        <f aca="false">VLOOKUP($A307,[1]!Table,MATCH(G$4,[1]!Curves,0))</f>
        <v/>
      </c>
      <c r="H307" s="99" t="str">
        <f aca="false">Inputs!G302</f>
        <v/>
      </c>
      <c r="I307" s="100" t="n">
        <f aca="false">Inputs!D302</f>
        <v>0</v>
      </c>
      <c r="J307" s="98" t="str">
        <f aca="false">VLOOKUP($A307,[1]!Table,MATCH(J$4,[1]!Curves,0))</f>
        <v/>
      </c>
      <c r="K307" s="99" t="str">
        <f aca="false">Inputs!H302</f>
        <v/>
      </c>
      <c r="L307" s="101" t="n">
        <f aca="false">Inputs!E302</f>
        <v>0</v>
      </c>
      <c r="M307" s="98" t="str">
        <f aca="false">VLOOKUP($A307,[1]!Table,MATCH(M$4,[1]!Curves,0))</f>
        <v/>
      </c>
      <c r="N307" s="99" t="str">
        <f aca="false">Inputs!I302</f>
        <v/>
      </c>
      <c r="O307" s="101" t="n">
        <f aca="false">Inputs!F302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0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e">
        <f aca="false">F307*G307</f>
        <v>#VALUE!</v>
      </c>
      <c r="AD307" s="90" t="e">
        <f aca="false">$F307*H307</f>
        <v>#VALUE!</v>
      </c>
      <c r="AE307" s="90" t="n">
        <f aca="false">$F307*I307</f>
        <v>0</v>
      </c>
      <c r="AF307" s="90" t="e">
        <f aca="false">$F307*J307</f>
        <v>#VALUE!</v>
      </c>
      <c r="AG307" s="90" t="e">
        <f aca="false">$F307*K307</f>
        <v>#VALUE!</v>
      </c>
      <c r="AH307" s="90" t="n">
        <f aca="false">$F307*L307</f>
        <v>0</v>
      </c>
      <c r="AI307" s="90" t="e">
        <f aca="false">$F307*M307</f>
        <v>#VALUE!</v>
      </c>
      <c r="AJ307" s="90" t="e">
        <f aca="false">$F307*N307</f>
        <v>#VALUE!</v>
      </c>
      <c r="AK307" s="90" t="n">
        <f aca="false">F307*O307</f>
        <v>0</v>
      </c>
      <c r="AL307" s="94"/>
      <c r="AM307" s="90" t="e">
        <f aca="false">-CHOOSE($G$3,AC307-AE307,AE307-AC307)</f>
        <v>#VALUE!</v>
      </c>
      <c r="AN307" s="90" t="e">
        <f aca="false">-CHOOSE($G$3,AF307-AH307,AH307-AF307)</f>
        <v>#VALUE!</v>
      </c>
      <c r="AO307" s="90" t="e">
        <f aca="false">-CHOOSE($G$3,AI307-AL307,AK307-AI307)</f>
        <v>#VALUE!</v>
      </c>
      <c r="AP307" s="107" t="e">
        <f aca="false">SUM(AM307:AO307)</f>
        <v>#VALUE!</v>
      </c>
      <c r="AR307" s="90" t="e">
        <f aca="false">-CHOOSE($G$3,AD307-AC307,AC307-AD307)</f>
        <v>#VALUE!</v>
      </c>
      <c r="AS307" s="90" t="e">
        <f aca="false">-CHOOSE($G$3,AG307-AF307,AF307-AG307)</f>
        <v>#VALUE!</v>
      </c>
      <c r="AT307" s="90" t="e">
        <f aca="false">-CHOOSE($G$3,AJ307-AI307,AI307-AJ307:AJ308)</f>
        <v>#VALUE!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108"/>
    </row>
    <row r="308" customFormat="false" ht="12" hidden="false" customHeight="true" outlineLevel="0" collapsed="false">
      <c r="A308" s="25" t="n">
        <f aca="false">EDATE(A307,1)</f>
        <v>46023</v>
      </c>
      <c r="B308" s="95" t="n">
        <f aca="false">Inputs!C303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98" t="str">
        <f aca="false">VLOOKUP($A308,[1]!Table,MATCH(G$4,[1]!Curves,0))</f>
        <v/>
      </c>
      <c r="H308" s="99" t="str">
        <f aca="false">Inputs!G303</f>
        <v/>
      </c>
      <c r="I308" s="100" t="n">
        <f aca="false">Inputs!D303</f>
        <v>0</v>
      </c>
      <c r="J308" s="98" t="str">
        <f aca="false">VLOOKUP($A308,[1]!Table,MATCH(J$4,[1]!Curves,0))</f>
        <v/>
      </c>
      <c r="K308" s="99" t="str">
        <f aca="false">Inputs!H303</f>
        <v/>
      </c>
      <c r="L308" s="101" t="n">
        <f aca="false">Inputs!E303</f>
        <v>0</v>
      </c>
      <c r="M308" s="98" t="str">
        <f aca="false">VLOOKUP($A308,[1]!Table,MATCH(M$4,[1]!Curves,0))</f>
        <v/>
      </c>
      <c r="N308" s="99" t="str">
        <f aca="false">Inputs!I303</f>
        <v/>
      </c>
      <c r="O308" s="101" t="n">
        <f aca="false">Inputs!F303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0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e">
        <f aca="false">F308*G308</f>
        <v>#VALUE!</v>
      </c>
      <c r="AD308" s="90" t="e">
        <f aca="false">$F308*H308</f>
        <v>#VALUE!</v>
      </c>
      <c r="AE308" s="90" t="n">
        <f aca="false">$F308*I308</f>
        <v>0</v>
      </c>
      <c r="AF308" s="90" t="e">
        <f aca="false">$F308*J308</f>
        <v>#VALUE!</v>
      </c>
      <c r="AG308" s="90" t="e">
        <f aca="false">$F308*K308</f>
        <v>#VALUE!</v>
      </c>
      <c r="AH308" s="90" t="n">
        <f aca="false">$F308*L308</f>
        <v>0</v>
      </c>
      <c r="AI308" s="90" t="e">
        <f aca="false">$F308*M308</f>
        <v>#VALUE!</v>
      </c>
      <c r="AJ308" s="90" t="e">
        <f aca="false">$F308*N308</f>
        <v>#VALUE!</v>
      </c>
      <c r="AK308" s="90" t="n">
        <f aca="false">F308*O308</f>
        <v>0</v>
      </c>
      <c r="AL308" s="94"/>
      <c r="AM308" s="90" t="e">
        <f aca="false">-CHOOSE($G$3,AC308-AE308,AE308-AC308)</f>
        <v>#VALUE!</v>
      </c>
      <c r="AN308" s="90" t="e">
        <f aca="false">-CHOOSE($G$3,AF308-AH308,AH308-AF308)</f>
        <v>#VALUE!</v>
      </c>
      <c r="AO308" s="90" t="e">
        <f aca="false">-CHOOSE($G$3,AI308-AL308,AK308-AI308)</f>
        <v>#VALUE!</v>
      </c>
      <c r="AP308" s="107" t="e">
        <f aca="false">SUM(AM308:AO308)</f>
        <v>#VALUE!</v>
      </c>
      <c r="AR308" s="90" t="e">
        <f aca="false">-CHOOSE($G$3,AD308-AC308,AC308-AD308)</f>
        <v>#VALUE!</v>
      </c>
      <c r="AS308" s="90" t="e">
        <f aca="false">-CHOOSE($G$3,AG308-AF308,AF308-AG308)</f>
        <v>#VALUE!</v>
      </c>
      <c r="AT308" s="90" t="e">
        <f aca="false">-CHOOSE($G$3,AJ308-AI308,AI308-AJ308:AJ309)</f>
        <v>#VALUE!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108"/>
    </row>
    <row r="309" customFormat="false" ht="12" hidden="false" customHeight="true" outlineLevel="0" collapsed="false">
      <c r="A309" s="25" t="n">
        <f aca="false">EDATE(A308,1)</f>
        <v>46054</v>
      </c>
      <c r="B309" s="95" t="n">
        <f aca="false">Inputs!C304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98" t="str">
        <f aca="false">VLOOKUP($A309,[1]!Table,MATCH(G$4,[1]!Curves,0))</f>
        <v/>
      </c>
      <c r="H309" s="99" t="str">
        <f aca="false">Inputs!G304</f>
        <v/>
      </c>
      <c r="I309" s="100" t="n">
        <f aca="false">Inputs!D304</f>
        <v>0</v>
      </c>
      <c r="J309" s="98" t="str">
        <f aca="false">VLOOKUP($A309,[1]!Table,MATCH(J$4,[1]!Curves,0))</f>
        <v/>
      </c>
      <c r="K309" s="99" t="str">
        <f aca="false">Inputs!H304</f>
        <v/>
      </c>
      <c r="L309" s="101" t="n">
        <f aca="false">Inputs!E304</f>
        <v>0</v>
      </c>
      <c r="M309" s="98" t="str">
        <f aca="false">VLOOKUP($A309,[1]!Table,MATCH(M$4,[1]!Curves,0))</f>
        <v/>
      </c>
      <c r="N309" s="99" t="str">
        <f aca="false">Inputs!I304</f>
        <v/>
      </c>
      <c r="O309" s="101" t="n">
        <f aca="false">Inputs!F304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0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e">
        <f aca="false">F309*G309</f>
        <v>#VALUE!</v>
      </c>
      <c r="AD309" s="90" t="e">
        <f aca="false">$F309*H309</f>
        <v>#VALUE!</v>
      </c>
      <c r="AE309" s="90" t="n">
        <f aca="false">$F309*I309</f>
        <v>0</v>
      </c>
      <c r="AF309" s="90" t="e">
        <f aca="false">$F309*J309</f>
        <v>#VALUE!</v>
      </c>
      <c r="AG309" s="90" t="e">
        <f aca="false">$F309*K309</f>
        <v>#VALUE!</v>
      </c>
      <c r="AH309" s="90" t="n">
        <f aca="false">$F309*L309</f>
        <v>0</v>
      </c>
      <c r="AI309" s="90" t="e">
        <f aca="false">$F309*M309</f>
        <v>#VALUE!</v>
      </c>
      <c r="AJ309" s="90" t="e">
        <f aca="false">$F309*N309</f>
        <v>#VALUE!</v>
      </c>
      <c r="AK309" s="90" t="n">
        <f aca="false">F309*O309</f>
        <v>0</v>
      </c>
      <c r="AL309" s="94"/>
      <c r="AM309" s="90" t="e">
        <f aca="false">-CHOOSE($G$3,AC309-AE309,AE309-AC309)</f>
        <v>#VALUE!</v>
      </c>
      <c r="AN309" s="90" t="e">
        <f aca="false">-CHOOSE($G$3,AF309-AH309,AH309-AF309)</f>
        <v>#VALUE!</v>
      </c>
      <c r="AO309" s="90" t="e">
        <f aca="false">-CHOOSE($G$3,AI309-AL309,AK309-AI309)</f>
        <v>#VALUE!</v>
      </c>
      <c r="AP309" s="107" t="e">
        <f aca="false">SUM(AM309:AO309)</f>
        <v>#VALUE!</v>
      </c>
      <c r="AR309" s="90" t="e">
        <f aca="false">-CHOOSE($G$3,AD309-AC309,AC309-AD309)</f>
        <v>#VALUE!</v>
      </c>
      <c r="AS309" s="90" t="e">
        <f aca="false">-CHOOSE($G$3,AG309-AF309,AF309-AG309)</f>
        <v>#VALUE!</v>
      </c>
      <c r="AT309" s="90" t="e">
        <f aca="false">-CHOOSE($G$3,AJ309-AI309,AI309-AJ309:AJ310)</f>
        <v>#VALUE!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108"/>
    </row>
    <row r="310" customFormat="false" ht="12" hidden="false" customHeight="true" outlineLevel="0" collapsed="false">
      <c r="A310" s="25" t="n">
        <f aca="false">EDATE(A309,1)</f>
        <v>46082</v>
      </c>
      <c r="B310" s="95" t="n">
        <f aca="false">Inputs!C305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98" t="str">
        <f aca="false">VLOOKUP($A310,[1]!Table,MATCH(G$4,[1]!Curves,0))</f>
        <v/>
      </c>
      <c r="H310" s="99" t="str">
        <f aca="false">Inputs!G305</f>
        <v/>
      </c>
      <c r="I310" s="100" t="n">
        <f aca="false">Inputs!D305</f>
        <v>0</v>
      </c>
      <c r="J310" s="98" t="str">
        <f aca="false">VLOOKUP($A310,[1]!Table,MATCH(J$4,[1]!Curves,0))</f>
        <v/>
      </c>
      <c r="K310" s="99" t="str">
        <f aca="false">Inputs!H305</f>
        <v/>
      </c>
      <c r="L310" s="101" t="n">
        <f aca="false">Inputs!E305</f>
        <v>0</v>
      </c>
      <c r="M310" s="98" t="str">
        <f aca="false">VLOOKUP($A310,[1]!Table,MATCH(M$4,[1]!Curves,0))</f>
        <v/>
      </c>
      <c r="N310" s="99" t="str">
        <f aca="false">Inputs!I305</f>
        <v/>
      </c>
      <c r="O310" s="101" t="n">
        <f aca="false">Inputs!F305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0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e">
        <f aca="false">F310*G310</f>
        <v>#VALUE!</v>
      </c>
      <c r="AD310" s="90" t="e">
        <f aca="false">$F310*H310</f>
        <v>#VALUE!</v>
      </c>
      <c r="AE310" s="90" t="n">
        <f aca="false">$F310*I310</f>
        <v>0</v>
      </c>
      <c r="AF310" s="90" t="e">
        <f aca="false">$F310*J310</f>
        <v>#VALUE!</v>
      </c>
      <c r="AG310" s="90" t="e">
        <f aca="false">$F310*K310</f>
        <v>#VALUE!</v>
      </c>
      <c r="AH310" s="90" t="n">
        <f aca="false">$F310*L310</f>
        <v>0</v>
      </c>
      <c r="AI310" s="90" t="e">
        <f aca="false">$F310*M310</f>
        <v>#VALUE!</v>
      </c>
      <c r="AJ310" s="90" t="e">
        <f aca="false">$F310*N310</f>
        <v>#VALUE!</v>
      </c>
      <c r="AK310" s="90" t="n">
        <f aca="false">F310*O310</f>
        <v>0</v>
      </c>
      <c r="AL310" s="94"/>
      <c r="AM310" s="90" t="e">
        <f aca="false">-CHOOSE($G$3,AC310-AE310,AE310-AC310)</f>
        <v>#VALUE!</v>
      </c>
      <c r="AN310" s="90" t="e">
        <f aca="false">-CHOOSE($G$3,AF310-AH310,AH310-AF310)</f>
        <v>#VALUE!</v>
      </c>
      <c r="AO310" s="90" t="e">
        <f aca="false">-CHOOSE($G$3,AI310-AL310,AK310-AI310)</f>
        <v>#VALUE!</v>
      </c>
      <c r="AP310" s="107" t="e">
        <f aca="false">SUM(AM310:AO310)</f>
        <v>#VALUE!</v>
      </c>
      <c r="AR310" s="90" t="e">
        <f aca="false">-CHOOSE($G$3,AD310-AC310,AC310-AD310)</f>
        <v>#VALUE!</v>
      </c>
      <c r="AS310" s="90" t="e">
        <f aca="false">-CHOOSE($G$3,AG310-AF310,AF310-AG310)</f>
        <v>#VALUE!</v>
      </c>
      <c r="AT310" s="90" t="e">
        <f aca="false">-CHOOSE($G$3,AJ310-AI310,AI310-AJ310:AJ311)</f>
        <v>#VALUE!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108"/>
    </row>
    <row r="311" customFormat="false" ht="12" hidden="false" customHeight="true" outlineLevel="0" collapsed="false">
      <c r="A311" s="25" t="n">
        <f aca="false">EDATE(A310,1)</f>
        <v>46113</v>
      </c>
      <c r="B311" s="95" t="n">
        <f aca="false">Inputs!C306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98" t="str">
        <f aca="false">VLOOKUP($A311,[1]!Table,MATCH(G$4,[1]!Curves,0))</f>
        <v/>
      </c>
      <c r="H311" s="99" t="str">
        <f aca="false">Inputs!G306</f>
        <v/>
      </c>
      <c r="I311" s="100" t="n">
        <f aca="false">Inputs!D306</f>
        <v>0</v>
      </c>
      <c r="J311" s="98" t="str">
        <f aca="false">VLOOKUP($A311,[1]!Table,MATCH(J$4,[1]!Curves,0))</f>
        <v/>
      </c>
      <c r="K311" s="99" t="str">
        <f aca="false">Inputs!H306</f>
        <v/>
      </c>
      <c r="L311" s="101" t="n">
        <f aca="false">Inputs!E306</f>
        <v>0</v>
      </c>
      <c r="M311" s="98" t="str">
        <f aca="false">VLOOKUP($A311,[1]!Table,MATCH(M$4,[1]!Curves,0))</f>
        <v/>
      </c>
      <c r="N311" s="99" t="str">
        <f aca="false">Inputs!I306</f>
        <v/>
      </c>
      <c r="O311" s="101" t="n">
        <f aca="false">Inputs!F306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0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e">
        <f aca="false">F311*G311</f>
        <v>#VALUE!</v>
      </c>
      <c r="AD311" s="90" t="e">
        <f aca="false">$F311*H311</f>
        <v>#VALUE!</v>
      </c>
      <c r="AE311" s="90" t="n">
        <f aca="false">$F311*I311</f>
        <v>0</v>
      </c>
      <c r="AF311" s="90" t="e">
        <f aca="false">$F311*J311</f>
        <v>#VALUE!</v>
      </c>
      <c r="AG311" s="90" t="e">
        <f aca="false">$F311*K311</f>
        <v>#VALUE!</v>
      </c>
      <c r="AH311" s="90" t="n">
        <f aca="false">$F311*L311</f>
        <v>0</v>
      </c>
      <c r="AI311" s="90" t="e">
        <f aca="false">$F311*M311</f>
        <v>#VALUE!</v>
      </c>
      <c r="AJ311" s="90" t="e">
        <f aca="false">$F311*N311</f>
        <v>#VALUE!</v>
      </c>
      <c r="AK311" s="90" t="n">
        <f aca="false">F311*O311</f>
        <v>0</v>
      </c>
      <c r="AL311" s="94"/>
      <c r="AM311" s="90" t="e">
        <f aca="false">-CHOOSE($G$3,AC311-AE311,AE311-AC311)</f>
        <v>#VALUE!</v>
      </c>
      <c r="AN311" s="90" t="e">
        <f aca="false">-CHOOSE($G$3,AF311-AH311,AH311-AF311)</f>
        <v>#VALUE!</v>
      </c>
      <c r="AO311" s="90" t="e">
        <f aca="false">-CHOOSE($G$3,AI311-AL311,AK311-AI311)</f>
        <v>#VALUE!</v>
      </c>
      <c r="AP311" s="107" t="e">
        <f aca="false">SUM(AM311:AO311)</f>
        <v>#VALUE!</v>
      </c>
      <c r="AR311" s="90" t="e">
        <f aca="false">-CHOOSE($G$3,AD311-AC311,AC311-AD311)</f>
        <v>#VALUE!</v>
      </c>
      <c r="AS311" s="90" t="e">
        <f aca="false">-CHOOSE($G$3,AG311-AF311,AF311-AG311)</f>
        <v>#VALUE!</v>
      </c>
      <c r="AT311" s="90" t="e">
        <f aca="false">-CHOOSE($G$3,AJ311-AI311,AI311-AJ311:AJ312)</f>
        <v>#VALUE!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108"/>
    </row>
    <row r="312" customFormat="false" ht="12" hidden="false" customHeight="true" outlineLevel="0" collapsed="false">
      <c r="A312" s="25" t="n">
        <f aca="false">EDATE(A311,1)</f>
        <v>46143</v>
      </c>
      <c r="B312" s="95" t="n">
        <f aca="false">Inputs!C307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98" t="str">
        <f aca="false">VLOOKUP($A312,[1]!Table,MATCH(G$4,[1]!Curves,0))</f>
        <v/>
      </c>
      <c r="H312" s="99" t="str">
        <f aca="false">Inputs!G307</f>
        <v/>
      </c>
      <c r="I312" s="100" t="n">
        <f aca="false">Inputs!D307</f>
        <v>0</v>
      </c>
      <c r="J312" s="98" t="str">
        <f aca="false">VLOOKUP($A312,[1]!Table,MATCH(J$4,[1]!Curves,0))</f>
        <v/>
      </c>
      <c r="K312" s="99" t="str">
        <f aca="false">Inputs!H307</f>
        <v/>
      </c>
      <c r="L312" s="101" t="n">
        <f aca="false">Inputs!E307</f>
        <v>0</v>
      </c>
      <c r="M312" s="98" t="str">
        <f aca="false">VLOOKUP($A312,[1]!Table,MATCH(M$4,[1]!Curves,0))</f>
        <v/>
      </c>
      <c r="N312" s="99" t="str">
        <f aca="false">Inputs!I307</f>
        <v/>
      </c>
      <c r="O312" s="101" t="n">
        <f aca="false">Inputs!F307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0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e">
        <f aca="false">F312*G312</f>
        <v>#VALUE!</v>
      </c>
      <c r="AD312" s="90" t="e">
        <f aca="false">$F312*H312</f>
        <v>#VALUE!</v>
      </c>
      <c r="AE312" s="90" t="n">
        <f aca="false">$F312*I312</f>
        <v>0</v>
      </c>
      <c r="AF312" s="90" t="e">
        <f aca="false">$F312*J312</f>
        <v>#VALUE!</v>
      </c>
      <c r="AG312" s="90" t="e">
        <f aca="false">$F312*K312</f>
        <v>#VALUE!</v>
      </c>
      <c r="AH312" s="90" t="n">
        <f aca="false">$F312*L312</f>
        <v>0</v>
      </c>
      <c r="AI312" s="90" t="e">
        <f aca="false">$F312*M312</f>
        <v>#VALUE!</v>
      </c>
      <c r="AJ312" s="90" t="e">
        <f aca="false">$F312*N312</f>
        <v>#VALUE!</v>
      </c>
      <c r="AK312" s="90" t="n">
        <f aca="false">F312*O312</f>
        <v>0</v>
      </c>
      <c r="AL312" s="94"/>
      <c r="AM312" s="90" t="e">
        <f aca="false">-CHOOSE($G$3,AC312-AE312,AE312-AC312)</f>
        <v>#VALUE!</v>
      </c>
      <c r="AN312" s="90" t="e">
        <f aca="false">-CHOOSE($G$3,AF312-AH312,AH312-AF312)</f>
        <v>#VALUE!</v>
      </c>
      <c r="AO312" s="90" t="e">
        <f aca="false">-CHOOSE($G$3,AI312-AL312,AK312-AI312)</f>
        <v>#VALUE!</v>
      </c>
      <c r="AP312" s="107" t="e">
        <f aca="false">SUM(AM312:AO312)</f>
        <v>#VALUE!</v>
      </c>
      <c r="AR312" s="90" t="e">
        <f aca="false">-CHOOSE($G$3,AD312-AC312,AC312-AD312)</f>
        <v>#VALUE!</v>
      </c>
      <c r="AS312" s="90" t="e">
        <f aca="false">-CHOOSE($G$3,AG312-AF312,AF312-AG312)</f>
        <v>#VALUE!</v>
      </c>
      <c r="AT312" s="90" t="e">
        <f aca="false">-CHOOSE($G$3,AJ312-AI312,AI312-AJ312:AJ313)</f>
        <v>#VALUE!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108"/>
    </row>
    <row r="313" customFormat="false" ht="12" hidden="false" customHeight="true" outlineLevel="0" collapsed="false">
      <c r="A313" s="25" t="n">
        <f aca="false">EDATE(A312,1)</f>
        <v>46174</v>
      </c>
      <c r="B313" s="95" t="n">
        <f aca="false">Inputs!C308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98" t="str">
        <f aca="false">VLOOKUP($A313,[1]!Table,MATCH(G$4,[1]!Curves,0))</f>
        <v/>
      </c>
      <c r="H313" s="99" t="str">
        <f aca="false">Inputs!G308</f>
        <v/>
      </c>
      <c r="I313" s="100" t="n">
        <f aca="false">Inputs!D308</f>
        <v>0</v>
      </c>
      <c r="J313" s="98" t="str">
        <f aca="false">VLOOKUP($A313,[1]!Table,MATCH(J$4,[1]!Curves,0))</f>
        <v/>
      </c>
      <c r="K313" s="99" t="str">
        <f aca="false">Inputs!H308</f>
        <v/>
      </c>
      <c r="L313" s="101" t="n">
        <f aca="false">Inputs!E308</f>
        <v>0</v>
      </c>
      <c r="M313" s="98" t="str">
        <f aca="false">VLOOKUP($A313,[1]!Table,MATCH(M$4,[1]!Curves,0))</f>
        <v/>
      </c>
      <c r="N313" s="99" t="str">
        <f aca="false">Inputs!I308</f>
        <v/>
      </c>
      <c r="O313" s="101" t="n">
        <f aca="false">Inputs!F308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0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e">
        <f aca="false">F313*G313</f>
        <v>#VALUE!</v>
      </c>
      <c r="AD313" s="90" t="e">
        <f aca="false">$F313*H313</f>
        <v>#VALUE!</v>
      </c>
      <c r="AE313" s="90" t="n">
        <f aca="false">$F313*I313</f>
        <v>0</v>
      </c>
      <c r="AF313" s="90" t="e">
        <f aca="false">$F313*J313</f>
        <v>#VALUE!</v>
      </c>
      <c r="AG313" s="90" t="e">
        <f aca="false">$F313*K313</f>
        <v>#VALUE!</v>
      </c>
      <c r="AH313" s="90" t="n">
        <f aca="false">$F313*L313</f>
        <v>0</v>
      </c>
      <c r="AI313" s="90" t="e">
        <f aca="false">$F313*M313</f>
        <v>#VALUE!</v>
      </c>
      <c r="AJ313" s="90" t="e">
        <f aca="false">$F313*N313</f>
        <v>#VALUE!</v>
      </c>
      <c r="AK313" s="90" t="n">
        <f aca="false">F313*O313</f>
        <v>0</v>
      </c>
      <c r="AL313" s="94"/>
      <c r="AM313" s="90" t="e">
        <f aca="false">-CHOOSE($G$3,AC313-AE313,AE313-AC313)</f>
        <v>#VALUE!</v>
      </c>
      <c r="AN313" s="90" t="e">
        <f aca="false">-CHOOSE($G$3,AF313-AH313,AH313-AF313)</f>
        <v>#VALUE!</v>
      </c>
      <c r="AO313" s="90" t="e">
        <f aca="false">-CHOOSE($G$3,AI313-AL313,AK313-AI313)</f>
        <v>#VALUE!</v>
      </c>
      <c r="AP313" s="107" t="e">
        <f aca="false">SUM(AM313:AO313)</f>
        <v>#VALUE!</v>
      </c>
      <c r="AR313" s="90" t="e">
        <f aca="false">-CHOOSE($G$3,AD313-AC313,AC313-AD313)</f>
        <v>#VALUE!</v>
      </c>
      <c r="AS313" s="90" t="e">
        <f aca="false">-CHOOSE($G$3,AG313-AF313,AF313-AG313)</f>
        <v>#VALUE!</v>
      </c>
      <c r="AT313" s="90" t="e">
        <f aca="false">-CHOOSE($G$3,AJ313-AI313,AI313-AJ313:AJ314)</f>
        <v>#VALUE!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108"/>
    </row>
    <row r="314" customFormat="false" ht="12" hidden="false" customHeight="true" outlineLevel="0" collapsed="false">
      <c r="A314" s="25" t="n">
        <f aca="false">EDATE(A313,1)</f>
        <v>46204</v>
      </c>
      <c r="B314" s="95" t="n">
        <f aca="false">Inputs!C309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98" t="str">
        <f aca="false">VLOOKUP($A314,[1]!Table,MATCH(G$4,[1]!Curves,0))</f>
        <v/>
      </c>
      <c r="H314" s="99" t="str">
        <f aca="false">Inputs!G309</f>
        <v/>
      </c>
      <c r="I314" s="100" t="n">
        <f aca="false">Inputs!D309</f>
        <v>0</v>
      </c>
      <c r="J314" s="98" t="str">
        <f aca="false">VLOOKUP($A314,[1]!Table,MATCH(J$4,[1]!Curves,0))</f>
        <v/>
      </c>
      <c r="K314" s="99" t="str">
        <f aca="false">Inputs!H309</f>
        <v/>
      </c>
      <c r="L314" s="101" t="n">
        <f aca="false">Inputs!E309</f>
        <v>0</v>
      </c>
      <c r="M314" s="98" t="str">
        <f aca="false">VLOOKUP($A314,[1]!Table,MATCH(M$4,[1]!Curves,0))</f>
        <v/>
      </c>
      <c r="N314" s="99" t="str">
        <f aca="false">Inputs!I309</f>
        <v/>
      </c>
      <c r="O314" s="101" t="n">
        <f aca="false">Inputs!F309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0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e">
        <f aca="false">F314*G314</f>
        <v>#VALUE!</v>
      </c>
      <c r="AD314" s="90" t="e">
        <f aca="false">$F314*H314</f>
        <v>#VALUE!</v>
      </c>
      <c r="AE314" s="90" t="n">
        <f aca="false">$F314*I314</f>
        <v>0</v>
      </c>
      <c r="AF314" s="90" t="e">
        <f aca="false">$F314*J314</f>
        <v>#VALUE!</v>
      </c>
      <c r="AG314" s="90" t="e">
        <f aca="false">$F314*K314</f>
        <v>#VALUE!</v>
      </c>
      <c r="AH314" s="90" t="n">
        <f aca="false">$F314*L314</f>
        <v>0</v>
      </c>
      <c r="AI314" s="90" t="e">
        <f aca="false">$F314*M314</f>
        <v>#VALUE!</v>
      </c>
      <c r="AJ314" s="90" t="e">
        <f aca="false">$F314*N314</f>
        <v>#VALUE!</v>
      </c>
      <c r="AK314" s="90" t="n">
        <f aca="false">F314*O314</f>
        <v>0</v>
      </c>
      <c r="AL314" s="94"/>
      <c r="AM314" s="90" t="e">
        <f aca="false">-CHOOSE($G$3,AC314-AE314,AE314-AC314)</f>
        <v>#VALUE!</v>
      </c>
      <c r="AN314" s="90" t="e">
        <f aca="false">-CHOOSE($G$3,AF314-AH314,AH314-AF314)</f>
        <v>#VALUE!</v>
      </c>
      <c r="AO314" s="90" t="e">
        <f aca="false">-CHOOSE($G$3,AI314-AL314,AK314-AI314)</f>
        <v>#VALUE!</v>
      </c>
      <c r="AP314" s="107" t="e">
        <f aca="false">SUM(AM314:AO314)</f>
        <v>#VALUE!</v>
      </c>
      <c r="AR314" s="90" t="e">
        <f aca="false">-CHOOSE($G$3,AD314-AC314,AC314-AD314)</f>
        <v>#VALUE!</v>
      </c>
      <c r="AS314" s="90" t="e">
        <f aca="false">-CHOOSE($G$3,AG314-AF314,AF314-AG314)</f>
        <v>#VALUE!</v>
      </c>
      <c r="AT314" s="90" t="e">
        <f aca="false">-CHOOSE($G$3,AJ314-AI314,AI314-AJ314:AJ315)</f>
        <v>#VALUE!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108"/>
    </row>
    <row r="315" customFormat="false" ht="12" hidden="false" customHeight="true" outlineLevel="0" collapsed="false">
      <c r="A315" s="25" t="n">
        <f aca="false">EDATE(A314,1)</f>
        <v>46235</v>
      </c>
      <c r="B315" s="95" t="n">
        <f aca="false">Inputs!C310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98" t="str">
        <f aca="false">VLOOKUP($A315,[1]!Table,MATCH(G$4,[1]!Curves,0))</f>
        <v/>
      </c>
      <c r="H315" s="99" t="str">
        <f aca="false">Inputs!G310</f>
        <v/>
      </c>
      <c r="I315" s="100" t="n">
        <f aca="false">Inputs!D310</f>
        <v>0</v>
      </c>
      <c r="J315" s="98" t="str">
        <f aca="false">VLOOKUP($A315,[1]!Table,MATCH(J$4,[1]!Curves,0))</f>
        <v/>
      </c>
      <c r="K315" s="99" t="str">
        <f aca="false">Inputs!H310</f>
        <v/>
      </c>
      <c r="L315" s="101" t="n">
        <f aca="false">Inputs!E310</f>
        <v>0</v>
      </c>
      <c r="M315" s="98" t="str">
        <f aca="false">VLOOKUP($A315,[1]!Table,MATCH(M$4,[1]!Curves,0))</f>
        <v/>
      </c>
      <c r="N315" s="99" t="str">
        <f aca="false">Inputs!I310</f>
        <v/>
      </c>
      <c r="O315" s="101" t="n">
        <f aca="false">Inputs!F310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0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e">
        <f aca="false">F315*G315</f>
        <v>#VALUE!</v>
      </c>
      <c r="AD315" s="90" t="e">
        <f aca="false">$F315*H315</f>
        <v>#VALUE!</v>
      </c>
      <c r="AE315" s="90" t="n">
        <f aca="false">$F315*I315</f>
        <v>0</v>
      </c>
      <c r="AF315" s="90" t="e">
        <f aca="false">$F315*J315</f>
        <v>#VALUE!</v>
      </c>
      <c r="AG315" s="90" t="e">
        <f aca="false">$F315*K315</f>
        <v>#VALUE!</v>
      </c>
      <c r="AH315" s="90" t="n">
        <f aca="false">$F315*L315</f>
        <v>0</v>
      </c>
      <c r="AI315" s="90" t="e">
        <f aca="false">$F315*M315</f>
        <v>#VALUE!</v>
      </c>
      <c r="AJ315" s="90" t="e">
        <f aca="false">$F315*N315</f>
        <v>#VALUE!</v>
      </c>
      <c r="AK315" s="90" t="n">
        <f aca="false">F315*O315</f>
        <v>0</v>
      </c>
      <c r="AL315" s="94"/>
      <c r="AM315" s="90" t="e">
        <f aca="false">-CHOOSE($G$3,AC315-AE315,AE315-AC315)</f>
        <v>#VALUE!</v>
      </c>
      <c r="AN315" s="90" t="e">
        <f aca="false">-CHOOSE($G$3,AF315-AH315,AH315-AF315)</f>
        <v>#VALUE!</v>
      </c>
      <c r="AO315" s="90" t="e">
        <f aca="false">-CHOOSE($G$3,AI315-AL315,AK315-AI315)</f>
        <v>#VALUE!</v>
      </c>
      <c r="AP315" s="107" t="e">
        <f aca="false">SUM(AM315:AO315)</f>
        <v>#VALUE!</v>
      </c>
      <c r="AR315" s="90" t="e">
        <f aca="false">-CHOOSE($G$3,AD315-AC315,AC315-AD315)</f>
        <v>#VALUE!</v>
      </c>
      <c r="AS315" s="90" t="e">
        <f aca="false">-CHOOSE($G$3,AG315-AF315,AF315-AG315)</f>
        <v>#VALUE!</v>
      </c>
      <c r="AT315" s="90" t="e">
        <f aca="false">-CHOOSE($G$3,AJ315-AI315,AI315-AJ315:AJ316)</f>
        <v>#VALUE!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108"/>
    </row>
    <row r="316" customFormat="false" ht="12" hidden="false" customHeight="true" outlineLevel="0" collapsed="false">
      <c r="A316" s="25" t="n">
        <f aca="false">EDATE(A315,1)</f>
        <v>46266</v>
      </c>
      <c r="B316" s="95" t="n">
        <f aca="false">Inputs!C311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98" t="str">
        <f aca="false">VLOOKUP($A316,[1]!Table,MATCH(G$4,[1]!Curves,0))</f>
        <v/>
      </c>
      <c r="H316" s="99" t="str">
        <f aca="false">Inputs!G311</f>
        <v/>
      </c>
      <c r="I316" s="100" t="n">
        <f aca="false">Inputs!D311</f>
        <v>0</v>
      </c>
      <c r="J316" s="98" t="str">
        <f aca="false">VLOOKUP($A316,[1]!Table,MATCH(J$4,[1]!Curves,0))</f>
        <v/>
      </c>
      <c r="K316" s="99" t="str">
        <f aca="false">Inputs!H311</f>
        <v/>
      </c>
      <c r="L316" s="101" t="n">
        <f aca="false">Inputs!E311</f>
        <v>0</v>
      </c>
      <c r="M316" s="98" t="str">
        <f aca="false">VLOOKUP($A316,[1]!Table,MATCH(M$4,[1]!Curves,0))</f>
        <v/>
      </c>
      <c r="N316" s="99" t="str">
        <f aca="false">Inputs!I311</f>
        <v/>
      </c>
      <c r="O316" s="101" t="n">
        <f aca="false">Inputs!F311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0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e">
        <f aca="false">F316*G316</f>
        <v>#VALUE!</v>
      </c>
      <c r="AD316" s="90" t="e">
        <f aca="false">$F316*H316</f>
        <v>#VALUE!</v>
      </c>
      <c r="AE316" s="90" t="n">
        <f aca="false">$F316*I316</f>
        <v>0</v>
      </c>
      <c r="AF316" s="90" t="e">
        <f aca="false">$F316*J316</f>
        <v>#VALUE!</v>
      </c>
      <c r="AG316" s="90" t="e">
        <f aca="false">$F316*K316</f>
        <v>#VALUE!</v>
      </c>
      <c r="AH316" s="90" t="n">
        <f aca="false">$F316*L316</f>
        <v>0</v>
      </c>
      <c r="AI316" s="90" t="e">
        <f aca="false">$F316*M316</f>
        <v>#VALUE!</v>
      </c>
      <c r="AJ316" s="90" t="e">
        <f aca="false">$F316*N316</f>
        <v>#VALUE!</v>
      </c>
      <c r="AK316" s="90" t="n">
        <f aca="false">F316*O316</f>
        <v>0</v>
      </c>
      <c r="AL316" s="94"/>
      <c r="AM316" s="90" t="e">
        <f aca="false">-CHOOSE($G$3,AC316-AE316,AE316-AC316)</f>
        <v>#VALUE!</v>
      </c>
      <c r="AN316" s="90" t="e">
        <f aca="false">-CHOOSE($G$3,AF316-AH316,AH316-AF316)</f>
        <v>#VALUE!</v>
      </c>
      <c r="AO316" s="90" t="e">
        <f aca="false">-CHOOSE($G$3,AI316-AL316,AK316-AI316)</f>
        <v>#VALUE!</v>
      </c>
      <c r="AP316" s="107" t="e">
        <f aca="false">SUM(AM316:AO316)</f>
        <v>#VALUE!</v>
      </c>
      <c r="AR316" s="90" t="e">
        <f aca="false">-CHOOSE($G$3,AD316-AC316,AC316-AD316)</f>
        <v>#VALUE!</v>
      </c>
      <c r="AS316" s="90" t="e">
        <f aca="false">-CHOOSE($G$3,AG316-AF316,AF316-AG316)</f>
        <v>#VALUE!</v>
      </c>
      <c r="AT316" s="90" t="e">
        <f aca="false">-CHOOSE($G$3,AJ316-AI316,AI316-AJ316:AJ317)</f>
        <v>#VALUE!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108"/>
    </row>
    <row r="317" customFormat="false" ht="12" hidden="false" customHeight="true" outlineLevel="0" collapsed="false">
      <c r="A317" s="25" t="n">
        <f aca="false">EDATE(A316,1)</f>
        <v>46296</v>
      </c>
      <c r="B317" s="95" t="n">
        <f aca="false">Inputs!C312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98" t="str">
        <f aca="false">VLOOKUP($A317,[1]!Table,MATCH(G$4,[1]!Curves,0))</f>
        <v/>
      </c>
      <c r="H317" s="99" t="str">
        <f aca="false">Inputs!G312</f>
        <v/>
      </c>
      <c r="I317" s="100" t="n">
        <f aca="false">Inputs!D312</f>
        <v>0</v>
      </c>
      <c r="J317" s="98" t="str">
        <f aca="false">VLOOKUP($A317,[1]!Table,MATCH(J$4,[1]!Curves,0))</f>
        <v/>
      </c>
      <c r="K317" s="99" t="str">
        <f aca="false">Inputs!H312</f>
        <v/>
      </c>
      <c r="L317" s="101" t="n">
        <f aca="false">Inputs!E312</f>
        <v>0</v>
      </c>
      <c r="M317" s="98" t="str">
        <f aca="false">VLOOKUP($A317,[1]!Table,MATCH(M$4,[1]!Curves,0))</f>
        <v/>
      </c>
      <c r="N317" s="99" t="str">
        <f aca="false">Inputs!I312</f>
        <v/>
      </c>
      <c r="O317" s="101" t="n">
        <f aca="false">Inputs!F312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0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e">
        <f aca="false">F317*G317</f>
        <v>#VALUE!</v>
      </c>
      <c r="AD317" s="90" t="e">
        <f aca="false">$F317*H317</f>
        <v>#VALUE!</v>
      </c>
      <c r="AE317" s="90" t="n">
        <f aca="false">$F317*I317</f>
        <v>0</v>
      </c>
      <c r="AF317" s="90" t="e">
        <f aca="false">$F317*J317</f>
        <v>#VALUE!</v>
      </c>
      <c r="AG317" s="90" t="e">
        <f aca="false">$F317*K317</f>
        <v>#VALUE!</v>
      </c>
      <c r="AH317" s="90" t="n">
        <f aca="false">$F317*L317</f>
        <v>0</v>
      </c>
      <c r="AI317" s="90" t="e">
        <f aca="false">$F317*M317</f>
        <v>#VALUE!</v>
      </c>
      <c r="AJ317" s="90" t="e">
        <f aca="false">$F317*N317</f>
        <v>#VALUE!</v>
      </c>
      <c r="AK317" s="90" t="n">
        <f aca="false">F317*O317</f>
        <v>0</v>
      </c>
      <c r="AL317" s="94"/>
      <c r="AM317" s="90" t="e">
        <f aca="false">-CHOOSE($G$3,AC317-AE317,AE317-AC317)</f>
        <v>#VALUE!</v>
      </c>
      <c r="AN317" s="90" t="e">
        <f aca="false">-CHOOSE($G$3,AF317-AH317,AH317-AF317)</f>
        <v>#VALUE!</v>
      </c>
      <c r="AO317" s="90" t="e">
        <f aca="false">-CHOOSE($G$3,AI317-AL317,AK317-AI317)</f>
        <v>#VALUE!</v>
      </c>
      <c r="AP317" s="107" t="e">
        <f aca="false">SUM(AM317:AO317)</f>
        <v>#VALUE!</v>
      </c>
      <c r="AR317" s="90" t="e">
        <f aca="false">-CHOOSE($G$3,AD317-AC317,AC317-AD317)</f>
        <v>#VALUE!</v>
      </c>
      <c r="AS317" s="90" t="e">
        <f aca="false">-CHOOSE($G$3,AG317-AF317,AF317-AG317)</f>
        <v>#VALUE!</v>
      </c>
      <c r="AT317" s="90" t="e">
        <f aca="false">-CHOOSE($G$3,AJ317-AI317,AI317-AJ317:AJ318)</f>
        <v>#VALUE!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108"/>
    </row>
    <row r="318" customFormat="false" ht="12" hidden="false" customHeight="true" outlineLevel="0" collapsed="false">
      <c r="A318" s="25" t="n">
        <f aca="false">EDATE(A317,1)</f>
        <v>46327</v>
      </c>
      <c r="B318" s="95" t="n">
        <f aca="false">Inputs!C313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98" t="str">
        <f aca="false">VLOOKUP($A318,[1]!Table,MATCH(G$4,[1]!Curves,0))</f>
        <v/>
      </c>
      <c r="H318" s="99" t="str">
        <f aca="false">Inputs!G313</f>
        <v/>
      </c>
      <c r="I318" s="100" t="n">
        <f aca="false">Inputs!D313</f>
        <v>0</v>
      </c>
      <c r="J318" s="98" t="str">
        <f aca="false">VLOOKUP($A318,[1]!Table,MATCH(J$4,[1]!Curves,0))</f>
        <v/>
      </c>
      <c r="K318" s="99" t="str">
        <f aca="false">Inputs!H313</f>
        <v/>
      </c>
      <c r="L318" s="101" t="n">
        <f aca="false">Inputs!E313</f>
        <v>0</v>
      </c>
      <c r="M318" s="98" t="str">
        <f aca="false">VLOOKUP($A318,[1]!Table,MATCH(M$4,[1]!Curves,0))</f>
        <v/>
      </c>
      <c r="N318" s="99" t="str">
        <f aca="false">Inputs!I313</f>
        <v/>
      </c>
      <c r="O318" s="101" t="n">
        <f aca="false">Inputs!F313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0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e">
        <f aca="false">F318*G318</f>
        <v>#VALUE!</v>
      </c>
      <c r="AD318" s="90" t="e">
        <f aca="false">$F318*H318</f>
        <v>#VALUE!</v>
      </c>
      <c r="AE318" s="90" t="n">
        <f aca="false">$F318*I318</f>
        <v>0</v>
      </c>
      <c r="AF318" s="90" t="e">
        <f aca="false">$F318*J318</f>
        <v>#VALUE!</v>
      </c>
      <c r="AG318" s="90" t="e">
        <f aca="false">$F318*K318</f>
        <v>#VALUE!</v>
      </c>
      <c r="AH318" s="90" t="n">
        <f aca="false">$F318*L318</f>
        <v>0</v>
      </c>
      <c r="AI318" s="90" t="e">
        <f aca="false">$F318*M318</f>
        <v>#VALUE!</v>
      </c>
      <c r="AJ318" s="90" t="e">
        <f aca="false">$F318*N318</f>
        <v>#VALUE!</v>
      </c>
      <c r="AK318" s="90" t="n">
        <f aca="false">F318*O318</f>
        <v>0</v>
      </c>
      <c r="AL318" s="94"/>
      <c r="AM318" s="90" t="e">
        <f aca="false">-CHOOSE($G$3,AC318-AE318,AE318-AC318)</f>
        <v>#VALUE!</v>
      </c>
      <c r="AN318" s="90" t="e">
        <f aca="false">-CHOOSE($G$3,AF318-AH318,AH318-AF318)</f>
        <v>#VALUE!</v>
      </c>
      <c r="AO318" s="90" t="e">
        <f aca="false">-CHOOSE($G$3,AI318-AL318,AK318-AI318)</f>
        <v>#VALUE!</v>
      </c>
      <c r="AP318" s="107" t="e">
        <f aca="false">SUM(AM318:AO318)</f>
        <v>#VALUE!</v>
      </c>
      <c r="AR318" s="90" t="e">
        <f aca="false">-CHOOSE($G$3,AD318-AC318,AC318-AD318)</f>
        <v>#VALUE!</v>
      </c>
      <c r="AS318" s="90" t="e">
        <f aca="false">-CHOOSE($G$3,AG318-AF318,AF318-AG318)</f>
        <v>#VALUE!</v>
      </c>
      <c r="AT318" s="90" t="e">
        <f aca="false">-CHOOSE($G$3,AJ318-AI318,AI318-AJ318:AJ319)</f>
        <v>#VALUE!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108"/>
    </row>
    <row r="319" customFormat="false" ht="12" hidden="false" customHeight="true" outlineLevel="0" collapsed="false">
      <c r="A319" s="25" t="n">
        <f aca="false">EDATE(A318,1)</f>
        <v>46357</v>
      </c>
      <c r="B319" s="95" t="n">
        <f aca="false">Inputs!C314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98" t="str">
        <f aca="false">VLOOKUP($A319,[1]!Table,MATCH(G$4,[1]!Curves,0))</f>
        <v/>
      </c>
      <c r="H319" s="99" t="str">
        <f aca="false">Inputs!G314</f>
        <v/>
      </c>
      <c r="I319" s="100" t="n">
        <f aca="false">Inputs!D314</f>
        <v>0</v>
      </c>
      <c r="J319" s="98" t="str">
        <f aca="false">VLOOKUP($A319,[1]!Table,MATCH(J$4,[1]!Curves,0))</f>
        <v/>
      </c>
      <c r="K319" s="99" t="str">
        <f aca="false">Inputs!H314</f>
        <v/>
      </c>
      <c r="L319" s="101" t="n">
        <f aca="false">Inputs!E314</f>
        <v>0</v>
      </c>
      <c r="M319" s="98" t="str">
        <f aca="false">VLOOKUP($A319,[1]!Table,MATCH(M$4,[1]!Curves,0))</f>
        <v/>
      </c>
      <c r="N319" s="99" t="str">
        <f aca="false">Inputs!I314</f>
        <v/>
      </c>
      <c r="O319" s="101" t="n">
        <f aca="false">Inputs!F314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0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e">
        <f aca="false">F319*G319</f>
        <v>#VALUE!</v>
      </c>
      <c r="AD319" s="90" t="e">
        <f aca="false">$F319*H319</f>
        <v>#VALUE!</v>
      </c>
      <c r="AE319" s="90" t="n">
        <f aca="false">$F319*I319</f>
        <v>0</v>
      </c>
      <c r="AF319" s="90" t="e">
        <f aca="false">$F319*J319</f>
        <v>#VALUE!</v>
      </c>
      <c r="AG319" s="90" t="e">
        <f aca="false">$F319*K319</f>
        <v>#VALUE!</v>
      </c>
      <c r="AH319" s="90" t="n">
        <f aca="false">$F319*L319</f>
        <v>0</v>
      </c>
      <c r="AI319" s="90" t="e">
        <f aca="false">$F319*M319</f>
        <v>#VALUE!</v>
      </c>
      <c r="AJ319" s="90" t="e">
        <f aca="false">$F319*N319</f>
        <v>#VALUE!</v>
      </c>
      <c r="AK319" s="90" t="n">
        <f aca="false">F319*O319</f>
        <v>0</v>
      </c>
      <c r="AL319" s="94"/>
      <c r="AM319" s="90" t="e">
        <f aca="false">-CHOOSE($G$3,AC319-AE319,AE319-AC319)</f>
        <v>#VALUE!</v>
      </c>
      <c r="AN319" s="90" t="e">
        <f aca="false">-CHOOSE($G$3,AF319-AH319,AH319-AF319)</f>
        <v>#VALUE!</v>
      </c>
      <c r="AO319" s="90" t="e">
        <f aca="false">-CHOOSE($G$3,AI319-AL319,AK319-AI319)</f>
        <v>#VALUE!</v>
      </c>
      <c r="AP319" s="107" t="e">
        <f aca="false">SUM(AM319:AO319)</f>
        <v>#VALUE!</v>
      </c>
      <c r="AR319" s="90" t="e">
        <f aca="false">-CHOOSE($G$3,AD319-AC319,AC319-AD319)</f>
        <v>#VALUE!</v>
      </c>
      <c r="AS319" s="90" t="e">
        <f aca="false">-CHOOSE($G$3,AG319-AF319,AF319-AG319)</f>
        <v>#VALUE!</v>
      </c>
      <c r="AT319" s="90" t="e">
        <f aca="false">-CHOOSE($G$3,AJ319-AI319,AI319-AJ319:AJ320)</f>
        <v>#VALUE!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108"/>
    </row>
    <row r="320" customFormat="false" ht="12" hidden="false" customHeight="true" outlineLevel="0" collapsed="false">
      <c r="A320" s="25" t="n">
        <f aca="false">EDATE(A319,1)</f>
        <v>46388</v>
      </c>
      <c r="B320" s="95" t="n">
        <f aca="false">Inputs!C315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98" t="str">
        <f aca="false">VLOOKUP($A320,[1]!Table,MATCH(G$4,[1]!Curves,0))</f>
        <v/>
      </c>
      <c r="H320" s="99" t="str">
        <f aca="false">Inputs!G315</f>
        <v/>
      </c>
      <c r="I320" s="100" t="n">
        <f aca="false">Inputs!D315</f>
        <v>0</v>
      </c>
      <c r="J320" s="98" t="str">
        <f aca="false">VLOOKUP($A320,[1]!Table,MATCH(J$4,[1]!Curves,0))</f>
        <v/>
      </c>
      <c r="K320" s="99" t="str">
        <f aca="false">Inputs!H315</f>
        <v/>
      </c>
      <c r="L320" s="101" t="n">
        <f aca="false">Inputs!E315</f>
        <v>0</v>
      </c>
      <c r="M320" s="98" t="str">
        <f aca="false">VLOOKUP($A320,[1]!Table,MATCH(M$4,[1]!Curves,0))</f>
        <v/>
      </c>
      <c r="N320" s="99" t="str">
        <f aca="false">Inputs!I315</f>
        <v/>
      </c>
      <c r="O320" s="101" t="n">
        <f aca="false">Inputs!F315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0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e">
        <f aca="false">F320*G320</f>
        <v>#VALUE!</v>
      </c>
      <c r="AD320" s="90" t="e">
        <f aca="false">$F320*H320</f>
        <v>#VALUE!</v>
      </c>
      <c r="AE320" s="90" t="n">
        <f aca="false">$F320*I320</f>
        <v>0</v>
      </c>
      <c r="AF320" s="90" t="e">
        <f aca="false">$F320*J320</f>
        <v>#VALUE!</v>
      </c>
      <c r="AG320" s="90" t="e">
        <f aca="false">$F320*K320</f>
        <v>#VALUE!</v>
      </c>
      <c r="AH320" s="90" t="n">
        <f aca="false">$F320*L320</f>
        <v>0</v>
      </c>
      <c r="AI320" s="90" t="e">
        <f aca="false">$F320*M320</f>
        <v>#VALUE!</v>
      </c>
      <c r="AJ320" s="90" t="e">
        <f aca="false">$F320*N320</f>
        <v>#VALUE!</v>
      </c>
      <c r="AK320" s="90" t="n">
        <f aca="false">F320*O320</f>
        <v>0</v>
      </c>
      <c r="AL320" s="94"/>
      <c r="AM320" s="90" t="e">
        <f aca="false">-CHOOSE($G$3,AC320-AE320,AE320-AC320)</f>
        <v>#VALUE!</v>
      </c>
      <c r="AN320" s="90" t="e">
        <f aca="false">-CHOOSE($G$3,AF320-AH320,AH320-AF320)</f>
        <v>#VALUE!</v>
      </c>
      <c r="AO320" s="90" t="e">
        <f aca="false">-CHOOSE($G$3,AI320-AL320,AK320-AI320)</f>
        <v>#VALUE!</v>
      </c>
      <c r="AP320" s="107" t="e">
        <f aca="false">SUM(AM320:AO320)</f>
        <v>#VALUE!</v>
      </c>
      <c r="AR320" s="90" t="e">
        <f aca="false">-CHOOSE($G$3,AD320-AC320,AC320-AD320)</f>
        <v>#VALUE!</v>
      </c>
      <c r="AS320" s="90" t="e">
        <f aca="false">-CHOOSE($G$3,AG320-AF320,AF320-AG320)</f>
        <v>#VALUE!</v>
      </c>
      <c r="AT320" s="90" t="e">
        <f aca="false">-CHOOSE($G$3,AJ320-AI320,AI320-AJ320:AJ321)</f>
        <v>#VALUE!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108"/>
    </row>
    <row r="321" customFormat="false" ht="12" hidden="false" customHeight="true" outlineLevel="0" collapsed="false">
      <c r="A321" s="25" t="n">
        <f aca="false">EDATE(A320,1)</f>
        <v>46419</v>
      </c>
      <c r="B321" s="95" t="n">
        <f aca="false">Inputs!C316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98" t="str">
        <f aca="false">VLOOKUP($A321,[1]!Table,MATCH(G$4,[1]!Curves,0))</f>
        <v/>
      </c>
      <c r="H321" s="99" t="str">
        <f aca="false">Inputs!G316</f>
        <v/>
      </c>
      <c r="I321" s="100" t="n">
        <f aca="false">Inputs!D316</f>
        <v>0</v>
      </c>
      <c r="J321" s="98" t="str">
        <f aca="false">VLOOKUP($A321,[1]!Table,MATCH(J$4,[1]!Curves,0))</f>
        <v/>
      </c>
      <c r="K321" s="99" t="str">
        <f aca="false">Inputs!H316</f>
        <v/>
      </c>
      <c r="L321" s="101" t="n">
        <f aca="false">Inputs!E316</f>
        <v>0</v>
      </c>
      <c r="M321" s="98" t="str">
        <f aca="false">VLOOKUP($A321,[1]!Table,MATCH(M$4,[1]!Curves,0))</f>
        <v/>
      </c>
      <c r="N321" s="99" t="str">
        <f aca="false">Inputs!I316</f>
        <v/>
      </c>
      <c r="O321" s="101" t="n">
        <f aca="false">Inputs!F316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0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e">
        <f aca="false">F321*G321</f>
        <v>#VALUE!</v>
      </c>
      <c r="AD321" s="90" t="e">
        <f aca="false">$F321*H321</f>
        <v>#VALUE!</v>
      </c>
      <c r="AE321" s="90" t="n">
        <f aca="false">$F321*I321</f>
        <v>0</v>
      </c>
      <c r="AF321" s="90" t="e">
        <f aca="false">$F321*J321</f>
        <v>#VALUE!</v>
      </c>
      <c r="AG321" s="90" t="e">
        <f aca="false">$F321*K321</f>
        <v>#VALUE!</v>
      </c>
      <c r="AH321" s="90" t="n">
        <f aca="false">$F321*L321</f>
        <v>0</v>
      </c>
      <c r="AI321" s="90" t="e">
        <f aca="false">$F321*M321</f>
        <v>#VALUE!</v>
      </c>
      <c r="AJ321" s="90" t="e">
        <f aca="false">$F321*N321</f>
        <v>#VALUE!</v>
      </c>
      <c r="AK321" s="90" t="n">
        <f aca="false">F321*O321</f>
        <v>0</v>
      </c>
      <c r="AL321" s="94"/>
      <c r="AM321" s="90" t="e">
        <f aca="false">-CHOOSE($G$3,AC321-AE321,AE321-AC321)</f>
        <v>#VALUE!</v>
      </c>
      <c r="AN321" s="90" t="e">
        <f aca="false">-CHOOSE($G$3,AF321-AH321,AH321-AF321)</f>
        <v>#VALUE!</v>
      </c>
      <c r="AO321" s="90" t="e">
        <f aca="false">-CHOOSE($G$3,AI321-AL321,AK321-AI321)</f>
        <v>#VALUE!</v>
      </c>
      <c r="AP321" s="107" t="e">
        <f aca="false">SUM(AM321:AO321)</f>
        <v>#VALUE!</v>
      </c>
      <c r="AR321" s="90" t="e">
        <f aca="false">-CHOOSE($G$3,AD321-AC321,AC321-AD321)</f>
        <v>#VALUE!</v>
      </c>
      <c r="AS321" s="90" t="e">
        <f aca="false">-CHOOSE($G$3,AG321-AF321,AF321-AG321)</f>
        <v>#VALUE!</v>
      </c>
      <c r="AT321" s="90" t="e">
        <f aca="false">-CHOOSE($G$3,AJ321-AI321,AI321-AJ321:AJ322)</f>
        <v>#VALUE!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108"/>
    </row>
    <row r="322" customFormat="false" ht="12" hidden="false" customHeight="true" outlineLevel="0" collapsed="false">
      <c r="A322" s="25" t="n">
        <f aca="false">EDATE(A321,1)</f>
        <v>46447</v>
      </c>
      <c r="B322" s="95" t="n">
        <f aca="false">Inputs!C317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98" t="str">
        <f aca="false">VLOOKUP($A322,[1]!Table,MATCH(G$4,[1]!Curves,0))</f>
        <v/>
      </c>
      <c r="H322" s="99" t="str">
        <f aca="false">Inputs!G317</f>
        <v/>
      </c>
      <c r="I322" s="100" t="n">
        <f aca="false">Inputs!D317</f>
        <v>0</v>
      </c>
      <c r="J322" s="98" t="str">
        <f aca="false">VLOOKUP($A322,[1]!Table,MATCH(J$4,[1]!Curves,0))</f>
        <v/>
      </c>
      <c r="K322" s="99" t="str">
        <f aca="false">Inputs!H317</f>
        <v/>
      </c>
      <c r="L322" s="101" t="n">
        <f aca="false">Inputs!E317</f>
        <v>0</v>
      </c>
      <c r="M322" s="98" t="str">
        <f aca="false">VLOOKUP($A322,[1]!Table,MATCH(M$4,[1]!Curves,0))</f>
        <v/>
      </c>
      <c r="N322" s="99" t="str">
        <f aca="false">Inputs!I317</f>
        <v/>
      </c>
      <c r="O322" s="101" t="n">
        <f aca="false">Inputs!F317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0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e">
        <f aca="false">F322*G322</f>
        <v>#VALUE!</v>
      </c>
      <c r="AD322" s="90" t="e">
        <f aca="false">$F322*H322</f>
        <v>#VALUE!</v>
      </c>
      <c r="AE322" s="90" t="n">
        <f aca="false">$F322*I322</f>
        <v>0</v>
      </c>
      <c r="AF322" s="90" t="e">
        <f aca="false">$F322*J322</f>
        <v>#VALUE!</v>
      </c>
      <c r="AG322" s="90" t="e">
        <f aca="false">$F322*K322</f>
        <v>#VALUE!</v>
      </c>
      <c r="AH322" s="90" t="n">
        <f aca="false">$F322*L322</f>
        <v>0</v>
      </c>
      <c r="AI322" s="90" t="e">
        <f aca="false">$F322*M322</f>
        <v>#VALUE!</v>
      </c>
      <c r="AJ322" s="90" t="e">
        <f aca="false">$F322*N322</f>
        <v>#VALUE!</v>
      </c>
      <c r="AK322" s="90" t="n">
        <f aca="false">F322*O322</f>
        <v>0</v>
      </c>
      <c r="AL322" s="94"/>
      <c r="AM322" s="90" t="e">
        <f aca="false">-CHOOSE($G$3,AC322-AE322,AE322-AC322)</f>
        <v>#VALUE!</v>
      </c>
      <c r="AN322" s="90" t="e">
        <f aca="false">-CHOOSE($G$3,AF322-AH322,AH322-AF322)</f>
        <v>#VALUE!</v>
      </c>
      <c r="AO322" s="90" t="e">
        <f aca="false">-CHOOSE($G$3,AI322-AL322,AK322-AI322)</f>
        <v>#VALUE!</v>
      </c>
      <c r="AP322" s="107" t="e">
        <f aca="false">SUM(AM322:AO322)</f>
        <v>#VALUE!</v>
      </c>
      <c r="AR322" s="90" t="e">
        <f aca="false">-CHOOSE($G$3,AD322-AC322,AC322-AD322)</f>
        <v>#VALUE!</v>
      </c>
      <c r="AS322" s="90" t="e">
        <f aca="false">-CHOOSE($G$3,AG322-AF322,AF322-AG322)</f>
        <v>#VALUE!</v>
      </c>
      <c r="AT322" s="90" t="e">
        <f aca="false">-CHOOSE($G$3,AJ322-AI322,AI322-AJ322:AJ323)</f>
        <v>#VALUE!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108"/>
    </row>
    <row r="323" customFormat="false" ht="12" hidden="false" customHeight="true" outlineLevel="0" collapsed="false">
      <c r="A323" s="25" t="n">
        <f aca="false">EDATE(A322,1)</f>
        <v>46478</v>
      </c>
      <c r="B323" s="95" t="n">
        <f aca="false">Inputs!C318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98" t="str">
        <f aca="false">VLOOKUP($A323,[1]!Table,MATCH(G$4,[1]!Curves,0))</f>
        <v/>
      </c>
      <c r="H323" s="99" t="str">
        <f aca="false">Inputs!G318</f>
        <v/>
      </c>
      <c r="I323" s="100" t="n">
        <f aca="false">Inputs!D318</f>
        <v>0</v>
      </c>
      <c r="J323" s="98" t="str">
        <f aca="false">VLOOKUP($A323,[1]!Table,MATCH(J$4,[1]!Curves,0))</f>
        <v/>
      </c>
      <c r="K323" s="99" t="str">
        <f aca="false">Inputs!H318</f>
        <v/>
      </c>
      <c r="L323" s="101" t="n">
        <f aca="false">Inputs!E318</f>
        <v>0</v>
      </c>
      <c r="M323" s="98" t="str">
        <f aca="false">VLOOKUP($A323,[1]!Table,MATCH(M$4,[1]!Curves,0))</f>
        <v/>
      </c>
      <c r="N323" s="99" t="str">
        <f aca="false">Inputs!I318</f>
        <v/>
      </c>
      <c r="O323" s="101" t="n">
        <f aca="false">Inputs!F318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0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e">
        <f aca="false">F323*G323</f>
        <v>#VALUE!</v>
      </c>
      <c r="AD323" s="90" t="e">
        <f aca="false">$F323*H323</f>
        <v>#VALUE!</v>
      </c>
      <c r="AE323" s="90" t="n">
        <f aca="false">$F323*I323</f>
        <v>0</v>
      </c>
      <c r="AF323" s="90" t="e">
        <f aca="false">$F323*J323</f>
        <v>#VALUE!</v>
      </c>
      <c r="AG323" s="90" t="e">
        <f aca="false">$F323*K323</f>
        <v>#VALUE!</v>
      </c>
      <c r="AH323" s="90" t="n">
        <f aca="false">$F323*L323</f>
        <v>0</v>
      </c>
      <c r="AI323" s="90" t="e">
        <f aca="false">$F323*M323</f>
        <v>#VALUE!</v>
      </c>
      <c r="AJ323" s="90" t="e">
        <f aca="false">$F323*N323</f>
        <v>#VALUE!</v>
      </c>
      <c r="AK323" s="90" t="n">
        <f aca="false">F323*O323</f>
        <v>0</v>
      </c>
      <c r="AL323" s="94"/>
      <c r="AM323" s="90" t="e">
        <f aca="false">-CHOOSE($G$3,AC323-AE323,AE323-AC323)</f>
        <v>#VALUE!</v>
      </c>
      <c r="AN323" s="90" t="e">
        <f aca="false">-CHOOSE($G$3,AF323-AH323,AH323-AF323)</f>
        <v>#VALUE!</v>
      </c>
      <c r="AO323" s="90" t="e">
        <f aca="false">-CHOOSE($G$3,AI323-AL323,AK323-AI323)</f>
        <v>#VALUE!</v>
      </c>
      <c r="AP323" s="107" t="e">
        <f aca="false">SUM(AM323:AO323)</f>
        <v>#VALUE!</v>
      </c>
      <c r="AR323" s="90" t="e">
        <f aca="false">-CHOOSE($G$3,AD323-AC323,AC323-AD323)</f>
        <v>#VALUE!</v>
      </c>
      <c r="AS323" s="90" t="e">
        <f aca="false">-CHOOSE($G$3,AG323-AF323,AF323-AG323)</f>
        <v>#VALUE!</v>
      </c>
      <c r="AT323" s="90" t="e">
        <f aca="false">-CHOOSE($G$3,AJ323-AI323,AI323-AJ323:AJ324)</f>
        <v>#VALUE!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108"/>
    </row>
    <row r="324" customFormat="false" ht="12" hidden="false" customHeight="true" outlineLevel="0" collapsed="false">
      <c r="A324" s="25" t="n">
        <f aca="false">EDATE(A323,1)</f>
        <v>46508</v>
      </c>
      <c r="B324" s="95" t="n">
        <f aca="false">Inputs!C319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98" t="str">
        <f aca="false">VLOOKUP($A324,[1]!Table,MATCH(G$4,[1]!Curves,0))</f>
        <v/>
      </c>
      <c r="H324" s="99" t="str">
        <f aca="false">Inputs!G319</f>
        <v/>
      </c>
      <c r="I324" s="100" t="n">
        <f aca="false">Inputs!D319</f>
        <v>0</v>
      </c>
      <c r="J324" s="98" t="str">
        <f aca="false">VLOOKUP($A324,[1]!Table,MATCH(J$4,[1]!Curves,0))</f>
        <v/>
      </c>
      <c r="K324" s="99" t="str">
        <f aca="false">Inputs!H319</f>
        <v/>
      </c>
      <c r="L324" s="101" t="n">
        <f aca="false">Inputs!E319</f>
        <v>0</v>
      </c>
      <c r="M324" s="98" t="str">
        <f aca="false">VLOOKUP($A324,[1]!Table,MATCH(M$4,[1]!Curves,0))</f>
        <v/>
      </c>
      <c r="N324" s="99" t="str">
        <f aca="false">Inputs!I319</f>
        <v/>
      </c>
      <c r="O324" s="101" t="n">
        <f aca="false">Inputs!F319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0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e">
        <f aca="false">F324*G324</f>
        <v>#VALUE!</v>
      </c>
      <c r="AD324" s="90" t="e">
        <f aca="false">$F324*H324</f>
        <v>#VALUE!</v>
      </c>
      <c r="AE324" s="90" t="n">
        <f aca="false">$F324*I324</f>
        <v>0</v>
      </c>
      <c r="AF324" s="90" t="e">
        <f aca="false">$F324*J324</f>
        <v>#VALUE!</v>
      </c>
      <c r="AG324" s="90" t="e">
        <f aca="false">$F324*K324</f>
        <v>#VALUE!</v>
      </c>
      <c r="AH324" s="90" t="n">
        <f aca="false">$F324*L324</f>
        <v>0</v>
      </c>
      <c r="AI324" s="90" t="e">
        <f aca="false">$F324*M324</f>
        <v>#VALUE!</v>
      </c>
      <c r="AJ324" s="90" t="e">
        <f aca="false">$F324*N324</f>
        <v>#VALUE!</v>
      </c>
      <c r="AK324" s="90" t="n">
        <f aca="false">F324*O324</f>
        <v>0</v>
      </c>
      <c r="AL324" s="94"/>
      <c r="AM324" s="90" t="e">
        <f aca="false">-CHOOSE($G$3,AC324-AE324,AE324-AC324)</f>
        <v>#VALUE!</v>
      </c>
      <c r="AN324" s="90" t="e">
        <f aca="false">-CHOOSE($G$3,AF324-AH324,AH324-AF324)</f>
        <v>#VALUE!</v>
      </c>
      <c r="AO324" s="90" t="e">
        <f aca="false">-CHOOSE($G$3,AI324-AL324,AK324-AI324)</f>
        <v>#VALUE!</v>
      </c>
      <c r="AP324" s="107" t="e">
        <f aca="false">SUM(AM324:AO324)</f>
        <v>#VALUE!</v>
      </c>
      <c r="AR324" s="90" t="e">
        <f aca="false">-CHOOSE($G$3,AD324-AC324,AC324-AD324)</f>
        <v>#VALUE!</v>
      </c>
      <c r="AS324" s="90" t="e">
        <f aca="false">-CHOOSE($G$3,AG324-AF324,AF324-AG324)</f>
        <v>#VALUE!</v>
      </c>
      <c r="AT324" s="90" t="e">
        <f aca="false">-CHOOSE($G$3,AJ324-AI324,AI324-AJ324:AJ325)</f>
        <v>#VALUE!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108"/>
    </row>
    <row r="325" customFormat="false" ht="12" hidden="false" customHeight="true" outlineLevel="0" collapsed="false">
      <c r="A325" s="25" t="n">
        <f aca="false">EDATE(A324,1)</f>
        <v>46539</v>
      </c>
      <c r="B325" s="95" t="n">
        <f aca="false">Inputs!C320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98" t="str">
        <f aca="false">VLOOKUP($A325,[1]!Table,MATCH(G$4,[1]!Curves,0))</f>
        <v/>
      </c>
      <c r="H325" s="99" t="str">
        <f aca="false">Inputs!G320</f>
        <v/>
      </c>
      <c r="I325" s="100" t="n">
        <f aca="false">Inputs!D320</f>
        <v>0</v>
      </c>
      <c r="J325" s="98" t="str">
        <f aca="false">VLOOKUP($A325,[1]!Table,MATCH(J$4,[1]!Curves,0))</f>
        <v/>
      </c>
      <c r="K325" s="99" t="str">
        <f aca="false">Inputs!H320</f>
        <v/>
      </c>
      <c r="L325" s="101" t="n">
        <f aca="false">Inputs!E320</f>
        <v>0</v>
      </c>
      <c r="M325" s="98" t="str">
        <f aca="false">VLOOKUP($A325,[1]!Table,MATCH(M$4,[1]!Curves,0))</f>
        <v/>
      </c>
      <c r="N325" s="99" t="str">
        <f aca="false">Inputs!I320</f>
        <v/>
      </c>
      <c r="O325" s="101" t="n">
        <f aca="false">Inputs!F320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0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e">
        <f aca="false">F325*G325</f>
        <v>#VALUE!</v>
      </c>
      <c r="AD325" s="90" t="e">
        <f aca="false">$F325*H325</f>
        <v>#VALUE!</v>
      </c>
      <c r="AE325" s="90" t="n">
        <f aca="false">$F325*I325</f>
        <v>0</v>
      </c>
      <c r="AF325" s="90" t="e">
        <f aca="false">$F325*J325</f>
        <v>#VALUE!</v>
      </c>
      <c r="AG325" s="90" t="e">
        <f aca="false">$F325*K325</f>
        <v>#VALUE!</v>
      </c>
      <c r="AH325" s="90" t="n">
        <f aca="false">$F325*L325</f>
        <v>0</v>
      </c>
      <c r="AI325" s="90" t="e">
        <f aca="false">$F325*M325</f>
        <v>#VALUE!</v>
      </c>
      <c r="AJ325" s="90" t="e">
        <f aca="false">$F325*N325</f>
        <v>#VALUE!</v>
      </c>
      <c r="AK325" s="90" t="n">
        <f aca="false">F325*O325</f>
        <v>0</v>
      </c>
      <c r="AL325" s="94"/>
      <c r="AM325" s="90" t="e">
        <f aca="false">-CHOOSE($G$3,AC325-AE325,AE325-AC325)</f>
        <v>#VALUE!</v>
      </c>
      <c r="AN325" s="90" t="e">
        <f aca="false">-CHOOSE($G$3,AF325-AH325,AH325-AF325)</f>
        <v>#VALUE!</v>
      </c>
      <c r="AO325" s="90" t="e">
        <f aca="false">-CHOOSE($G$3,AI325-AL325,AK325-AI325)</f>
        <v>#VALUE!</v>
      </c>
      <c r="AP325" s="107" t="e">
        <f aca="false">SUM(AM325:AO325)</f>
        <v>#VALUE!</v>
      </c>
      <c r="AR325" s="90" t="e">
        <f aca="false">-CHOOSE($G$3,AD325-AC325,AC325-AD325)</f>
        <v>#VALUE!</v>
      </c>
      <c r="AS325" s="90" t="e">
        <f aca="false">-CHOOSE($G$3,AG325-AF325,AF325-AG325)</f>
        <v>#VALUE!</v>
      </c>
      <c r="AT325" s="90" t="e">
        <f aca="false">-CHOOSE($G$3,AJ325-AI325,AI325-AJ325:AJ326)</f>
        <v>#VALUE!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108"/>
    </row>
    <row r="326" customFormat="false" ht="12" hidden="false" customHeight="true" outlineLevel="0" collapsed="false">
      <c r="A326" s="25" t="n">
        <f aca="false">EDATE(A325,1)</f>
        <v>46569</v>
      </c>
      <c r="B326" s="95" t="n">
        <f aca="false">Inputs!C321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98" t="str">
        <f aca="false">VLOOKUP($A326,[1]!Table,MATCH(G$4,[1]!Curves,0))</f>
        <v/>
      </c>
      <c r="H326" s="99" t="str">
        <f aca="false">Inputs!G321</f>
        <v/>
      </c>
      <c r="I326" s="100" t="n">
        <f aca="false">Inputs!D321</f>
        <v>0</v>
      </c>
      <c r="J326" s="98" t="str">
        <f aca="false">VLOOKUP($A326,[1]!Table,MATCH(J$4,[1]!Curves,0))</f>
        <v/>
      </c>
      <c r="K326" s="99" t="str">
        <f aca="false">Inputs!H321</f>
        <v/>
      </c>
      <c r="L326" s="101" t="n">
        <f aca="false">Inputs!E321</f>
        <v>0</v>
      </c>
      <c r="M326" s="98" t="str">
        <f aca="false">VLOOKUP($A326,[1]!Table,MATCH(M$4,[1]!Curves,0))</f>
        <v/>
      </c>
      <c r="N326" s="99" t="str">
        <f aca="false">Inputs!I321</f>
        <v/>
      </c>
      <c r="O326" s="101" t="n">
        <f aca="false">Inputs!F321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0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e">
        <f aca="false">F326*G326</f>
        <v>#VALUE!</v>
      </c>
      <c r="AD326" s="90" t="e">
        <f aca="false">$F326*H326</f>
        <v>#VALUE!</v>
      </c>
      <c r="AE326" s="90" t="n">
        <f aca="false">$F326*I326</f>
        <v>0</v>
      </c>
      <c r="AF326" s="90" t="e">
        <f aca="false">$F326*J326</f>
        <v>#VALUE!</v>
      </c>
      <c r="AG326" s="90" t="e">
        <f aca="false">$F326*K326</f>
        <v>#VALUE!</v>
      </c>
      <c r="AH326" s="90" t="n">
        <f aca="false">$F326*L326</f>
        <v>0</v>
      </c>
      <c r="AI326" s="90" t="e">
        <f aca="false">$F326*M326</f>
        <v>#VALUE!</v>
      </c>
      <c r="AJ326" s="90" t="e">
        <f aca="false">$F326*N326</f>
        <v>#VALUE!</v>
      </c>
      <c r="AK326" s="90" t="n">
        <f aca="false">F326*O326</f>
        <v>0</v>
      </c>
      <c r="AL326" s="94"/>
      <c r="AM326" s="90" t="e">
        <f aca="false">-CHOOSE($G$3,AC326-AE326,AE326-AC326)</f>
        <v>#VALUE!</v>
      </c>
      <c r="AN326" s="90" t="e">
        <f aca="false">-CHOOSE($G$3,AF326-AH326,AH326-AF326)</f>
        <v>#VALUE!</v>
      </c>
      <c r="AO326" s="90" t="e">
        <f aca="false">-CHOOSE($G$3,AI326-AL326,AK326-AI326)</f>
        <v>#VALUE!</v>
      </c>
      <c r="AP326" s="107" t="e">
        <f aca="false">SUM(AM326:AO326)</f>
        <v>#VALUE!</v>
      </c>
      <c r="AR326" s="90" t="e">
        <f aca="false">-CHOOSE($G$3,AD326-AC326,AC326-AD326)</f>
        <v>#VALUE!</v>
      </c>
      <c r="AS326" s="90" t="e">
        <f aca="false">-CHOOSE($G$3,AG326-AF326,AF326-AG326)</f>
        <v>#VALUE!</v>
      </c>
      <c r="AT326" s="90" t="e">
        <f aca="false">-CHOOSE($G$3,AJ326-AI326,AI326-AJ326:AJ327)</f>
        <v>#VALUE!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108"/>
    </row>
    <row r="327" customFormat="false" ht="12" hidden="false" customHeight="true" outlineLevel="0" collapsed="false">
      <c r="A327" s="25" t="n">
        <f aca="false">EDATE(A326,1)</f>
        <v>46600</v>
      </c>
      <c r="B327" s="95" t="n">
        <f aca="false">Inputs!C322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98" t="str">
        <f aca="false">VLOOKUP($A327,[1]!Table,MATCH(G$4,[1]!Curves,0))</f>
        <v/>
      </c>
      <c r="H327" s="99" t="str">
        <f aca="false">Inputs!G322</f>
        <v/>
      </c>
      <c r="I327" s="100" t="n">
        <f aca="false">Inputs!D322</f>
        <v>0</v>
      </c>
      <c r="J327" s="98" t="str">
        <f aca="false">VLOOKUP($A327,[1]!Table,MATCH(J$4,[1]!Curves,0))</f>
        <v/>
      </c>
      <c r="K327" s="99" t="str">
        <f aca="false">Inputs!H322</f>
        <v/>
      </c>
      <c r="L327" s="101" t="n">
        <f aca="false">Inputs!E322</f>
        <v>0</v>
      </c>
      <c r="M327" s="98" t="str">
        <f aca="false">VLOOKUP($A327,[1]!Table,MATCH(M$4,[1]!Curves,0))</f>
        <v/>
      </c>
      <c r="N327" s="99" t="str">
        <f aca="false">Inputs!I322</f>
        <v/>
      </c>
      <c r="O327" s="101" t="n">
        <f aca="false">Inputs!F322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0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e">
        <f aca="false">F327*G327</f>
        <v>#VALUE!</v>
      </c>
      <c r="AD327" s="90" t="e">
        <f aca="false">$F327*H327</f>
        <v>#VALUE!</v>
      </c>
      <c r="AE327" s="90" t="n">
        <f aca="false">$F327*I327</f>
        <v>0</v>
      </c>
      <c r="AF327" s="90" t="e">
        <f aca="false">$F327*J327</f>
        <v>#VALUE!</v>
      </c>
      <c r="AG327" s="90" t="e">
        <f aca="false">$F327*K327</f>
        <v>#VALUE!</v>
      </c>
      <c r="AH327" s="90" t="n">
        <f aca="false">$F327*L327</f>
        <v>0</v>
      </c>
      <c r="AI327" s="90" t="e">
        <f aca="false">$F327*M327</f>
        <v>#VALUE!</v>
      </c>
      <c r="AJ327" s="90" t="e">
        <f aca="false">$F327*N327</f>
        <v>#VALUE!</v>
      </c>
      <c r="AK327" s="90" t="n">
        <f aca="false">F327*O327</f>
        <v>0</v>
      </c>
      <c r="AL327" s="94"/>
      <c r="AM327" s="90" t="e">
        <f aca="false">-CHOOSE($G$3,AC327-AE327,AE327-AC327)</f>
        <v>#VALUE!</v>
      </c>
      <c r="AN327" s="90" t="e">
        <f aca="false">-CHOOSE($G$3,AF327-AH327,AH327-AF327)</f>
        <v>#VALUE!</v>
      </c>
      <c r="AO327" s="90" t="e">
        <f aca="false">-CHOOSE($G$3,AI327-AL327,AK327-AI327)</f>
        <v>#VALUE!</v>
      </c>
      <c r="AP327" s="107" t="e">
        <f aca="false">SUM(AM327:AO327)</f>
        <v>#VALUE!</v>
      </c>
      <c r="AR327" s="90" t="e">
        <f aca="false">-CHOOSE($G$3,AD327-AC327,AC327-AD327)</f>
        <v>#VALUE!</v>
      </c>
      <c r="AS327" s="90" t="e">
        <f aca="false">-CHOOSE($G$3,AG327-AF327,AF327-AG327)</f>
        <v>#VALUE!</v>
      </c>
      <c r="AT327" s="90" t="e">
        <f aca="false">-CHOOSE($G$3,AJ327-AI327,AI327-AJ327:AJ328)</f>
        <v>#VALUE!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108"/>
    </row>
    <row r="328" customFormat="false" ht="12" hidden="false" customHeight="true" outlineLevel="0" collapsed="false">
      <c r="A328" s="25" t="n">
        <f aca="false">EDATE(A327,1)</f>
        <v>46631</v>
      </c>
      <c r="B328" s="95" t="n">
        <f aca="false">Inputs!C323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98" t="str">
        <f aca="false">VLOOKUP($A328,[1]!Table,MATCH(G$4,[1]!Curves,0))</f>
        <v/>
      </c>
      <c r="H328" s="99" t="str">
        <f aca="false">Inputs!G323</f>
        <v/>
      </c>
      <c r="I328" s="100" t="n">
        <f aca="false">Inputs!D323</f>
        <v>0</v>
      </c>
      <c r="J328" s="98" t="str">
        <f aca="false">VLOOKUP($A328,[1]!Table,MATCH(J$4,[1]!Curves,0))</f>
        <v/>
      </c>
      <c r="K328" s="99" t="str">
        <f aca="false">Inputs!H323</f>
        <v/>
      </c>
      <c r="L328" s="101" t="n">
        <f aca="false">Inputs!E323</f>
        <v>0</v>
      </c>
      <c r="M328" s="98" t="str">
        <f aca="false">VLOOKUP($A328,[1]!Table,MATCH(M$4,[1]!Curves,0))</f>
        <v/>
      </c>
      <c r="N328" s="99" t="str">
        <f aca="false">Inputs!I323</f>
        <v/>
      </c>
      <c r="O328" s="101" t="n">
        <f aca="false">Inputs!F323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0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e">
        <f aca="false">F328*G328</f>
        <v>#VALUE!</v>
      </c>
      <c r="AD328" s="90" t="e">
        <f aca="false">$F328*H328</f>
        <v>#VALUE!</v>
      </c>
      <c r="AE328" s="90" t="n">
        <f aca="false">$F328*I328</f>
        <v>0</v>
      </c>
      <c r="AF328" s="90" t="e">
        <f aca="false">$F328*J328</f>
        <v>#VALUE!</v>
      </c>
      <c r="AG328" s="90" t="e">
        <f aca="false">$F328*K328</f>
        <v>#VALUE!</v>
      </c>
      <c r="AH328" s="90" t="n">
        <f aca="false">$F328*L328</f>
        <v>0</v>
      </c>
      <c r="AI328" s="90" t="e">
        <f aca="false">$F328*M328</f>
        <v>#VALUE!</v>
      </c>
      <c r="AJ328" s="90" t="e">
        <f aca="false">$F328*N328</f>
        <v>#VALUE!</v>
      </c>
      <c r="AK328" s="90" t="n">
        <f aca="false">F328*O328</f>
        <v>0</v>
      </c>
      <c r="AL328" s="94"/>
      <c r="AM328" s="90" t="e">
        <f aca="false">-CHOOSE($G$3,AC328-AE328,AE328-AC328)</f>
        <v>#VALUE!</v>
      </c>
      <c r="AN328" s="90" t="e">
        <f aca="false">-CHOOSE($G$3,AF328-AH328,AH328-AF328)</f>
        <v>#VALUE!</v>
      </c>
      <c r="AO328" s="90" t="e">
        <f aca="false">-CHOOSE($G$3,AI328-AL328,AK328-AI328)</f>
        <v>#VALUE!</v>
      </c>
      <c r="AP328" s="107" t="e">
        <f aca="false">SUM(AM328:AO328)</f>
        <v>#VALUE!</v>
      </c>
      <c r="AR328" s="90" t="e">
        <f aca="false">-CHOOSE($G$3,AD328-AC328,AC328-AD328)</f>
        <v>#VALUE!</v>
      </c>
      <c r="AS328" s="90" t="e">
        <f aca="false">-CHOOSE($G$3,AG328-AF328,AF328-AG328)</f>
        <v>#VALUE!</v>
      </c>
      <c r="AT328" s="90" t="e">
        <f aca="false">-CHOOSE($G$3,AJ328-AI328,AI328-AJ328:AJ329)</f>
        <v>#VALUE!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108"/>
    </row>
    <row r="329" customFormat="false" ht="12" hidden="false" customHeight="true" outlineLevel="0" collapsed="false">
      <c r="A329" s="25" t="n">
        <f aca="false">EDATE(A328,1)</f>
        <v>46661</v>
      </c>
      <c r="B329" s="95" t="n">
        <f aca="false">Inputs!C324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98" t="str">
        <f aca="false">VLOOKUP($A329,[1]!Table,MATCH(G$4,[1]!Curves,0))</f>
        <v/>
      </c>
      <c r="H329" s="99" t="str">
        <f aca="false">Inputs!G324</f>
        <v/>
      </c>
      <c r="I329" s="100" t="n">
        <f aca="false">Inputs!D324</f>
        <v>0</v>
      </c>
      <c r="J329" s="98" t="str">
        <f aca="false">VLOOKUP($A329,[1]!Table,MATCH(J$4,[1]!Curves,0))</f>
        <v/>
      </c>
      <c r="K329" s="99" t="str">
        <f aca="false">Inputs!H324</f>
        <v/>
      </c>
      <c r="L329" s="101" t="n">
        <f aca="false">Inputs!E324</f>
        <v>0</v>
      </c>
      <c r="M329" s="98" t="str">
        <f aca="false">VLOOKUP($A329,[1]!Table,MATCH(M$4,[1]!Curves,0))</f>
        <v/>
      </c>
      <c r="N329" s="99" t="str">
        <f aca="false">Inputs!I324</f>
        <v/>
      </c>
      <c r="O329" s="101" t="n">
        <f aca="false">Inputs!F324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0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e">
        <f aca="false">F329*G329</f>
        <v>#VALUE!</v>
      </c>
      <c r="AD329" s="90" t="e">
        <f aca="false">$F329*H329</f>
        <v>#VALUE!</v>
      </c>
      <c r="AE329" s="90" t="n">
        <f aca="false">$F329*I329</f>
        <v>0</v>
      </c>
      <c r="AF329" s="90" t="e">
        <f aca="false">$F329*J329</f>
        <v>#VALUE!</v>
      </c>
      <c r="AG329" s="90" t="e">
        <f aca="false">$F329*K329</f>
        <v>#VALUE!</v>
      </c>
      <c r="AH329" s="90" t="n">
        <f aca="false">$F329*L329</f>
        <v>0</v>
      </c>
      <c r="AI329" s="90" t="e">
        <f aca="false">$F329*M329</f>
        <v>#VALUE!</v>
      </c>
      <c r="AJ329" s="90" t="e">
        <f aca="false">$F329*N329</f>
        <v>#VALUE!</v>
      </c>
      <c r="AK329" s="90" t="n">
        <f aca="false">F329*O329</f>
        <v>0</v>
      </c>
      <c r="AL329" s="94"/>
      <c r="AM329" s="90" t="e">
        <f aca="false">-CHOOSE($G$3,AC329-AE329,AE329-AC329)</f>
        <v>#VALUE!</v>
      </c>
      <c r="AN329" s="90" t="e">
        <f aca="false">-CHOOSE($G$3,AF329-AH329,AH329-AF329)</f>
        <v>#VALUE!</v>
      </c>
      <c r="AO329" s="90" t="e">
        <f aca="false">-CHOOSE($G$3,AI329-AL329,AK329-AI329)</f>
        <v>#VALUE!</v>
      </c>
      <c r="AP329" s="107" t="e">
        <f aca="false">SUM(AM329:AO329)</f>
        <v>#VALUE!</v>
      </c>
      <c r="AR329" s="90" t="e">
        <f aca="false">-CHOOSE($G$3,AD329-AC329,AC329-AD329)</f>
        <v>#VALUE!</v>
      </c>
      <c r="AS329" s="90" t="e">
        <f aca="false">-CHOOSE($G$3,AG329-AF329,AF329-AG329)</f>
        <v>#VALUE!</v>
      </c>
      <c r="AT329" s="90" t="e">
        <f aca="false">-CHOOSE($G$3,AJ329-AI329,AI329-AJ329:AJ330)</f>
        <v>#VALUE!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108"/>
    </row>
    <row r="330" customFormat="false" ht="12" hidden="false" customHeight="true" outlineLevel="0" collapsed="false">
      <c r="A330" s="25" t="n">
        <f aca="false">EDATE(A329,1)</f>
        <v>46692</v>
      </c>
      <c r="B330" s="95" t="n">
        <f aca="false">Inputs!C325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98" t="str">
        <f aca="false">VLOOKUP($A330,[1]!Table,MATCH(G$4,[1]!Curves,0))</f>
        <v/>
      </c>
      <c r="H330" s="99" t="str">
        <f aca="false">Inputs!G325</f>
        <v/>
      </c>
      <c r="I330" s="100" t="n">
        <f aca="false">Inputs!D325</f>
        <v>0</v>
      </c>
      <c r="J330" s="98" t="str">
        <f aca="false">VLOOKUP($A330,[1]!Table,MATCH(J$4,[1]!Curves,0))</f>
        <v/>
      </c>
      <c r="K330" s="99" t="str">
        <f aca="false">Inputs!H325</f>
        <v/>
      </c>
      <c r="L330" s="101" t="n">
        <f aca="false">Inputs!E325</f>
        <v>0</v>
      </c>
      <c r="M330" s="98" t="str">
        <f aca="false">VLOOKUP($A330,[1]!Table,MATCH(M$4,[1]!Curves,0))</f>
        <v/>
      </c>
      <c r="N330" s="99" t="str">
        <f aca="false">Inputs!I325</f>
        <v/>
      </c>
      <c r="O330" s="101" t="n">
        <f aca="false">Inputs!F325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0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e">
        <f aca="false">F330*G330</f>
        <v>#VALUE!</v>
      </c>
      <c r="AD330" s="90" t="e">
        <f aca="false">$F330*H330</f>
        <v>#VALUE!</v>
      </c>
      <c r="AE330" s="90" t="n">
        <f aca="false">$F330*I330</f>
        <v>0</v>
      </c>
      <c r="AF330" s="90" t="e">
        <f aca="false">$F330*J330</f>
        <v>#VALUE!</v>
      </c>
      <c r="AG330" s="90" t="e">
        <f aca="false">$F330*K330</f>
        <v>#VALUE!</v>
      </c>
      <c r="AH330" s="90" t="n">
        <f aca="false">$F330*L330</f>
        <v>0</v>
      </c>
      <c r="AI330" s="90" t="e">
        <f aca="false">$F330*M330</f>
        <v>#VALUE!</v>
      </c>
      <c r="AJ330" s="90" t="e">
        <f aca="false">$F330*N330</f>
        <v>#VALUE!</v>
      </c>
      <c r="AK330" s="90" t="n">
        <f aca="false">F330*O330</f>
        <v>0</v>
      </c>
      <c r="AL330" s="94"/>
      <c r="AM330" s="90" t="e">
        <f aca="false">-CHOOSE($G$3,AC330-AE330,AE330-AC330)</f>
        <v>#VALUE!</v>
      </c>
      <c r="AN330" s="90" t="e">
        <f aca="false">-CHOOSE($G$3,AF330-AH330,AH330-AF330)</f>
        <v>#VALUE!</v>
      </c>
      <c r="AO330" s="90" t="e">
        <f aca="false">-CHOOSE($G$3,AI330-AL330,AK330-AI330)</f>
        <v>#VALUE!</v>
      </c>
      <c r="AP330" s="107" t="e">
        <f aca="false">SUM(AM330:AO330)</f>
        <v>#VALUE!</v>
      </c>
      <c r="AR330" s="90" t="e">
        <f aca="false">-CHOOSE($G$3,AD330-AC330,AC330-AD330)</f>
        <v>#VALUE!</v>
      </c>
      <c r="AS330" s="90" t="e">
        <f aca="false">-CHOOSE($G$3,AG330-AF330,AF330-AG330)</f>
        <v>#VALUE!</v>
      </c>
      <c r="AT330" s="90" t="e">
        <f aca="false">-CHOOSE($G$3,AJ330-AI330,AI330-AJ330:AJ331)</f>
        <v>#VALUE!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108"/>
    </row>
    <row r="331" customFormat="false" ht="12" hidden="false" customHeight="true" outlineLevel="0" collapsed="false">
      <c r="A331" s="25" t="n">
        <f aca="false">EDATE(A330,1)</f>
        <v>46722</v>
      </c>
      <c r="B331" s="95" t="n">
        <f aca="false">Inputs!C326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98" t="str">
        <f aca="false">VLOOKUP($A331,[1]!Table,MATCH(G$4,[1]!Curves,0))</f>
        <v/>
      </c>
      <c r="H331" s="99" t="str">
        <f aca="false">Inputs!G326</f>
        <v/>
      </c>
      <c r="I331" s="100" t="n">
        <f aca="false">Inputs!D326</f>
        <v>0</v>
      </c>
      <c r="J331" s="98" t="str">
        <f aca="false">VLOOKUP($A331,[1]!Table,MATCH(J$4,[1]!Curves,0))</f>
        <v/>
      </c>
      <c r="K331" s="99" t="str">
        <f aca="false">Inputs!H326</f>
        <v/>
      </c>
      <c r="L331" s="101" t="n">
        <f aca="false">Inputs!E326</f>
        <v>0</v>
      </c>
      <c r="M331" s="98" t="str">
        <f aca="false">VLOOKUP($A331,[1]!Table,MATCH(M$4,[1]!Curves,0))</f>
        <v/>
      </c>
      <c r="N331" s="99" t="str">
        <f aca="false">Inputs!I326</f>
        <v/>
      </c>
      <c r="O331" s="101" t="n">
        <f aca="false">Inputs!F326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0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e">
        <f aca="false">F331*G331</f>
        <v>#VALUE!</v>
      </c>
      <c r="AD331" s="90" t="e">
        <f aca="false">$F331*H331</f>
        <v>#VALUE!</v>
      </c>
      <c r="AE331" s="90" t="n">
        <f aca="false">$F331*I331</f>
        <v>0</v>
      </c>
      <c r="AF331" s="90" t="e">
        <f aca="false">$F331*J331</f>
        <v>#VALUE!</v>
      </c>
      <c r="AG331" s="90" t="e">
        <f aca="false">$F331*K331</f>
        <v>#VALUE!</v>
      </c>
      <c r="AH331" s="90" t="n">
        <f aca="false">$F331*L331</f>
        <v>0</v>
      </c>
      <c r="AI331" s="90" t="e">
        <f aca="false">$F331*M331</f>
        <v>#VALUE!</v>
      </c>
      <c r="AJ331" s="90" t="e">
        <f aca="false">$F331*N331</f>
        <v>#VALUE!</v>
      </c>
      <c r="AK331" s="90" t="n">
        <f aca="false">F331*O331</f>
        <v>0</v>
      </c>
      <c r="AL331" s="94"/>
      <c r="AM331" s="90" t="e">
        <f aca="false">-CHOOSE($G$3,AC331-AE331,AE331-AC331)</f>
        <v>#VALUE!</v>
      </c>
      <c r="AN331" s="90" t="e">
        <f aca="false">-CHOOSE($G$3,AF331-AH331,AH331-AF331)</f>
        <v>#VALUE!</v>
      </c>
      <c r="AO331" s="90" t="e">
        <f aca="false">-CHOOSE($G$3,AI331-AL331,AK331-AI331)</f>
        <v>#VALUE!</v>
      </c>
      <c r="AP331" s="107" t="e">
        <f aca="false">SUM(AM331:AO331)</f>
        <v>#VALUE!</v>
      </c>
      <c r="AR331" s="90" t="e">
        <f aca="false">-CHOOSE($G$3,AD331-AC331,AC331-AD331)</f>
        <v>#VALUE!</v>
      </c>
      <c r="AS331" s="90" t="e">
        <f aca="false">-CHOOSE($G$3,AG331-AF331,AF331-AG331)</f>
        <v>#VALUE!</v>
      </c>
      <c r="AT331" s="90" t="e">
        <f aca="false">-CHOOSE($G$3,AJ331-AI331,AI331-AJ331:AJ332)</f>
        <v>#VALUE!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108"/>
    </row>
    <row r="332" customFormat="false" ht="12" hidden="false" customHeight="true" outlineLevel="0" collapsed="false">
      <c r="A332" s="25" t="n">
        <f aca="false">EDATE(A331,1)</f>
        <v>46753</v>
      </c>
      <c r="B332" s="95" t="n">
        <f aca="false">Inputs!C327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98" t="str">
        <f aca="false">VLOOKUP($A332,[1]!Table,MATCH(G$4,[1]!Curves,0))</f>
        <v/>
      </c>
      <c r="H332" s="99" t="str">
        <f aca="false">Inputs!G327</f>
        <v/>
      </c>
      <c r="I332" s="100" t="n">
        <f aca="false">Inputs!D327</f>
        <v>0</v>
      </c>
      <c r="J332" s="98" t="str">
        <f aca="false">VLOOKUP($A332,[1]!Table,MATCH(J$4,[1]!Curves,0))</f>
        <v/>
      </c>
      <c r="K332" s="99" t="str">
        <f aca="false">Inputs!H327</f>
        <v/>
      </c>
      <c r="L332" s="101" t="n">
        <f aca="false">Inputs!E327</f>
        <v>0</v>
      </c>
      <c r="M332" s="98" t="str">
        <f aca="false">VLOOKUP($A332,[1]!Table,MATCH(M$4,[1]!Curves,0))</f>
        <v/>
      </c>
      <c r="N332" s="99" t="str">
        <f aca="false">Inputs!I327</f>
        <v/>
      </c>
      <c r="O332" s="101" t="n">
        <f aca="false">Inputs!F327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0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e">
        <f aca="false">F332*G332</f>
        <v>#VALUE!</v>
      </c>
      <c r="AD332" s="90" t="e">
        <f aca="false">$F332*H332</f>
        <v>#VALUE!</v>
      </c>
      <c r="AE332" s="90" t="n">
        <f aca="false">$F332*I332</f>
        <v>0</v>
      </c>
      <c r="AF332" s="90" t="e">
        <f aca="false">$F332*J332</f>
        <v>#VALUE!</v>
      </c>
      <c r="AG332" s="90" t="e">
        <f aca="false">$F332*K332</f>
        <v>#VALUE!</v>
      </c>
      <c r="AH332" s="90" t="n">
        <f aca="false">$F332*L332</f>
        <v>0</v>
      </c>
      <c r="AI332" s="90" t="e">
        <f aca="false">$F332*M332</f>
        <v>#VALUE!</v>
      </c>
      <c r="AJ332" s="90" t="e">
        <f aca="false">$F332*N332</f>
        <v>#VALUE!</v>
      </c>
      <c r="AK332" s="90" t="n">
        <f aca="false">F332*O332</f>
        <v>0</v>
      </c>
      <c r="AL332" s="94"/>
      <c r="AM332" s="90" t="e">
        <f aca="false">-CHOOSE($G$3,AC332-AE332,AE332-AC332)</f>
        <v>#VALUE!</v>
      </c>
      <c r="AN332" s="90" t="e">
        <f aca="false">-CHOOSE($G$3,AF332-AH332,AH332-AF332)</f>
        <v>#VALUE!</v>
      </c>
      <c r="AO332" s="90" t="e">
        <f aca="false">-CHOOSE($G$3,AI332-AL332,AK332-AI332)</f>
        <v>#VALUE!</v>
      </c>
      <c r="AP332" s="107" t="e">
        <f aca="false">SUM(AM332:AO332)</f>
        <v>#VALUE!</v>
      </c>
      <c r="AR332" s="90" t="e">
        <f aca="false">-CHOOSE($G$3,AD332-AC332,AC332-AD332)</f>
        <v>#VALUE!</v>
      </c>
      <c r="AS332" s="90" t="e">
        <f aca="false">-CHOOSE($G$3,AG332-AF332,AF332-AG332)</f>
        <v>#VALUE!</v>
      </c>
      <c r="AT332" s="90" t="e">
        <f aca="false">-CHOOSE($G$3,AJ332-AI332,AI332-AJ332:AJ333)</f>
        <v>#VALUE!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108"/>
    </row>
    <row r="333" customFormat="false" ht="12" hidden="false" customHeight="true" outlineLevel="0" collapsed="false">
      <c r="A333" s="25" t="n">
        <f aca="false">EDATE(A332,1)</f>
        <v>46784</v>
      </c>
      <c r="B333" s="95" t="n">
        <f aca="false">Inputs!C328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98" t="str">
        <f aca="false">VLOOKUP($A333,[1]!Table,MATCH(G$4,[1]!Curves,0))</f>
        <v/>
      </c>
      <c r="H333" s="99" t="str">
        <f aca="false">Inputs!G328</f>
        <v/>
      </c>
      <c r="I333" s="100" t="n">
        <f aca="false">Inputs!D328</f>
        <v>0</v>
      </c>
      <c r="J333" s="98" t="str">
        <f aca="false">VLOOKUP($A333,[1]!Table,MATCH(J$4,[1]!Curves,0))</f>
        <v/>
      </c>
      <c r="K333" s="99" t="str">
        <f aca="false">Inputs!H328</f>
        <v/>
      </c>
      <c r="L333" s="101" t="n">
        <f aca="false">Inputs!E328</f>
        <v>0</v>
      </c>
      <c r="M333" s="98" t="str">
        <f aca="false">VLOOKUP($A333,[1]!Table,MATCH(M$4,[1]!Curves,0))</f>
        <v/>
      </c>
      <c r="N333" s="99" t="str">
        <f aca="false">Inputs!I328</f>
        <v/>
      </c>
      <c r="O333" s="101" t="n">
        <f aca="false">Inputs!F328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0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e">
        <f aca="false">F333*G333</f>
        <v>#VALUE!</v>
      </c>
      <c r="AD333" s="90" t="e">
        <f aca="false">$F333*H333</f>
        <v>#VALUE!</v>
      </c>
      <c r="AE333" s="90" t="n">
        <f aca="false">$F333*I333</f>
        <v>0</v>
      </c>
      <c r="AF333" s="90" t="e">
        <f aca="false">$F333*J333</f>
        <v>#VALUE!</v>
      </c>
      <c r="AG333" s="90" t="e">
        <f aca="false">$F333*K333</f>
        <v>#VALUE!</v>
      </c>
      <c r="AH333" s="90" t="n">
        <f aca="false">$F333*L333</f>
        <v>0</v>
      </c>
      <c r="AI333" s="90" t="e">
        <f aca="false">$F333*M333</f>
        <v>#VALUE!</v>
      </c>
      <c r="AJ333" s="90" t="e">
        <f aca="false">$F333*N333</f>
        <v>#VALUE!</v>
      </c>
      <c r="AK333" s="90" t="n">
        <f aca="false">F333*O333</f>
        <v>0</v>
      </c>
      <c r="AL333" s="94"/>
      <c r="AM333" s="90" t="e">
        <f aca="false">-CHOOSE($G$3,AC333-AE333,AE333-AC333)</f>
        <v>#VALUE!</v>
      </c>
      <c r="AN333" s="90" t="e">
        <f aca="false">-CHOOSE($G$3,AF333-AH333,AH333-AF333)</f>
        <v>#VALUE!</v>
      </c>
      <c r="AO333" s="90" t="e">
        <f aca="false">-CHOOSE($G$3,AI333-AL333,AK333-AI333)</f>
        <v>#VALUE!</v>
      </c>
      <c r="AP333" s="107" t="e">
        <f aca="false">SUM(AM333:AO333)</f>
        <v>#VALUE!</v>
      </c>
      <c r="AR333" s="90" t="e">
        <f aca="false">-CHOOSE($G$3,AD333-AC333,AC333-AD333)</f>
        <v>#VALUE!</v>
      </c>
      <c r="AS333" s="90" t="e">
        <f aca="false">-CHOOSE($G$3,AG333-AF333,AF333-AG333)</f>
        <v>#VALUE!</v>
      </c>
      <c r="AT333" s="90" t="e">
        <f aca="false">-CHOOSE($G$3,AJ333-AI333,AI333-AJ333:AJ334)</f>
        <v>#VALUE!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108"/>
    </row>
    <row r="334" customFormat="false" ht="12" hidden="false" customHeight="true" outlineLevel="0" collapsed="false">
      <c r="A334" s="25" t="n">
        <f aca="false">EDATE(A333,1)</f>
        <v>46813</v>
      </c>
      <c r="B334" s="95" t="n">
        <f aca="false">Inputs!C329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98" t="str">
        <f aca="false">VLOOKUP($A334,[1]!Table,MATCH(G$4,[1]!Curves,0))</f>
        <v/>
      </c>
      <c r="H334" s="99" t="str">
        <f aca="false">Inputs!G329</f>
        <v/>
      </c>
      <c r="I334" s="100" t="n">
        <f aca="false">Inputs!D329</f>
        <v>0</v>
      </c>
      <c r="J334" s="98" t="str">
        <f aca="false">VLOOKUP($A334,[1]!Table,MATCH(J$4,[1]!Curves,0))</f>
        <v/>
      </c>
      <c r="K334" s="99" t="str">
        <f aca="false">Inputs!H329</f>
        <v/>
      </c>
      <c r="L334" s="101" t="n">
        <f aca="false">Inputs!E329</f>
        <v>0</v>
      </c>
      <c r="M334" s="98" t="str">
        <f aca="false">VLOOKUP($A334,[1]!Table,MATCH(M$4,[1]!Curves,0))</f>
        <v/>
      </c>
      <c r="N334" s="99" t="str">
        <f aca="false">Inputs!I329</f>
        <v/>
      </c>
      <c r="O334" s="101" t="n">
        <f aca="false">Inputs!F329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0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e">
        <f aca="false">F334*G334</f>
        <v>#VALUE!</v>
      </c>
      <c r="AD334" s="90" t="e">
        <f aca="false">$F334*H334</f>
        <v>#VALUE!</v>
      </c>
      <c r="AE334" s="90" t="n">
        <f aca="false">$F334*I334</f>
        <v>0</v>
      </c>
      <c r="AF334" s="90" t="e">
        <f aca="false">$F334*J334</f>
        <v>#VALUE!</v>
      </c>
      <c r="AG334" s="90" t="e">
        <f aca="false">$F334*K334</f>
        <v>#VALUE!</v>
      </c>
      <c r="AH334" s="90" t="n">
        <f aca="false">$F334*L334</f>
        <v>0</v>
      </c>
      <c r="AI334" s="90" t="e">
        <f aca="false">$F334*M334</f>
        <v>#VALUE!</v>
      </c>
      <c r="AJ334" s="90" t="e">
        <f aca="false">$F334*N334</f>
        <v>#VALUE!</v>
      </c>
      <c r="AK334" s="90" t="n">
        <f aca="false">F334*O334</f>
        <v>0</v>
      </c>
      <c r="AL334" s="94"/>
      <c r="AM334" s="90" t="e">
        <f aca="false">-CHOOSE($G$3,AC334-AE334,AE334-AC334)</f>
        <v>#VALUE!</v>
      </c>
      <c r="AN334" s="90" t="e">
        <f aca="false">-CHOOSE($G$3,AF334-AH334,AH334-AF334)</f>
        <v>#VALUE!</v>
      </c>
      <c r="AO334" s="90" t="e">
        <f aca="false">-CHOOSE($G$3,AI334-AL334,AK334-AI334)</f>
        <v>#VALUE!</v>
      </c>
      <c r="AP334" s="107" t="e">
        <f aca="false">SUM(AM334:AO334)</f>
        <v>#VALUE!</v>
      </c>
      <c r="AR334" s="90" t="e">
        <f aca="false">-CHOOSE($G$3,AD334-AC334,AC334-AD334)</f>
        <v>#VALUE!</v>
      </c>
      <c r="AS334" s="90" t="e">
        <f aca="false">-CHOOSE($G$3,AG334-AF334,AF334-AG334)</f>
        <v>#VALUE!</v>
      </c>
      <c r="AT334" s="90" t="e">
        <f aca="false">-CHOOSE($G$3,AJ334-AI334,AI334-AJ334:AJ335)</f>
        <v>#VALUE!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108"/>
    </row>
    <row r="335" customFormat="false" ht="12" hidden="false" customHeight="true" outlineLevel="0" collapsed="false">
      <c r="A335" s="25" t="n">
        <f aca="false">EDATE(A334,1)</f>
        <v>46844</v>
      </c>
      <c r="B335" s="95" t="n">
        <f aca="false">Inputs!C330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98" t="str">
        <f aca="false">VLOOKUP($A335,[1]!Table,MATCH(G$4,[1]!Curves,0))</f>
        <v/>
      </c>
      <c r="H335" s="99" t="str">
        <f aca="false">Inputs!G330</f>
        <v/>
      </c>
      <c r="I335" s="100" t="n">
        <f aca="false">Inputs!D330</f>
        <v>0</v>
      </c>
      <c r="J335" s="98" t="str">
        <f aca="false">VLOOKUP($A335,[1]!Table,MATCH(J$4,[1]!Curves,0))</f>
        <v/>
      </c>
      <c r="K335" s="99" t="str">
        <f aca="false">Inputs!H330</f>
        <v/>
      </c>
      <c r="L335" s="101" t="n">
        <f aca="false">Inputs!E330</f>
        <v>0</v>
      </c>
      <c r="M335" s="98" t="str">
        <f aca="false">VLOOKUP($A335,[1]!Table,MATCH(M$4,[1]!Curves,0))</f>
        <v/>
      </c>
      <c r="N335" s="99" t="str">
        <f aca="false">Inputs!I330</f>
        <v/>
      </c>
      <c r="O335" s="101" t="n">
        <f aca="false">Inputs!F330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0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e">
        <f aca="false">F335*G335</f>
        <v>#VALUE!</v>
      </c>
      <c r="AD335" s="90" t="e">
        <f aca="false">$F335*H335</f>
        <v>#VALUE!</v>
      </c>
      <c r="AE335" s="90" t="n">
        <f aca="false">$F335*I335</f>
        <v>0</v>
      </c>
      <c r="AF335" s="90" t="e">
        <f aca="false">$F335*J335</f>
        <v>#VALUE!</v>
      </c>
      <c r="AG335" s="90" t="e">
        <f aca="false">$F335*K335</f>
        <v>#VALUE!</v>
      </c>
      <c r="AH335" s="90" t="n">
        <f aca="false">$F335*L335</f>
        <v>0</v>
      </c>
      <c r="AI335" s="90" t="e">
        <f aca="false">$F335*M335</f>
        <v>#VALUE!</v>
      </c>
      <c r="AJ335" s="90" t="e">
        <f aca="false">$F335*N335</f>
        <v>#VALUE!</v>
      </c>
      <c r="AK335" s="90" t="n">
        <f aca="false">F335*O335</f>
        <v>0</v>
      </c>
      <c r="AL335" s="94"/>
      <c r="AM335" s="90" t="e">
        <f aca="false">-CHOOSE($G$3,AC335-AE335,AE335-AC335)</f>
        <v>#VALUE!</v>
      </c>
      <c r="AN335" s="90" t="e">
        <f aca="false">-CHOOSE($G$3,AF335-AH335,AH335-AF335)</f>
        <v>#VALUE!</v>
      </c>
      <c r="AO335" s="90" t="e">
        <f aca="false">-CHOOSE($G$3,AI335-AL335,AK335-AI335)</f>
        <v>#VALUE!</v>
      </c>
      <c r="AP335" s="107" t="e">
        <f aca="false">SUM(AM335:AO335)</f>
        <v>#VALUE!</v>
      </c>
      <c r="AR335" s="90" t="e">
        <f aca="false">-CHOOSE($G$3,AD335-AC335,AC335-AD335)</f>
        <v>#VALUE!</v>
      </c>
      <c r="AS335" s="90" t="e">
        <f aca="false">-CHOOSE($G$3,AG335-AF335,AF335-AG335)</f>
        <v>#VALUE!</v>
      </c>
      <c r="AT335" s="90" t="e">
        <f aca="false">-CHOOSE($G$3,AJ335-AI335,AI335-AJ335:AJ336)</f>
        <v>#VALUE!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108"/>
    </row>
    <row r="336" customFormat="false" ht="12" hidden="false" customHeight="true" outlineLevel="0" collapsed="false">
      <c r="A336" s="25" t="n">
        <f aca="false">EDATE(A335,1)</f>
        <v>46874</v>
      </c>
      <c r="B336" s="95" t="n">
        <f aca="false">Inputs!C331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98" t="str">
        <f aca="false">VLOOKUP($A336,[1]!Table,MATCH(G$4,[1]!Curves,0))</f>
        <v/>
      </c>
      <c r="H336" s="99" t="str">
        <f aca="false">Inputs!G331</f>
        <v/>
      </c>
      <c r="I336" s="100" t="n">
        <f aca="false">Inputs!D331</f>
        <v>0</v>
      </c>
      <c r="J336" s="98" t="str">
        <f aca="false">VLOOKUP($A336,[1]!Table,MATCH(J$4,[1]!Curves,0))</f>
        <v/>
      </c>
      <c r="K336" s="99" t="str">
        <f aca="false">Inputs!H331</f>
        <v/>
      </c>
      <c r="L336" s="101" t="n">
        <f aca="false">Inputs!E331</f>
        <v>0</v>
      </c>
      <c r="M336" s="98" t="str">
        <f aca="false">VLOOKUP($A336,[1]!Table,MATCH(M$4,[1]!Curves,0))</f>
        <v/>
      </c>
      <c r="N336" s="99" t="str">
        <f aca="false">Inputs!I331</f>
        <v/>
      </c>
      <c r="O336" s="101" t="n">
        <f aca="false">Inputs!F331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0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e">
        <f aca="false">F336*G336</f>
        <v>#VALUE!</v>
      </c>
      <c r="AD336" s="90" t="e">
        <f aca="false">$F336*H336</f>
        <v>#VALUE!</v>
      </c>
      <c r="AE336" s="90" t="n">
        <f aca="false">$F336*I336</f>
        <v>0</v>
      </c>
      <c r="AF336" s="90" t="e">
        <f aca="false">$F336*J336</f>
        <v>#VALUE!</v>
      </c>
      <c r="AG336" s="90" t="e">
        <f aca="false">$F336*K336</f>
        <v>#VALUE!</v>
      </c>
      <c r="AH336" s="90" t="n">
        <f aca="false">$F336*L336</f>
        <v>0</v>
      </c>
      <c r="AI336" s="90" t="e">
        <f aca="false">$F336*M336</f>
        <v>#VALUE!</v>
      </c>
      <c r="AJ336" s="90" t="e">
        <f aca="false">$F336*N336</f>
        <v>#VALUE!</v>
      </c>
      <c r="AK336" s="90" t="n">
        <f aca="false">F336*O336</f>
        <v>0</v>
      </c>
      <c r="AL336" s="94"/>
      <c r="AM336" s="90" t="e">
        <f aca="false">-CHOOSE($G$3,AC336-AE336,AE336-AC336)</f>
        <v>#VALUE!</v>
      </c>
      <c r="AN336" s="90" t="e">
        <f aca="false">-CHOOSE($G$3,AF336-AH336,AH336-AF336)</f>
        <v>#VALUE!</v>
      </c>
      <c r="AO336" s="90" t="e">
        <f aca="false">-CHOOSE($G$3,AI336-AL336,AK336-AI336)</f>
        <v>#VALUE!</v>
      </c>
      <c r="AP336" s="107" t="e">
        <f aca="false">SUM(AM336:AO336)</f>
        <v>#VALUE!</v>
      </c>
      <c r="AR336" s="90" t="e">
        <f aca="false">-CHOOSE($G$3,AD336-AC336,AC336-AD336)</f>
        <v>#VALUE!</v>
      </c>
      <c r="AS336" s="90" t="e">
        <f aca="false">-CHOOSE($G$3,AG336-AF336,AF336-AG336)</f>
        <v>#VALUE!</v>
      </c>
      <c r="AT336" s="90" t="e">
        <f aca="false">-CHOOSE($G$3,AJ336-AI336,AI336-AJ336:AJ337)</f>
        <v>#VALUE!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108"/>
    </row>
    <row r="337" customFormat="false" ht="12" hidden="false" customHeight="true" outlineLevel="0" collapsed="false">
      <c r="A337" s="25" t="n">
        <f aca="false">EDATE(A336,1)</f>
        <v>46905</v>
      </c>
      <c r="B337" s="95" t="n">
        <f aca="false">Inputs!C332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98" t="str">
        <f aca="false">VLOOKUP($A337,[1]!Table,MATCH(G$4,[1]!Curves,0))</f>
        <v/>
      </c>
      <c r="H337" s="99" t="str">
        <f aca="false">Inputs!G332</f>
        <v/>
      </c>
      <c r="I337" s="100" t="n">
        <f aca="false">Inputs!D332</f>
        <v>0</v>
      </c>
      <c r="J337" s="98" t="str">
        <f aca="false">VLOOKUP($A337,[1]!Table,MATCH(J$4,[1]!Curves,0))</f>
        <v/>
      </c>
      <c r="K337" s="99" t="str">
        <f aca="false">Inputs!H332</f>
        <v/>
      </c>
      <c r="L337" s="101" t="n">
        <f aca="false">Inputs!E332</f>
        <v>0</v>
      </c>
      <c r="M337" s="98" t="str">
        <f aca="false">VLOOKUP($A337,[1]!Table,MATCH(M$4,[1]!Curves,0))</f>
        <v/>
      </c>
      <c r="N337" s="99" t="str">
        <f aca="false">Inputs!I332</f>
        <v/>
      </c>
      <c r="O337" s="101" t="n">
        <f aca="false">Inputs!F332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0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e">
        <f aca="false">F337*G337</f>
        <v>#VALUE!</v>
      </c>
      <c r="AD337" s="90" t="e">
        <f aca="false">$F337*H337</f>
        <v>#VALUE!</v>
      </c>
      <c r="AE337" s="90" t="n">
        <f aca="false">$F337*I337</f>
        <v>0</v>
      </c>
      <c r="AF337" s="90" t="e">
        <f aca="false">$F337*J337</f>
        <v>#VALUE!</v>
      </c>
      <c r="AG337" s="90" t="e">
        <f aca="false">$F337*K337</f>
        <v>#VALUE!</v>
      </c>
      <c r="AH337" s="90" t="n">
        <f aca="false">$F337*L337</f>
        <v>0</v>
      </c>
      <c r="AI337" s="90" t="e">
        <f aca="false">$F337*M337</f>
        <v>#VALUE!</v>
      </c>
      <c r="AJ337" s="90" t="e">
        <f aca="false">$F337*N337</f>
        <v>#VALUE!</v>
      </c>
      <c r="AK337" s="90" t="n">
        <f aca="false">F337*O337</f>
        <v>0</v>
      </c>
      <c r="AL337" s="94"/>
      <c r="AM337" s="90" t="e">
        <f aca="false">-CHOOSE($G$3,AC337-AE337,AE337-AC337)</f>
        <v>#VALUE!</v>
      </c>
      <c r="AN337" s="90" t="e">
        <f aca="false">-CHOOSE($G$3,AF337-AH337,AH337-AF337)</f>
        <v>#VALUE!</v>
      </c>
      <c r="AO337" s="90" t="e">
        <f aca="false">-CHOOSE($G$3,AI337-AL337,AK337-AI337)</f>
        <v>#VALUE!</v>
      </c>
      <c r="AP337" s="107" t="e">
        <f aca="false">SUM(AM337:AO337)</f>
        <v>#VALUE!</v>
      </c>
      <c r="AR337" s="90" t="e">
        <f aca="false">-CHOOSE($G$3,AD337-AC337,AC337-AD337)</f>
        <v>#VALUE!</v>
      </c>
      <c r="AS337" s="90" t="e">
        <f aca="false">-CHOOSE($G$3,AG337-AF337,AF337-AG337)</f>
        <v>#VALUE!</v>
      </c>
      <c r="AT337" s="90" t="e">
        <f aca="false">-CHOOSE($G$3,AJ337-AI337,AI337-AJ337:AJ338)</f>
        <v>#VALUE!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108"/>
    </row>
    <row r="338" customFormat="false" ht="12" hidden="false" customHeight="true" outlineLevel="0" collapsed="false">
      <c r="A338" s="25" t="n">
        <f aca="false">EDATE(A337,1)</f>
        <v>46935</v>
      </c>
      <c r="B338" s="95" t="n">
        <f aca="false">Inputs!C333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98" t="str">
        <f aca="false">VLOOKUP($A338,[1]!Table,MATCH(G$4,[1]!Curves,0))</f>
        <v/>
      </c>
      <c r="H338" s="99" t="str">
        <f aca="false">Inputs!G333</f>
        <v/>
      </c>
      <c r="I338" s="100" t="n">
        <f aca="false">Inputs!D333</f>
        <v>0</v>
      </c>
      <c r="J338" s="98" t="str">
        <f aca="false">VLOOKUP($A338,[1]!Table,MATCH(J$4,[1]!Curves,0))</f>
        <v/>
      </c>
      <c r="K338" s="99" t="str">
        <f aca="false">Inputs!H333</f>
        <v/>
      </c>
      <c r="L338" s="101" t="n">
        <f aca="false">Inputs!E333</f>
        <v>0</v>
      </c>
      <c r="M338" s="98" t="str">
        <f aca="false">VLOOKUP($A338,[1]!Table,MATCH(M$4,[1]!Curves,0))</f>
        <v/>
      </c>
      <c r="N338" s="99" t="str">
        <f aca="false">Inputs!I333</f>
        <v/>
      </c>
      <c r="O338" s="101" t="n">
        <f aca="false">Inputs!F333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0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e">
        <f aca="false">F338*G338</f>
        <v>#VALUE!</v>
      </c>
      <c r="AD338" s="90" t="e">
        <f aca="false">$F338*H338</f>
        <v>#VALUE!</v>
      </c>
      <c r="AE338" s="90" t="n">
        <f aca="false">$F338*I338</f>
        <v>0</v>
      </c>
      <c r="AF338" s="90" t="e">
        <f aca="false">$F338*J338</f>
        <v>#VALUE!</v>
      </c>
      <c r="AG338" s="90" t="e">
        <f aca="false">$F338*K338</f>
        <v>#VALUE!</v>
      </c>
      <c r="AH338" s="90" t="n">
        <f aca="false">$F338*L338</f>
        <v>0</v>
      </c>
      <c r="AI338" s="90" t="e">
        <f aca="false">$F338*M338</f>
        <v>#VALUE!</v>
      </c>
      <c r="AJ338" s="90" t="e">
        <f aca="false">$F338*N338</f>
        <v>#VALUE!</v>
      </c>
      <c r="AK338" s="90" t="n">
        <f aca="false">F338*O338</f>
        <v>0</v>
      </c>
      <c r="AL338" s="94"/>
      <c r="AM338" s="90" t="e">
        <f aca="false">-CHOOSE($G$3,AC338-AE338,AE338-AC338)</f>
        <v>#VALUE!</v>
      </c>
      <c r="AN338" s="90" t="e">
        <f aca="false">-CHOOSE($G$3,AF338-AH338,AH338-AF338)</f>
        <v>#VALUE!</v>
      </c>
      <c r="AO338" s="90" t="e">
        <f aca="false">-CHOOSE($G$3,AI338-AL338,AK338-AI338)</f>
        <v>#VALUE!</v>
      </c>
      <c r="AP338" s="107" t="e">
        <f aca="false">SUM(AM338:AO338)</f>
        <v>#VALUE!</v>
      </c>
      <c r="AR338" s="90" t="e">
        <f aca="false">-CHOOSE($G$3,AD338-AC338,AC338-AD338)</f>
        <v>#VALUE!</v>
      </c>
      <c r="AS338" s="90" t="e">
        <f aca="false">-CHOOSE($G$3,AG338-AF338,AF338-AG338)</f>
        <v>#VALUE!</v>
      </c>
      <c r="AT338" s="90" t="e">
        <f aca="false">-CHOOSE($G$3,AJ338-AI338,AI338-AJ338:AJ339)</f>
        <v>#VALUE!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108"/>
    </row>
    <row r="339" customFormat="false" ht="12" hidden="false" customHeight="true" outlineLevel="0" collapsed="false">
      <c r="A339" s="25" t="n">
        <f aca="false">EDATE(A338,1)</f>
        <v>46966</v>
      </c>
      <c r="B339" s="95" t="n">
        <f aca="false">Inputs!C334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98" t="str">
        <f aca="false">VLOOKUP($A339,[1]!Table,MATCH(G$4,[1]!Curves,0))</f>
        <v/>
      </c>
      <c r="H339" s="99" t="str">
        <f aca="false">Inputs!G334</f>
        <v/>
      </c>
      <c r="I339" s="100" t="n">
        <f aca="false">Inputs!D334</f>
        <v>0</v>
      </c>
      <c r="J339" s="98" t="str">
        <f aca="false">VLOOKUP($A339,[1]!Table,MATCH(J$4,[1]!Curves,0))</f>
        <v/>
      </c>
      <c r="K339" s="99" t="str">
        <f aca="false">Inputs!H334</f>
        <v/>
      </c>
      <c r="L339" s="101" t="n">
        <f aca="false">Inputs!E334</f>
        <v>0</v>
      </c>
      <c r="M339" s="98" t="str">
        <f aca="false">VLOOKUP($A339,[1]!Table,MATCH(M$4,[1]!Curves,0))</f>
        <v/>
      </c>
      <c r="N339" s="99" t="str">
        <f aca="false">Inputs!I334</f>
        <v/>
      </c>
      <c r="O339" s="101" t="n">
        <f aca="false">Inputs!F334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0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e">
        <f aca="false">F339*G339</f>
        <v>#VALUE!</v>
      </c>
      <c r="AD339" s="90" t="e">
        <f aca="false">$F339*H339</f>
        <v>#VALUE!</v>
      </c>
      <c r="AE339" s="90" t="n">
        <f aca="false">$F339*I339</f>
        <v>0</v>
      </c>
      <c r="AF339" s="90" t="e">
        <f aca="false">$F339*J339</f>
        <v>#VALUE!</v>
      </c>
      <c r="AG339" s="90" t="e">
        <f aca="false">$F339*K339</f>
        <v>#VALUE!</v>
      </c>
      <c r="AH339" s="90" t="n">
        <f aca="false">$F339*L339</f>
        <v>0</v>
      </c>
      <c r="AI339" s="90" t="e">
        <f aca="false">$F339*M339</f>
        <v>#VALUE!</v>
      </c>
      <c r="AJ339" s="90" t="e">
        <f aca="false">$F339*N339</f>
        <v>#VALUE!</v>
      </c>
      <c r="AK339" s="90" t="n">
        <f aca="false">F339*O339</f>
        <v>0</v>
      </c>
      <c r="AL339" s="94"/>
      <c r="AM339" s="90" t="e">
        <f aca="false">-CHOOSE($G$3,AC339-AE339,AE339-AC339)</f>
        <v>#VALUE!</v>
      </c>
      <c r="AN339" s="90" t="e">
        <f aca="false">-CHOOSE($G$3,AF339-AH339,AH339-AF339)</f>
        <v>#VALUE!</v>
      </c>
      <c r="AO339" s="90" t="e">
        <f aca="false">-CHOOSE($G$3,AI339-AL339,AK339-AI339)</f>
        <v>#VALUE!</v>
      </c>
      <c r="AP339" s="107" t="e">
        <f aca="false">SUM(AM339:AO339)</f>
        <v>#VALUE!</v>
      </c>
      <c r="AR339" s="90" t="e">
        <f aca="false">-CHOOSE($G$3,AD339-AC339,AC339-AD339)</f>
        <v>#VALUE!</v>
      </c>
      <c r="AS339" s="90" t="e">
        <f aca="false">-CHOOSE($G$3,AG339-AF339,AF339-AG339)</f>
        <v>#VALUE!</v>
      </c>
      <c r="AT339" s="90" t="e">
        <f aca="false">-CHOOSE($G$3,AJ339-AI339,AI339-AJ339:AJ340)</f>
        <v>#VALUE!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108"/>
    </row>
    <row r="340" customFormat="false" ht="12" hidden="false" customHeight="true" outlineLevel="0" collapsed="false">
      <c r="A340" s="25" t="n">
        <f aca="false">EDATE(A339,1)</f>
        <v>46997</v>
      </c>
      <c r="B340" s="95" t="n">
        <f aca="false">Inputs!C335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98" t="str">
        <f aca="false">VLOOKUP($A340,[1]!Table,MATCH(G$4,[1]!Curves,0))</f>
        <v/>
      </c>
      <c r="H340" s="99" t="str">
        <f aca="false">Inputs!G335</f>
        <v/>
      </c>
      <c r="I340" s="100" t="n">
        <f aca="false">Inputs!D335</f>
        <v>0</v>
      </c>
      <c r="J340" s="98" t="str">
        <f aca="false">VLOOKUP($A340,[1]!Table,MATCH(J$4,[1]!Curves,0))</f>
        <v/>
      </c>
      <c r="K340" s="99" t="str">
        <f aca="false">Inputs!H335</f>
        <v/>
      </c>
      <c r="L340" s="101" t="n">
        <f aca="false">Inputs!E335</f>
        <v>0</v>
      </c>
      <c r="M340" s="98" t="str">
        <f aca="false">VLOOKUP($A340,[1]!Table,MATCH(M$4,[1]!Curves,0))</f>
        <v/>
      </c>
      <c r="N340" s="99" t="str">
        <f aca="false">Inputs!I335</f>
        <v/>
      </c>
      <c r="O340" s="101" t="n">
        <f aca="false">Inputs!F335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0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e">
        <f aca="false">F340*G340</f>
        <v>#VALUE!</v>
      </c>
      <c r="AD340" s="90" t="e">
        <f aca="false">$F340*H340</f>
        <v>#VALUE!</v>
      </c>
      <c r="AE340" s="90" t="n">
        <f aca="false">$F340*I340</f>
        <v>0</v>
      </c>
      <c r="AF340" s="90" t="e">
        <f aca="false">$F340*J340</f>
        <v>#VALUE!</v>
      </c>
      <c r="AG340" s="90" t="e">
        <f aca="false">$F340*K340</f>
        <v>#VALUE!</v>
      </c>
      <c r="AH340" s="90" t="n">
        <f aca="false">$F340*L340</f>
        <v>0</v>
      </c>
      <c r="AI340" s="90" t="e">
        <f aca="false">$F340*M340</f>
        <v>#VALUE!</v>
      </c>
      <c r="AJ340" s="90" t="e">
        <f aca="false">$F340*N340</f>
        <v>#VALUE!</v>
      </c>
      <c r="AK340" s="90" t="n">
        <f aca="false">F340*O340</f>
        <v>0</v>
      </c>
      <c r="AL340" s="94"/>
      <c r="AM340" s="90" t="e">
        <f aca="false">-CHOOSE($G$3,AC340-AE340,AE340-AC340)</f>
        <v>#VALUE!</v>
      </c>
      <c r="AN340" s="90" t="e">
        <f aca="false">-CHOOSE($G$3,AF340-AH340,AH340-AF340)</f>
        <v>#VALUE!</v>
      </c>
      <c r="AO340" s="90" t="e">
        <f aca="false">-CHOOSE($G$3,AI340-AL340,AK340-AI340)</f>
        <v>#VALUE!</v>
      </c>
      <c r="AP340" s="107" t="e">
        <f aca="false">SUM(AM340:AO340)</f>
        <v>#VALUE!</v>
      </c>
      <c r="AR340" s="90" t="e">
        <f aca="false">-CHOOSE($G$3,AD340-AC340,AC340-AD340)</f>
        <v>#VALUE!</v>
      </c>
      <c r="AS340" s="90" t="e">
        <f aca="false">-CHOOSE($G$3,AG340-AF340,AF340-AG340)</f>
        <v>#VALUE!</v>
      </c>
      <c r="AT340" s="90" t="e">
        <f aca="false">-CHOOSE($G$3,AJ340-AI340,AI340-AJ340:AJ341)</f>
        <v>#VALUE!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108"/>
    </row>
    <row r="341" customFormat="false" ht="12" hidden="false" customHeight="true" outlineLevel="0" collapsed="false">
      <c r="A341" s="25" t="n">
        <f aca="false">EDATE(A340,1)</f>
        <v>47027</v>
      </c>
      <c r="B341" s="95" t="n">
        <f aca="false">Inputs!C336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98" t="str">
        <f aca="false">VLOOKUP($A341,[1]!Table,MATCH(G$4,[1]!Curves,0))</f>
        <v/>
      </c>
      <c r="H341" s="99" t="str">
        <f aca="false">Inputs!G336</f>
        <v/>
      </c>
      <c r="I341" s="100" t="n">
        <f aca="false">Inputs!D336</f>
        <v>0</v>
      </c>
      <c r="J341" s="98" t="str">
        <f aca="false">VLOOKUP($A341,[1]!Table,MATCH(J$4,[1]!Curves,0))</f>
        <v/>
      </c>
      <c r="K341" s="99" t="str">
        <f aca="false">Inputs!H336</f>
        <v/>
      </c>
      <c r="L341" s="101" t="n">
        <f aca="false">Inputs!E336</f>
        <v>0</v>
      </c>
      <c r="M341" s="98" t="str">
        <f aca="false">VLOOKUP($A341,[1]!Table,MATCH(M$4,[1]!Curves,0))</f>
        <v/>
      </c>
      <c r="N341" s="99" t="str">
        <f aca="false">Inputs!I336</f>
        <v/>
      </c>
      <c r="O341" s="101" t="n">
        <f aca="false">Inputs!F336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0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e">
        <f aca="false">F341*G341</f>
        <v>#VALUE!</v>
      </c>
      <c r="AD341" s="90" t="e">
        <f aca="false">$F341*H341</f>
        <v>#VALUE!</v>
      </c>
      <c r="AE341" s="90" t="n">
        <f aca="false">$F341*I341</f>
        <v>0</v>
      </c>
      <c r="AF341" s="90" t="e">
        <f aca="false">$F341*J341</f>
        <v>#VALUE!</v>
      </c>
      <c r="AG341" s="90" t="e">
        <f aca="false">$F341*K341</f>
        <v>#VALUE!</v>
      </c>
      <c r="AH341" s="90" t="n">
        <f aca="false">$F341*L341</f>
        <v>0</v>
      </c>
      <c r="AI341" s="90" t="e">
        <f aca="false">$F341*M341</f>
        <v>#VALUE!</v>
      </c>
      <c r="AJ341" s="90" t="e">
        <f aca="false">$F341*N341</f>
        <v>#VALUE!</v>
      </c>
      <c r="AK341" s="90" t="n">
        <f aca="false">F341*O341</f>
        <v>0</v>
      </c>
      <c r="AL341" s="94"/>
      <c r="AM341" s="90" t="e">
        <f aca="false">-CHOOSE($G$3,AC341-AE341,AE341-AC341)</f>
        <v>#VALUE!</v>
      </c>
      <c r="AN341" s="90" t="e">
        <f aca="false">-CHOOSE($G$3,AF341-AH341,AH341-AF341)</f>
        <v>#VALUE!</v>
      </c>
      <c r="AO341" s="90" t="e">
        <f aca="false">-CHOOSE($G$3,AI341-AL341,AK341-AI341)</f>
        <v>#VALUE!</v>
      </c>
      <c r="AP341" s="107" t="e">
        <f aca="false">SUM(AM341:AO341)</f>
        <v>#VALUE!</v>
      </c>
      <c r="AR341" s="90" t="e">
        <f aca="false">-CHOOSE($G$3,AD341-AC341,AC341-AD341)</f>
        <v>#VALUE!</v>
      </c>
      <c r="AS341" s="90" t="e">
        <f aca="false">-CHOOSE($G$3,AG341-AF341,AF341-AG341)</f>
        <v>#VALUE!</v>
      </c>
      <c r="AT341" s="90" t="e">
        <f aca="false">-CHOOSE($G$3,AJ341-AI341,AI341-AJ341:AJ342)</f>
        <v>#VALUE!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108"/>
    </row>
    <row r="342" customFormat="false" ht="12" hidden="false" customHeight="true" outlineLevel="0" collapsed="false">
      <c r="A342" s="25" t="n">
        <f aca="false">EDATE(A341,1)</f>
        <v>47058</v>
      </c>
      <c r="B342" s="95" t="n">
        <f aca="false">Inputs!C337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98" t="str">
        <f aca="false">VLOOKUP($A342,[1]!Table,MATCH(G$4,[1]!Curves,0))</f>
        <v/>
      </c>
      <c r="H342" s="99" t="str">
        <f aca="false">Inputs!G337</f>
        <v/>
      </c>
      <c r="I342" s="100" t="n">
        <f aca="false">Inputs!D337</f>
        <v>0</v>
      </c>
      <c r="J342" s="98" t="str">
        <f aca="false">VLOOKUP($A342,[1]!Table,MATCH(J$4,[1]!Curves,0))</f>
        <v/>
      </c>
      <c r="K342" s="99" t="str">
        <f aca="false">Inputs!H337</f>
        <v/>
      </c>
      <c r="L342" s="101" t="n">
        <f aca="false">Inputs!E337</f>
        <v>0</v>
      </c>
      <c r="M342" s="98" t="str">
        <f aca="false">VLOOKUP($A342,[1]!Table,MATCH(M$4,[1]!Curves,0))</f>
        <v/>
      </c>
      <c r="N342" s="99" t="str">
        <f aca="false">Inputs!I337</f>
        <v/>
      </c>
      <c r="O342" s="101" t="n">
        <f aca="false">Inputs!F337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0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e">
        <f aca="false">F342*G342</f>
        <v>#VALUE!</v>
      </c>
      <c r="AD342" s="90" t="e">
        <f aca="false">$F342*H342</f>
        <v>#VALUE!</v>
      </c>
      <c r="AE342" s="90" t="n">
        <f aca="false">$F342*I342</f>
        <v>0</v>
      </c>
      <c r="AF342" s="90" t="e">
        <f aca="false">$F342*J342</f>
        <v>#VALUE!</v>
      </c>
      <c r="AG342" s="90" t="e">
        <f aca="false">$F342*K342</f>
        <v>#VALUE!</v>
      </c>
      <c r="AH342" s="90" t="n">
        <f aca="false">$F342*L342</f>
        <v>0</v>
      </c>
      <c r="AI342" s="90" t="e">
        <f aca="false">$F342*M342</f>
        <v>#VALUE!</v>
      </c>
      <c r="AJ342" s="90" t="e">
        <f aca="false">$F342*N342</f>
        <v>#VALUE!</v>
      </c>
      <c r="AK342" s="90" t="n">
        <f aca="false">F342*O342</f>
        <v>0</v>
      </c>
      <c r="AL342" s="94"/>
      <c r="AM342" s="90" t="e">
        <f aca="false">-CHOOSE($G$3,AC342-AE342,AE342-AC342)</f>
        <v>#VALUE!</v>
      </c>
      <c r="AN342" s="90" t="e">
        <f aca="false">-CHOOSE($G$3,AF342-AH342,AH342-AF342)</f>
        <v>#VALUE!</v>
      </c>
      <c r="AO342" s="90" t="e">
        <f aca="false">-CHOOSE($G$3,AI342-AL342,AK342-AI342)</f>
        <v>#VALUE!</v>
      </c>
      <c r="AP342" s="107" t="e">
        <f aca="false">SUM(AM342:AO342)</f>
        <v>#VALUE!</v>
      </c>
      <c r="AR342" s="90" t="e">
        <f aca="false">-CHOOSE($G$3,AD342-AC342,AC342-AD342)</f>
        <v>#VALUE!</v>
      </c>
      <c r="AS342" s="90" t="e">
        <f aca="false">-CHOOSE($G$3,AG342-AF342,AF342-AG342)</f>
        <v>#VALUE!</v>
      </c>
      <c r="AT342" s="90" t="e">
        <f aca="false">-CHOOSE($G$3,AJ342-AI342,AI342-AJ342:AJ343)</f>
        <v>#VALUE!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108"/>
    </row>
    <row r="343" customFormat="false" ht="12" hidden="false" customHeight="true" outlineLevel="0" collapsed="false">
      <c r="A343" s="25" t="n">
        <f aca="false">EDATE(A342,1)</f>
        <v>47088</v>
      </c>
      <c r="B343" s="95" t="n">
        <f aca="false">Inputs!C338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98" t="str">
        <f aca="false">VLOOKUP($A343,[1]!Table,MATCH(G$4,[1]!Curves,0))</f>
        <v/>
      </c>
      <c r="H343" s="99" t="str">
        <f aca="false">Inputs!G338</f>
        <v/>
      </c>
      <c r="I343" s="100" t="n">
        <f aca="false">Inputs!D338</f>
        <v>0</v>
      </c>
      <c r="J343" s="98" t="str">
        <f aca="false">VLOOKUP($A343,[1]!Table,MATCH(J$4,[1]!Curves,0))</f>
        <v/>
      </c>
      <c r="K343" s="99" t="str">
        <f aca="false">Inputs!H338</f>
        <v/>
      </c>
      <c r="L343" s="101" t="n">
        <f aca="false">Inputs!E338</f>
        <v>0</v>
      </c>
      <c r="M343" s="98" t="str">
        <f aca="false">VLOOKUP($A343,[1]!Table,MATCH(M$4,[1]!Curves,0))</f>
        <v/>
      </c>
      <c r="N343" s="99" t="str">
        <f aca="false">Inputs!I338</f>
        <v/>
      </c>
      <c r="O343" s="101" t="n">
        <f aca="false">Inputs!F338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0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e">
        <f aca="false">F343*G343</f>
        <v>#VALUE!</v>
      </c>
      <c r="AD343" s="90" t="e">
        <f aca="false">$F343*H343</f>
        <v>#VALUE!</v>
      </c>
      <c r="AE343" s="90" t="n">
        <f aca="false">$F343*I343</f>
        <v>0</v>
      </c>
      <c r="AF343" s="90" t="e">
        <f aca="false">$F343*J343</f>
        <v>#VALUE!</v>
      </c>
      <c r="AG343" s="90" t="e">
        <f aca="false">$F343*K343</f>
        <v>#VALUE!</v>
      </c>
      <c r="AH343" s="90" t="n">
        <f aca="false">$F343*L343</f>
        <v>0</v>
      </c>
      <c r="AI343" s="90" t="e">
        <f aca="false">$F343*M343</f>
        <v>#VALUE!</v>
      </c>
      <c r="AJ343" s="90" t="e">
        <f aca="false">$F343*N343</f>
        <v>#VALUE!</v>
      </c>
      <c r="AK343" s="90" t="n">
        <f aca="false">F343*O343</f>
        <v>0</v>
      </c>
      <c r="AL343" s="94"/>
      <c r="AM343" s="90" t="e">
        <f aca="false">-CHOOSE($G$3,AC343-AE343,AE343-AC343)</f>
        <v>#VALUE!</v>
      </c>
      <c r="AN343" s="90" t="e">
        <f aca="false">-CHOOSE($G$3,AF343-AH343,AH343-AF343)</f>
        <v>#VALUE!</v>
      </c>
      <c r="AO343" s="90" t="e">
        <f aca="false">-CHOOSE($G$3,AI343-AL343,AK343-AI343)</f>
        <v>#VALUE!</v>
      </c>
      <c r="AP343" s="107" t="e">
        <f aca="false">SUM(AM343:AO343)</f>
        <v>#VALUE!</v>
      </c>
      <c r="AR343" s="90" t="e">
        <f aca="false">-CHOOSE($G$3,AD343-AC343,AC343-AD343)</f>
        <v>#VALUE!</v>
      </c>
      <c r="AS343" s="90" t="e">
        <f aca="false">-CHOOSE($G$3,AG343-AF343,AF343-AG343)</f>
        <v>#VALUE!</v>
      </c>
      <c r="AT343" s="90" t="e">
        <f aca="false">-CHOOSE($G$3,AJ343-AI343,AI343-AJ343:AJ344)</f>
        <v>#VALUE!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108"/>
    </row>
    <row r="344" customFormat="false" ht="12" hidden="false" customHeight="true" outlineLevel="0" collapsed="false">
      <c r="A344" s="25" t="n">
        <f aca="false">EDATE(A343,1)</f>
        <v>47119</v>
      </c>
      <c r="B344" s="95" t="n">
        <f aca="false">Inputs!C339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98" t="str">
        <f aca="false">VLOOKUP($A344,[1]!Table,MATCH(G$4,[1]!Curves,0))</f>
        <v/>
      </c>
      <c r="H344" s="99" t="str">
        <f aca="false">Inputs!G339</f>
        <v/>
      </c>
      <c r="I344" s="100" t="n">
        <f aca="false">Inputs!D339</f>
        <v>0</v>
      </c>
      <c r="J344" s="98" t="str">
        <f aca="false">VLOOKUP($A344,[1]!Table,MATCH(J$4,[1]!Curves,0))</f>
        <v/>
      </c>
      <c r="K344" s="99" t="str">
        <f aca="false">Inputs!H339</f>
        <v/>
      </c>
      <c r="L344" s="101" t="n">
        <f aca="false">Inputs!E339</f>
        <v>0</v>
      </c>
      <c r="M344" s="98" t="str">
        <f aca="false">VLOOKUP($A344,[1]!Table,MATCH(M$4,[1]!Curves,0))</f>
        <v/>
      </c>
      <c r="N344" s="99" t="str">
        <f aca="false">Inputs!I339</f>
        <v/>
      </c>
      <c r="O344" s="101" t="n">
        <f aca="false">Inputs!F339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0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e">
        <f aca="false">F344*G344</f>
        <v>#VALUE!</v>
      </c>
      <c r="AD344" s="90" t="e">
        <f aca="false">$F344*H344</f>
        <v>#VALUE!</v>
      </c>
      <c r="AE344" s="90" t="n">
        <f aca="false">$F344*I344</f>
        <v>0</v>
      </c>
      <c r="AF344" s="90" t="e">
        <f aca="false">$F344*J344</f>
        <v>#VALUE!</v>
      </c>
      <c r="AG344" s="90" t="e">
        <f aca="false">$F344*K344</f>
        <v>#VALUE!</v>
      </c>
      <c r="AH344" s="90" t="n">
        <f aca="false">$F344*L344</f>
        <v>0</v>
      </c>
      <c r="AI344" s="90" t="e">
        <f aca="false">$F344*M344</f>
        <v>#VALUE!</v>
      </c>
      <c r="AJ344" s="90" t="e">
        <f aca="false">$F344*N344</f>
        <v>#VALUE!</v>
      </c>
      <c r="AK344" s="90" t="n">
        <f aca="false">F344*O344</f>
        <v>0</v>
      </c>
      <c r="AL344" s="94"/>
      <c r="AM344" s="90" t="e">
        <f aca="false">-CHOOSE($G$3,AC344-AE344,AE344-AC344)</f>
        <v>#VALUE!</v>
      </c>
      <c r="AN344" s="90" t="e">
        <f aca="false">-CHOOSE($G$3,AF344-AH344,AH344-AF344)</f>
        <v>#VALUE!</v>
      </c>
      <c r="AO344" s="90" t="e">
        <f aca="false">-CHOOSE($G$3,AI344-AL344,AK344-AI344)</f>
        <v>#VALUE!</v>
      </c>
      <c r="AP344" s="107" t="e">
        <f aca="false">SUM(AM344:AO344)</f>
        <v>#VALUE!</v>
      </c>
      <c r="AR344" s="90" t="e">
        <f aca="false">-CHOOSE($G$3,AD344-AC344,AC344-AD344)</f>
        <v>#VALUE!</v>
      </c>
      <c r="AS344" s="90" t="e">
        <f aca="false">-CHOOSE($G$3,AG344-AF344,AF344-AG344)</f>
        <v>#VALUE!</v>
      </c>
      <c r="AT344" s="90" t="e">
        <f aca="false">-CHOOSE($G$3,AJ344-AI344,AI344-AJ344:AJ345)</f>
        <v>#VALUE!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108"/>
    </row>
    <row r="345" customFormat="false" ht="12" hidden="false" customHeight="true" outlineLevel="0" collapsed="false">
      <c r="A345" s="25" t="n">
        <f aca="false">EDATE(A344,1)</f>
        <v>47150</v>
      </c>
      <c r="B345" s="95" t="n">
        <f aca="false">Inputs!C340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98" t="str">
        <f aca="false">VLOOKUP($A345,[1]!Table,MATCH(G$4,[1]!Curves,0))</f>
        <v/>
      </c>
      <c r="H345" s="99" t="str">
        <f aca="false">Inputs!G340</f>
        <v/>
      </c>
      <c r="I345" s="100" t="n">
        <f aca="false">Inputs!D340</f>
        <v>0</v>
      </c>
      <c r="J345" s="98" t="str">
        <f aca="false">VLOOKUP($A345,[1]!Table,MATCH(J$4,[1]!Curves,0))</f>
        <v/>
      </c>
      <c r="K345" s="99" t="str">
        <f aca="false">Inputs!H340</f>
        <v/>
      </c>
      <c r="L345" s="101" t="n">
        <f aca="false">Inputs!E340</f>
        <v>0</v>
      </c>
      <c r="M345" s="98" t="str">
        <f aca="false">VLOOKUP($A345,[1]!Table,MATCH(M$4,[1]!Curves,0))</f>
        <v/>
      </c>
      <c r="N345" s="99" t="str">
        <f aca="false">Inputs!I340</f>
        <v/>
      </c>
      <c r="O345" s="101" t="n">
        <f aca="false">Inputs!F340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0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e">
        <f aca="false">F345*G345</f>
        <v>#VALUE!</v>
      </c>
      <c r="AD345" s="90" t="e">
        <f aca="false">$F345*H345</f>
        <v>#VALUE!</v>
      </c>
      <c r="AE345" s="90" t="n">
        <f aca="false">$F345*I345</f>
        <v>0</v>
      </c>
      <c r="AF345" s="90" t="e">
        <f aca="false">$F345*J345</f>
        <v>#VALUE!</v>
      </c>
      <c r="AG345" s="90" t="e">
        <f aca="false">$F345*K345</f>
        <v>#VALUE!</v>
      </c>
      <c r="AH345" s="90" t="n">
        <f aca="false">$F345*L345</f>
        <v>0</v>
      </c>
      <c r="AI345" s="90" t="e">
        <f aca="false">$F345*M345</f>
        <v>#VALUE!</v>
      </c>
      <c r="AJ345" s="90" t="e">
        <f aca="false">$F345*N345</f>
        <v>#VALUE!</v>
      </c>
      <c r="AK345" s="90" t="n">
        <f aca="false">F345*O345</f>
        <v>0</v>
      </c>
      <c r="AL345" s="94"/>
      <c r="AM345" s="90" t="e">
        <f aca="false">-CHOOSE($G$3,AC345-AE345,AE345-AC345)</f>
        <v>#VALUE!</v>
      </c>
      <c r="AN345" s="90" t="e">
        <f aca="false">-CHOOSE($G$3,AF345-AH345,AH345-AF345)</f>
        <v>#VALUE!</v>
      </c>
      <c r="AO345" s="90" t="e">
        <f aca="false">-CHOOSE($G$3,AI345-AL345,AK345-AI345)</f>
        <v>#VALUE!</v>
      </c>
      <c r="AP345" s="107" t="e">
        <f aca="false">SUM(AM345:AO345)</f>
        <v>#VALUE!</v>
      </c>
      <c r="AR345" s="90" t="e">
        <f aca="false">-CHOOSE($G$3,AD345-AC345,AC345-AD345)</f>
        <v>#VALUE!</v>
      </c>
      <c r="AS345" s="90" t="e">
        <f aca="false">-CHOOSE($G$3,AG345-AF345,AF345-AG345)</f>
        <v>#VALUE!</v>
      </c>
      <c r="AT345" s="90" t="e">
        <f aca="false">-CHOOSE($G$3,AJ345-AI345,AI345-AJ345:AJ346)</f>
        <v>#VALUE!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108"/>
    </row>
    <row r="346" customFormat="false" ht="12" hidden="false" customHeight="true" outlineLevel="0" collapsed="false">
      <c r="A346" s="25" t="n">
        <f aca="false">EDATE(A345,1)</f>
        <v>47178</v>
      </c>
      <c r="B346" s="95" t="n">
        <f aca="false">Inputs!C341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98" t="str">
        <f aca="false">VLOOKUP($A346,[1]!Table,MATCH(G$4,[1]!Curves,0))</f>
        <v/>
      </c>
      <c r="H346" s="99" t="str">
        <f aca="false">Inputs!G341</f>
        <v/>
      </c>
      <c r="I346" s="100" t="n">
        <f aca="false">Inputs!D341</f>
        <v>0</v>
      </c>
      <c r="J346" s="98" t="str">
        <f aca="false">VLOOKUP($A346,[1]!Table,MATCH(J$4,[1]!Curves,0))</f>
        <v/>
      </c>
      <c r="K346" s="99" t="str">
        <f aca="false">Inputs!H341</f>
        <v/>
      </c>
      <c r="L346" s="101" t="n">
        <f aca="false">Inputs!E341</f>
        <v>0</v>
      </c>
      <c r="M346" s="98" t="str">
        <f aca="false">VLOOKUP($A346,[1]!Table,MATCH(M$4,[1]!Curves,0))</f>
        <v/>
      </c>
      <c r="N346" s="99" t="str">
        <f aca="false">Inputs!I341</f>
        <v/>
      </c>
      <c r="O346" s="101" t="n">
        <f aca="false">Inputs!F341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0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e">
        <f aca="false">F346*G346</f>
        <v>#VALUE!</v>
      </c>
      <c r="AD346" s="90" t="e">
        <f aca="false">$F346*H346</f>
        <v>#VALUE!</v>
      </c>
      <c r="AE346" s="90" t="n">
        <f aca="false">$F346*I346</f>
        <v>0</v>
      </c>
      <c r="AF346" s="90" t="e">
        <f aca="false">$F346*J346</f>
        <v>#VALUE!</v>
      </c>
      <c r="AG346" s="90" t="e">
        <f aca="false">$F346*K346</f>
        <v>#VALUE!</v>
      </c>
      <c r="AH346" s="90" t="n">
        <f aca="false">$F346*L346</f>
        <v>0</v>
      </c>
      <c r="AI346" s="90" t="e">
        <f aca="false">$F346*M346</f>
        <v>#VALUE!</v>
      </c>
      <c r="AJ346" s="90" t="e">
        <f aca="false">$F346*N346</f>
        <v>#VALUE!</v>
      </c>
      <c r="AK346" s="90" t="n">
        <f aca="false">F346*O346</f>
        <v>0</v>
      </c>
      <c r="AL346" s="94"/>
      <c r="AM346" s="90" t="e">
        <f aca="false">-CHOOSE($G$3,AC346-AE346,AE346-AC346)</f>
        <v>#VALUE!</v>
      </c>
      <c r="AN346" s="90" t="e">
        <f aca="false">-CHOOSE($G$3,AF346-AH346,AH346-AF346)</f>
        <v>#VALUE!</v>
      </c>
      <c r="AO346" s="90" t="e">
        <f aca="false">-CHOOSE($G$3,AI346-AL346,AK346-AI346)</f>
        <v>#VALUE!</v>
      </c>
      <c r="AP346" s="107" t="e">
        <f aca="false">SUM(AM346:AO346)</f>
        <v>#VALUE!</v>
      </c>
      <c r="AR346" s="90" t="e">
        <f aca="false">-CHOOSE($G$3,AD346-AC346,AC346-AD346)</f>
        <v>#VALUE!</v>
      </c>
      <c r="AS346" s="90" t="e">
        <f aca="false">-CHOOSE($G$3,AG346-AF346,AF346-AG346)</f>
        <v>#VALUE!</v>
      </c>
      <c r="AT346" s="90" t="e">
        <f aca="false">-CHOOSE($G$3,AJ346-AI346,AI346-AJ346:AJ347)</f>
        <v>#VALUE!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108"/>
    </row>
    <row r="347" customFormat="false" ht="12" hidden="false" customHeight="true" outlineLevel="0" collapsed="false">
      <c r="A347" s="25" t="n">
        <f aca="false">EDATE(A346,1)</f>
        <v>47209</v>
      </c>
      <c r="B347" s="95" t="n">
        <f aca="false">Inputs!C342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98" t="str">
        <f aca="false">VLOOKUP($A347,[1]!Table,MATCH(G$4,[1]!Curves,0))</f>
        <v/>
      </c>
      <c r="H347" s="99" t="str">
        <f aca="false">Inputs!G342</f>
        <v/>
      </c>
      <c r="I347" s="100" t="n">
        <f aca="false">Inputs!D342</f>
        <v>0</v>
      </c>
      <c r="J347" s="98" t="str">
        <f aca="false">VLOOKUP($A347,[1]!Table,MATCH(J$4,[1]!Curves,0))</f>
        <v/>
      </c>
      <c r="K347" s="99" t="str">
        <f aca="false">Inputs!H342</f>
        <v/>
      </c>
      <c r="L347" s="101" t="n">
        <f aca="false">Inputs!E342</f>
        <v>0</v>
      </c>
      <c r="M347" s="98" t="str">
        <f aca="false">VLOOKUP($A347,[1]!Table,MATCH(M$4,[1]!Curves,0))</f>
        <v/>
      </c>
      <c r="N347" s="99" t="str">
        <f aca="false">Inputs!I342</f>
        <v/>
      </c>
      <c r="O347" s="101" t="n">
        <f aca="false">Inputs!F342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0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e">
        <f aca="false">F347*G347</f>
        <v>#VALUE!</v>
      </c>
      <c r="AD347" s="90" t="e">
        <f aca="false">$F347*H347</f>
        <v>#VALUE!</v>
      </c>
      <c r="AE347" s="90" t="n">
        <f aca="false">$F347*I347</f>
        <v>0</v>
      </c>
      <c r="AF347" s="90" t="e">
        <f aca="false">$F347*J347</f>
        <v>#VALUE!</v>
      </c>
      <c r="AG347" s="90" t="e">
        <f aca="false">$F347*K347</f>
        <v>#VALUE!</v>
      </c>
      <c r="AH347" s="90" t="n">
        <f aca="false">$F347*L347</f>
        <v>0</v>
      </c>
      <c r="AI347" s="90" t="e">
        <f aca="false">$F347*M347</f>
        <v>#VALUE!</v>
      </c>
      <c r="AJ347" s="90" t="e">
        <f aca="false">$F347*N347</f>
        <v>#VALUE!</v>
      </c>
      <c r="AK347" s="90" t="n">
        <f aca="false">F347*O347</f>
        <v>0</v>
      </c>
      <c r="AL347" s="94"/>
      <c r="AM347" s="90" t="e">
        <f aca="false">-CHOOSE($G$3,AC347-AE347,AE347-AC347)</f>
        <v>#VALUE!</v>
      </c>
      <c r="AN347" s="90" t="e">
        <f aca="false">-CHOOSE($G$3,AF347-AH347,AH347-AF347)</f>
        <v>#VALUE!</v>
      </c>
      <c r="AO347" s="90" t="e">
        <f aca="false">-CHOOSE($G$3,AI347-AL347,AK347-AI347)</f>
        <v>#VALUE!</v>
      </c>
      <c r="AP347" s="107" t="e">
        <f aca="false">SUM(AM347:AO347)</f>
        <v>#VALUE!</v>
      </c>
      <c r="AR347" s="90" t="e">
        <f aca="false">-CHOOSE($G$3,AD347-AC347,AC347-AD347)</f>
        <v>#VALUE!</v>
      </c>
      <c r="AS347" s="90" t="e">
        <f aca="false">-CHOOSE($G$3,AG347-AF347,AF347-AG347)</f>
        <v>#VALUE!</v>
      </c>
      <c r="AT347" s="90" t="e">
        <f aca="false">-CHOOSE($G$3,AJ347-AI347,AI347-AJ347:AJ348)</f>
        <v>#VALUE!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108"/>
    </row>
    <row r="348" customFormat="false" ht="12" hidden="false" customHeight="true" outlineLevel="0" collapsed="false">
      <c r="A348" s="25" t="n">
        <f aca="false">EDATE(A347,1)</f>
        <v>47239</v>
      </c>
      <c r="B348" s="95" t="n">
        <f aca="false">Inputs!C343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98" t="str">
        <f aca="false">VLOOKUP($A348,[1]!Table,MATCH(G$4,[1]!Curves,0))</f>
        <v/>
      </c>
      <c r="H348" s="99" t="str">
        <f aca="false">Inputs!G343</f>
        <v/>
      </c>
      <c r="I348" s="100" t="n">
        <f aca="false">Inputs!D343</f>
        <v>0</v>
      </c>
      <c r="J348" s="98" t="str">
        <f aca="false">VLOOKUP($A348,[1]!Table,MATCH(J$4,[1]!Curves,0))</f>
        <v/>
      </c>
      <c r="K348" s="99" t="str">
        <f aca="false">Inputs!H343</f>
        <v/>
      </c>
      <c r="L348" s="101" t="n">
        <f aca="false">Inputs!E343</f>
        <v>0</v>
      </c>
      <c r="M348" s="98" t="str">
        <f aca="false">VLOOKUP($A348,[1]!Table,MATCH(M$4,[1]!Curves,0))</f>
        <v/>
      </c>
      <c r="N348" s="99" t="str">
        <f aca="false">Inputs!I343</f>
        <v/>
      </c>
      <c r="O348" s="101" t="n">
        <f aca="false">Inputs!F343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0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e">
        <f aca="false">F348*G348</f>
        <v>#VALUE!</v>
      </c>
      <c r="AD348" s="90" t="e">
        <f aca="false">$F348*H348</f>
        <v>#VALUE!</v>
      </c>
      <c r="AE348" s="90" t="n">
        <f aca="false">$F348*I348</f>
        <v>0</v>
      </c>
      <c r="AF348" s="90" t="e">
        <f aca="false">$F348*J348</f>
        <v>#VALUE!</v>
      </c>
      <c r="AG348" s="90" t="e">
        <f aca="false">$F348*K348</f>
        <v>#VALUE!</v>
      </c>
      <c r="AH348" s="90" t="n">
        <f aca="false">$F348*L348</f>
        <v>0</v>
      </c>
      <c r="AI348" s="90" t="e">
        <f aca="false">$F348*M348</f>
        <v>#VALUE!</v>
      </c>
      <c r="AJ348" s="90" t="e">
        <f aca="false">$F348*N348</f>
        <v>#VALUE!</v>
      </c>
      <c r="AK348" s="90" t="n">
        <f aca="false">F348*O348</f>
        <v>0</v>
      </c>
      <c r="AL348" s="94"/>
      <c r="AM348" s="90" t="e">
        <f aca="false">-CHOOSE($G$3,AC348-AE348,AE348-AC348)</f>
        <v>#VALUE!</v>
      </c>
      <c r="AN348" s="90" t="e">
        <f aca="false">-CHOOSE($G$3,AF348-AH348,AH348-AF348)</f>
        <v>#VALUE!</v>
      </c>
      <c r="AO348" s="90" t="e">
        <f aca="false">-CHOOSE($G$3,AI348-AL348,AK348-AI348)</f>
        <v>#VALUE!</v>
      </c>
      <c r="AP348" s="107" t="e">
        <f aca="false">SUM(AM348:AO348)</f>
        <v>#VALUE!</v>
      </c>
      <c r="AR348" s="90" t="e">
        <f aca="false">-CHOOSE($G$3,AD348-AC348,AC348-AD348)</f>
        <v>#VALUE!</v>
      </c>
      <c r="AS348" s="90" t="e">
        <f aca="false">-CHOOSE($G$3,AG348-AF348,AF348-AG348)</f>
        <v>#VALUE!</v>
      </c>
      <c r="AT348" s="90" t="e">
        <f aca="false">-CHOOSE($G$3,AJ348-AI348,AI348-AJ348:AJ349)</f>
        <v>#VALUE!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108"/>
    </row>
    <row r="349" customFormat="false" ht="12" hidden="false" customHeight="true" outlineLevel="0" collapsed="false">
      <c r="A349" s="25" t="n">
        <f aca="false">EDATE(A348,1)</f>
        <v>47270</v>
      </c>
      <c r="B349" s="95" t="n">
        <f aca="false">Inputs!C344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98" t="str">
        <f aca="false">VLOOKUP($A349,[1]!Table,MATCH(G$4,[1]!Curves,0))</f>
        <v/>
      </c>
      <c r="H349" s="99" t="str">
        <f aca="false">Inputs!G344</f>
        <v/>
      </c>
      <c r="I349" s="100" t="n">
        <f aca="false">Inputs!D344</f>
        <v>0</v>
      </c>
      <c r="J349" s="98" t="str">
        <f aca="false">VLOOKUP($A349,[1]!Table,MATCH(J$4,[1]!Curves,0))</f>
        <v/>
      </c>
      <c r="K349" s="99" t="str">
        <f aca="false">Inputs!H344</f>
        <v/>
      </c>
      <c r="L349" s="101" t="n">
        <f aca="false">Inputs!E344</f>
        <v>0</v>
      </c>
      <c r="M349" s="98" t="str">
        <f aca="false">VLOOKUP($A349,[1]!Table,MATCH(M$4,[1]!Curves,0))</f>
        <v/>
      </c>
      <c r="N349" s="99" t="str">
        <f aca="false">Inputs!I344</f>
        <v/>
      </c>
      <c r="O349" s="101" t="n">
        <f aca="false">Inputs!F344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0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e">
        <f aca="false">F349*G349</f>
        <v>#VALUE!</v>
      </c>
      <c r="AD349" s="90" t="e">
        <f aca="false">$F349*H349</f>
        <v>#VALUE!</v>
      </c>
      <c r="AE349" s="90" t="n">
        <f aca="false">$F349*I349</f>
        <v>0</v>
      </c>
      <c r="AF349" s="90" t="e">
        <f aca="false">$F349*J349</f>
        <v>#VALUE!</v>
      </c>
      <c r="AG349" s="90" t="e">
        <f aca="false">$F349*K349</f>
        <v>#VALUE!</v>
      </c>
      <c r="AH349" s="90" t="n">
        <f aca="false">$F349*L349</f>
        <v>0</v>
      </c>
      <c r="AI349" s="90" t="e">
        <f aca="false">$F349*M349</f>
        <v>#VALUE!</v>
      </c>
      <c r="AJ349" s="90" t="e">
        <f aca="false">$F349*N349</f>
        <v>#VALUE!</v>
      </c>
      <c r="AK349" s="90" t="n">
        <f aca="false">F349*O349</f>
        <v>0</v>
      </c>
      <c r="AL349" s="94"/>
      <c r="AM349" s="90" t="e">
        <f aca="false">-CHOOSE($G$3,AC349-AE349,AE349-AC349)</f>
        <v>#VALUE!</v>
      </c>
      <c r="AN349" s="90" t="e">
        <f aca="false">-CHOOSE($G$3,AF349-AH349,AH349-AF349)</f>
        <v>#VALUE!</v>
      </c>
      <c r="AO349" s="90" t="e">
        <f aca="false">-CHOOSE($G$3,AI349-AL349,AK349-AI349)</f>
        <v>#VALUE!</v>
      </c>
      <c r="AP349" s="107" t="e">
        <f aca="false">SUM(AM349:AO349)</f>
        <v>#VALUE!</v>
      </c>
      <c r="AR349" s="90" t="e">
        <f aca="false">-CHOOSE($G$3,AD349-AC349,AC349-AD349)</f>
        <v>#VALUE!</v>
      </c>
      <c r="AS349" s="90" t="e">
        <f aca="false">-CHOOSE($G$3,AG349-AF349,AF349-AG349)</f>
        <v>#VALUE!</v>
      </c>
      <c r="AT349" s="90" t="e">
        <f aca="false">-CHOOSE($G$3,AJ349-AI349,AI349-AJ349:AJ350)</f>
        <v>#VALUE!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108"/>
    </row>
    <row r="350" customFormat="false" ht="12" hidden="false" customHeight="true" outlineLevel="0" collapsed="false">
      <c r="A350" s="25" t="n">
        <f aca="false">EDATE(A349,1)</f>
        <v>47300</v>
      </c>
      <c r="B350" s="95" t="n">
        <f aca="false">Inputs!C345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98" t="str">
        <f aca="false">VLOOKUP($A350,[1]!Table,MATCH(G$4,[1]!Curves,0))</f>
        <v/>
      </c>
      <c r="H350" s="99" t="str">
        <f aca="false">Inputs!G345</f>
        <v/>
      </c>
      <c r="I350" s="100" t="n">
        <f aca="false">Inputs!D345</f>
        <v>0</v>
      </c>
      <c r="J350" s="98" t="str">
        <f aca="false">VLOOKUP($A350,[1]!Table,MATCH(J$4,[1]!Curves,0))</f>
        <v/>
      </c>
      <c r="K350" s="99" t="str">
        <f aca="false">Inputs!H345</f>
        <v/>
      </c>
      <c r="L350" s="101" t="n">
        <f aca="false">Inputs!E345</f>
        <v>0</v>
      </c>
      <c r="M350" s="98" t="str">
        <f aca="false">VLOOKUP($A350,[1]!Table,MATCH(M$4,[1]!Curves,0))</f>
        <v/>
      </c>
      <c r="N350" s="99" t="str">
        <f aca="false">Inputs!I345</f>
        <v/>
      </c>
      <c r="O350" s="101" t="n">
        <f aca="false">Inputs!F345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0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e">
        <f aca="false">F350*G350</f>
        <v>#VALUE!</v>
      </c>
      <c r="AD350" s="90" t="e">
        <f aca="false">$F350*H350</f>
        <v>#VALUE!</v>
      </c>
      <c r="AE350" s="90" t="n">
        <f aca="false">$F350*I350</f>
        <v>0</v>
      </c>
      <c r="AF350" s="90" t="e">
        <f aca="false">$F350*J350</f>
        <v>#VALUE!</v>
      </c>
      <c r="AG350" s="90" t="e">
        <f aca="false">$F350*K350</f>
        <v>#VALUE!</v>
      </c>
      <c r="AH350" s="90" t="n">
        <f aca="false">$F350*L350</f>
        <v>0</v>
      </c>
      <c r="AI350" s="90" t="e">
        <f aca="false">$F350*M350</f>
        <v>#VALUE!</v>
      </c>
      <c r="AJ350" s="90" t="e">
        <f aca="false">$F350*N350</f>
        <v>#VALUE!</v>
      </c>
      <c r="AK350" s="90" t="n">
        <f aca="false">F350*O350</f>
        <v>0</v>
      </c>
      <c r="AL350" s="94"/>
      <c r="AM350" s="90" t="e">
        <f aca="false">-CHOOSE($G$3,AC350-AE350,AE350-AC350)</f>
        <v>#VALUE!</v>
      </c>
      <c r="AN350" s="90" t="e">
        <f aca="false">-CHOOSE($G$3,AF350-AH350,AH350-AF350)</f>
        <v>#VALUE!</v>
      </c>
      <c r="AO350" s="90" t="e">
        <f aca="false">-CHOOSE($G$3,AI350-AL350,AK350-AI350)</f>
        <v>#VALUE!</v>
      </c>
      <c r="AP350" s="107" t="e">
        <f aca="false">SUM(AM350:AO350)</f>
        <v>#VALUE!</v>
      </c>
      <c r="AR350" s="90" t="e">
        <f aca="false">-CHOOSE($G$3,AD350-AC350,AC350-AD350)</f>
        <v>#VALUE!</v>
      </c>
      <c r="AS350" s="90" t="e">
        <f aca="false">-CHOOSE($G$3,AG350-AF350,AF350-AG350)</f>
        <v>#VALUE!</v>
      </c>
      <c r="AT350" s="90" t="e">
        <f aca="false">-CHOOSE($G$3,AJ350-AI350,AI350-AJ350:AJ351)</f>
        <v>#VALUE!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108"/>
    </row>
    <row r="351" customFormat="false" ht="12" hidden="false" customHeight="true" outlineLevel="0" collapsed="false">
      <c r="A351" s="25" t="n">
        <f aca="false">EDATE(A350,1)</f>
        <v>47331</v>
      </c>
      <c r="B351" s="95" t="n">
        <f aca="false">Inputs!C346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98" t="str">
        <f aca="false">VLOOKUP($A351,[1]!Table,MATCH(G$4,[1]!Curves,0))</f>
        <v/>
      </c>
      <c r="H351" s="99" t="str">
        <f aca="false">Inputs!G346</f>
        <v/>
      </c>
      <c r="I351" s="100" t="n">
        <f aca="false">Inputs!D346</f>
        <v>0</v>
      </c>
      <c r="J351" s="98" t="str">
        <f aca="false">VLOOKUP($A351,[1]!Table,MATCH(J$4,[1]!Curves,0))</f>
        <v/>
      </c>
      <c r="K351" s="99" t="str">
        <f aca="false">Inputs!H346</f>
        <v/>
      </c>
      <c r="L351" s="101" t="n">
        <f aca="false">Inputs!E346</f>
        <v>0</v>
      </c>
      <c r="M351" s="98" t="str">
        <f aca="false">VLOOKUP($A351,[1]!Table,MATCH(M$4,[1]!Curves,0))</f>
        <v/>
      </c>
      <c r="N351" s="99" t="str">
        <f aca="false">Inputs!I346</f>
        <v/>
      </c>
      <c r="O351" s="101" t="n">
        <f aca="false">Inputs!F346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0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e">
        <f aca="false">F351*G351</f>
        <v>#VALUE!</v>
      </c>
      <c r="AD351" s="90" t="e">
        <f aca="false">$F351*H351</f>
        <v>#VALUE!</v>
      </c>
      <c r="AE351" s="90" t="n">
        <f aca="false">$F351*I351</f>
        <v>0</v>
      </c>
      <c r="AF351" s="90" t="e">
        <f aca="false">$F351*J351</f>
        <v>#VALUE!</v>
      </c>
      <c r="AG351" s="90" t="e">
        <f aca="false">$F351*K351</f>
        <v>#VALUE!</v>
      </c>
      <c r="AH351" s="90" t="n">
        <f aca="false">$F351*L351</f>
        <v>0</v>
      </c>
      <c r="AI351" s="90" t="e">
        <f aca="false">$F351*M351</f>
        <v>#VALUE!</v>
      </c>
      <c r="AJ351" s="90" t="e">
        <f aca="false">$F351*N351</f>
        <v>#VALUE!</v>
      </c>
      <c r="AK351" s="90" t="n">
        <f aca="false">F351*O351</f>
        <v>0</v>
      </c>
      <c r="AL351" s="94"/>
      <c r="AM351" s="90" t="e">
        <f aca="false">-CHOOSE($G$3,AC351-AE351,AE351-AC351)</f>
        <v>#VALUE!</v>
      </c>
      <c r="AN351" s="90" t="e">
        <f aca="false">-CHOOSE($G$3,AF351-AH351,AH351-AF351)</f>
        <v>#VALUE!</v>
      </c>
      <c r="AO351" s="90" t="e">
        <f aca="false">-CHOOSE($G$3,AI351-AL351,AK351-AI351)</f>
        <v>#VALUE!</v>
      </c>
      <c r="AP351" s="107" t="e">
        <f aca="false">SUM(AM351:AO351)</f>
        <v>#VALUE!</v>
      </c>
      <c r="AR351" s="90" t="e">
        <f aca="false">-CHOOSE($G$3,AD351-AC351,AC351-AD351)</f>
        <v>#VALUE!</v>
      </c>
      <c r="AS351" s="90" t="e">
        <f aca="false">-CHOOSE($G$3,AG351-AF351,AF351-AG351)</f>
        <v>#VALUE!</v>
      </c>
      <c r="AT351" s="90" t="e">
        <f aca="false">-CHOOSE($G$3,AJ351-AI351,AI351-AJ351:AJ352)</f>
        <v>#VALUE!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108"/>
    </row>
    <row r="352" customFormat="false" ht="12" hidden="false" customHeight="true" outlineLevel="0" collapsed="false">
      <c r="A352" s="25" t="n">
        <f aca="false">EDATE(A351,1)</f>
        <v>47362</v>
      </c>
      <c r="B352" s="95" t="n">
        <f aca="false">Inputs!C347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98" t="str">
        <f aca="false">VLOOKUP($A352,[1]!Table,MATCH(G$4,[1]!Curves,0))</f>
        <v/>
      </c>
      <c r="H352" s="99" t="str">
        <f aca="false">Inputs!G347</f>
        <v/>
      </c>
      <c r="I352" s="100" t="n">
        <f aca="false">Inputs!D347</f>
        <v>0</v>
      </c>
      <c r="J352" s="98" t="str">
        <f aca="false">VLOOKUP($A352,[1]!Table,MATCH(J$4,[1]!Curves,0))</f>
        <v/>
      </c>
      <c r="K352" s="99" t="str">
        <f aca="false">Inputs!H347</f>
        <v/>
      </c>
      <c r="L352" s="101" t="n">
        <f aca="false">Inputs!E347</f>
        <v>0</v>
      </c>
      <c r="M352" s="98" t="str">
        <f aca="false">VLOOKUP($A352,[1]!Table,MATCH(M$4,[1]!Curves,0))</f>
        <v/>
      </c>
      <c r="N352" s="99" t="str">
        <f aca="false">Inputs!I347</f>
        <v/>
      </c>
      <c r="O352" s="101" t="n">
        <f aca="false">Inputs!F347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0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e">
        <f aca="false">F352*G352</f>
        <v>#VALUE!</v>
      </c>
      <c r="AD352" s="90" t="e">
        <f aca="false">$F352*H352</f>
        <v>#VALUE!</v>
      </c>
      <c r="AE352" s="90" t="n">
        <f aca="false">$F352*I352</f>
        <v>0</v>
      </c>
      <c r="AF352" s="90" t="e">
        <f aca="false">$F352*J352</f>
        <v>#VALUE!</v>
      </c>
      <c r="AG352" s="90" t="e">
        <f aca="false">$F352*K352</f>
        <v>#VALUE!</v>
      </c>
      <c r="AH352" s="90" t="n">
        <f aca="false">$F352*L352</f>
        <v>0</v>
      </c>
      <c r="AI352" s="90" t="e">
        <f aca="false">$F352*M352</f>
        <v>#VALUE!</v>
      </c>
      <c r="AJ352" s="90" t="e">
        <f aca="false">$F352*N352</f>
        <v>#VALUE!</v>
      </c>
      <c r="AK352" s="90" t="n">
        <f aca="false">F352*O352</f>
        <v>0</v>
      </c>
      <c r="AL352" s="94"/>
      <c r="AM352" s="90" t="e">
        <f aca="false">-CHOOSE($G$3,AC352-AE352,AE352-AC352)</f>
        <v>#VALUE!</v>
      </c>
      <c r="AN352" s="90" t="e">
        <f aca="false">-CHOOSE($G$3,AF352-AH352,AH352-AF352)</f>
        <v>#VALUE!</v>
      </c>
      <c r="AO352" s="90" t="e">
        <f aca="false">-CHOOSE($G$3,AI352-AL352,AK352-AI352)</f>
        <v>#VALUE!</v>
      </c>
      <c r="AP352" s="107" t="e">
        <f aca="false">SUM(AM352:AO352)</f>
        <v>#VALUE!</v>
      </c>
      <c r="AR352" s="90" t="e">
        <f aca="false">-CHOOSE($G$3,AD352-AC352,AC352-AD352)</f>
        <v>#VALUE!</v>
      </c>
      <c r="AS352" s="90" t="e">
        <f aca="false">-CHOOSE($G$3,AG352-AF352,AF352-AG352)</f>
        <v>#VALUE!</v>
      </c>
      <c r="AT352" s="90" t="e">
        <f aca="false">-CHOOSE($G$3,AJ352-AI352,AI352-AJ352:AJ353)</f>
        <v>#VALUE!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108"/>
    </row>
    <row r="353" customFormat="false" ht="12" hidden="false" customHeight="true" outlineLevel="0" collapsed="false">
      <c r="A353" s="25" t="n">
        <f aca="false">EDATE(A352,1)</f>
        <v>47392</v>
      </c>
      <c r="B353" s="95" t="n">
        <f aca="false">Inputs!C348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98" t="str">
        <f aca="false">VLOOKUP($A353,[1]!Table,MATCH(G$4,[1]!Curves,0))</f>
        <v/>
      </c>
      <c r="H353" s="99" t="str">
        <f aca="false">Inputs!G348</f>
        <v/>
      </c>
      <c r="I353" s="100" t="n">
        <f aca="false">Inputs!D348</f>
        <v>0</v>
      </c>
      <c r="J353" s="98" t="str">
        <f aca="false">VLOOKUP($A353,[1]!Table,MATCH(J$4,[1]!Curves,0))</f>
        <v/>
      </c>
      <c r="K353" s="99" t="str">
        <f aca="false">Inputs!H348</f>
        <v/>
      </c>
      <c r="L353" s="101" t="n">
        <f aca="false">Inputs!E348</f>
        <v>0</v>
      </c>
      <c r="M353" s="98" t="str">
        <f aca="false">VLOOKUP($A353,[1]!Table,MATCH(M$4,[1]!Curves,0))</f>
        <v/>
      </c>
      <c r="N353" s="99" t="str">
        <f aca="false">Inputs!I348</f>
        <v/>
      </c>
      <c r="O353" s="101" t="n">
        <f aca="false">Inputs!F348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0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e">
        <f aca="false">F353*G353</f>
        <v>#VALUE!</v>
      </c>
      <c r="AD353" s="90" t="e">
        <f aca="false">$F353*H353</f>
        <v>#VALUE!</v>
      </c>
      <c r="AE353" s="90" t="n">
        <f aca="false">$F353*I353</f>
        <v>0</v>
      </c>
      <c r="AF353" s="90" t="e">
        <f aca="false">$F353*J353</f>
        <v>#VALUE!</v>
      </c>
      <c r="AG353" s="90" t="e">
        <f aca="false">$F353*K353</f>
        <v>#VALUE!</v>
      </c>
      <c r="AH353" s="90" t="n">
        <f aca="false">$F353*L353</f>
        <v>0</v>
      </c>
      <c r="AI353" s="90" t="e">
        <f aca="false">$F353*M353</f>
        <v>#VALUE!</v>
      </c>
      <c r="AJ353" s="90" t="e">
        <f aca="false">$F353*N353</f>
        <v>#VALUE!</v>
      </c>
      <c r="AK353" s="90" t="n">
        <f aca="false">F353*O353</f>
        <v>0</v>
      </c>
      <c r="AL353" s="94"/>
      <c r="AM353" s="90" t="e">
        <f aca="false">-CHOOSE($G$3,AC353-AE353,AE353-AC353)</f>
        <v>#VALUE!</v>
      </c>
      <c r="AN353" s="90" t="e">
        <f aca="false">-CHOOSE($G$3,AF353-AH353,AH353-AF353)</f>
        <v>#VALUE!</v>
      </c>
      <c r="AO353" s="90" t="e">
        <f aca="false">-CHOOSE($G$3,AI353-AL353,AK353-AI353)</f>
        <v>#VALUE!</v>
      </c>
      <c r="AP353" s="107" t="e">
        <f aca="false">SUM(AM353:AO353)</f>
        <v>#VALUE!</v>
      </c>
      <c r="AR353" s="90" t="e">
        <f aca="false">-CHOOSE($G$3,AD353-AC353,AC353-AD353)</f>
        <v>#VALUE!</v>
      </c>
      <c r="AS353" s="90" t="e">
        <f aca="false">-CHOOSE($G$3,AG353-AF353,AF353-AG353)</f>
        <v>#VALUE!</v>
      </c>
      <c r="AT353" s="90" t="e">
        <f aca="false">-CHOOSE($G$3,AJ353-AI353,AI353-AJ353:AJ354)</f>
        <v>#VALUE!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108"/>
    </row>
    <row r="354" customFormat="false" ht="12" hidden="false" customHeight="true" outlineLevel="0" collapsed="false">
      <c r="A354" s="25" t="n">
        <f aca="false">EDATE(A353,1)</f>
        <v>47423</v>
      </c>
      <c r="B354" s="95" t="n">
        <f aca="false">Inputs!C349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98" t="str">
        <f aca="false">VLOOKUP($A354,[1]!Table,MATCH(G$4,[1]!Curves,0))</f>
        <v/>
      </c>
      <c r="H354" s="99" t="str">
        <f aca="false">Inputs!G349</f>
        <v/>
      </c>
      <c r="I354" s="100" t="n">
        <f aca="false">Inputs!D349</f>
        <v>0</v>
      </c>
      <c r="J354" s="98" t="str">
        <f aca="false">VLOOKUP($A354,[1]!Table,MATCH(J$4,[1]!Curves,0))</f>
        <v/>
      </c>
      <c r="K354" s="99" t="str">
        <f aca="false">Inputs!H349</f>
        <v/>
      </c>
      <c r="L354" s="101" t="n">
        <f aca="false">Inputs!E349</f>
        <v>0</v>
      </c>
      <c r="M354" s="98" t="str">
        <f aca="false">VLOOKUP($A354,[1]!Table,MATCH(M$4,[1]!Curves,0))</f>
        <v/>
      </c>
      <c r="N354" s="99" t="str">
        <f aca="false">Inputs!I349</f>
        <v/>
      </c>
      <c r="O354" s="101" t="n">
        <f aca="false">Inputs!F349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0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e">
        <f aca="false">F354*G354</f>
        <v>#VALUE!</v>
      </c>
      <c r="AD354" s="90" t="e">
        <f aca="false">$F354*H354</f>
        <v>#VALUE!</v>
      </c>
      <c r="AE354" s="90" t="n">
        <f aca="false">$F354*I354</f>
        <v>0</v>
      </c>
      <c r="AF354" s="90" t="e">
        <f aca="false">$F354*J354</f>
        <v>#VALUE!</v>
      </c>
      <c r="AG354" s="90" t="e">
        <f aca="false">$F354*K354</f>
        <v>#VALUE!</v>
      </c>
      <c r="AH354" s="90" t="n">
        <f aca="false">$F354*L354</f>
        <v>0</v>
      </c>
      <c r="AI354" s="90" t="e">
        <f aca="false">$F354*M354</f>
        <v>#VALUE!</v>
      </c>
      <c r="AJ354" s="90" t="e">
        <f aca="false">$F354*N354</f>
        <v>#VALUE!</v>
      </c>
      <c r="AK354" s="90" t="n">
        <f aca="false">F354*O354</f>
        <v>0</v>
      </c>
      <c r="AL354" s="94"/>
      <c r="AM354" s="90" t="e">
        <f aca="false">-CHOOSE($G$3,AC354-AE354,AE354-AC354)</f>
        <v>#VALUE!</v>
      </c>
      <c r="AN354" s="90" t="e">
        <f aca="false">-CHOOSE($G$3,AF354-AH354,AH354-AF354)</f>
        <v>#VALUE!</v>
      </c>
      <c r="AO354" s="90" t="e">
        <f aca="false">-CHOOSE($G$3,AI354-AL354,AK354-AI354)</f>
        <v>#VALUE!</v>
      </c>
      <c r="AP354" s="107" t="e">
        <f aca="false">SUM(AM354:AO354)</f>
        <v>#VALUE!</v>
      </c>
      <c r="AR354" s="90" t="e">
        <f aca="false">-CHOOSE($G$3,AD354-AC354,AC354-AD354)</f>
        <v>#VALUE!</v>
      </c>
      <c r="AS354" s="90" t="e">
        <f aca="false">-CHOOSE($G$3,AG354-AF354,AF354-AG354)</f>
        <v>#VALUE!</v>
      </c>
      <c r="AT354" s="90" t="e">
        <f aca="false">-CHOOSE($G$3,AJ354-AI354,AI354-AJ354:AJ355)</f>
        <v>#VALUE!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108"/>
    </row>
    <row r="355" customFormat="false" ht="12" hidden="false" customHeight="true" outlineLevel="0" collapsed="false">
      <c r="A355" s="25" t="n">
        <f aca="false">EDATE(A354,1)</f>
        <v>47453</v>
      </c>
      <c r="B355" s="95" t="n">
        <f aca="false">Inputs!C350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98" t="str">
        <f aca="false">VLOOKUP($A355,[1]!Table,MATCH(G$4,[1]!Curves,0))</f>
        <v/>
      </c>
      <c r="H355" s="99" t="str">
        <f aca="false">Inputs!G350</f>
        <v/>
      </c>
      <c r="I355" s="100" t="n">
        <f aca="false">Inputs!D350</f>
        <v>0</v>
      </c>
      <c r="J355" s="98" t="str">
        <f aca="false">VLOOKUP($A355,[1]!Table,MATCH(J$4,[1]!Curves,0))</f>
        <v/>
      </c>
      <c r="K355" s="99" t="str">
        <f aca="false">Inputs!H350</f>
        <v/>
      </c>
      <c r="L355" s="101" t="n">
        <f aca="false">Inputs!E350</f>
        <v>0</v>
      </c>
      <c r="M355" s="98" t="str">
        <f aca="false">VLOOKUP($A355,[1]!Table,MATCH(M$4,[1]!Curves,0))</f>
        <v/>
      </c>
      <c r="N355" s="99" t="str">
        <f aca="false">Inputs!I350</f>
        <v/>
      </c>
      <c r="O355" s="101" t="n">
        <f aca="false">Inputs!F350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0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e">
        <f aca="false">F355*G355</f>
        <v>#VALUE!</v>
      </c>
      <c r="AD355" s="90" t="e">
        <f aca="false">$F355*H355</f>
        <v>#VALUE!</v>
      </c>
      <c r="AE355" s="90" t="n">
        <f aca="false">$F355*I355</f>
        <v>0</v>
      </c>
      <c r="AF355" s="90" t="e">
        <f aca="false">$F355*J355</f>
        <v>#VALUE!</v>
      </c>
      <c r="AG355" s="90" t="e">
        <f aca="false">$F355*K355</f>
        <v>#VALUE!</v>
      </c>
      <c r="AH355" s="90" t="n">
        <f aca="false">$F355*L355</f>
        <v>0</v>
      </c>
      <c r="AI355" s="90" t="e">
        <f aca="false">$F355*M355</f>
        <v>#VALUE!</v>
      </c>
      <c r="AJ355" s="90" t="e">
        <f aca="false">$F355*N355</f>
        <v>#VALUE!</v>
      </c>
      <c r="AK355" s="90" t="n">
        <f aca="false">F355*O355</f>
        <v>0</v>
      </c>
      <c r="AL355" s="94"/>
      <c r="AM355" s="90" t="e">
        <f aca="false">-CHOOSE($G$3,AC355-AE355,AE355-AC355)</f>
        <v>#VALUE!</v>
      </c>
      <c r="AN355" s="90" t="e">
        <f aca="false">-CHOOSE($G$3,AF355-AH355,AH355-AF355)</f>
        <v>#VALUE!</v>
      </c>
      <c r="AO355" s="90" t="e">
        <f aca="false">-CHOOSE($G$3,AI355-AL355,AK355-AI355)</f>
        <v>#VALUE!</v>
      </c>
      <c r="AP355" s="107" t="e">
        <f aca="false">SUM(AM355:AO355)</f>
        <v>#VALUE!</v>
      </c>
      <c r="AR355" s="90" t="e">
        <f aca="false">-CHOOSE($G$3,AD355-AC355,AC355-AD355)</f>
        <v>#VALUE!</v>
      </c>
      <c r="AS355" s="90" t="e">
        <f aca="false">-CHOOSE($G$3,AG355-AF355,AF355-AG355)</f>
        <v>#VALUE!</v>
      </c>
      <c r="AT355" s="90" t="e">
        <f aca="false">-CHOOSE($G$3,AJ355-AI355,AI355-AJ355:AJ356)</f>
        <v>#VALUE!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108"/>
    </row>
    <row r="356" customFormat="false" ht="12" hidden="false" customHeight="true" outlineLevel="0" collapsed="false">
      <c r="A356" s="25" t="n">
        <f aca="false">EDATE(A355,1)</f>
        <v>47484</v>
      </c>
      <c r="B356" s="95" t="n">
        <f aca="false">Inputs!C351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98" t="str">
        <f aca="false">VLOOKUP($A356,[1]!Table,MATCH(G$4,[1]!Curves,0))</f>
        <v/>
      </c>
      <c r="H356" s="99" t="str">
        <f aca="false">Inputs!G351</f>
        <v/>
      </c>
      <c r="I356" s="100" t="n">
        <f aca="false">Inputs!D351</f>
        <v>0</v>
      </c>
      <c r="J356" s="98" t="str">
        <f aca="false">VLOOKUP($A356,[1]!Table,MATCH(J$4,[1]!Curves,0))</f>
        <v/>
      </c>
      <c r="K356" s="99" t="str">
        <f aca="false">Inputs!H351</f>
        <v/>
      </c>
      <c r="L356" s="101" t="n">
        <f aca="false">Inputs!E351</f>
        <v>0</v>
      </c>
      <c r="M356" s="98" t="str">
        <f aca="false">VLOOKUP($A356,[1]!Table,MATCH(M$4,[1]!Curves,0))</f>
        <v/>
      </c>
      <c r="N356" s="99" t="str">
        <f aca="false">Inputs!I351</f>
        <v/>
      </c>
      <c r="O356" s="101" t="n">
        <f aca="false">Inputs!F351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0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e">
        <f aca="false">F356*G356</f>
        <v>#VALUE!</v>
      </c>
      <c r="AD356" s="90" t="e">
        <f aca="false">$F356*H356</f>
        <v>#VALUE!</v>
      </c>
      <c r="AE356" s="90" t="n">
        <f aca="false">$F356*I356</f>
        <v>0</v>
      </c>
      <c r="AF356" s="90" t="e">
        <f aca="false">$F356*J356</f>
        <v>#VALUE!</v>
      </c>
      <c r="AG356" s="90" t="e">
        <f aca="false">$F356*K356</f>
        <v>#VALUE!</v>
      </c>
      <c r="AH356" s="90" t="n">
        <f aca="false">$F356*L356</f>
        <v>0</v>
      </c>
      <c r="AI356" s="90" t="e">
        <f aca="false">$F356*M356</f>
        <v>#VALUE!</v>
      </c>
      <c r="AJ356" s="90" t="e">
        <f aca="false">$F356*N356</f>
        <v>#VALUE!</v>
      </c>
      <c r="AK356" s="90" t="n">
        <f aca="false">F356*O356</f>
        <v>0</v>
      </c>
      <c r="AL356" s="94"/>
      <c r="AM356" s="90" t="e">
        <f aca="false">-CHOOSE($G$3,AC356-AE356,AE356-AC356)</f>
        <v>#VALUE!</v>
      </c>
      <c r="AN356" s="90" t="e">
        <f aca="false">-CHOOSE($G$3,AF356-AH356,AH356-AF356)</f>
        <v>#VALUE!</v>
      </c>
      <c r="AO356" s="90" t="e">
        <f aca="false">-CHOOSE($G$3,AI356-AL356,AK356-AI356)</f>
        <v>#VALUE!</v>
      </c>
      <c r="AP356" s="107" t="e">
        <f aca="false">SUM(AM356:AO356)</f>
        <v>#VALUE!</v>
      </c>
      <c r="AR356" s="90" t="e">
        <f aca="false">-CHOOSE($G$3,AD356-AC356,AC356-AD356)</f>
        <v>#VALUE!</v>
      </c>
      <c r="AS356" s="90" t="e">
        <f aca="false">-CHOOSE($G$3,AG356-AF356,AF356-AG356)</f>
        <v>#VALUE!</v>
      </c>
      <c r="AT356" s="90" t="e">
        <f aca="false">-CHOOSE($G$3,AJ356-AI356,AI356-AJ356:AJ357)</f>
        <v>#VALUE!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108"/>
    </row>
    <row r="357" customFormat="false" ht="12" hidden="false" customHeight="true" outlineLevel="0" collapsed="false">
      <c r="A357" s="25" t="n">
        <f aca="false">EDATE(A356,1)</f>
        <v>47515</v>
      </c>
      <c r="B357" s="95" t="n">
        <f aca="false">Inputs!C352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98" t="str">
        <f aca="false">VLOOKUP($A357,[1]!Table,MATCH(G$4,[1]!Curves,0))</f>
        <v/>
      </c>
      <c r="H357" s="99" t="str">
        <f aca="false">Inputs!G352</f>
        <v/>
      </c>
      <c r="I357" s="100" t="n">
        <f aca="false">Inputs!D352</f>
        <v>0</v>
      </c>
      <c r="J357" s="98" t="str">
        <f aca="false">VLOOKUP($A357,[1]!Table,MATCH(J$4,[1]!Curves,0))</f>
        <v/>
      </c>
      <c r="K357" s="99" t="str">
        <f aca="false">Inputs!H352</f>
        <v/>
      </c>
      <c r="L357" s="101" t="n">
        <f aca="false">Inputs!E352</f>
        <v>0</v>
      </c>
      <c r="M357" s="98" t="str">
        <f aca="false">VLOOKUP($A357,[1]!Table,MATCH(M$4,[1]!Curves,0))</f>
        <v/>
      </c>
      <c r="N357" s="99" t="str">
        <f aca="false">Inputs!I352</f>
        <v/>
      </c>
      <c r="O357" s="101" t="n">
        <f aca="false">Inputs!F352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0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e">
        <f aca="false">F357*G357</f>
        <v>#VALUE!</v>
      </c>
      <c r="AD357" s="90" t="e">
        <f aca="false">$F357*H357</f>
        <v>#VALUE!</v>
      </c>
      <c r="AE357" s="90" t="n">
        <f aca="false">$F357*I357</f>
        <v>0</v>
      </c>
      <c r="AF357" s="90" t="e">
        <f aca="false">$F357*J357</f>
        <v>#VALUE!</v>
      </c>
      <c r="AG357" s="90" t="e">
        <f aca="false">$F357*K357</f>
        <v>#VALUE!</v>
      </c>
      <c r="AH357" s="90" t="n">
        <f aca="false">$F357*L357</f>
        <v>0</v>
      </c>
      <c r="AI357" s="90" t="e">
        <f aca="false">$F357*M357</f>
        <v>#VALUE!</v>
      </c>
      <c r="AJ357" s="90" t="e">
        <f aca="false">$F357*N357</f>
        <v>#VALUE!</v>
      </c>
      <c r="AK357" s="90" t="n">
        <f aca="false">F357*O357</f>
        <v>0</v>
      </c>
      <c r="AL357" s="94"/>
      <c r="AM357" s="90" t="e">
        <f aca="false">-CHOOSE($G$3,AC357-AE357,AE357-AC357)</f>
        <v>#VALUE!</v>
      </c>
      <c r="AN357" s="90" t="e">
        <f aca="false">-CHOOSE($G$3,AF357-AH357,AH357-AF357)</f>
        <v>#VALUE!</v>
      </c>
      <c r="AO357" s="90" t="e">
        <f aca="false">-CHOOSE($G$3,AI357-AL357,AK357-AI357)</f>
        <v>#VALUE!</v>
      </c>
      <c r="AP357" s="107" t="e">
        <f aca="false">SUM(AM357:AO357)</f>
        <v>#VALUE!</v>
      </c>
      <c r="AR357" s="90" t="e">
        <f aca="false">-CHOOSE($G$3,AD357-AC357,AC357-AD357)</f>
        <v>#VALUE!</v>
      </c>
      <c r="AS357" s="90" t="e">
        <f aca="false">-CHOOSE($G$3,AG357-AF357,AF357-AG357)</f>
        <v>#VALUE!</v>
      </c>
      <c r="AT357" s="90" t="e">
        <f aca="false">-CHOOSE($G$3,AJ357-AI357,AI357-AJ357:AJ358)</f>
        <v>#VALUE!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108"/>
    </row>
    <row r="358" customFormat="false" ht="12" hidden="false" customHeight="true" outlineLevel="0" collapsed="false">
      <c r="A358" s="25" t="n">
        <f aca="false">EDATE(A357,1)</f>
        <v>47543</v>
      </c>
      <c r="B358" s="95" t="n">
        <f aca="false">Inputs!C353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98" t="str">
        <f aca="false">VLOOKUP($A358,[1]!Table,MATCH(G$4,[1]!Curves,0))</f>
        <v/>
      </c>
      <c r="H358" s="99" t="str">
        <f aca="false">Inputs!G353</f>
        <v/>
      </c>
      <c r="I358" s="100" t="n">
        <f aca="false">Inputs!D353</f>
        <v>0</v>
      </c>
      <c r="J358" s="98" t="str">
        <f aca="false">VLOOKUP($A358,[1]!Table,MATCH(J$4,[1]!Curves,0))</f>
        <v/>
      </c>
      <c r="K358" s="99" t="str">
        <f aca="false">Inputs!H353</f>
        <v/>
      </c>
      <c r="L358" s="101" t="n">
        <f aca="false">Inputs!E353</f>
        <v>0</v>
      </c>
      <c r="M358" s="98" t="str">
        <f aca="false">VLOOKUP($A358,[1]!Table,MATCH(M$4,[1]!Curves,0))</f>
        <v/>
      </c>
      <c r="N358" s="99" t="str">
        <f aca="false">Inputs!I353</f>
        <v/>
      </c>
      <c r="O358" s="101" t="n">
        <f aca="false">Inputs!F353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0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e">
        <f aca="false">F358*G358</f>
        <v>#VALUE!</v>
      </c>
      <c r="AD358" s="90" t="e">
        <f aca="false">$F358*H358</f>
        <v>#VALUE!</v>
      </c>
      <c r="AE358" s="90" t="n">
        <f aca="false">$F358*I358</f>
        <v>0</v>
      </c>
      <c r="AF358" s="90" t="e">
        <f aca="false">$F358*J358</f>
        <v>#VALUE!</v>
      </c>
      <c r="AG358" s="90" t="e">
        <f aca="false">$F358*K358</f>
        <v>#VALUE!</v>
      </c>
      <c r="AH358" s="90" t="n">
        <f aca="false">$F358*L358</f>
        <v>0</v>
      </c>
      <c r="AI358" s="90" t="e">
        <f aca="false">$F358*M358</f>
        <v>#VALUE!</v>
      </c>
      <c r="AJ358" s="90" t="e">
        <f aca="false">$F358*N358</f>
        <v>#VALUE!</v>
      </c>
      <c r="AK358" s="90" t="n">
        <f aca="false">F358*O358</f>
        <v>0</v>
      </c>
      <c r="AL358" s="94"/>
      <c r="AM358" s="90" t="e">
        <f aca="false">-CHOOSE($G$3,AC358-AE358,AE358-AC358)</f>
        <v>#VALUE!</v>
      </c>
      <c r="AN358" s="90" t="e">
        <f aca="false">-CHOOSE($G$3,AF358-AH358,AH358-AF358)</f>
        <v>#VALUE!</v>
      </c>
      <c r="AO358" s="90" t="e">
        <f aca="false">-CHOOSE($G$3,AI358-AL358,AK358-AI358)</f>
        <v>#VALUE!</v>
      </c>
      <c r="AP358" s="107" t="e">
        <f aca="false">SUM(AM358:AO358)</f>
        <v>#VALUE!</v>
      </c>
      <c r="AR358" s="90" t="e">
        <f aca="false">-CHOOSE($G$3,AD358-AC358,AC358-AD358)</f>
        <v>#VALUE!</v>
      </c>
      <c r="AS358" s="90" t="e">
        <f aca="false">-CHOOSE($G$3,AG358-AF358,AF358-AG358)</f>
        <v>#VALUE!</v>
      </c>
      <c r="AT358" s="90" t="e">
        <f aca="false">-CHOOSE($G$3,AJ358-AI358,AI358-AJ358:AJ359)</f>
        <v>#VALUE!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108"/>
    </row>
    <row r="359" customFormat="false" ht="12" hidden="false" customHeight="true" outlineLevel="0" collapsed="false">
      <c r="A359" s="25" t="n">
        <f aca="false">EDATE(A358,1)</f>
        <v>47574</v>
      </c>
      <c r="B359" s="95" t="n">
        <f aca="false">Inputs!C354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98" t="str">
        <f aca="false">VLOOKUP($A359,[1]!Table,MATCH(G$4,[1]!Curves,0))</f>
        <v/>
      </c>
      <c r="H359" s="99" t="str">
        <f aca="false">Inputs!G354</f>
        <v/>
      </c>
      <c r="I359" s="100" t="n">
        <f aca="false">Inputs!D354</f>
        <v>0</v>
      </c>
      <c r="J359" s="98" t="str">
        <f aca="false">VLOOKUP($A359,[1]!Table,MATCH(J$4,[1]!Curves,0))</f>
        <v/>
      </c>
      <c r="K359" s="99" t="str">
        <f aca="false">Inputs!H354</f>
        <v/>
      </c>
      <c r="L359" s="101" t="n">
        <f aca="false">Inputs!E354</f>
        <v>0</v>
      </c>
      <c r="M359" s="98" t="str">
        <f aca="false">VLOOKUP($A359,[1]!Table,MATCH(M$4,[1]!Curves,0))</f>
        <v/>
      </c>
      <c r="N359" s="99" t="str">
        <f aca="false">Inputs!I354</f>
        <v/>
      </c>
      <c r="O359" s="101" t="n">
        <f aca="false">Inputs!F354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0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e">
        <f aca="false">F359*G359</f>
        <v>#VALUE!</v>
      </c>
      <c r="AD359" s="90" t="e">
        <f aca="false">$F359*H359</f>
        <v>#VALUE!</v>
      </c>
      <c r="AE359" s="90" t="n">
        <f aca="false">$F359*I359</f>
        <v>0</v>
      </c>
      <c r="AF359" s="90" t="e">
        <f aca="false">$F359*J359</f>
        <v>#VALUE!</v>
      </c>
      <c r="AG359" s="90" t="e">
        <f aca="false">$F359*K359</f>
        <v>#VALUE!</v>
      </c>
      <c r="AH359" s="90" t="n">
        <f aca="false">$F359*L359</f>
        <v>0</v>
      </c>
      <c r="AI359" s="90" t="e">
        <f aca="false">$F359*M359</f>
        <v>#VALUE!</v>
      </c>
      <c r="AJ359" s="90" t="e">
        <f aca="false">$F359*N359</f>
        <v>#VALUE!</v>
      </c>
      <c r="AK359" s="90" t="n">
        <f aca="false">F359*O359</f>
        <v>0</v>
      </c>
      <c r="AL359" s="94"/>
      <c r="AM359" s="90" t="e">
        <f aca="false">-CHOOSE($G$3,AC359-AE359,AE359-AC359)</f>
        <v>#VALUE!</v>
      </c>
      <c r="AN359" s="90" t="e">
        <f aca="false">-CHOOSE($G$3,AF359-AH359,AH359-AF359)</f>
        <v>#VALUE!</v>
      </c>
      <c r="AO359" s="90" t="e">
        <f aca="false">-CHOOSE($G$3,AI359-AL359,AK359-AI359)</f>
        <v>#VALUE!</v>
      </c>
      <c r="AP359" s="107" t="e">
        <f aca="false">SUM(AM359:AO359)</f>
        <v>#VALUE!</v>
      </c>
      <c r="AR359" s="90" t="e">
        <f aca="false">-CHOOSE($G$3,AD359-AC359,AC359-AD359)</f>
        <v>#VALUE!</v>
      </c>
      <c r="AS359" s="90" t="e">
        <f aca="false">-CHOOSE($G$3,AG359-AF359,AF359-AG359)</f>
        <v>#VALUE!</v>
      </c>
      <c r="AT359" s="90" t="e">
        <f aca="false">-CHOOSE($G$3,AJ359-AI359,AI359-AJ359:AJ360)</f>
        <v>#VALUE!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108"/>
    </row>
    <row r="360" customFormat="false" ht="12" hidden="false" customHeight="true" outlineLevel="0" collapsed="false">
      <c r="A360" s="25" t="n">
        <f aca="false">EDATE(A359,1)</f>
        <v>47604</v>
      </c>
      <c r="B360" s="95" t="n">
        <f aca="false">Inputs!C355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98" t="str">
        <f aca="false">VLOOKUP($A360,[1]!Table,MATCH(G$4,[1]!Curves,0))</f>
        <v/>
      </c>
      <c r="H360" s="99" t="str">
        <f aca="false">Inputs!G355</f>
        <v/>
      </c>
      <c r="I360" s="100" t="n">
        <f aca="false">Inputs!D355</f>
        <v>0</v>
      </c>
      <c r="J360" s="98" t="str">
        <f aca="false">VLOOKUP($A360,[1]!Table,MATCH(J$4,[1]!Curves,0))</f>
        <v/>
      </c>
      <c r="K360" s="99" t="str">
        <f aca="false">Inputs!H355</f>
        <v/>
      </c>
      <c r="L360" s="101" t="n">
        <f aca="false">Inputs!E355</f>
        <v>0</v>
      </c>
      <c r="M360" s="98" t="str">
        <f aca="false">VLOOKUP($A360,[1]!Table,MATCH(M$4,[1]!Curves,0))</f>
        <v/>
      </c>
      <c r="N360" s="99" t="str">
        <f aca="false">Inputs!I355</f>
        <v/>
      </c>
      <c r="O360" s="101" t="n">
        <f aca="false">Inputs!F355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0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e">
        <f aca="false">F360*G360</f>
        <v>#VALUE!</v>
      </c>
      <c r="AD360" s="90" t="e">
        <f aca="false">$F360*H360</f>
        <v>#VALUE!</v>
      </c>
      <c r="AE360" s="90" t="n">
        <f aca="false">$F360*I360</f>
        <v>0</v>
      </c>
      <c r="AF360" s="90" t="e">
        <f aca="false">$F360*J360</f>
        <v>#VALUE!</v>
      </c>
      <c r="AG360" s="90" t="e">
        <f aca="false">$F360*K360</f>
        <v>#VALUE!</v>
      </c>
      <c r="AH360" s="90" t="n">
        <f aca="false">$F360*L360</f>
        <v>0</v>
      </c>
      <c r="AI360" s="90" t="e">
        <f aca="false">$F360*M360</f>
        <v>#VALUE!</v>
      </c>
      <c r="AJ360" s="90" t="e">
        <f aca="false">$F360*N360</f>
        <v>#VALUE!</v>
      </c>
      <c r="AK360" s="90" t="n">
        <f aca="false">F360*O360</f>
        <v>0</v>
      </c>
      <c r="AL360" s="94"/>
      <c r="AM360" s="90" t="e">
        <f aca="false">-CHOOSE($G$3,AC360-AE360,AE360-AC360)</f>
        <v>#VALUE!</v>
      </c>
      <c r="AN360" s="90" t="e">
        <f aca="false">-CHOOSE($G$3,AF360-AH360,AH360-AF360)</f>
        <v>#VALUE!</v>
      </c>
      <c r="AO360" s="90" t="e">
        <f aca="false">-CHOOSE($G$3,AI360-AL360,AK360-AI360)</f>
        <v>#VALUE!</v>
      </c>
      <c r="AP360" s="107" t="e">
        <f aca="false">SUM(AM360:AO360)</f>
        <v>#VALUE!</v>
      </c>
      <c r="AR360" s="90" t="e">
        <f aca="false">-CHOOSE($G$3,AD360-AC360,AC360-AD360)</f>
        <v>#VALUE!</v>
      </c>
      <c r="AS360" s="90" t="e">
        <f aca="false">-CHOOSE($G$3,AG360-AF360,AF360-AG360)</f>
        <v>#VALUE!</v>
      </c>
      <c r="AT360" s="90" t="e">
        <f aca="false">-CHOOSE($G$3,AJ360-AI360,AI360-AJ360:AJ361)</f>
        <v>#VALUE!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108"/>
    </row>
    <row r="361" customFormat="false" ht="12" hidden="false" customHeight="true" outlineLevel="0" collapsed="false">
      <c r="A361" s="25" t="n">
        <f aca="false">EDATE(A360,1)</f>
        <v>47635</v>
      </c>
      <c r="B361" s="95" t="n">
        <f aca="false">Inputs!C356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98" t="str">
        <f aca="false">VLOOKUP($A361,[1]!Table,MATCH(G$4,[1]!Curves,0))</f>
        <v/>
      </c>
      <c r="H361" s="99" t="str">
        <f aca="false">Inputs!G356</f>
        <v/>
      </c>
      <c r="I361" s="100" t="n">
        <f aca="false">Inputs!D356</f>
        <v>0</v>
      </c>
      <c r="J361" s="98" t="str">
        <f aca="false">VLOOKUP($A361,[1]!Table,MATCH(J$4,[1]!Curves,0))</f>
        <v/>
      </c>
      <c r="K361" s="99" t="str">
        <f aca="false">Inputs!H356</f>
        <v/>
      </c>
      <c r="L361" s="101" t="n">
        <f aca="false">Inputs!E356</f>
        <v>0</v>
      </c>
      <c r="M361" s="98" t="str">
        <f aca="false">VLOOKUP($A361,[1]!Table,MATCH(M$4,[1]!Curves,0))</f>
        <v/>
      </c>
      <c r="N361" s="99" t="str">
        <f aca="false">Inputs!I356</f>
        <v/>
      </c>
      <c r="O361" s="101" t="n">
        <f aca="false">Inputs!F356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0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e">
        <f aca="false">F361*G361</f>
        <v>#VALUE!</v>
      </c>
      <c r="AD361" s="90" t="e">
        <f aca="false">$F361*H361</f>
        <v>#VALUE!</v>
      </c>
      <c r="AE361" s="90" t="n">
        <f aca="false">$F361*I361</f>
        <v>0</v>
      </c>
      <c r="AF361" s="90" t="e">
        <f aca="false">$F361*J361</f>
        <v>#VALUE!</v>
      </c>
      <c r="AG361" s="90" t="e">
        <f aca="false">$F361*K361</f>
        <v>#VALUE!</v>
      </c>
      <c r="AH361" s="90" t="n">
        <f aca="false">$F361*L361</f>
        <v>0</v>
      </c>
      <c r="AI361" s="90" t="e">
        <f aca="false">$F361*M361</f>
        <v>#VALUE!</v>
      </c>
      <c r="AJ361" s="90" t="e">
        <f aca="false">$F361*N361</f>
        <v>#VALUE!</v>
      </c>
      <c r="AK361" s="90" t="n">
        <f aca="false">F361*O361</f>
        <v>0</v>
      </c>
      <c r="AL361" s="94"/>
      <c r="AM361" s="90" t="e">
        <f aca="false">-CHOOSE($G$3,AC361-AE361,AE361-AC361)</f>
        <v>#VALUE!</v>
      </c>
      <c r="AN361" s="90" t="e">
        <f aca="false">-CHOOSE($G$3,AF361-AH361,AH361-AF361)</f>
        <v>#VALUE!</v>
      </c>
      <c r="AO361" s="90" t="e">
        <f aca="false">-CHOOSE($G$3,AI361-AL361,AK361-AI361)</f>
        <v>#VALUE!</v>
      </c>
      <c r="AP361" s="107" t="e">
        <f aca="false">SUM(AM361:AO361)</f>
        <v>#VALUE!</v>
      </c>
      <c r="AR361" s="90" t="e">
        <f aca="false">-CHOOSE($G$3,AD361-AC361,AC361-AD361)</f>
        <v>#VALUE!</v>
      </c>
      <c r="AS361" s="90" t="e">
        <f aca="false">-CHOOSE($G$3,AG361-AF361,AF361-AG361)</f>
        <v>#VALUE!</v>
      </c>
      <c r="AT361" s="90" t="e">
        <f aca="false">-CHOOSE($G$3,AJ361-AI361,AI361-AJ361:AJ362)</f>
        <v>#VALUE!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108"/>
    </row>
    <row r="362" customFormat="false" ht="12" hidden="false" customHeight="true" outlineLevel="0" collapsed="false">
      <c r="A362" s="25" t="n">
        <f aca="false">EDATE(A361,1)</f>
        <v>47665</v>
      </c>
      <c r="B362" s="95" t="n">
        <f aca="false">Inputs!C357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98" t="str">
        <f aca="false">VLOOKUP($A362,[1]!Table,MATCH(G$4,[1]!Curves,0))</f>
        <v/>
      </c>
      <c r="H362" s="99" t="str">
        <f aca="false">Inputs!G357</f>
        <v/>
      </c>
      <c r="I362" s="100" t="n">
        <f aca="false">Inputs!D357</f>
        <v>0</v>
      </c>
      <c r="J362" s="98" t="str">
        <f aca="false">VLOOKUP($A362,[1]!Table,MATCH(J$4,[1]!Curves,0))</f>
        <v/>
      </c>
      <c r="K362" s="99" t="str">
        <f aca="false">Inputs!H357</f>
        <v/>
      </c>
      <c r="L362" s="101" t="n">
        <f aca="false">Inputs!E357</f>
        <v>0</v>
      </c>
      <c r="M362" s="98" t="str">
        <f aca="false">VLOOKUP($A362,[1]!Table,MATCH(M$4,[1]!Curves,0))</f>
        <v/>
      </c>
      <c r="N362" s="99" t="str">
        <f aca="false">Inputs!I357</f>
        <v/>
      </c>
      <c r="O362" s="101" t="n">
        <f aca="false">Inputs!F357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0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e">
        <f aca="false">F362*G362</f>
        <v>#VALUE!</v>
      </c>
      <c r="AD362" s="90" t="e">
        <f aca="false">$F362*H362</f>
        <v>#VALUE!</v>
      </c>
      <c r="AE362" s="90" t="n">
        <f aca="false">$F362*I362</f>
        <v>0</v>
      </c>
      <c r="AF362" s="90" t="e">
        <f aca="false">$F362*J362</f>
        <v>#VALUE!</v>
      </c>
      <c r="AG362" s="90" t="e">
        <f aca="false">$F362*K362</f>
        <v>#VALUE!</v>
      </c>
      <c r="AH362" s="90" t="n">
        <f aca="false">$F362*L362</f>
        <v>0</v>
      </c>
      <c r="AI362" s="90" t="e">
        <f aca="false">$F362*M362</f>
        <v>#VALUE!</v>
      </c>
      <c r="AJ362" s="90" t="e">
        <f aca="false">$F362*N362</f>
        <v>#VALUE!</v>
      </c>
      <c r="AK362" s="90" t="n">
        <f aca="false">F362*O362</f>
        <v>0</v>
      </c>
      <c r="AL362" s="94"/>
      <c r="AM362" s="90" t="e">
        <f aca="false">-CHOOSE($G$3,AC362-AE362,AE362-AC362)</f>
        <v>#VALUE!</v>
      </c>
      <c r="AN362" s="90" t="e">
        <f aca="false">-CHOOSE($G$3,AF362-AH362,AH362-AF362)</f>
        <v>#VALUE!</v>
      </c>
      <c r="AO362" s="90" t="e">
        <f aca="false">-CHOOSE($G$3,AI362-AL362,AK362-AI362)</f>
        <v>#VALUE!</v>
      </c>
      <c r="AP362" s="107" t="e">
        <f aca="false">SUM(AM362:AO362)</f>
        <v>#VALUE!</v>
      </c>
      <c r="AR362" s="90" t="e">
        <f aca="false">-CHOOSE($G$3,AD362-AC362,AC362-AD362)</f>
        <v>#VALUE!</v>
      </c>
      <c r="AS362" s="90" t="e">
        <f aca="false">-CHOOSE($G$3,AG362-AF362,AF362-AG362)</f>
        <v>#VALUE!</v>
      </c>
      <c r="AT362" s="90" t="e">
        <f aca="false">-CHOOSE($G$3,AJ362-AI362,AI362-AJ362:AJ363)</f>
        <v>#VALUE!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108"/>
    </row>
    <row r="363" customFormat="false" ht="12" hidden="false" customHeight="true" outlineLevel="0" collapsed="false">
      <c r="A363" s="25" t="n">
        <f aca="false">EDATE(A362,1)</f>
        <v>47696</v>
      </c>
      <c r="B363" s="95" t="n">
        <f aca="false">Inputs!C358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98" t="str">
        <f aca="false">VLOOKUP($A363,[1]!Table,MATCH(G$4,[1]!Curves,0))</f>
        <v/>
      </c>
      <c r="H363" s="99" t="str">
        <f aca="false">Inputs!G358</f>
        <v/>
      </c>
      <c r="I363" s="100" t="n">
        <f aca="false">Inputs!D358</f>
        <v>0</v>
      </c>
      <c r="J363" s="98" t="str">
        <f aca="false">VLOOKUP($A363,[1]!Table,MATCH(J$4,[1]!Curves,0))</f>
        <v/>
      </c>
      <c r="K363" s="99" t="str">
        <f aca="false">Inputs!H358</f>
        <v/>
      </c>
      <c r="L363" s="101" t="n">
        <f aca="false">Inputs!E358</f>
        <v>0</v>
      </c>
      <c r="M363" s="98" t="str">
        <f aca="false">VLOOKUP($A363,[1]!Table,MATCH(M$4,[1]!Curves,0))</f>
        <v/>
      </c>
      <c r="N363" s="99" t="str">
        <f aca="false">Inputs!I358</f>
        <v/>
      </c>
      <c r="O363" s="101" t="n">
        <f aca="false">Inputs!F358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0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e">
        <f aca="false">F363*G363</f>
        <v>#VALUE!</v>
      </c>
      <c r="AD363" s="90" t="e">
        <f aca="false">$F363*H363</f>
        <v>#VALUE!</v>
      </c>
      <c r="AE363" s="90" t="n">
        <f aca="false">$F363*I363</f>
        <v>0</v>
      </c>
      <c r="AF363" s="90" t="e">
        <f aca="false">$F363*J363</f>
        <v>#VALUE!</v>
      </c>
      <c r="AG363" s="90" t="e">
        <f aca="false">$F363*K363</f>
        <v>#VALUE!</v>
      </c>
      <c r="AH363" s="90" t="n">
        <f aca="false">$F363*L363</f>
        <v>0</v>
      </c>
      <c r="AI363" s="90" t="e">
        <f aca="false">$F363*M363</f>
        <v>#VALUE!</v>
      </c>
      <c r="AJ363" s="90" t="e">
        <f aca="false">$F363*N363</f>
        <v>#VALUE!</v>
      </c>
      <c r="AK363" s="90" t="n">
        <f aca="false">F363*O363</f>
        <v>0</v>
      </c>
      <c r="AL363" s="94"/>
      <c r="AM363" s="90" t="e">
        <f aca="false">-CHOOSE($G$3,AC363-AE363,AE363-AC363)</f>
        <v>#VALUE!</v>
      </c>
      <c r="AN363" s="90" t="e">
        <f aca="false">-CHOOSE($G$3,AF363-AH363,AH363-AF363)</f>
        <v>#VALUE!</v>
      </c>
      <c r="AO363" s="90" t="e">
        <f aca="false">-CHOOSE($G$3,AI363-AL363,AK363-AI363)</f>
        <v>#VALUE!</v>
      </c>
      <c r="AP363" s="107" t="e">
        <f aca="false">SUM(AM363:AO363)</f>
        <v>#VALUE!</v>
      </c>
      <c r="AR363" s="90" t="e">
        <f aca="false">-CHOOSE($G$3,AD363-AC363,AC363-AD363)</f>
        <v>#VALUE!</v>
      </c>
      <c r="AS363" s="90" t="e">
        <f aca="false">-CHOOSE($G$3,AG363-AF363,AF363-AG363)</f>
        <v>#VALUE!</v>
      </c>
      <c r="AT363" s="90" t="e">
        <f aca="false">-CHOOSE($G$3,AJ363-AI363,AI363-AJ363:AJ364)</f>
        <v>#VALUE!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108"/>
    </row>
    <row r="364" customFormat="false" ht="12" hidden="false" customHeight="true" outlineLevel="0" collapsed="false">
      <c r="A364" s="25" t="n">
        <f aca="false">EDATE(A363,1)</f>
        <v>47727</v>
      </c>
      <c r="B364" s="95" t="n">
        <f aca="false">Inputs!C359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98" t="str">
        <f aca="false">VLOOKUP($A364,[1]!Table,MATCH(G$4,[1]!Curves,0))</f>
        <v/>
      </c>
      <c r="H364" s="99" t="str">
        <f aca="false">Inputs!G359</f>
        <v/>
      </c>
      <c r="I364" s="100" t="n">
        <f aca="false">Inputs!D359</f>
        <v>0</v>
      </c>
      <c r="J364" s="98" t="str">
        <f aca="false">VLOOKUP($A364,[1]!Table,MATCH(J$4,[1]!Curves,0))</f>
        <v/>
      </c>
      <c r="K364" s="99" t="str">
        <f aca="false">Inputs!H359</f>
        <v/>
      </c>
      <c r="L364" s="101" t="n">
        <f aca="false">Inputs!E359</f>
        <v>0</v>
      </c>
      <c r="M364" s="98" t="str">
        <f aca="false">VLOOKUP($A364,[1]!Table,MATCH(M$4,[1]!Curves,0))</f>
        <v/>
      </c>
      <c r="N364" s="99" t="str">
        <f aca="false">Inputs!I359</f>
        <v/>
      </c>
      <c r="O364" s="101" t="n">
        <f aca="false">Inputs!F359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0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e">
        <f aca="false">F364*G364</f>
        <v>#VALUE!</v>
      </c>
      <c r="AD364" s="90" t="e">
        <f aca="false">$F364*H364</f>
        <v>#VALUE!</v>
      </c>
      <c r="AE364" s="90" t="n">
        <f aca="false">$F364*I364</f>
        <v>0</v>
      </c>
      <c r="AF364" s="90" t="e">
        <f aca="false">$F364*J364</f>
        <v>#VALUE!</v>
      </c>
      <c r="AG364" s="90" t="e">
        <f aca="false">$F364*K364</f>
        <v>#VALUE!</v>
      </c>
      <c r="AH364" s="90" t="n">
        <f aca="false">$F364*L364</f>
        <v>0</v>
      </c>
      <c r="AI364" s="90" t="e">
        <f aca="false">$F364*M364</f>
        <v>#VALUE!</v>
      </c>
      <c r="AJ364" s="90" t="e">
        <f aca="false">$F364*N364</f>
        <v>#VALUE!</v>
      </c>
      <c r="AK364" s="90" t="n">
        <f aca="false">F364*O364</f>
        <v>0</v>
      </c>
      <c r="AL364" s="94"/>
      <c r="AM364" s="90" t="e">
        <f aca="false">-CHOOSE($G$3,AC364-AE364,AE364-AC364)</f>
        <v>#VALUE!</v>
      </c>
      <c r="AN364" s="90" t="e">
        <f aca="false">-CHOOSE($G$3,AF364-AH364,AH364-AF364)</f>
        <v>#VALUE!</v>
      </c>
      <c r="AO364" s="90" t="e">
        <f aca="false">-CHOOSE($G$3,AI364-AL364,AK364-AI364)</f>
        <v>#VALUE!</v>
      </c>
      <c r="AP364" s="107" t="e">
        <f aca="false">SUM(AM364:AO364)</f>
        <v>#VALUE!</v>
      </c>
      <c r="AR364" s="90" t="e">
        <f aca="false">-CHOOSE($G$3,AD364-AC364,AC364-AD364)</f>
        <v>#VALUE!</v>
      </c>
      <c r="AS364" s="90" t="e">
        <f aca="false">-CHOOSE($G$3,AG364-AF364,AF364-AG364)</f>
        <v>#VALUE!</v>
      </c>
      <c r="AT364" s="90" t="e">
        <f aca="false">-CHOOSE($G$3,AJ364-AI364,AI364-AJ364:AJ365)</f>
        <v>#VALUE!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108"/>
    </row>
    <row r="365" customFormat="false" ht="12" hidden="false" customHeight="true" outlineLevel="0" collapsed="false">
      <c r="A365" s="25" t="n">
        <f aca="false">EDATE(A364,1)</f>
        <v>47757</v>
      </c>
      <c r="B365" s="95" t="n">
        <f aca="false">Inputs!C360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98" t="str">
        <f aca="false">VLOOKUP($A365,[1]!Table,MATCH(G$4,[1]!Curves,0))</f>
        <v/>
      </c>
      <c r="H365" s="99" t="str">
        <f aca="false">Inputs!G360</f>
        <v/>
      </c>
      <c r="I365" s="100" t="n">
        <f aca="false">Inputs!D360</f>
        <v>0</v>
      </c>
      <c r="J365" s="98" t="str">
        <f aca="false">VLOOKUP($A365,[1]!Table,MATCH(J$4,[1]!Curves,0))</f>
        <v/>
      </c>
      <c r="K365" s="99" t="str">
        <f aca="false">Inputs!H360</f>
        <v/>
      </c>
      <c r="L365" s="101" t="n">
        <f aca="false">Inputs!E360</f>
        <v>0</v>
      </c>
      <c r="M365" s="98" t="str">
        <f aca="false">VLOOKUP($A365,[1]!Table,MATCH(M$4,[1]!Curves,0))</f>
        <v/>
      </c>
      <c r="N365" s="99" t="str">
        <f aca="false">Inputs!I360</f>
        <v/>
      </c>
      <c r="O365" s="101" t="n">
        <f aca="false">Inputs!F360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0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e">
        <f aca="false">F365*G365</f>
        <v>#VALUE!</v>
      </c>
      <c r="AD365" s="90" t="e">
        <f aca="false">$F365*H365</f>
        <v>#VALUE!</v>
      </c>
      <c r="AE365" s="90" t="n">
        <f aca="false">$F365*I365</f>
        <v>0</v>
      </c>
      <c r="AF365" s="90" t="e">
        <f aca="false">$F365*J365</f>
        <v>#VALUE!</v>
      </c>
      <c r="AG365" s="90" t="e">
        <f aca="false">$F365*K365</f>
        <v>#VALUE!</v>
      </c>
      <c r="AH365" s="90" t="n">
        <f aca="false">$F365*L365</f>
        <v>0</v>
      </c>
      <c r="AI365" s="90" t="e">
        <f aca="false">$F365*M365</f>
        <v>#VALUE!</v>
      </c>
      <c r="AJ365" s="90" t="e">
        <f aca="false">$F365*N365</f>
        <v>#VALUE!</v>
      </c>
      <c r="AK365" s="90" t="n">
        <f aca="false">F365*O365</f>
        <v>0</v>
      </c>
      <c r="AL365" s="94"/>
      <c r="AM365" s="90" t="e">
        <f aca="false">-CHOOSE($G$3,AC365-AE365,AE365-AC365)</f>
        <v>#VALUE!</v>
      </c>
      <c r="AN365" s="90" t="e">
        <f aca="false">-CHOOSE($G$3,AF365-AH365,AH365-AF365)</f>
        <v>#VALUE!</v>
      </c>
      <c r="AO365" s="90" t="e">
        <f aca="false">-CHOOSE($G$3,AI365-AL365,AK365-AI365)</f>
        <v>#VALUE!</v>
      </c>
      <c r="AP365" s="107" t="e">
        <f aca="false">SUM(AM365:AO365)</f>
        <v>#VALUE!</v>
      </c>
      <c r="AR365" s="90" t="e">
        <f aca="false">-CHOOSE($G$3,AD365-AC365,AC365-AD365)</f>
        <v>#VALUE!</v>
      </c>
      <c r="AS365" s="90" t="e">
        <f aca="false">-CHOOSE($G$3,AG365-AF365,AF365-AG365)</f>
        <v>#VALUE!</v>
      </c>
      <c r="AT365" s="90" t="e">
        <f aca="false">-CHOOSE($G$3,AJ365-AI365,AI365-AJ365:AJ366)</f>
        <v>#VALUE!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108"/>
    </row>
    <row r="366" customFormat="false" ht="12" hidden="false" customHeight="true" outlineLevel="0" collapsed="false">
      <c r="A366" s="25" t="n">
        <f aca="false">EDATE(A365,1)</f>
        <v>47788</v>
      </c>
      <c r="B366" s="95" t="n">
        <f aca="false">Inputs!C361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98" t="str">
        <f aca="false">VLOOKUP($A366,[1]!Table,MATCH(G$4,[1]!Curves,0))</f>
        <v/>
      </c>
      <c r="H366" s="99" t="str">
        <f aca="false">Inputs!G361</f>
        <v/>
      </c>
      <c r="I366" s="100" t="n">
        <f aca="false">Inputs!D361</f>
        <v>0</v>
      </c>
      <c r="J366" s="98" t="str">
        <f aca="false">VLOOKUP($A366,[1]!Table,MATCH(J$4,[1]!Curves,0))</f>
        <v/>
      </c>
      <c r="K366" s="99" t="str">
        <f aca="false">Inputs!H361</f>
        <v/>
      </c>
      <c r="L366" s="101" t="n">
        <f aca="false">Inputs!E361</f>
        <v>0</v>
      </c>
      <c r="M366" s="98" t="str">
        <f aca="false">VLOOKUP($A366,[1]!Table,MATCH(M$4,[1]!Curves,0))</f>
        <v/>
      </c>
      <c r="N366" s="99" t="str">
        <f aca="false">Inputs!I361</f>
        <v/>
      </c>
      <c r="O366" s="101" t="n">
        <f aca="false">Inputs!F361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0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e">
        <f aca="false">F366*G366</f>
        <v>#VALUE!</v>
      </c>
      <c r="AD366" s="90" t="e">
        <f aca="false">$F366*H366</f>
        <v>#VALUE!</v>
      </c>
      <c r="AE366" s="90" t="n">
        <f aca="false">$F366*I366</f>
        <v>0</v>
      </c>
      <c r="AF366" s="90" t="e">
        <f aca="false">$F366*J366</f>
        <v>#VALUE!</v>
      </c>
      <c r="AG366" s="90" t="e">
        <f aca="false">$F366*K366</f>
        <v>#VALUE!</v>
      </c>
      <c r="AH366" s="90" t="n">
        <f aca="false">$F366*L366</f>
        <v>0</v>
      </c>
      <c r="AI366" s="90" t="e">
        <f aca="false">$F366*M366</f>
        <v>#VALUE!</v>
      </c>
      <c r="AJ366" s="90" t="e">
        <f aca="false">$F366*N366</f>
        <v>#VALUE!</v>
      </c>
      <c r="AK366" s="90" t="n">
        <f aca="false">F366*O366</f>
        <v>0</v>
      </c>
      <c r="AL366" s="94"/>
      <c r="AM366" s="90" t="e">
        <f aca="false">-CHOOSE($G$3,AC366-AE366,AE366-AC366)</f>
        <v>#VALUE!</v>
      </c>
      <c r="AN366" s="90" t="e">
        <f aca="false">-CHOOSE($G$3,AF366-AH366,AH366-AF366)</f>
        <v>#VALUE!</v>
      </c>
      <c r="AO366" s="90" t="e">
        <f aca="false">-CHOOSE($G$3,AI366-AL366,AK366-AI366)</f>
        <v>#VALUE!</v>
      </c>
      <c r="AP366" s="107" t="e">
        <f aca="false">SUM(AM366:AO366)</f>
        <v>#VALUE!</v>
      </c>
      <c r="AR366" s="90" t="e">
        <f aca="false">-CHOOSE($G$3,AD366-AC366,AC366-AD366)</f>
        <v>#VALUE!</v>
      </c>
      <c r="AS366" s="90" t="e">
        <f aca="false">-CHOOSE($G$3,AG366-AF366,AF366-AG366)</f>
        <v>#VALUE!</v>
      </c>
      <c r="AT366" s="90" t="e">
        <f aca="false">-CHOOSE($G$3,AJ366-AI366,AI366-AJ366:AJ367)</f>
        <v>#VALUE!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108"/>
    </row>
    <row r="367" customFormat="false" ht="12" hidden="false" customHeight="true" outlineLevel="0" collapsed="false">
      <c r="A367" s="25" t="n">
        <f aca="false">EDATE(A366,1)</f>
        <v>47818</v>
      </c>
      <c r="B367" s="95" t="n">
        <f aca="false">Inputs!C362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98" t="str">
        <f aca="false">VLOOKUP($A367,[1]!Table,MATCH(G$4,[1]!Curves,0))</f>
        <v/>
      </c>
      <c r="H367" s="99" t="str">
        <f aca="false">Inputs!G362</f>
        <v/>
      </c>
      <c r="I367" s="100" t="n">
        <f aca="false">Inputs!D362</f>
        <v>0</v>
      </c>
      <c r="J367" s="98" t="str">
        <f aca="false">VLOOKUP($A367,[1]!Table,MATCH(J$4,[1]!Curves,0))</f>
        <v/>
      </c>
      <c r="K367" s="99" t="str">
        <f aca="false">Inputs!H362</f>
        <v/>
      </c>
      <c r="L367" s="101" t="n">
        <f aca="false">Inputs!E362</f>
        <v>0</v>
      </c>
      <c r="M367" s="98" t="str">
        <f aca="false">VLOOKUP($A367,[1]!Table,MATCH(M$4,[1]!Curves,0))</f>
        <v/>
      </c>
      <c r="N367" s="99" t="str">
        <f aca="false">Inputs!I362</f>
        <v/>
      </c>
      <c r="O367" s="101" t="n">
        <f aca="false">Inputs!F362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0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e">
        <f aca="false">F367*G367</f>
        <v>#VALUE!</v>
      </c>
      <c r="AD367" s="90" t="e">
        <f aca="false">$F367*H367</f>
        <v>#VALUE!</v>
      </c>
      <c r="AE367" s="90" t="n">
        <f aca="false">$F367*I367</f>
        <v>0</v>
      </c>
      <c r="AF367" s="90" t="e">
        <f aca="false">$F367*J367</f>
        <v>#VALUE!</v>
      </c>
      <c r="AG367" s="90" t="e">
        <f aca="false">$F367*K367</f>
        <v>#VALUE!</v>
      </c>
      <c r="AH367" s="90" t="n">
        <f aca="false">$F367*L367</f>
        <v>0</v>
      </c>
      <c r="AI367" s="90" t="e">
        <f aca="false">$F367*M367</f>
        <v>#VALUE!</v>
      </c>
      <c r="AJ367" s="90" t="e">
        <f aca="false">$F367*N367</f>
        <v>#VALUE!</v>
      </c>
      <c r="AK367" s="90" t="n">
        <f aca="false">F367*O367</f>
        <v>0</v>
      </c>
      <c r="AL367" s="94"/>
      <c r="AM367" s="90" t="e">
        <f aca="false">-CHOOSE($G$3,AC367-AE367,AE367-AC367)</f>
        <v>#VALUE!</v>
      </c>
      <c r="AN367" s="90" t="e">
        <f aca="false">-CHOOSE($G$3,AF367-AH367,AH367-AF367)</f>
        <v>#VALUE!</v>
      </c>
      <c r="AO367" s="90" t="e">
        <f aca="false">-CHOOSE($G$3,AI367-AL367,AK367-AI367)</f>
        <v>#VALUE!</v>
      </c>
      <c r="AP367" s="107" t="e">
        <f aca="false">SUM(AM367:AO367)</f>
        <v>#VALUE!</v>
      </c>
      <c r="AR367" s="90" t="e">
        <f aca="false">-CHOOSE($G$3,AD367-AC367,AC367-AD367)</f>
        <v>#VALUE!</v>
      </c>
      <c r="AS367" s="90" t="e">
        <f aca="false">-CHOOSE($G$3,AG367-AF367,AF367-AG367)</f>
        <v>#VALUE!</v>
      </c>
      <c r="AT367" s="90" t="e">
        <f aca="false">-CHOOSE($G$3,AJ367-AI367,AI367-AJ367:AJ368)</f>
        <v>#VALUE!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108"/>
    </row>
    <row r="368" customFormat="false" ht="12" hidden="false" customHeight="true" outlineLevel="0" collapsed="false">
      <c r="A368" s="25" t="n">
        <f aca="false">EDATE(A367,1)</f>
        <v>47849</v>
      </c>
      <c r="B368" s="95" t="n">
        <f aca="false">Inputs!C363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98" t="str">
        <f aca="false">VLOOKUP($A368,[1]!Table,MATCH(G$4,[1]!Curves,0))</f>
        <v/>
      </c>
      <c r="H368" s="99" t="str">
        <f aca="false">Inputs!G363</f>
        <v/>
      </c>
      <c r="I368" s="100" t="n">
        <f aca="false">Inputs!D363</f>
        <v>0</v>
      </c>
      <c r="J368" s="98" t="str">
        <f aca="false">VLOOKUP($A368,[1]!Table,MATCH(J$4,[1]!Curves,0))</f>
        <v/>
      </c>
      <c r="K368" s="99" t="str">
        <f aca="false">Inputs!H363</f>
        <v/>
      </c>
      <c r="L368" s="101" t="n">
        <f aca="false">Inputs!E363</f>
        <v>0</v>
      </c>
      <c r="M368" s="98" t="str">
        <f aca="false">VLOOKUP($A368,[1]!Table,MATCH(M$4,[1]!Curves,0))</f>
        <v/>
      </c>
      <c r="N368" s="99" t="str">
        <f aca="false">Inputs!I363</f>
        <v/>
      </c>
      <c r="O368" s="101" t="n">
        <f aca="false">Inputs!F363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0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e">
        <f aca="false">F368*G368</f>
        <v>#VALUE!</v>
      </c>
      <c r="AD368" s="90" t="e">
        <f aca="false">$F368*H368</f>
        <v>#VALUE!</v>
      </c>
      <c r="AE368" s="90" t="n">
        <f aca="false">$F368*I368</f>
        <v>0</v>
      </c>
      <c r="AF368" s="90" t="e">
        <f aca="false">$F368*J368</f>
        <v>#VALUE!</v>
      </c>
      <c r="AG368" s="90" t="e">
        <f aca="false">$F368*K368</f>
        <v>#VALUE!</v>
      </c>
      <c r="AH368" s="90" t="n">
        <f aca="false">$F368*L368</f>
        <v>0</v>
      </c>
      <c r="AI368" s="90" t="e">
        <f aca="false">$F368*M368</f>
        <v>#VALUE!</v>
      </c>
      <c r="AJ368" s="90" t="e">
        <f aca="false">$F368*N368</f>
        <v>#VALUE!</v>
      </c>
      <c r="AK368" s="90" t="n">
        <f aca="false">F368*O368</f>
        <v>0</v>
      </c>
      <c r="AL368" s="94"/>
      <c r="AM368" s="90" t="e">
        <f aca="false">-CHOOSE($G$3,AC368-AE368,AE368-AC368)</f>
        <v>#VALUE!</v>
      </c>
      <c r="AN368" s="90" t="e">
        <f aca="false">-CHOOSE($G$3,AF368-AH368,AH368-AF368)</f>
        <v>#VALUE!</v>
      </c>
      <c r="AO368" s="90" t="e">
        <f aca="false">-CHOOSE($G$3,AI368-AL368,AK368-AI368)</f>
        <v>#VALUE!</v>
      </c>
      <c r="AP368" s="107" t="e">
        <f aca="false">SUM(AM368:AO368)</f>
        <v>#VALUE!</v>
      </c>
      <c r="AR368" s="90" t="e">
        <f aca="false">-CHOOSE($G$3,AD368-AC368,AC368-AD368)</f>
        <v>#VALUE!</v>
      </c>
      <c r="AS368" s="90" t="e">
        <f aca="false">-CHOOSE($G$3,AG368-AF368,AF368-AG368)</f>
        <v>#VALUE!</v>
      </c>
      <c r="AT368" s="90" t="e">
        <f aca="false">-CHOOSE($G$3,AJ368-AI368,AI368-AJ368:AJ369)</f>
        <v>#VALUE!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108"/>
    </row>
    <row r="369" customFormat="false" ht="12" hidden="false" customHeight="true" outlineLevel="0" collapsed="false">
      <c r="A369" s="25" t="n">
        <f aca="false">EDATE(A368,1)</f>
        <v>47880</v>
      </c>
      <c r="B369" s="95" t="n">
        <f aca="false">Inputs!C364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98" t="str">
        <f aca="false">VLOOKUP($A369,[1]!Table,MATCH(G$4,[1]!Curves,0))</f>
        <v/>
      </c>
      <c r="H369" s="99" t="str">
        <f aca="false">Inputs!G364</f>
        <v/>
      </c>
      <c r="I369" s="100" t="n">
        <f aca="false">Inputs!D364</f>
        <v>0</v>
      </c>
      <c r="J369" s="98" t="str">
        <f aca="false">VLOOKUP($A369,[1]!Table,MATCH(J$4,[1]!Curves,0))</f>
        <v/>
      </c>
      <c r="K369" s="99" t="str">
        <f aca="false">Inputs!H364</f>
        <v/>
      </c>
      <c r="L369" s="101" t="n">
        <f aca="false">Inputs!E364</f>
        <v>0</v>
      </c>
      <c r="M369" s="98" t="str">
        <f aca="false">VLOOKUP($A369,[1]!Table,MATCH(M$4,[1]!Curves,0))</f>
        <v/>
      </c>
      <c r="N369" s="99" t="str">
        <f aca="false">Inputs!I364</f>
        <v/>
      </c>
      <c r="O369" s="101" t="n">
        <f aca="false">Inputs!F364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0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e">
        <f aca="false">F369*G369</f>
        <v>#VALUE!</v>
      </c>
      <c r="AD369" s="90" t="e">
        <f aca="false">$F369*H369</f>
        <v>#VALUE!</v>
      </c>
      <c r="AE369" s="90" t="n">
        <f aca="false">$F369*I369</f>
        <v>0</v>
      </c>
      <c r="AF369" s="90" t="e">
        <f aca="false">$F369*J369</f>
        <v>#VALUE!</v>
      </c>
      <c r="AG369" s="90" t="e">
        <f aca="false">$F369*K369</f>
        <v>#VALUE!</v>
      </c>
      <c r="AH369" s="90" t="n">
        <f aca="false">$F369*L369</f>
        <v>0</v>
      </c>
      <c r="AI369" s="90" t="e">
        <f aca="false">$F369*M369</f>
        <v>#VALUE!</v>
      </c>
      <c r="AJ369" s="90" t="e">
        <f aca="false">$F369*N369</f>
        <v>#VALUE!</v>
      </c>
      <c r="AK369" s="90" t="n">
        <f aca="false">F369*O369</f>
        <v>0</v>
      </c>
      <c r="AL369" s="94"/>
      <c r="AM369" s="90" t="e">
        <f aca="false">-CHOOSE($G$3,AC369-AE369,AE369-AC369)</f>
        <v>#VALUE!</v>
      </c>
      <c r="AN369" s="90" t="e">
        <f aca="false">-CHOOSE($G$3,AF369-AH369,AH369-AF369)</f>
        <v>#VALUE!</v>
      </c>
      <c r="AO369" s="90" t="e">
        <f aca="false">-CHOOSE($G$3,AI369-AL369,AK369-AI369)</f>
        <v>#VALUE!</v>
      </c>
      <c r="AP369" s="107" t="e">
        <f aca="false">SUM(AM369:AO369)</f>
        <v>#VALUE!</v>
      </c>
      <c r="AR369" s="90" t="e">
        <f aca="false">-CHOOSE($G$3,AD369-AC369,AC369-AD369)</f>
        <v>#VALUE!</v>
      </c>
      <c r="AS369" s="90" t="e">
        <f aca="false">-CHOOSE($G$3,AG369-AF369,AF369-AG369)</f>
        <v>#VALUE!</v>
      </c>
      <c r="AT369" s="90" t="e">
        <f aca="false">-CHOOSE($G$3,AJ369-AI369,AI369-AJ369:AJ370)</f>
        <v>#VALUE!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08"/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3" activeCellId="0" sqref="C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true" hidden="false" outlineLevel="0" max="51" min="51" style="36" width="18.41"/>
    <col collapsed="false" customWidth="false" hidden="false" outlineLevel="0" max="257" min="52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Summary!C11</f>
        <v>36951</v>
      </c>
      <c r="B3" s="57" t="n">
        <f aca="false">Summary!D11</f>
        <v>38231</v>
      </c>
      <c r="C3" s="58" t="n">
        <f aca="false">'EO9904.1'!C3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2</v>
      </c>
      <c r="H3" s="61" t="n">
        <v>1</v>
      </c>
      <c r="I3" s="62" t="s">
        <v>95</v>
      </c>
      <c r="J3" s="62" t="s">
        <v>10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none-D</v>
      </c>
      <c r="K4" s="66" t="str">
        <f aca="false">I3</f>
        <v>none</v>
      </c>
      <c r="L4" s="66" t="str">
        <f aca="false">I3</f>
        <v>none</v>
      </c>
      <c r="M4" s="65" t="str">
        <f aca="false">CONCATENATE(J3,"-","I")</f>
        <v>IF-TRANSCO/Z3-I</v>
      </c>
      <c r="N4" s="66" t="str">
        <f aca="false">J3</f>
        <v>IF-TRANSCO/Z3</v>
      </c>
      <c r="O4" s="66" t="str">
        <f aca="false">J3</f>
        <v>IF-TRANSCO/Z3</v>
      </c>
      <c r="Q4" s="66" t="str">
        <f aca="false">K4</f>
        <v>none</v>
      </c>
      <c r="R4" s="66" t="str">
        <f aca="false">J4</f>
        <v>none-D</v>
      </c>
      <c r="S4" s="66" t="str">
        <f aca="false">K4</f>
        <v>none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none</v>
      </c>
      <c r="AG4" s="68" t="str">
        <f aca="false">AF4</f>
        <v>none</v>
      </c>
      <c r="AH4" s="68" t="str">
        <f aca="false">AG4</f>
        <v>none</v>
      </c>
      <c r="AI4" s="68" t="str">
        <f aca="false">AH4</f>
        <v>none</v>
      </c>
      <c r="AJ4" s="68" t="str">
        <f aca="false">AI4</f>
        <v>none</v>
      </c>
      <c r="AK4" s="68" t="str">
        <f aca="false">AJ4</f>
        <v>none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  <c r="AY4" s="71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CHOOSE(G3,"Mid-Contract","Contract-Mid")</f>
        <v>Contract-Mid</v>
      </c>
      <c r="AN5" s="75" t="str">
        <f aca="false">AM5</f>
        <v>Contract-Mid</v>
      </c>
      <c r="AO5" s="75" t="str">
        <f aca="false">AM5</f>
        <v>Contract-Mid</v>
      </c>
      <c r="AP5" s="75" t="str">
        <f aca="false">AM5</f>
        <v>Contract-Mid</v>
      </c>
      <c r="AR5" s="75" t="str">
        <f aca="false">CHOOSE(G3,"Offer-Mid","Mid-Bid")</f>
        <v>Mid-Bid</v>
      </c>
      <c r="AS5" s="75" t="str">
        <f aca="false">AR5</f>
        <v>Mid-Bid</v>
      </c>
      <c r="AT5" s="75" t="str">
        <f aca="false">AR5</f>
        <v>Mid-Bid</v>
      </c>
      <c r="AU5" s="75" t="str">
        <f aca="false">AR5</f>
        <v>Mid-Bid</v>
      </c>
      <c r="AV5" s="17"/>
      <c r="AW5" s="76" t="s">
        <v>66</v>
      </c>
      <c r="AY5" s="76" t="s">
        <v>66</v>
      </c>
    </row>
    <row r="6" customFormat="false" ht="12.7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CHOOSE(G3,"Offer","Bid")</f>
        <v>Bid</v>
      </c>
      <c r="I6" s="77" t="s">
        <v>86</v>
      </c>
      <c r="J6" s="77" t="s">
        <v>85</v>
      </c>
      <c r="K6" s="77" t="str">
        <f aca="false">H6</f>
        <v>Bid</v>
      </c>
      <c r="L6" s="77" t="s">
        <v>86</v>
      </c>
      <c r="M6" s="77" t="s">
        <v>85</v>
      </c>
      <c r="N6" s="77" t="str">
        <f aca="false">K6</f>
        <v>Bid</v>
      </c>
      <c r="O6" s="77" t="s">
        <v>86</v>
      </c>
      <c r="Q6" s="77" t="s">
        <v>85</v>
      </c>
      <c r="R6" s="77" t="str">
        <f aca="false">K6</f>
        <v>Bid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Bid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Bid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Bid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  <c r="AY6" s="76" t="s">
        <v>86</v>
      </c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  <c r="AY7" s="84"/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305544</v>
      </c>
      <c r="E8" s="86" t="n">
        <f aca="false">SUM(E10:E370)</f>
        <v>9304983</v>
      </c>
      <c r="F8" s="86" t="n">
        <f aca="false">SUM(F10:F370)</f>
        <v>8460063.55243359</v>
      </c>
      <c r="G8" s="87" t="n">
        <f aca="false">AC8/$F$8</f>
        <v>0</v>
      </c>
      <c r="H8" s="87" t="n">
        <f aca="false">AD8/$F$8</f>
        <v>0</v>
      </c>
      <c r="I8" s="87" t="n">
        <f aca="false">AE8/$F$8</f>
        <v>0</v>
      </c>
      <c r="J8" s="87" t="n">
        <f aca="false">AF8/$F$8</f>
        <v>0</v>
      </c>
      <c r="K8" s="87" t="n">
        <f aca="false">AG8/$F$8</f>
        <v>0</v>
      </c>
      <c r="L8" s="87" t="n">
        <f aca="false">AH8/$F$8</f>
        <v>0</v>
      </c>
      <c r="M8" s="112" t="e">
        <f aca="false">AI8/$F$8</f>
        <v>#VALUE!</v>
      </c>
      <c r="N8" s="87" t="e">
        <f aca="false">AJ8/$F$8</f>
        <v>#VALUE!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0</v>
      </c>
      <c r="X8" s="88"/>
      <c r="Z8" s="89" t="n">
        <f aca="false">SUM(Z10:Z370)</f>
        <v>43</v>
      </c>
      <c r="AA8" s="89" t="n">
        <f aca="false">SUM(AA10:AA370)</f>
        <v>1310</v>
      </c>
      <c r="AC8" s="90" t="n">
        <f aca="false">SUM(AC10:AC370)</f>
        <v>0</v>
      </c>
      <c r="AD8" s="90" t="n">
        <f aca="false">SUM(AD10:AD370)</f>
        <v>0</v>
      </c>
      <c r="AE8" s="90" t="n">
        <f aca="false">SUM(AE10:AE370)</f>
        <v>0</v>
      </c>
      <c r="AF8" s="90" t="n">
        <f aca="false">SUM(AF10:AF370)</f>
        <v>0</v>
      </c>
      <c r="AG8" s="90" t="n">
        <f aca="false">SUM(AG10:AG370)</f>
        <v>0</v>
      </c>
      <c r="AH8" s="90" t="n">
        <f aca="false">SUM(AH10:AH370)</f>
        <v>0</v>
      </c>
      <c r="AI8" s="90" t="e">
        <f aca="false">SUM(AI10:AI370)</f>
        <v>#VALUE!</v>
      </c>
      <c r="AJ8" s="90" t="e">
        <f aca="false">SUM(AJ10:AJ370)</f>
        <v>#VALUE!</v>
      </c>
      <c r="AK8" s="90" t="n">
        <f aca="false">SUM(AK10:AK370)</f>
        <v>0</v>
      </c>
      <c r="AL8" s="90"/>
      <c r="AM8" s="90" t="n">
        <f aca="false">SUM(AM10:AM370)</f>
        <v>0</v>
      </c>
      <c r="AN8" s="90" t="n">
        <f aca="false">SUM(AN10:AN370)</f>
        <v>0</v>
      </c>
      <c r="AO8" s="90" t="e">
        <f aca="false">SUM(AO10:AO370)</f>
        <v>#VALUE!</v>
      </c>
      <c r="AP8" s="90" t="e">
        <f aca="false">SUM(AP10:AP370)</f>
        <v>#VALUE!</v>
      </c>
      <c r="AR8" s="90" t="n">
        <f aca="false">SUM(AR10:AR370)</f>
        <v>0</v>
      </c>
      <c r="AS8" s="90" t="n">
        <f aca="false">SUM(AS10:AS370)</f>
        <v>0</v>
      </c>
      <c r="AT8" s="90" t="e">
        <f aca="false">SUM(AT10:AT370)</f>
        <v>#VALUE!</v>
      </c>
      <c r="AU8" s="90" t="e">
        <f aca="false">SUM(AU10:AU370)</f>
        <v>#VALUE!</v>
      </c>
      <c r="AV8" s="90"/>
      <c r="AW8" s="91" t="e">
        <f aca="false">SUM(AW10:AW370)</f>
        <v>#VALUE!</v>
      </c>
      <c r="AY8" s="91" t="n">
        <f aca="false">SUM(AY10:AY370)</f>
        <v>0</v>
      </c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  <c r="AY9" s="84"/>
    </row>
    <row r="10" customFormat="false" ht="12.75" hidden="false" customHeight="false" outlineLevel="0" collapsed="false">
      <c r="A10" s="25" t="n">
        <f aca="false">A3</f>
        <v>36951</v>
      </c>
      <c r="B10" s="95" t="n">
        <f aca="false">Inputs!K5</f>
        <v>6879</v>
      </c>
      <c r="C10" s="96"/>
      <c r="D10" s="97" t="n">
        <f aca="false">B10+C10</f>
        <v>6879</v>
      </c>
      <c r="E10" s="86" t="n">
        <f aca="false">IF(Z10=0,0,IF(AND(Z10=1,$H$3=1),D10*U10,IF($H$3=2,D10,"N/A")))</f>
        <v>213249</v>
      </c>
      <c r="F10" s="86" t="n">
        <f aca="false">E10*Y10</f>
        <v>212559.355600455</v>
      </c>
      <c r="G10" s="105" t="n">
        <v>0</v>
      </c>
      <c r="H10" s="99" t="n">
        <f aca="false">Inputs!O5</f>
        <v>0</v>
      </c>
      <c r="I10" s="101" t="n">
        <f aca="false">Inputs!L5</f>
        <v>0</v>
      </c>
      <c r="J10" s="105" t="n">
        <v>0</v>
      </c>
      <c r="K10" s="99" t="n">
        <f aca="false">Inputs!P5</f>
        <v>0</v>
      </c>
      <c r="L10" s="101" t="n">
        <f aca="false">Inputs!M5</f>
        <v>0</v>
      </c>
      <c r="M10" s="98" t="n">
        <f aca="false">VLOOKUP($A10,[1]!Table,MATCH(M$4,[1]!Curves,0))</f>
        <v>0.04</v>
      </c>
      <c r="N10" s="99" t="n">
        <f aca="false">Inputs!Q5</f>
        <v>0.0325</v>
      </c>
      <c r="O10" s="101" t="n">
        <f aca="false">Inputs!N5</f>
        <v>0</v>
      </c>
      <c r="P10" s="102"/>
      <c r="Q10" s="103" t="n">
        <f aca="false">M10+J10+G10</f>
        <v>0.04</v>
      </c>
      <c r="R10" s="103" t="n">
        <f aca="false">N10+K10+H10</f>
        <v>0.0325</v>
      </c>
      <c r="S10" s="103" t="n">
        <f aca="false">O10+L10+I10</f>
        <v>0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0</v>
      </c>
      <c r="AD10" s="90" t="n">
        <f aca="false">$F10*H10</f>
        <v>0</v>
      </c>
      <c r="AE10" s="90" t="n">
        <f aca="false">$F10*I10</f>
        <v>0</v>
      </c>
      <c r="AF10" s="90" t="n">
        <f aca="false">$F10*J10</f>
        <v>0</v>
      </c>
      <c r="AG10" s="90" t="n">
        <f aca="false">$F10*K10</f>
        <v>0</v>
      </c>
      <c r="AH10" s="90" t="n">
        <f aca="false">$F10*L10</f>
        <v>0</v>
      </c>
      <c r="AI10" s="90" t="n">
        <f aca="false">$F10*M10</f>
        <v>8502.3742240182</v>
      </c>
      <c r="AJ10" s="90" t="n">
        <f aca="false">$F10*N10</f>
        <v>6908.17905701479</v>
      </c>
      <c r="AK10" s="90" t="n">
        <f aca="false">F10*O10</f>
        <v>0</v>
      </c>
      <c r="AL10" s="94"/>
      <c r="AM10" s="90" t="n">
        <f aca="false">-CHOOSE($G$3,AC10-AE10,AE10-AC10)</f>
        <v>-0</v>
      </c>
      <c r="AN10" s="90" t="n">
        <f aca="false">-CHOOSE($G$3,AF10-AH10,AH10-AF10)</f>
        <v>-0</v>
      </c>
      <c r="AO10" s="90" t="n">
        <f aca="false">-CHOOSE($G$3,AI10-AL10,AK10-AI10)</f>
        <v>8502.3742240182</v>
      </c>
      <c r="AP10" s="107" t="n">
        <f aca="false">SUM(AM10:AO10)</f>
        <v>8502.3742240182</v>
      </c>
      <c r="AR10" s="90" t="n">
        <f aca="false">-CHOOSE($G$3,AD10-AC10,AC10-AD10)</f>
        <v>-0</v>
      </c>
      <c r="AS10" s="90" t="n">
        <f aca="false">-CHOOSE($G$3,AG10-AF10,AF10-AG10)</f>
        <v>-0</v>
      </c>
      <c r="AT10" s="90" t="n">
        <f aca="false">-CHOOSE($G$3,AJ10-AI10,AI10-AJ10:AJ11)</f>
        <v>-1594.19516700341</v>
      </c>
      <c r="AU10" s="107" t="n">
        <f aca="false">AR10+AS10+AT10</f>
        <v>-1594.19516700341</v>
      </c>
      <c r="AV10" s="107"/>
      <c r="AW10" s="91" t="n">
        <f aca="false">AU10+AP10</f>
        <v>6908.17905701479</v>
      </c>
      <c r="AY10" s="91" t="n">
        <f aca="false">AK10+AH10+AE10</f>
        <v>0</v>
      </c>
      <c r="AZ10" s="108"/>
      <c r="BC10" s="109"/>
    </row>
    <row r="11" customFormat="false" ht="12.75" hidden="false" customHeight="false" outlineLevel="0" collapsed="false">
      <c r="A11" s="25" t="n">
        <f aca="false">EDATE(A10,1)</f>
        <v>36982</v>
      </c>
      <c r="B11" s="95" t="n">
        <f aca="false">Inputs!K6</f>
        <v>6879</v>
      </c>
      <c r="C11" s="110"/>
      <c r="D11" s="97" t="n">
        <f aca="false">B11+C11</f>
        <v>6879</v>
      </c>
      <c r="E11" s="86" t="n">
        <f aca="false">IF(Z11=0,0,IF(AND(Z11=1,$H$3=1),D11*U11,IF($H$3=2,D11,"N/A")))</f>
        <v>206370</v>
      </c>
      <c r="F11" s="86" t="n">
        <f aca="false">E11*Y11</f>
        <v>204732.124064609</v>
      </c>
      <c r="G11" s="105" t="n">
        <v>0</v>
      </c>
      <c r="H11" s="99" t="n">
        <f aca="false">Inputs!O6</f>
        <v>0</v>
      </c>
      <c r="I11" s="101" t="n">
        <f aca="false">Inputs!L6</f>
        <v>0</v>
      </c>
      <c r="J11" s="105" t="n">
        <v>0</v>
      </c>
      <c r="K11" s="99" t="n">
        <f aca="false">Inputs!P6</f>
        <v>0</v>
      </c>
      <c r="L11" s="101" t="n">
        <f aca="false">Inputs!M6</f>
        <v>0</v>
      </c>
      <c r="M11" s="98" t="n">
        <f aca="false">VLOOKUP($A11,[1]!Table,MATCH(M$4,[1]!Curves,0))</f>
        <v>0.015</v>
      </c>
      <c r="N11" s="99" t="n">
        <f aca="false">Inputs!Q6</f>
        <v>0.0075</v>
      </c>
      <c r="O11" s="101" t="n">
        <f aca="false">Inputs!N6</f>
        <v>0</v>
      </c>
      <c r="P11" s="102"/>
      <c r="Q11" s="103" t="n">
        <f aca="false">M11+J11+G11</f>
        <v>0.015</v>
      </c>
      <c r="R11" s="103" t="n">
        <f aca="false">N11+K11+H11</f>
        <v>0.0075</v>
      </c>
      <c r="S11" s="103" t="n">
        <f aca="false">O11+L11+I11</f>
        <v>0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0</v>
      </c>
      <c r="AD11" s="90" t="n">
        <f aca="false">$F11*H11</f>
        <v>0</v>
      </c>
      <c r="AE11" s="90" t="n">
        <f aca="false">$F11*I11</f>
        <v>0</v>
      </c>
      <c r="AF11" s="90" t="n">
        <f aca="false">$F11*J11</f>
        <v>0</v>
      </c>
      <c r="AG11" s="90" t="n">
        <f aca="false">$F11*K11</f>
        <v>0</v>
      </c>
      <c r="AH11" s="90" t="n">
        <f aca="false">$F11*L11</f>
        <v>0</v>
      </c>
      <c r="AI11" s="90" t="n">
        <f aca="false">$F11*M11</f>
        <v>3070.98186096913</v>
      </c>
      <c r="AJ11" s="90" t="n">
        <f aca="false">$F11*N11</f>
        <v>1535.49093048457</v>
      </c>
      <c r="AK11" s="90" t="n">
        <f aca="false">F11*O11</f>
        <v>0</v>
      </c>
      <c r="AL11" s="94"/>
      <c r="AM11" s="90" t="n">
        <f aca="false">-CHOOSE($G$3,AC11-AE11,AE11-AC11)</f>
        <v>-0</v>
      </c>
      <c r="AN11" s="90" t="n">
        <f aca="false">-CHOOSE($G$3,AF11-AH11,AH11-AF11)</f>
        <v>-0</v>
      </c>
      <c r="AO11" s="90" t="n">
        <f aca="false">-CHOOSE($G$3,AI11-AL11,AK11-AI11)</f>
        <v>3070.98186096913</v>
      </c>
      <c r="AP11" s="107" t="n">
        <f aca="false">SUM(AM11:AO11)</f>
        <v>3070.98186096913</v>
      </c>
      <c r="AR11" s="90" t="n">
        <f aca="false">-CHOOSE($G$3,AD11-AC11,AC11-AD11)</f>
        <v>-0</v>
      </c>
      <c r="AS11" s="90" t="n">
        <f aca="false">-CHOOSE($G$3,AG11-AF11,AF11-AG11)</f>
        <v>-0</v>
      </c>
      <c r="AT11" s="90" t="n">
        <f aca="false">-CHOOSE($G$3,AJ11-AI11,AI11-AJ11:AJ12)</f>
        <v>-1535.49093048457</v>
      </c>
      <c r="AU11" s="107" t="n">
        <f aca="false">AR11+AS11+AT11</f>
        <v>-1535.49093048457</v>
      </c>
      <c r="AV11" s="107"/>
      <c r="AW11" s="91" t="n">
        <f aca="false">AU11+AP11</f>
        <v>1535.49093048457</v>
      </c>
      <c r="AY11" s="91" t="n">
        <f aca="false">AK11+AH11+AE11</f>
        <v>0</v>
      </c>
      <c r="AZ11" s="108"/>
    </row>
    <row r="12" customFormat="false" ht="12.75" hidden="false" customHeight="false" outlineLevel="0" collapsed="false">
      <c r="A12" s="25" t="n">
        <f aca="false">EDATE(A11,1)</f>
        <v>37012</v>
      </c>
      <c r="B12" s="95" t="n">
        <f aca="false">Inputs!K7</f>
        <v>6879</v>
      </c>
      <c r="C12" s="110"/>
      <c r="D12" s="97" t="n">
        <f aca="false">B12+C12</f>
        <v>6879</v>
      </c>
      <c r="E12" s="86" t="n">
        <f aca="false">IF(Z12=0,0,IF(AND(Z12=1,$H$3=1),D12*U12,IF($H$3=2,D12,"N/A")))</f>
        <v>213249</v>
      </c>
      <c r="F12" s="86" t="n">
        <f aca="false">E12*Y12</f>
        <v>210633.543104316</v>
      </c>
      <c r="G12" s="105" t="n">
        <v>0</v>
      </c>
      <c r="H12" s="99" t="n">
        <f aca="false">Inputs!O7</f>
        <v>0</v>
      </c>
      <c r="I12" s="101" t="n">
        <f aca="false">Inputs!L7</f>
        <v>0</v>
      </c>
      <c r="J12" s="105" t="n">
        <v>0</v>
      </c>
      <c r="K12" s="99" t="n">
        <f aca="false">Inputs!P7</f>
        <v>0</v>
      </c>
      <c r="L12" s="101" t="n">
        <f aca="false">Inputs!M7</f>
        <v>0</v>
      </c>
      <c r="M12" s="98" t="n">
        <f aca="false">VLOOKUP($A12,[1]!Table,MATCH(M$4,[1]!Curves,0))</f>
        <v>0.015</v>
      </c>
      <c r="N12" s="99" t="n">
        <f aca="false">Inputs!Q7</f>
        <v>0.0075</v>
      </c>
      <c r="O12" s="101" t="n">
        <f aca="false">Inputs!N7</f>
        <v>0</v>
      </c>
      <c r="P12" s="102"/>
      <c r="Q12" s="103" t="n">
        <f aca="false">M12+J12+G12</f>
        <v>0.015</v>
      </c>
      <c r="R12" s="103" t="n">
        <f aca="false">N12+K12+H12</f>
        <v>0.0075</v>
      </c>
      <c r="S12" s="103" t="n">
        <f aca="false">O12+L12+I12</f>
        <v>0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0</v>
      </c>
      <c r="AD12" s="90" t="n">
        <f aca="false">$F12*H12</f>
        <v>0</v>
      </c>
      <c r="AE12" s="90" t="n">
        <f aca="false">$F12*I12</f>
        <v>0</v>
      </c>
      <c r="AF12" s="90" t="n">
        <f aca="false">$F12*J12</f>
        <v>0</v>
      </c>
      <c r="AG12" s="90" t="n">
        <f aca="false">$F12*K12</f>
        <v>0</v>
      </c>
      <c r="AH12" s="90" t="n">
        <f aca="false">$F12*L12</f>
        <v>0</v>
      </c>
      <c r="AI12" s="90" t="n">
        <f aca="false">$F12*M12</f>
        <v>3159.50314656474</v>
      </c>
      <c r="AJ12" s="90" t="n">
        <f aca="false">$F12*N12</f>
        <v>1579.75157328237</v>
      </c>
      <c r="AK12" s="90" t="n">
        <f aca="false">F12*O12</f>
        <v>0</v>
      </c>
      <c r="AL12" s="94"/>
      <c r="AM12" s="90" t="n">
        <f aca="false">-CHOOSE($G$3,AC12-AE12,AE12-AC12)</f>
        <v>-0</v>
      </c>
      <c r="AN12" s="90" t="n">
        <f aca="false">-CHOOSE($G$3,AF12-AH12,AH12-AF12)</f>
        <v>-0</v>
      </c>
      <c r="AO12" s="90" t="n">
        <f aca="false">-CHOOSE($G$3,AI12-AL12,AK12-AI12)</f>
        <v>3159.50314656474</v>
      </c>
      <c r="AP12" s="107" t="n">
        <f aca="false">SUM(AM12:AO12)</f>
        <v>3159.50314656474</v>
      </c>
      <c r="AR12" s="90" t="n">
        <f aca="false">-CHOOSE($G$3,AD12-AC12,AC12-AD12)</f>
        <v>-0</v>
      </c>
      <c r="AS12" s="90" t="n">
        <f aca="false">-CHOOSE($G$3,AG12-AF12,AF12-AG12)</f>
        <v>-0</v>
      </c>
      <c r="AT12" s="90" t="n">
        <f aca="false">-CHOOSE($G$3,AJ12-AI12,AI12-AJ12:AJ13)</f>
        <v>-1579.75157328237</v>
      </c>
      <c r="AU12" s="107" t="n">
        <f aca="false">AR12+AS12+AT12</f>
        <v>-1579.75157328237</v>
      </c>
      <c r="AV12" s="107"/>
      <c r="AW12" s="91" t="n">
        <f aca="false">AU12+AP12</f>
        <v>1579.75157328237</v>
      </c>
      <c r="AY12" s="91" t="n">
        <f aca="false">AK12+AH12+AE12</f>
        <v>0</v>
      </c>
      <c r="AZ12" s="108"/>
    </row>
    <row r="13" customFormat="false" ht="12.75" hidden="false" customHeight="false" outlineLevel="0" collapsed="false">
      <c r="A13" s="25" t="n">
        <f aca="false">EDATE(A12,1)</f>
        <v>37043</v>
      </c>
      <c r="B13" s="95" t="n">
        <f aca="false">Inputs!K8</f>
        <v>6879</v>
      </c>
      <c r="C13" s="110"/>
      <c r="D13" s="97" t="n">
        <f aca="false">B13+C13</f>
        <v>6879</v>
      </c>
      <c r="E13" s="86" t="n">
        <f aca="false">IF(Z13=0,0,IF(AND(Z13=1,$H$3=1),D13*U13,IF($H$3=2,D13,"N/A")))</f>
        <v>206370</v>
      </c>
      <c r="F13" s="86" t="n">
        <f aca="false">E13*Y13</f>
        <v>202947.898189275</v>
      </c>
      <c r="G13" s="105" t="n">
        <v>0</v>
      </c>
      <c r="H13" s="99" t="n">
        <f aca="false">Inputs!O8</f>
        <v>0</v>
      </c>
      <c r="I13" s="101" t="n">
        <f aca="false">Inputs!L8</f>
        <v>0</v>
      </c>
      <c r="J13" s="105" t="n">
        <v>0</v>
      </c>
      <c r="K13" s="99" t="n">
        <f aca="false">Inputs!P8</f>
        <v>0</v>
      </c>
      <c r="L13" s="101" t="n">
        <f aca="false">Inputs!M8</f>
        <v>0</v>
      </c>
      <c r="M13" s="98" t="n">
        <f aca="false">VLOOKUP($A13,[1]!Table,MATCH(M$4,[1]!Curves,0))</f>
        <v>0.015</v>
      </c>
      <c r="N13" s="99" t="n">
        <f aca="false">Inputs!Q8</f>
        <v>0.0075</v>
      </c>
      <c r="O13" s="101" t="n">
        <f aca="false">Inputs!N8</f>
        <v>0</v>
      </c>
      <c r="P13" s="102"/>
      <c r="Q13" s="103" t="n">
        <f aca="false">M13+J13+G13</f>
        <v>0.015</v>
      </c>
      <c r="R13" s="103" t="n">
        <f aca="false">N13+K13+H13</f>
        <v>0.0075</v>
      </c>
      <c r="S13" s="103" t="n">
        <f aca="false">O13+L13+I13</f>
        <v>0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0</v>
      </c>
      <c r="AD13" s="90" t="n">
        <f aca="false">$F13*H13</f>
        <v>0</v>
      </c>
      <c r="AE13" s="90" t="n">
        <f aca="false">$F13*I13</f>
        <v>0</v>
      </c>
      <c r="AF13" s="90" t="n">
        <f aca="false">$F13*J13</f>
        <v>0</v>
      </c>
      <c r="AG13" s="90" t="n">
        <f aca="false">$F13*K13</f>
        <v>0</v>
      </c>
      <c r="AH13" s="90" t="n">
        <f aca="false">$F13*L13</f>
        <v>0</v>
      </c>
      <c r="AI13" s="90" t="n">
        <f aca="false">$F13*M13</f>
        <v>3044.21847283913</v>
      </c>
      <c r="AJ13" s="90" t="n">
        <f aca="false">$F13*N13</f>
        <v>1522.10923641956</v>
      </c>
      <c r="AK13" s="90" t="n">
        <f aca="false">F13*O13</f>
        <v>0</v>
      </c>
      <c r="AL13" s="94"/>
      <c r="AM13" s="90" t="n">
        <f aca="false">-CHOOSE($G$3,AC13-AE13,AE13-AC13)</f>
        <v>-0</v>
      </c>
      <c r="AN13" s="90" t="n">
        <f aca="false">-CHOOSE($G$3,AF13-AH13,AH13-AF13)</f>
        <v>-0</v>
      </c>
      <c r="AO13" s="90" t="n">
        <f aca="false">-CHOOSE($G$3,AI13-AL13,AK13-AI13)</f>
        <v>3044.21847283913</v>
      </c>
      <c r="AP13" s="107" t="n">
        <f aca="false">SUM(AM13:AO13)</f>
        <v>3044.21847283913</v>
      </c>
      <c r="AR13" s="90" t="n">
        <f aca="false">-CHOOSE($G$3,AD13-AC13,AC13-AD13)</f>
        <v>-0</v>
      </c>
      <c r="AS13" s="90" t="n">
        <f aca="false">-CHOOSE($G$3,AG13-AF13,AF13-AG13)</f>
        <v>-0</v>
      </c>
      <c r="AT13" s="90" t="n">
        <f aca="false">-CHOOSE($G$3,AJ13-AI13,AI13-AJ13:AJ14)</f>
        <v>-1522.10923641956</v>
      </c>
      <c r="AU13" s="107" t="n">
        <f aca="false">AR13+AS13+AT13</f>
        <v>-1522.10923641956</v>
      </c>
      <c r="AV13" s="107"/>
      <c r="AW13" s="91" t="n">
        <f aca="false">AU13+AP13</f>
        <v>1522.10923641956</v>
      </c>
      <c r="AY13" s="91" t="n">
        <f aca="false">AK13+AH13+AE13</f>
        <v>0</v>
      </c>
      <c r="AZ13" s="108"/>
    </row>
    <row r="14" customFormat="false" ht="12.75" hidden="false" customHeight="false" outlineLevel="0" collapsed="false">
      <c r="A14" s="25" t="n">
        <f aca="false">EDATE(A13,1)</f>
        <v>37073</v>
      </c>
      <c r="B14" s="95" t="n">
        <f aca="false">Inputs!K9</f>
        <v>6879</v>
      </c>
      <c r="C14" s="110"/>
      <c r="D14" s="97" t="n">
        <f aca="false">B14+C14</f>
        <v>6879</v>
      </c>
      <c r="E14" s="86" t="n">
        <f aca="false">IF(Z14=0,0,IF(AND(Z14=1,$H$3=1),D14*U14,IF($H$3=2,D14,"N/A")))</f>
        <v>213249</v>
      </c>
      <c r="F14" s="86" t="n">
        <f aca="false">E14*Y14</f>
        <v>208842.892455929</v>
      </c>
      <c r="G14" s="105" t="n">
        <v>0</v>
      </c>
      <c r="H14" s="99" t="n">
        <f aca="false">Inputs!O9</f>
        <v>0</v>
      </c>
      <c r="I14" s="101" t="n">
        <f aca="false">Inputs!L9</f>
        <v>0</v>
      </c>
      <c r="J14" s="105" t="n">
        <v>0</v>
      </c>
      <c r="K14" s="99" t="n">
        <f aca="false">Inputs!P9</f>
        <v>0</v>
      </c>
      <c r="L14" s="101" t="n">
        <f aca="false">Inputs!M9</f>
        <v>0</v>
      </c>
      <c r="M14" s="98" t="n">
        <f aca="false">VLOOKUP($A14,[1]!Table,MATCH(M$4,[1]!Curves,0))</f>
        <v>0.015</v>
      </c>
      <c r="N14" s="99" t="n">
        <f aca="false">Inputs!Q9</f>
        <v>0.0075</v>
      </c>
      <c r="O14" s="101" t="n">
        <f aca="false">Inputs!N9</f>
        <v>0</v>
      </c>
      <c r="P14" s="102"/>
      <c r="Q14" s="103" t="n">
        <f aca="false">M14+J14+G14</f>
        <v>0.015</v>
      </c>
      <c r="R14" s="103" t="n">
        <f aca="false">N14+K14+H14</f>
        <v>0.0075</v>
      </c>
      <c r="S14" s="103" t="n">
        <f aca="false">O14+L14+I14</f>
        <v>0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0</v>
      </c>
      <c r="AD14" s="90" t="n">
        <f aca="false">$F14*H14</f>
        <v>0</v>
      </c>
      <c r="AE14" s="90" t="n">
        <f aca="false">$F14*I14</f>
        <v>0</v>
      </c>
      <c r="AF14" s="90" t="n">
        <f aca="false">$F14*J14</f>
        <v>0</v>
      </c>
      <c r="AG14" s="90" t="n">
        <f aca="false">$F14*K14</f>
        <v>0</v>
      </c>
      <c r="AH14" s="90" t="n">
        <f aca="false">$F14*L14</f>
        <v>0</v>
      </c>
      <c r="AI14" s="90" t="n">
        <f aca="false">$F14*M14</f>
        <v>3132.64338683893</v>
      </c>
      <c r="AJ14" s="90" t="n">
        <f aca="false">$F14*N14</f>
        <v>1566.32169341947</v>
      </c>
      <c r="AK14" s="90" t="n">
        <f aca="false">F14*O14</f>
        <v>0</v>
      </c>
      <c r="AL14" s="94"/>
      <c r="AM14" s="90" t="n">
        <f aca="false">-CHOOSE($G$3,AC14-AE14,AE14-AC14)</f>
        <v>-0</v>
      </c>
      <c r="AN14" s="90" t="n">
        <f aca="false">-CHOOSE($G$3,AF14-AH14,AH14-AF14)</f>
        <v>-0</v>
      </c>
      <c r="AO14" s="90" t="n">
        <f aca="false">-CHOOSE($G$3,AI14-AL14,AK14-AI14)</f>
        <v>3132.64338683893</v>
      </c>
      <c r="AP14" s="107" t="n">
        <f aca="false">SUM(AM14:AO14)</f>
        <v>3132.64338683893</v>
      </c>
      <c r="AR14" s="90" t="n">
        <f aca="false">-CHOOSE($G$3,AD14-AC14,AC14-AD14)</f>
        <v>-0</v>
      </c>
      <c r="AS14" s="90" t="n">
        <f aca="false">-CHOOSE($G$3,AG14-AF14,AF14-AG14)</f>
        <v>-0</v>
      </c>
      <c r="AT14" s="90" t="n">
        <f aca="false">-CHOOSE($G$3,AJ14-AI14,AI14-AJ14:AJ15)</f>
        <v>-1566.32169341947</v>
      </c>
      <c r="AU14" s="107" t="n">
        <f aca="false">AR14+AS14+AT14</f>
        <v>-1566.32169341947</v>
      </c>
      <c r="AV14" s="107"/>
      <c r="AW14" s="91" t="n">
        <f aca="false">AU14+AP14</f>
        <v>1566.32169341947</v>
      </c>
      <c r="AY14" s="91" t="n">
        <f aca="false">AK14+AH14+AE14</f>
        <v>0</v>
      </c>
      <c r="AZ14" s="108"/>
    </row>
    <row r="15" customFormat="false" ht="12.75" hidden="false" customHeight="false" outlineLevel="0" collapsed="false">
      <c r="A15" s="25" t="n">
        <f aca="false">EDATE(A14,1)</f>
        <v>37104</v>
      </c>
      <c r="B15" s="95" t="n">
        <f aca="false">Inputs!K10</f>
        <v>6879</v>
      </c>
      <c r="C15" s="110"/>
      <c r="D15" s="97" t="n">
        <f aca="false">B15+C15</f>
        <v>6879</v>
      </c>
      <c r="E15" s="86" t="n">
        <f aca="false">IF(Z15=0,0,IF(AND(Z15=1,$H$3=1),D15*U15,IF($H$3=2,D15,"N/A")))</f>
        <v>213249</v>
      </c>
      <c r="F15" s="86" t="n">
        <f aca="false">E15*Y15</f>
        <v>207948.690180899</v>
      </c>
      <c r="G15" s="105" t="n">
        <v>0</v>
      </c>
      <c r="H15" s="99" t="n">
        <f aca="false">Inputs!O10</f>
        <v>0</v>
      </c>
      <c r="I15" s="101" t="n">
        <f aca="false">Inputs!L10</f>
        <v>0</v>
      </c>
      <c r="J15" s="105" t="n">
        <v>0</v>
      </c>
      <c r="K15" s="99" t="n">
        <f aca="false">Inputs!P10</f>
        <v>0</v>
      </c>
      <c r="L15" s="101" t="n">
        <f aca="false">Inputs!M10</f>
        <v>0</v>
      </c>
      <c r="M15" s="98" t="n">
        <f aca="false">VLOOKUP($A15,[1]!Table,MATCH(M$4,[1]!Curves,0))</f>
        <v>0.015</v>
      </c>
      <c r="N15" s="99" t="n">
        <f aca="false">Inputs!Q10</f>
        <v>0.0075</v>
      </c>
      <c r="O15" s="101" t="n">
        <f aca="false">Inputs!N10</f>
        <v>0</v>
      </c>
      <c r="P15" s="102"/>
      <c r="Q15" s="103" t="n">
        <f aca="false">M15+J15+G15</f>
        <v>0.015</v>
      </c>
      <c r="R15" s="103" t="n">
        <f aca="false">N15+K15+H15</f>
        <v>0.0075</v>
      </c>
      <c r="S15" s="103" t="n">
        <f aca="false">O15+L15+I15</f>
        <v>0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0</v>
      </c>
      <c r="AD15" s="90" t="n">
        <f aca="false">$F15*H15</f>
        <v>0</v>
      </c>
      <c r="AE15" s="90" t="n">
        <f aca="false">$F15*I15</f>
        <v>0</v>
      </c>
      <c r="AF15" s="90" t="n">
        <f aca="false">$F15*J15</f>
        <v>0</v>
      </c>
      <c r="AG15" s="90" t="n">
        <f aca="false">$F15*K15</f>
        <v>0</v>
      </c>
      <c r="AH15" s="90" t="n">
        <f aca="false">$F15*L15</f>
        <v>0</v>
      </c>
      <c r="AI15" s="90" t="n">
        <f aca="false">$F15*M15</f>
        <v>3119.23035271348</v>
      </c>
      <c r="AJ15" s="90" t="n">
        <f aca="false">$F15*N15</f>
        <v>1559.61517635674</v>
      </c>
      <c r="AK15" s="90" t="n">
        <f aca="false">F15*O15</f>
        <v>0</v>
      </c>
      <c r="AL15" s="94"/>
      <c r="AM15" s="90" t="n">
        <f aca="false">-CHOOSE($G$3,AC15-AE15,AE15-AC15)</f>
        <v>-0</v>
      </c>
      <c r="AN15" s="90" t="n">
        <f aca="false">-CHOOSE($G$3,AF15-AH15,AH15-AF15)</f>
        <v>-0</v>
      </c>
      <c r="AO15" s="90" t="n">
        <f aca="false">-CHOOSE($G$3,AI15-AL15,AK15-AI15)</f>
        <v>3119.23035271348</v>
      </c>
      <c r="AP15" s="107" t="n">
        <f aca="false">SUM(AM15:AO15)</f>
        <v>3119.23035271348</v>
      </c>
      <c r="AR15" s="90" t="n">
        <f aca="false">-CHOOSE($G$3,AD15-AC15,AC15-AD15)</f>
        <v>-0</v>
      </c>
      <c r="AS15" s="90" t="n">
        <f aca="false">-CHOOSE($G$3,AG15-AF15,AF15-AG15)</f>
        <v>-0</v>
      </c>
      <c r="AT15" s="90" t="n">
        <f aca="false">-CHOOSE($G$3,AJ15-AI15,AI15-AJ15:AJ16)</f>
        <v>-1559.61517635674</v>
      </c>
      <c r="AU15" s="107" t="n">
        <f aca="false">AR15+AS15+AT15</f>
        <v>-1559.61517635674</v>
      </c>
      <c r="AV15" s="107"/>
      <c r="AW15" s="91" t="n">
        <f aca="false">AU15+AP15</f>
        <v>1559.61517635674</v>
      </c>
      <c r="AY15" s="91" t="n">
        <f aca="false">AK15+AH15+AE15</f>
        <v>0</v>
      </c>
      <c r="AZ15" s="108"/>
    </row>
    <row r="16" customFormat="false" ht="12.75" hidden="false" customHeight="false" outlineLevel="0" collapsed="false">
      <c r="A16" s="25" t="n">
        <f aca="false">EDATE(A15,1)</f>
        <v>37135</v>
      </c>
      <c r="B16" s="95" t="n">
        <f aca="false">Inputs!K11</f>
        <v>6879</v>
      </c>
      <c r="C16" s="110"/>
      <c r="D16" s="97" t="n">
        <f aca="false">B16+C16</f>
        <v>6879</v>
      </c>
      <c r="E16" s="86" t="n">
        <f aca="false">IF(Z16=0,0,IF(AND(Z16=1,$H$3=1),D16*U16,IF($H$3=2,D16,"N/A")))</f>
        <v>206370</v>
      </c>
      <c r="F16" s="86" t="n">
        <f aca="false">E16*Y16</f>
        <v>200395.820805443</v>
      </c>
      <c r="G16" s="105" t="n">
        <v>0</v>
      </c>
      <c r="H16" s="99" t="n">
        <f aca="false">Inputs!O11</f>
        <v>0</v>
      </c>
      <c r="I16" s="101" t="n">
        <f aca="false">Inputs!L11</f>
        <v>0</v>
      </c>
      <c r="J16" s="105" t="n">
        <v>0</v>
      </c>
      <c r="K16" s="99" t="n">
        <f aca="false">Inputs!P11</f>
        <v>0</v>
      </c>
      <c r="L16" s="101" t="n">
        <f aca="false">Inputs!M11</f>
        <v>0</v>
      </c>
      <c r="M16" s="98" t="n">
        <f aca="false">VLOOKUP($A16,[1]!Table,MATCH(M$4,[1]!Curves,0))</f>
        <v>0.015</v>
      </c>
      <c r="N16" s="99" t="n">
        <f aca="false">Inputs!Q11</f>
        <v>0.0075</v>
      </c>
      <c r="O16" s="101" t="n">
        <f aca="false">Inputs!N11</f>
        <v>0</v>
      </c>
      <c r="P16" s="102"/>
      <c r="Q16" s="103" t="n">
        <f aca="false">M16+J16+G16</f>
        <v>0.015</v>
      </c>
      <c r="R16" s="103" t="n">
        <f aca="false">N16+K16+H16</f>
        <v>0.0075</v>
      </c>
      <c r="S16" s="103" t="n">
        <f aca="false">O16+L16+I16</f>
        <v>0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0</v>
      </c>
      <c r="AD16" s="90" t="n">
        <f aca="false">$F16*H16</f>
        <v>0</v>
      </c>
      <c r="AE16" s="90" t="n">
        <f aca="false">$F16*I16</f>
        <v>0</v>
      </c>
      <c r="AF16" s="90" t="n">
        <f aca="false">$F16*J16</f>
        <v>0</v>
      </c>
      <c r="AG16" s="90" t="n">
        <f aca="false">$F16*K16</f>
        <v>0</v>
      </c>
      <c r="AH16" s="90" t="n">
        <f aca="false">$F16*L16</f>
        <v>0</v>
      </c>
      <c r="AI16" s="90" t="n">
        <f aca="false">$F16*M16</f>
        <v>3005.93731208164</v>
      </c>
      <c r="AJ16" s="90" t="n">
        <f aca="false">$F16*N16</f>
        <v>1502.96865604082</v>
      </c>
      <c r="AK16" s="90" t="n">
        <f aca="false">F16*O16</f>
        <v>0</v>
      </c>
      <c r="AL16" s="94"/>
      <c r="AM16" s="90" t="n">
        <f aca="false">-CHOOSE($G$3,AC16-AE16,AE16-AC16)</f>
        <v>-0</v>
      </c>
      <c r="AN16" s="90" t="n">
        <f aca="false">-CHOOSE($G$3,AF16-AH16,AH16-AF16)</f>
        <v>-0</v>
      </c>
      <c r="AO16" s="90" t="n">
        <f aca="false">-CHOOSE($G$3,AI16-AL16,AK16-AI16)</f>
        <v>3005.93731208164</v>
      </c>
      <c r="AP16" s="107" t="n">
        <f aca="false">SUM(AM16:AO16)</f>
        <v>3005.93731208164</v>
      </c>
      <c r="AR16" s="90" t="n">
        <f aca="false">-CHOOSE($G$3,AD16-AC16,AC16-AD16)</f>
        <v>-0</v>
      </c>
      <c r="AS16" s="90" t="n">
        <f aca="false">-CHOOSE($G$3,AG16-AF16,AF16-AG16)</f>
        <v>-0</v>
      </c>
      <c r="AT16" s="90" t="n">
        <f aca="false">-CHOOSE($G$3,AJ16-AI16,AI16-AJ16:AJ17)</f>
        <v>-1502.96865604082</v>
      </c>
      <c r="AU16" s="107" t="n">
        <f aca="false">AR16+AS16+AT16</f>
        <v>-1502.96865604082</v>
      </c>
      <c r="AV16" s="107"/>
      <c r="AW16" s="91" t="n">
        <f aca="false">AU16+AP16</f>
        <v>1502.96865604082</v>
      </c>
      <c r="AY16" s="91" t="n">
        <f aca="false">AK16+AH16+AE16</f>
        <v>0</v>
      </c>
      <c r="AZ16" s="108"/>
    </row>
    <row r="17" customFormat="false" ht="12.75" hidden="false" customHeight="false" outlineLevel="0" collapsed="false">
      <c r="A17" s="25" t="n">
        <f aca="false">EDATE(A16,1)</f>
        <v>37165</v>
      </c>
      <c r="B17" s="95" t="n">
        <f aca="false">Inputs!K12</f>
        <v>6879</v>
      </c>
      <c r="C17" s="110"/>
      <c r="D17" s="97" t="n">
        <f aca="false">B17+C17</f>
        <v>6879</v>
      </c>
      <c r="E17" s="86" t="n">
        <f aca="false">IF(Z17=0,0,IF(AND(Z17=1,$H$3=1),D17*U17,IF($H$3=2,D17,"N/A")))</f>
        <v>213249</v>
      </c>
      <c r="F17" s="86" t="n">
        <f aca="false">E17*Y17</f>
        <v>206238.842121879</v>
      </c>
      <c r="G17" s="105" t="n">
        <v>0</v>
      </c>
      <c r="H17" s="99" t="n">
        <f aca="false">Inputs!O12</f>
        <v>0</v>
      </c>
      <c r="I17" s="101" t="n">
        <f aca="false">Inputs!L12</f>
        <v>0</v>
      </c>
      <c r="J17" s="105" t="n">
        <v>0</v>
      </c>
      <c r="K17" s="99" t="n">
        <f aca="false">Inputs!P12</f>
        <v>0</v>
      </c>
      <c r="L17" s="101" t="n">
        <f aca="false">Inputs!M12</f>
        <v>0</v>
      </c>
      <c r="M17" s="98" t="n">
        <f aca="false">VLOOKUP($A17,[1]!Table,MATCH(M$4,[1]!Curves,0))</f>
        <v>0.015</v>
      </c>
      <c r="N17" s="99" t="n">
        <f aca="false">Inputs!Q12</f>
        <v>0.0075</v>
      </c>
      <c r="O17" s="101" t="n">
        <f aca="false">Inputs!N12</f>
        <v>0</v>
      </c>
      <c r="P17" s="102"/>
      <c r="Q17" s="103" t="n">
        <f aca="false">M17+J17+G17</f>
        <v>0.015</v>
      </c>
      <c r="R17" s="103" t="n">
        <f aca="false">N17+K17+H17</f>
        <v>0.0075</v>
      </c>
      <c r="S17" s="103" t="n">
        <f aca="false">O17+L17+I17</f>
        <v>0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0</v>
      </c>
      <c r="AD17" s="90" t="n">
        <f aca="false">$F17*H17</f>
        <v>0</v>
      </c>
      <c r="AE17" s="90" t="n">
        <f aca="false">$F17*I17</f>
        <v>0</v>
      </c>
      <c r="AF17" s="90" t="n">
        <f aca="false">$F17*J17</f>
        <v>0</v>
      </c>
      <c r="AG17" s="90" t="n">
        <f aca="false">$F17*K17</f>
        <v>0</v>
      </c>
      <c r="AH17" s="90" t="n">
        <f aca="false">$F17*L17</f>
        <v>0</v>
      </c>
      <c r="AI17" s="90" t="n">
        <f aca="false">$F17*M17</f>
        <v>3093.58263182819</v>
      </c>
      <c r="AJ17" s="90" t="n">
        <f aca="false">$F17*N17</f>
        <v>1546.79131591409</v>
      </c>
      <c r="AK17" s="90" t="n">
        <f aca="false">F17*O17</f>
        <v>0</v>
      </c>
      <c r="AL17" s="94"/>
      <c r="AM17" s="90" t="n">
        <f aca="false">-CHOOSE($G$3,AC17-AE17,AE17-AC17)</f>
        <v>-0</v>
      </c>
      <c r="AN17" s="90" t="n">
        <f aca="false">-CHOOSE($G$3,AF17-AH17,AH17-AF17)</f>
        <v>-0</v>
      </c>
      <c r="AO17" s="90" t="n">
        <f aca="false">-CHOOSE($G$3,AI17-AL17,AK17-AI17)</f>
        <v>3093.58263182819</v>
      </c>
      <c r="AP17" s="107" t="n">
        <f aca="false">SUM(AM17:AO17)</f>
        <v>3093.58263182819</v>
      </c>
      <c r="AR17" s="90" t="n">
        <f aca="false">-CHOOSE($G$3,AD17-AC17,AC17-AD17)</f>
        <v>-0</v>
      </c>
      <c r="AS17" s="90" t="n">
        <f aca="false">-CHOOSE($G$3,AG17-AF17,AF17-AG17)</f>
        <v>-0</v>
      </c>
      <c r="AT17" s="90" t="n">
        <f aca="false">-CHOOSE($G$3,AJ17-AI17,AI17-AJ17:AJ18)</f>
        <v>-1546.79131591409</v>
      </c>
      <c r="AU17" s="107" t="n">
        <f aca="false">AR17+AS17+AT17</f>
        <v>-1546.79131591409</v>
      </c>
      <c r="AV17" s="107"/>
      <c r="AW17" s="91" t="n">
        <f aca="false">AU17+AP17</f>
        <v>1546.79131591409</v>
      </c>
      <c r="AY17" s="91" t="n">
        <f aca="false">AK17+AH17+AE17</f>
        <v>0</v>
      </c>
      <c r="AZ17" s="108"/>
    </row>
    <row r="18" customFormat="false" ht="12.75" hidden="false" customHeight="false" outlineLevel="0" collapsed="false">
      <c r="A18" s="25" t="n">
        <f aca="false">EDATE(A17,1)</f>
        <v>37196</v>
      </c>
      <c r="B18" s="95" t="n">
        <f aca="false">Inputs!K13</f>
        <v>6879</v>
      </c>
      <c r="C18" s="110"/>
      <c r="D18" s="97" t="n">
        <f aca="false">B18+C18</f>
        <v>6879</v>
      </c>
      <c r="E18" s="86" t="n">
        <f aca="false">IF(Z18=0,0,IF(AND(Z18=1,$H$3=1),D18*U18,IF($H$3=2,D18,"N/A")))</f>
        <v>206370</v>
      </c>
      <c r="F18" s="86" t="n">
        <f aca="false">E18*Y18</f>
        <v>198744.815927747</v>
      </c>
      <c r="G18" s="105" t="n">
        <v>0</v>
      </c>
      <c r="H18" s="99" t="n">
        <f aca="false">Inputs!O13</f>
        <v>0</v>
      </c>
      <c r="I18" s="101" t="n">
        <f aca="false">Inputs!L13</f>
        <v>0</v>
      </c>
      <c r="J18" s="105" t="n">
        <v>0</v>
      </c>
      <c r="K18" s="99" t="n">
        <f aca="false">Inputs!P13</f>
        <v>0</v>
      </c>
      <c r="L18" s="101" t="n">
        <f aca="false">Inputs!M13</f>
        <v>0</v>
      </c>
      <c r="M18" s="98" t="n">
        <f aca="false">VLOOKUP($A18,[1]!Table,MATCH(M$4,[1]!Curves,0))</f>
        <v>0.02</v>
      </c>
      <c r="N18" s="99" t="n">
        <f aca="false">Inputs!Q13</f>
        <v>0.0125</v>
      </c>
      <c r="O18" s="101" t="n">
        <f aca="false">Inputs!N13</f>
        <v>0</v>
      </c>
      <c r="P18" s="102"/>
      <c r="Q18" s="103" t="n">
        <f aca="false">M18+J18+G18</f>
        <v>0.02</v>
      </c>
      <c r="R18" s="103" t="n">
        <f aca="false">N18+K18+H18</f>
        <v>0.0125</v>
      </c>
      <c r="S18" s="103" t="n">
        <f aca="false">O18+L18+I18</f>
        <v>0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0</v>
      </c>
      <c r="AD18" s="90" t="n">
        <f aca="false">$F18*H18</f>
        <v>0</v>
      </c>
      <c r="AE18" s="90" t="n">
        <f aca="false">$F18*I18</f>
        <v>0</v>
      </c>
      <c r="AF18" s="90" t="n">
        <f aca="false">$F18*J18</f>
        <v>0</v>
      </c>
      <c r="AG18" s="90" t="n">
        <f aca="false">$F18*K18</f>
        <v>0</v>
      </c>
      <c r="AH18" s="90" t="n">
        <f aca="false">$F18*L18</f>
        <v>0</v>
      </c>
      <c r="AI18" s="90" t="n">
        <f aca="false">$F18*M18</f>
        <v>3974.89631855495</v>
      </c>
      <c r="AJ18" s="90" t="n">
        <f aca="false">$F18*N18</f>
        <v>2484.31019909684</v>
      </c>
      <c r="AK18" s="90" t="n">
        <f aca="false">F18*O18</f>
        <v>0</v>
      </c>
      <c r="AL18" s="94"/>
      <c r="AM18" s="90" t="n">
        <f aca="false">-CHOOSE($G$3,AC18-AE18,AE18-AC18)</f>
        <v>-0</v>
      </c>
      <c r="AN18" s="90" t="n">
        <f aca="false">-CHOOSE($G$3,AF18-AH18,AH18-AF18)</f>
        <v>-0</v>
      </c>
      <c r="AO18" s="90" t="n">
        <f aca="false">-CHOOSE($G$3,AI18-AL18,AK18-AI18)</f>
        <v>3974.89631855495</v>
      </c>
      <c r="AP18" s="107" t="n">
        <f aca="false">SUM(AM18:AO18)</f>
        <v>3974.89631855495</v>
      </c>
      <c r="AR18" s="90" t="n">
        <f aca="false">-CHOOSE($G$3,AD18-AC18,AC18-AD18)</f>
        <v>-0</v>
      </c>
      <c r="AS18" s="90" t="n">
        <f aca="false">-CHOOSE($G$3,AG18-AF18,AF18-AG18)</f>
        <v>-0</v>
      </c>
      <c r="AT18" s="90" t="n">
        <f aca="false">-CHOOSE($G$3,AJ18-AI18,AI18-AJ18:AJ19)</f>
        <v>-1490.5861194581</v>
      </c>
      <c r="AU18" s="107" t="n">
        <f aca="false">AR18+AS18+AT18</f>
        <v>-1490.5861194581</v>
      </c>
      <c r="AV18" s="107"/>
      <c r="AW18" s="91" t="n">
        <f aca="false">AU18+AP18</f>
        <v>2484.31019909684</v>
      </c>
      <c r="AY18" s="91" t="n">
        <f aca="false">AK18+AH18+AE18</f>
        <v>0</v>
      </c>
      <c r="AZ18" s="108"/>
    </row>
    <row r="19" customFormat="false" ht="12.75" hidden="false" customHeight="false" outlineLevel="0" collapsed="false">
      <c r="A19" s="25" t="n">
        <f aca="false">EDATE(A18,1)</f>
        <v>37226</v>
      </c>
      <c r="B19" s="95" t="n">
        <f aca="false">Inputs!K14</f>
        <v>7962</v>
      </c>
      <c r="C19" s="110"/>
      <c r="D19" s="97" t="n">
        <f aca="false">B19+C19</f>
        <v>7962</v>
      </c>
      <c r="E19" s="86" t="n">
        <f aca="false">IF(Z19=0,0,IF(AND(Z19=1,$H$3=1),D19*U19,IF($H$3=2,D19,"N/A")))</f>
        <v>246822</v>
      </c>
      <c r="F19" s="86" t="n">
        <f aca="false">E19*Y19</f>
        <v>236742.372234263</v>
      </c>
      <c r="G19" s="105" t="n">
        <v>0</v>
      </c>
      <c r="H19" s="99" t="n">
        <f aca="false">Inputs!O14</f>
        <v>0</v>
      </c>
      <c r="I19" s="101" t="n">
        <f aca="false">Inputs!L14</f>
        <v>0</v>
      </c>
      <c r="J19" s="105" t="n">
        <v>0</v>
      </c>
      <c r="K19" s="99" t="n">
        <f aca="false">Inputs!P14</f>
        <v>0</v>
      </c>
      <c r="L19" s="101" t="n">
        <f aca="false">Inputs!M14</f>
        <v>0</v>
      </c>
      <c r="M19" s="98" t="n">
        <f aca="false">VLOOKUP($A19,[1]!Table,MATCH(M$4,[1]!Curves,0))</f>
        <v>0.02</v>
      </c>
      <c r="N19" s="99" t="n">
        <f aca="false">Inputs!Q14</f>
        <v>0.0125</v>
      </c>
      <c r="O19" s="101" t="n">
        <f aca="false">Inputs!N14</f>
        <v>0</v>
      </c>
      <c r="P19" s="102"/>
      <c r="Q19" s="103" t="n">
        <f aca="false">M19+J19+G19</f>
        <v>0.02</v>
      </c>
      <c r="R19" s="103" t="n">
        <f aca="false">N19+K19+H19</f>
        <v>0.0125</v>
      </c>
      <c r="S19" s="103" t="n">
        <f aca="false">O19+L19+I19</f>
        <v>0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0</v>
      </c>
      <c r="AD19" s="90" t="n">
        <f aca="false">$F19*H19</f>
        <v>0</v>
      </c>
      <c r="AE19" s="90" t="n">
        <f aca="false">$F19*I19</f>
        <v>0</v>
      </c>
      <c r="AF19" s="90" t="n">
        <f aca="false">$F19*J19</f>
        <v>0</v>
      </c>
      <c r="AG19" s="90" t="n">
        <f aca="false">$F19*K19</f>
        <v>0</v>
      </c>
      <c r="AH19" s="90" t="n">
        <f aca="false">$F19*L19</f>
        <v>0</v>
      </c>
      <c r="AI19" s="90" t="n">
        <f aca="false">$F19*M19</f>
        <v>4734.84744468525</v>
      </c>
      <c r="AJ19" s="90" t="n">
        <f aca="false">$F19*N19</f>
        <v>2959.27965292828</v>
      </c>
      <c r="AK19" s="90" t="n">
        <f aca="false">F19*O19</f>
        <v>0</v>
      </c>
      <c r="AL19" s="94"/>
      <c r="AM19" s="90" t="n">
        <f aca="false">-CHOOSE($G$3,AC19-AE19,AE19-AC19)</f>
        <v>-0</v>
      </c>
      <c r="AN19" s="90" t="n">
        <f aca="false">-CHOOSE($G$3,AF19-AH19,AH19-AF19)</f>
        <v>-0</v>
      </c>
      <c r="AO19" s="90" t="n">
        <f aca="false">-CHOOSE($G$3,AI19-AL19,AK19-AI19)</f>
        <v>4734.84744468525</v>
      </c>
      <c r="AP19" s="107" t="n">
        <f aca="false">SUM(AM19:AO19)</f>
        <v>4734.84744468525</v>
      </c>
      <c r="AR19" s="90" t="n">
        <f aca="false">-CHOOSE($G$3,AD19-AC19,AC19-AD19)</f>
        <v>-0</v>
      </c>
      <c r="AS19" s="90" t="n">
        <f aca="false">-CHOOSE($G$3,AG19-AF19,AF19-AG19)</f>
        <v>-0</v>
      </c>
      <c r="AT19" s="90" t="n">
        <f aca="false">-CHOOSE($G$3,AJ19-AI19,AI19-AJ19:AJ20)</f>
        <v>-1775.56779175697</v>
      </c>
      <c r="AU19" s="107" t="n">
        <f aca="false">AR19+AS19+AT19</f>
        <v>-1775.56779175697</v>
      </c>
      <c r="AV19" s="107"/>
      <c r="AW19" s="91" t="n">
        <f aca="false">AU19+AP19</f>
        <v>2959.27965292828</v>
      </c>
      <c r="AY19" s="91" t="n">
        <f aca="false">AK19+AH19+AE19</f>
        <v>0</v>
      </c>
      <c r="AZ19" s="108"/>
    </row>
    <row r="20" customFormat="false" ht="12.75" hidden="false" customHeight="false" outlineLevel="0" collapsed="false">
      <c r="A20" s="25" t="n">
        <f aca="false">EDATE(A19,1)</f>
        <v>37257</v>
      </c>
      <c r="B20" s="95" t="n">
        <f aca="false">Inputs!K15</f>
        <v>7962</v>
      </c>
      <c r="C20" s="110"/>
      <c r="D20" s="97" t="n">
        <f aca="false">B20+C20</f>
        <v>7962</v>
      </c>
      <c r="E20" s="86" t="n">
        <f aca="false">IF(Z20=0,0,IF(AND(Z20=1,$H$3=1),D20*U20,IF($H$3=2,D20,"N/A")))</f>
        <v>246822</v>
      </c>
      <c r="F20" s="86" t="n">
        <f aca="false">E20*Y20</f>
        <v>235740.190355303</v>
      </c>
      <c r="G20" s="105" t="n">
        <v>0</v>
      </c>
      <c r="H20" s="99" t="n">
        <f aca="false">Inputs!O15</f>
        <v>0</v>
      </c>
      <c r="I20" s="101" t="n">
        <f aca="false">Inputs!L15</f>
        <v>0</v>
      </c>
      <c r="J20" s="105" t="n">
        <v>0</v>
      </c>
      <c r="K20" s="99" t="n">
        <f aca="false">Inputs!P15</f>
        <v>0</v>
      </c>
      <c r="L20" s="101" t="n">
        <f aca="false">Inputs!M15</f>
        <v>0</v>
      </c>
      <c r="M20" s="98" t="n">
        <f aca="false">VLOOKUP($A20,[1]!Table,MATCH(M$4,[1]!Curves,0))</f>
        <v>0.02</v>
      </c>
      <c r="N20" s="99" t="n">
        <f aca="false">Inputs!Q15</f>
        <v>0.0125</v>
      </c>
      <c r="O20" s="101" t="n">
        <f aca="false">Inputs!N15</f>
        <v>0</v>
      </c>
      <c r="P20" s="102"/>
      <c r="Q20" s="103" t="n">
        <f aca="false">M20+J20+G20</f>
        <v>0.02</v>
      </c>
      <c r="R20" s="103" t="n">
        <f aca="false">N20+K20+H20</f>
        <v>0.0125</v>
      </c>
      <c r="S20" s="103" t="n">
        <f aca="false">O20+L20+I20</f>
        <v>0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0</v>
      </c>
      <c r="AD20" s="90" t="n">
        <f aca="false">$F20*H20</f>
        <v>0</v>
      </c>
      <c r="AE20" s="90" t="n">
        <f aca="false">$F20*I20</f>
        <v>0</v>
      </c>
      <c r="AF20" s="90" t="n">
        <f aca="false">$F20*J20</f>
        <v>0</v>
      </c>
      <c r="AG20" s="90" t="n">
        <f aca="false">$F20*K20</f>
        <v>0</v>
      </c>
      <c r="AH20" s="90" t="n">
        <f aca="false">$F20*L20</f>
        <v>0</v>
      </c>
      <c r="AI20" s="90" t="n">
        <f aca="false">$F20*M20</f>
        <v>4714.80380710607</v>
      </c>
      <c r="AJ20" s="90" t="n">
        <f aca="false">$F20*N20</f>
        <v>2946.75237944129</v>
      </c>
      <c r="AK20" s="90" t="n">
        <f aca="false">F20*O20</f>
        <v>0</v>
      </c>
      <c r="AL20" s="94"/>
      <c r="AM20" s="90" t="n">
        <f aca="false">-CHOOSE($G$3,AC20-AE20,AE20-AC20)</f>
        <v>-0</v>
      </c>
      <c r="AN20" s="90" t="n">
        <f aca="false">-CHOOSE($G$3,AF20-AH20,AH20-AF20)</f>
        <v>-0</v>
      </c>
      <c r="AO20" s="90" t="n">
        <f aca="false">-CHOOSE($G$3,AI20-AL20,AK20-AI20)</f>
        <v>4714.80380710607</v>
      </c>
      <c r="AP20" s="107" t="n">
        <f aca="false">SUM(AM20:AO20)</f>
        <v>4714.80380710607</v>
      </c>
      <c r="AR20" s="90" t="n">
        <f aca="false">-CHOOSE($G$3,AD20-AC20,AC20-AD20)</f>
        <v>-0</v>
      </c>
      <c r="AS20" s="90" t="n">
        <f aca="false">-CHOOSE($G$3,AG20-AF20,AF20-AG20)</f>
        <v>-0</v>
      </c>
      <c r="AT20" s="90" t="n">
        <f aca="false">-CHOOSE($G$3,AJ20-AI20,AI20-AJ20:AJ21)</f>
        <v>-1768.05142766478</v>
      </c>
      <c r="AU20" s="107" t="n">
        <f aca="false">AR20+AS20+AT20</f>
        <v>-1768.05142766478</v>
      </c>
      <c r="AV20" s="107"/>
      <c r="AW20" s="91" t="n">
        <f aca="false">AU20+AP20</f>
        <v>2946.75237944129</v>
      </c>
      <c r="AY20" s="91" t="n">
        <f aca="false">AK20+AH20+AE20</f>
        <v>0</v>
      </c>
      <c r="AZ20" s="108"/>
    </row>
    <row r="21" customFormat="false" ht="12.75" hidden="false" customHeight="false" outlineLevel="0" collapsed="false">
      <c r="A21" s="25" t="n">
        <f aca="false">EDATE(A20,1)</f>
        <v>37288</v>
      </c>
      <c r="B21" s="95" t="n">
        <f aca="false">Inputs!K16</f>
        <v>7962</v>
      </c>
      <c r="C21" s="110"/>
      <c r="D21" s="97" t="n">
        <f aca="false">B21+C21</f>
        <v>7962</v>
      </c>
      <c r="E21" s="86" t="n">
        <f aca="false">IF(Z21=0,0,IF(AND(Z21=1,$H$3=1),D21*U21,IF($H$3=2,D21,"N/A")))</f>
        <v>222936</v>
      </c>
      <c r="F21" s="86" t="n">
        <f aca="false">E21*Y21</f>
        <v>211996.811917063</v>
      </c>
      <c r="G21" s="105" t="n">
        <v>0</v>
      </c>
      <c r="H21" s="99" t="n">
        <f aca="false">Inputs!O16</f>
        <v>0</v>
      </c>
      <c r="I21" s="101" t="n">
        <f aca="false">Inputs!L16</f>
        <v>0</v>
      </c>
      <c r="J21" s="105" t="n">
        <v>0</v>
      </c>
      <c r="K21" s="99" t="n">
        <f aca="false">Inputs!P16</f>
        <v>0</v>
      </c>
      <c r="L21" s="101" t="n">
        <f aca="false">Inputs!M16</f>
        <v>0</v>
      </c>
      <c r="M21" s="98" t="n">
        <f aca="false">VLOOKUP($A21,[1]!Table,MATCH(M$4,[1]!Curves,0))</f>
        <v>0.02</v>
      </c>
      <c r="N21" s="99" t="n">
        <f aca="false">Inputs!Q16</f>
        <v>0.0125</v>
      </c>
      <c r="O21" s="101" t="n">
        <f aca="false">Inputs!N16</f>
        <v>0</v>
      </c>
      <c r="P21" s="102"/>
      <c r="Q21" s="103" t="n">
        <f aca="false">M21+J21+G21</f>
        <v>0.02</v>
      </c>
      <c r="R21" s="103" t="n">
        <f aca="false">N21+K21+H21</f>
        <v>0.0125</v>
      </c>
      <c r="S21" s="103" t="n">
        <f aca="false">O21+L21+I21</f>
        <v>0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0</v>
      </c>
      <c r="AD21" s="90" t="n">
        <f aca="false">$F21*H21</f>
        <v>0</v>
      </c>
      <c r="AE21" s="90" t="n">
        <f aca="false">$F21*I21</f>
        <v>0</v>
      </c>
      <c r="AF21" s="90" t="n">
        <f aca="false">$F21*J21</f>
        <v>0</v>
      </c>
      <c r="AG21" s="90" t="n">
        <f aca="false">$F21*K21</f>
        <v>0</v>
      </c>
      <c r="AH21" s="90" t="n">
        <f aca="false">$F21*L21</f>
        <v>0</v>
      </c>
      <c r="AI21" s="90" t="n">
        <f aca="false">$F21*M21</f>
        <v>4239.93623834125</v>
      </c>
      <c r="AJ21" s="90" t="n">
        <f aca="false">$F21*N21</f>
        <v>2649.96014896328</v>
      </c>
      <c r="AK21" s="90" t="n">
        <f aca="false">F21*O21</f>
        <v>0</v>
      </c>
      <c r="AL21" s="94"/>
      <c r="AM21" s="90" t="n">
        <f aca="false">-CHOOSE($G$3,AC21-AE21,AE21-AC21)</f>
        <v>-0</v>
      </c>
      <c r="AN21" s="90" t="n">
        <f aca="false">-CHOOSE($G$3,AF21-AH21,AH21-AF21)</f>
        <v>-0</v>
      </c>
      <c r="AO21" s="90" t="n">
        <f aca="false">-CHOOSE($G$3,AI21-AL21,AK21-AI21)</f>
        <v>4239.93623834125</v>
      </c>
      <c r="AP21" s="107" t="n">
        <f aca="false">SUM(AM21:AO21)</f>
        <v>4239.93623834125</v>
      </c>
      <c r="AR21" s="90" t="n">
        <f aca="false">-CHOOSE($G$3,AD21-AC21,AC21-AD21)</f>
        <v>-0</v>
      </c>
      <c r="AS21" s="90" t="n">
        <f aca="false">-CHOOSE($G$3,AG21-AF21,AF21-AG21)</f>
        <v>-0</v>
      </c>
      <c r="AT21" s="90" t="n">
        <f aca="false">-CHOOSE($G$3,AJ21-AI21,AI21-AJ21:AJ22)</f>
        <v>-1589.97608937797</v>
      </c>
      <c r="AU21" s="107" t="n">
        <f aca="false">AR21+AS21+AT21</f>
        <v>-1589.97608937797</v>
      </c>
      <c r="AV21" s="107"/>
      <c r="AW21" s="91" t="n">
        <f aca="false">AU21+AP21</f>
        <v>2649.96014896328</v>
      </c>
      <c r="AY21" s="91" t="n">
        <f aca="false">AK21+AH21+AE21</f>
        <v>0</v>
      </c>
      <c r="AZ21" s="108"/>
    </row>
    <row r="22" customFormat="false" ht="12.75" hidden="false" customHeight="false" outlineLevel="0" collapsed="false">
      <c r="A22" s="25" t="n">
        <f aca="false">EDATE(A21,1)</f>
        <v>37316</v>
      </c>
      <c r="B22" s="95" t="n">
        <f aca="false">Inputs!K17</f>
        <v>6879</v>
      </c>
      <c r="C22" s="110"/>
      <c r="D22" s="97" t="n">
        <f aca="false">B22+C22</f>
        <v>6879</v>
      </c>
      <c r="E22" s="86" t="n">
        <f aca="false">IF(Z22=0,0,IF(AND(Z22=1,$H$3=1),D22*U22,IF($H$3=2,D22,"N/A")))</f>
        <v>213249</v>
      </c>
      <c r="F22" s="86" t="n">
        <f aca="false">E22*Y22</f>
        <v>201984.495984394</v>
      </c>
      <c r="G22" s="105" t="n">
        <v>0</v>
      </c>
      <c r="H22" s="99" t="n">
        <f aca="false">Inputs!O17</f>
        <v>0</v>
      </c>
      <c r="I22" s="101" t="n">
        <f aca="false">Inputs!L17</f>
        <v>0</v>
      </c>
      <c r="J22" s="105" t="n">
        <v>0</v>
      </c>
      <c r="K22" s="99" t="n">
        <f aca="false">Inputs!P17</f>
        <v>0</v>
      </c>
      <c r="L22" s="101" t="n">
        <f aca="false">Inputs!M17</f>
        <v>0</v>
      </c>
      <c r="M22" s="98" t="n">
        <f aca="false">VLOOKUP($A22,[1]!Table,MATCH(M$4,[1]!Curves,0))</f>
        <v>0.02</v>
      </c>
      <c r="N22" s="99" t="n">
        <f aca="false">Inputs!Q17</f>
        <v>0.0125</v>
      </c>
      <c r="O22" s="101" t="n">
        <f aca="false">Inputs!N17</f>
        <v>0</v>
      </c>
      <c r="P22" s="102"/>
      <c r="Q22" s="103" t="n">
        <f aca="false">M22+J22+G22</f>
        <v>0.02</v>
      </c>
      <c r="R22" s="103" t="n">
        <f aca="false">N22+K22+H22</f>
        <v>0.0125</v>
      </c>
      <c r="S22" s="103" t="n">
        <f aca="false">O22+L22+I22</f>
        <v>0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0</v>
      </c>
      <c r="AD22" s="90" t="n">
        <f aca="false">$F22*H22</f>
        <v>0</v>
      </c>
      <c r="AE22" s="90" t="n">
        <f aca="false">$F22*I22</f>
        <v>0</v>
      </c>
      <c r="AF22" s="90" t="n">
        <f aca="false">$F22*J22</f>
        <v>0</v>
      </c>
      <c r="AG22" s="90" t="n">
        <f aca="false">$F22*K22</f>
        <v>0</v>
      </c>
      <c r="AH22" s="90" t="n">
        <f aca="false">$F22*L22</f>
        <v>0</v>
      </c>
      <c r="AI22" s="90" t="n">
        <f aca="false">$F22*M22</f>
        <v>4039.68991968787</v>
      </c>
      <c r="AJ22" s="90" t="n">
        <f aca="false">$F22*N22</f>
        <v>2524.80619980492</v>
      </c>
      <c r="AK22" s="90" t="n">
        <f aca="false">F22*O22</f>
        <v>0</v>
      </c>
      <c r="AL22" s="94"/>
      <c r="AM22" s="90" t="n">
        <f aca="false">-CHOOSE($G$3,AC22-AE22,AE22-AC22)</f>
        <v>-0</v>
      </c>
      <c r="AN22" s="90" t="n">
        <f aca="false">-CHOOSE($G$3,AF22-AH22,AH22-AF22)</f>
        <v>-0</v>
      </c>
      <c r="AO22" s="90" t="n">
        <f aca="false">-CHOOSE($G$3,AI22-AL22,AK22-AI22)</f>
        <v>4039.68991968787</v>
      </c>
      <c r="AP22" s="107" t="n">
        <f aca="false">SUM(AM22:AO22)</f>
        <v>4039.68991968787</v>
      </c>
      <c r="AR22" s="90" t="n">
        <f aca="false">-CHOOSE($G$3,AD22-AC22,AC22-AD22)</f>
        <v>-0</v>
      </c>
      <c r="AS22" s="90" t="n">
        <f aca="false">-CHOOSE($G$3,AG22-AF22,AF22-AG22)</f>
        <v>-0</v>
      </c>
      <c r="AT22" s="90" t="n">
        <f aca="false">-CHOOSE($G$3,AJ22-AI22,AI22-AJ22:AJ23)</f>
        <v>-1514.88371988295</v>
      </c>
      <c r="AU22" s="107" t="n">
        <f aca="false">AR22+AS22+AT22</f>
        <v>-1514.88371988295</v>
      </c>
      <c r="AV22" s="107"/>
      <c r="AW22" s="91" t="n">
        <f aca="false">AU22+AP22</f>
        <v>2524.80619980492</v>
      </c>
      <c r="AY22" s="91" t="n">
        <f aca="false">AK22+AH22+AE22</f>
        <v>0</v>
      </c>
      <c r="AZ22" s="108"/>
    </row>
    <row r="23" customFormat="false" ht="12.75" hidden="false" customHeight="false" outlineLevel="0" collapsed="false">
      <c r="A23" s="25" t="n">
        <f aca="false">EDATE(A22,1)</f>
        <v>37347</v>
      </c>
      <c r="B23" s="95" t="n">
        <f aca="false">Inputs!K18</f>
        <v>6879</v>
      </c>
      <c r="C23" s="110"/>
      <c r="D23" s="97" t="n">
        <f aca="false">B23+C23</f>
        <v>6879</v>
      </c>
      <c r="E23" s="86" t="n">
        <f aca="false">IF(Z23=0,0,IF(AND(Z23=1,$H$3=1),D23*U23,IF($H$3=2,D23,"N/A")))</f>
        <v>206370</v>
      </c>
      <c r="F23" s="86" t="n">
        <f aca="false">E23*Y23</f>
        <v>194610.354967509</v>
      </c>
      <c r="G23" s="105" t="n">
        <v>0</v>
      </c>
      <c r="H23" s="99" t="n">
        <f aca="false">Inputs!O18</f>
        <v>0</v>
      </c>
      <c r="I23" s="101" t="n">
        <f aca="false">Inputs!L18</f>
        <v>0</v>
      </c>
      <c r="J23" s="105" t="n">
        <v>0</v>
      </c>
      <c r="K23" s="99" t="n">
        <f aca="false">Inputs!P18</f>
        <v>0</v>
      </c>
      <c r="L23" s="101" t="n">
        <f aca="false">Inputs!M18</f>
        <v>0</v>
      </c>
      <c r="M23" s="98" t="n">
        <f aca="false">VLOOKUP($A23,[1]!Table,MATCH(M$4,[1]!Curves,0))</f>
        <v>0.015</v>
      </c>
      <c r="N23" s="99" t="n">
        <f aca="false">Inputs!Q18</f>
        <v>0.0075</v>
      </c>
      <c r="O23" s="101" t="n">
        <f aca="false">Inputs!N18</f>
        <v>0</v>
      </c>
      <c r="P23" s="102"/>
      <c r="Q23" s="103" t="n">
        <f aca="false">M23+J23+G23</f>
        <v>0.015</v>
      </c>
      <c r="R23" s="103" t="n">
        <f aca="false">N23+K23+H23</f>
        <v>0.0075</v>
      </c>
      <c r="S23" s="103" t="n">
        <f aca="false">O23+L23+I23</f>
        <v>0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0</v>
      </c>
      <c r="AD23" s="90" t="n">
        <f aca="false">$F23*H23</f>
        <v>0</v>
      </c>
      <c r="AE23" s="90" t="n">
        <f aca="false">$F23*I23</f>
        <v>0</v>
      </c>
      <c r="AF23" s="90" t="n">
        <f aca="false">$F23*J23</f>
        <v>0</v>
      </c>
      <c r="AG23" s="90" t="n">
        <f aca="false">$F23*K23</f>
        <v>0</v>
      </c>
      <c r="AH23" s="90" t="n">
        <f aca="false">$F23*L23</f>
        <v>0</v>
      </c>
      <c r="AI23" s="90" t="n">
        <f aca="false">$F23*M23</f>
        <v>2919.15532451263</v>
      </c>
      <c r="AJ23" s="90" t="n">
        <f aca="false">$F23*N23</f>
        <v>1459.57766225632</v>
      </c>
      <c r="AK23" s="90" t="n">
        <f aca="false">F23*O23</f>
        <v>0</v>
      </c>
      <c r="AL23" s="94"/>
      <c r="AM23" s="90" t="n">
        <f aca="false">-CHOOSE($G$3,AC23-AE23,AE23-AC23)</f>
        <v>-0</v>
      </c>
      <c r="AN23" s="90" t="n">
        <f aca="false">-CHOOSE($G$3,AF23-AH23,AH23-AF23)</f>
        <v>-0</v>
      </c>
      <c r="AO23" s="90" t="n">
        <f aca="false">-CHOOSE($G$3,AI23-AL23,AK23-AI23)</f>
        <v>2919.15532451263</v>
      </c>
      <c r="AP23" s="107" t="n">
        <f aca="false">SUM(AM23:AO23)</f>
        <v>2919.15532451263</v>
      </c>
      <c r="AR23" s="90" t="n">
        <f aca="false">-CHOOSE($G$3,AD23-AC23,AC23-AD23)</f>
        <v>-0</v>
      </c>
      <c r="AS23" s="90" t="n">
        <f aca="false">-CHOOSE($G$3,AG23-AF23,AF23-AG23)</f>
        <v>-0</v>
      </c>
      <c r="AT23" s="90" t="n">
        <f aca="false">-CHOOSE($G$3,AJ23-AI23,AI23-AJ23:AJ24)</f>
        <v>-1459.57766225632</v>
      </c>
      <c r="AU23" s="107" t="n">
        <f aca="false">AR23+AS23+AT23</f>
        <v>-1459.57766225632</v>
      </c>
      <c r="AV23" s="107"/>
      <c r="AW23" s="91" t="n">
        <f aca="false">AU23+AP23</f>
        <v>1459.57766225632</v>
      </c>
      <c r="AY23" s="91" t="n">
        <f aca="false">AK23+AH23+AE23</f>
        <v>0</v>
      </c>
      <c r="AZ23" s="108"/>
    </row>
    <row r="24" customFormat="false" ht="12.75" hidden="false" customHeight="false" outlineLevel="0" collapsed="false">
      <c r="A24" s="25" t="n">
        <f aca="false">EDATE(A23,1)</f>
        <v>37377</v>
      </c>
      <c r="B24" s="95" t="n">
        <f aca="false">Inputs!K19</f>
        <v>6879</v>
      </c>
      <c r="C24" s="110"/>
      <c r="D24" s="97" t="n">
        <f aca="false">B24+C24</f>
        <v>6879</v>
      </c>
      <c r="E24" s="86" t="n">
        <f aca="false">IF(Z24=0,0,IF(AND(Z24=1,$H$3=1),D24*U24,IF($H$3=2,D24,"N/A")))</f>
        <v>213249</v>
      </c>
      <c r="F24" s="86" t="n">
        <f aca="false">E24*Y24</f>
        <v>200236.790800396</v>
      </c>
      <c r="G24" s="105" t="n">
        <v>0</v>
      </c>
      <c r="H24" s="99" t="n">
        <f aca="false">Inputs!O19</f>
        <v>0</v>
      </c>
      <c r="I24" s="101" t="n">
        <f aca="false">Inputs!L19</f>
        <v>0</v>
      </c>
      <c r="J24" s="105" t="n">
        <v>0</v>
      </c>
      <c r="K24" s="99" t="n">
        <f aca="false">Inputs!P19</f>
        <v>0</v>
      </c>
      <c r="L24" s="101" t="n">
        <f aca="false">Inputs!M19</f>
        <v>0</v>
      </c>
      <c r="M24" s="98" t="n">
        <f aca="false">VLOOKUP($A24,[1]!Table,MATCH(M$4,[1]!Curves,0))</f>
        <v>0.015</v>
      </c>
      <c r="N24" s="99" t="n">
        <f aca="false">Inputs!Q19</f>
        <v>0.0075</v>
      </c>
      <c r="O24" s="101" t="n">
        <f aca="false">Inputs!N19</f>
        <v>0</v>
      </c>
      <c r="P24" s="102"/>
      <c r="Q24" s="103" t="n">
        <f aca="false">M24+J24+G24</f>
        <v>0.015</v>
      </c>
      <c r="R24" s="103" t="n">
        <f aca="false">N24+K24+H24</f>
        <v>0.0075</v>
      </c>
      <c r="S24" s="103" t="n">
        <f aca="false">O24+L24+I24</f>
        <v>0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0</v>
      </c>
      <c r="AD24" s="90" t="n">
        <f aca="false">$F24*H24</f>
        <v>0</v>
      </c>
      <c r="AE24" s="90" t="n">
        <f aca="false">$F24*I24</f>
        <v>0</v>
      </c>
      <c r="AF24" s="90" t="n">
        <f aca="false">$F24*J24</f>
        <v>0</v>
      </c>
      <c r="AG24" s="90" t="n">
        <f aca="false">$F24*K24</f>
        <v>0</v>
      </c>
      <c r="AH24" s="90" t="n">
        <f aca="false">$F24*L24</f>
        <v>0</v>
      </c>
      <c r="AI24" s="90" t="n">
        <f aca="false">$F24*M24</f>
        <v>3003.55186200594</v>
      </c>
      <c r="AJ24" s="90" t="n">
        <f aca="false">$F24*N24</f>
        <v>1501.77593100297</v>
      </c>
      <c r="AK24" s="90" t="n">
        <f aca="false">F24*O24</f>
        <v>0</v>
      </c>
      <c r="AL24" s="94"/>
      <c r="AM24" s="90" t="n">
        <f aca="false">-CHOOSE($G$3,AC24-AE24,AE24-AC24)</f>
        <v>-0</v>
      </c>
      <c r="AN24" s="90" t="n">
        <f aca="false">-CHOOSE($G$3,AF24-AH24,AH24-AF24)</f>
        <v>-0</v>
      </c>
      <c r="AO24" s="90" t="n">
        <f aca="false">-CHOOSE($G$3,AI24-AL24,AK24-AI24)</f>
        <v>3003.55186200594</v>
      </c>
      <c r="AP24" s="107" t="n">
        <f aca="false">SUM(AM24:AO24)</f>
        <v>3003.55186200594</v>
      </c>
      <c r="AR24" s="90" t="n">
        <f aca="false">-CHOOSE($G$3,AD24-AC24,AC24-AD24)</f>
        <v>-0</v>
      </c>
      <c r="AS24" s="90" t="n">
        <f aca="false">-CHOOSE($G$3,AG24-AF24,AF24-AG24)</f>
        <v>-0</v>
      </c>
      <c r="AT24" s="90" t="n">
        <f aca="false">-CHOOSE($G$3,AJ24-AI24,AI24-AJ24:AJ25)</f>
        <v>-1501.77593100297</v>
      </c>
      <c r="AU24" s="107" t="n">
        <f aca="false">AR24+AS24+AT24</f>
        <v>-1501.77593100297</v>
      </c>
      <c r="AV24" s="107"/>
      <c r="AW24" s="91" t="n">
        <f aca="false">AU24+AP24</f>
        <v>1501.77593100297</v>
      </c>
      <c r="AY24" s="91" t="n">
        <f aca="false">AK24+AH24+AE24</f>
        <v>0</v>
      </c>
      <c r="AZ24" s="108"/>
    </row>
    <row r="25" customFormat="false" ht="12.75" hidden="false" customHeight="false" outlineLevel="0" collapsed="false">
      <c r="A25" s="25" t="n">
        <f aca="false">EDATE(A24,1)</f>
        <v>37408</v>
      </c>
      <c r="B25" s="95" t="n">
        <f aca="false">Inputs!K20</f>
        <v>6879</v>
      </c>
      <c r="C25" s="110"/>
      <c r="D25" s="97" t="n">
        <f aca="false">B25+C25</f>
        <v>6879</v>
      </c>
      <c r="E25" s="86" t="n">
        <f aca="false">IF(Z25=0,0,IF(AND(Z25=1,$H$3=1),D25*U25,IF($H$3=2,D25,"N/A")))</f>
        <v>206370</v>
      </c>
      <c r="F25" s="86" t="n">
        <f aca="false">E25*Y25</f>
        <v>192918.868111306</v>
      </c>
      <c r="G25" s="105" t="n">
        <v>0</v>
      </c>
      <c r="H25" s="99" t="n">
        <f aca="false">Inputs!O20</f>
        <v>0</v>
      </c>
      <c r="I25" s="101" t="n">
        <f aca="false">Inputs!L20</f>
        <v>0</v>
      </c>
      <c r="J25" s="105" t="n">
        <v>0</v>
      </c>
      <c r="K25" s="99" t="n">
        <f aca="false">Inputs!P20</f>
        <v>0</v>
      </c>
      <c r="L25" s="101" t="n">
        <f aca="false">Inputs!M20</f>
        <v>0</v>
      </c>
      <c r="M25" s="98" t="n">
        <f aca="false">VLOOKUP($A25,[1]!Table,MATCH(M$4,[1]!Curves,0))</f>
        <v>0.015</v>
      </c>
      <c r="N25" s="99" t="n">
        <f aca="false">Inputs!Q20</f>
        <v>0.0075</v>
      </c>
      <c r="O25" s="101" t="n">
        <f aca="false">Inputs!N20</f>
        <v>0</v>
      </c>
      <c r="P25" s="102"/>
      <c r="Q25" s="103" t="n">
        <f aca="false">M25+J25+G25</f>
        <v>0.015</v>
      </c>
      <c r="R25" s="103" t="n">
        <f aca="false">N25+K25+H25</f>
        <v>0.0075</v>
      </c>
      <c r="S25" s="103" t="n">
        <f aca="false">O25+L25+I25</f>
        <v>0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0</v>
      </c>
      <c r="AD25" s="90" t="n">
        <f aca="false">$F25*H25</f>
        <v>0</v>
      </c>
      <c r="AE25" s="90" t="n">
        <f aca="false">$F25*I25</f>
        <v>0</v>
      </c>
      <c r="AF25" s="90" t="n">
        <f aca="false">$F25*J25</f>
        <v>0</v>
      </c>
      <c r="AG25" s="90" t="n">
        <f aca="false">$F25*K25</f>
        <v>0</v>
      </c>
      <c r="AH25" s="90" t="n">
        <f aca="false">$F25*L25</f>
        <v>0</v>
      </c>
      <c r="AI25" s="90" t="n">
        <f aca="false">$F25*M25</f>
        <v>2893.78302166958</v>
      </c>
      <c r="AJ25" s="90" t="n">
        <f aca="false">$F25*N25</f>
        <v>1446.89151083479</v>
      </c>
      <c r="AK25" s="90" t="n">
        <f aca="false">F25*O25</f>
        <v>0</v>
      </c>
      <c r="AL25" s="94"/>
      <c r="AM25" s="90" t="n">
        <f aca="false">-CHOOSE($G$3,AC25-AE25,AE25-AC25)</f>
        <v>-0</v>
      </c>
      <c r="AN25" s="90" t="n">
        <f aca="false">-CHOOSE($G$3,AF25-AH25,AH25-AF25)</f>
        <v>-0</v>
      </c>
      <c r="AO25" s="90" t="n">
        <f aca="false">-CHOOSE($G$3,AI25-AL25,AK25-AI25)</f>
        <v>2893.78302166958</v>
      </c>
      <c r="AP25" s="107" t="n">
        <f aca="false">SUM(AM25:AO25)</f>
        <v>2893.78302166958</v>
      </c>
      <c r="AR25" s="90" t="n">
        <f aca="false">-CHOOSE($G$3,AD25-AC25,AC25-AD25)</f>
        <v>-0</v>
      </c>
      <c r="AS25" s="90" t="n">
        <f aca="false">-CHOOSE($G$3,AG25-AF25,AF25-AG25)</f>
        <v>-0</v>
      </c>
      <c r="AT25" s="90" t="n">
        <f aca="false">-CHOOSE($G$3,AJ25-AI25,AI25-AJ25:AJ26)</f>
        <v>-1446.89151083479</v>
      </c>
      <c r="AU25" s="107" t="n">
        <f aca="false">AR25+AS25+AT25</f>
        <v>-1446.89151083479</v>
      </c>
      <c r="AV25" s="107"/>
      <c r="AW25" s="91" t="n">
        <f aca="false">AU25+AP25</f>
        <v>1446.89151083479</v>
      </c>
      <c r="AY25" s="91" t="n">
        <f aca="false">AK25+AH25+AE25</f>
        <v>0</v>
      </c>
      <c r="AZ25" s="108"/>
    </row>
    <row r="26" customFormat="false" ht="12.75" hidden="false" customHeight="false" outlineLevel="0" collapsed="false">
      <c r="A26" s="25" t="n">
        <f aca="false">EDATE(A25,1)</f>
        <v>37438</v>
      </c>
      <c r="B26" s="95" t="n">
        <f aca="false">Inputs!K21</f>
        <v>6879</v>
      </c>
      <c r="C26" s="110"/>
      <c r="D26" s="97" t="n">
        <f aca="false">B26+C26</f>
        <v>6879</v>
      </c>
      <c r="E26" s="86" t="n">
        <f aca="false">IF(Z26=0,0,IF(AND(Z26=1,$H$3=1),D26*U26,IF($H$3=2,D26,"N/A")))</f>
        <v>213249</v>
      </c>
      <c r="F26" s="86" t="n">
        <f aca="false">E26*Y26</f>
        <v>198485.512143306</v>
      </c>
      <c r="G26" s="105" t="n">
        <v>0</v>
      </c>
      <c r="H26" s="99" t="n">
        <f aca="false">Inputs!O21</f>
        <v>0</v>
      </c>
      <c r="I26" s="101" t="n">
        <f aca="false">Inputs!L21</f>
        <v>0</v>
      </c>
      <c r="J26" s="105" t="n">
        <v>0</v>
      </c>
      <c r="K26" s="99" t="n">
        <f aca="false">Inputs!P21</f>
        <v>0</v>
      </c>
      <c r="L26" s="101" t="n">
        <f aca="false">Inputs!M21</f>
        <v>0</v>
      </c>
      <c r="M26" s="98" t="n">
        <f aca="false">VLOOKUP($A26,[1]!Table,MATCH(M$4,[1]!Curves,0))</f>
        <v>0.015</v>
      </c>
      <c r="N26" s="99" t="n">
        <f aca="false">Inputs!Q21</f>
        <v>0.0075</v>
      </c>
      <c r="O26" s="101" t="n">
        <f aca="false">Inputs!N21</f>
        <v>0</v>
      </c>
      <c r="P26" s="102"/>
      <c r="Q26" s="103" t="n">
        <f aca="false">M26+J26+G26</f>
        <v>0.015</v>
      </c>
      <c r="R26" s="103" t="n">
        <f aca="false">N26+K26+H26</f>
        <v>0.0075</v>
      </c>
      <c r="S26" s="103" t="n">
        <f aca="false">O26+L26+I26</f>
        <v>0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0</v>
      </c>
      <c r="AD26" s="90" t="n">
        <f aca="false">$F26*H26</f>
        <v>0</v>
      </c>
      <c r="AE26" s="90" t="n">
        <f aca="false">$F26*I26</f>
        <v>0</v>
      </c>
      <c r="AF26" s="90" t="n">
        <f aca="false">$F26*J26</f>
        <v>0</v>
      </c>
      <c r="AG26" s="90" t="n">
        <f aca="false">$F26*K26</f>
        <v>0</v>
      </c>
      <c r="AH26" s="90" t="n">
        <f aca="false">$F26*L26</f>
        <v>0</v>
      </c>
      <c r="AI26" s="90" t="n">
        <f aca="false">$F26*M26</f>
        <v>2977.2826821496</v>
      </c>
      <c r="AJ26" s="90" t="n">
        <f aca="false">$F26*N26</f>
        <v>1488.6413410748</v>
      </c>
      <c r="AK26" s="90" t="n">
        <f aca="false">F26*O26</f>
        <v>0</v>
      </c>
      <c r="AL26" s="94"/>
      <c r="AM26" s="90" t="n">
        <f aca="false">-CHOOSE($G$3,AC26-AE26,AE26-AC26)</f>
        <v>-0</v>
      </c>
      <c r="AN26" s="90" t="n">
        <f aca="false">-CHOOSE($G$3,AF26-AH26,AH26-AF26)</f>
        <v>-0</v>
      </c>
      <c r="AO26" s="90" t="n">
        <f aca="false">-CHOOSE($G$3,AI26-AL26,AK26-AI26)</f>
        <v>2977.2826821496</v>
      </c>
      <c r="AP26" s="107" t="n">
        <f aca="false">SUM(AM26:AO26)</f>
        <v>2977.2826821496</v>
      </c>
      <c r="AR26" s="90" t="n">
        <f aca="false">-CHOOSE($G$3,AD26-AC26,AC26-AD26)</f>
        <v>-0</v>
      </c>
      <c r="AS26" s="90" t="n">
        <f aca="false">-CHOOSE($G$3,AG26-AF26,AF26-AG26)</f>
        <v>-0</v>
      </c>
      <c r="AT26" s="90" t="n">
        <f aca="false">-CHOOSE($G$3,AJ26-AI26,AI26-AJ26:AJ27)</f>
        <v>-1488.6413410748</v>
      </c>
      <c r="AU26" s="107" t="n">
        <f aca="false">AR26+AS26+AT26</f>
        <v>-1488.6413410748</v>
      </c>
      <c r="AV26" s="107"/>
      <c r="AW26" s="91" t="n">
        <f aca="false">AU26+AP26</f>
        <v>1488.6413410748</v>
      </c>
      <c r="AY26" s="91" t="n">
        <f aca="false">AK26+AH26+AE26</f>
        <v>0</v>
      </c>
      <c r="AZ26" s="108"/>
    </row>
    <row r="27" customFormat="false" ht="12.75" hidden="false" customHeight="false" outlineLevel="0" collapsed="false">
      <c r="A27" s="25" t="n">
        <f aca="false">EDATE(A26,1)</f>
        <v>37469</v>
      </c>
      <c r="B27" s="95" t="n">
        <f aca="false">Inputs!K22</f>
        <v>6879</v>
      </c>
      <c r="C27" s="110"/>
      <c r="D27" s="97" t="n">
        <f aca="false">B27+C27</f>
        <v>6879</v>
      </c>
      <c r="E27" s="86" t="n">
        <f aca="false">IF(Z27=0,0,IF(AND(Z27=1,$H$3=1),D27*U27,IF($H$3=2,D27,"N/A")))</f>
        <v>213249</v>
      </c>
      <c r="F27" s="86" t="n">
        <f aca="false">E27*Y27</f>
        <v>197581.364643418</v>
      </c>
      <c r="G27" s="105" t="n">
        <v>0</v>
      </c>
      <c r="H27" s="99" t="n">
        <f aca="false">Inputs!O22</f>
        <v>0</v>
      </c>
      <c r="I27" s="101" t="n">
        <f aca="false">Inputs!L22</f>
        <v>0</v>
      </c>
      <c r="J27" s="105" t="n">
        <v>0</v>
      </c>
      <c r="K27" s="99" t="n">
        <f aca="false">Inputs!P22</f>
        <v>0</v>
      </c>
      <c r="L27" s="101" t="n">
        <f aca="false">Inputs!M22</f>
        <v>0</v>
      </c>
      <c r="M27" s="98" t="n">
        <f aca="false">VLOOKUP($A27,[1]!Table,MATCH(M$4,[1]!Curves,0))</f>
        <v>0.015</v>
      </c>
      <c r="N27" s="99" t="n">
        <f aca="false">Inputs!Q22</f>
        <v>0.0075</v>
      </c>
      <c r="O27" s="101" t="n">
        <f aca="false">Inputs!N22</f>
        <v>0</v>
      </c>
      <c r="P27" s="102"/>
      <c r="Q27" s="103" t="n">
        <f aca="false">M27+J27+G27</f>
        <v>0.015</v>
      </c>
      <c r="R27" s="103" t="n">
        <f aca="false">N27+K27+H27</f>
        <v>0.0075</v>
      </c>
      <c r="S27" s="103" t="n">
        <f aca="false">O27+L27+I27</f>
        <v>0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0</v>
      </c>
      <c r="AD27" s="90" t="n">
        <f aca="false">$F27*H27</f>
        <v>0</v>
      </c>
      <c r="AE27" s="90" t="n">
        <f aca="false">$F27*I27</f>
        <v>0</v>
      </c>
      <c r="AF27" s="90" t="n">
        <f aca="false">$F27*J27</f>
        <v>0</v>
      </c>
      <c r="AG27" s="90" t="n">
        <f aca="false">$F27*K27</f>
        <v>0</v>
      </c>
      <c r="AH27" s="90" t="n">
        <f aca="false">$F27*L27</f>
        <v>0</v>
      </c>
      <c r="AI27" s="90" t="n">
        <f aca="false">$F27*M27</f>
        <v>2963.72046965127</v>
      </c>
      <c r="AJ27" s="90" t="n">
        <f aca="false">$F27*N27</f>
        <v>1481.86023482563</v>
      </c>
      <c r="AK27" s="90" t="n">
        <f aca="false">F27*O27</f>
        <v>0</v>
      </c>
      <c r="AL27" s="94"/>
      <c r="AM27" s="90" t="n">
        <f aca="false">-CHOOSE($G$3,AC27-AE27,AE27-AC27)</f>
        <v>-0</v>
      </c>
      <c r="AN27" s="90" t="n">
        <f aca="false">-CHOOSE($G$3,AF27-AH27,AH27-AF27)</f>
        <v>-0</v>
      </c>
      <c r="AO27" s="90" t="n">
        <f aca="false">-CHOOSE($G$3,AI27-AL27,AK27-AI27)</f>
        <v>2963.72046965127</v>
      </c>
      <c r="AP27" s="107" t="n">
        <f aca="false">SUM(AM27:AO27)</f>
        <v>2963.72046965127</v>
      </c>
      <c r="AR27" s="90" t="n">
        <f aca="false">-CHOOSE($G$3,AD27-AC27,AC27-AD27)</f>
        <v>-0</v>
      </c>
      <c r="AS27" s="90" t="n">
        <f aca="false">-CHOOSE($G$3,AG27-AF27,AF27-AG27)</f>
        <v>-0</v>
      </c>
      <c r="AT27" s="90" t="n">
        <f aca="false">-CHOOSE($G$3,AJ27-AI27,AI27-AJ27:AJ28)</f>
        <v>-1481.86023482563</v>
      </c>
      <c r="AU27" s="107" t="n">
        <f aca="false">AR27+AS27+AT27</f>
        <v>-1481.86023482563</v>
      </c>
      <c r="AV27" s="107"/>
      <c r="AW27" s="91" t="n">
        <f aca="false">AU27+AP27</f>
        <v>1481.86023482563</v>
      </c>
      <c r="AY27" s="91" t="n">
        <f aca="false">AK27+AH27+AE27</f>
        <v>0</v>
      </c>
      <c r="AZ27" s="108"/>
    </row>
    <row r="28" customFormat="false" ht="12.75" hidden="false" customHeight="false" outlineLevel="0" collapsed="false">
      <c r="A28" s="25" t="n">
        <f aca="false">EDATE(A27,1)</f>
        <v>37500</v>
      </c>
      <c r="B28" s="95" t="n">
        <f aca="false">Inputs!K23</f>
        <v>6879</v>
      </c>
      <c r="C28" s="110"/>
      <c r="D28" s="97" t="n">
        <f aca="false">B28+C28</f>
        <v>6879</v>
      </c>
      <c r="E28" s="86" t="n">
        <f aca="false">IF(Z28=0,0,IF(AND(Z28=1,$H$3=1),D28*U28,IF($H$3=2,D28,"N/A")))</f>
        <v>206370</v>
      </c>
      <c r="F28" s="86" t="n">
        <f aca="false">E28*Y28</f>
        <v>190332.673048288</v>
      </c>
      <c r="G28" s="105" t="n">
        <v>0</v>
      </c>
      <c r="H28" s="99" t="n">
        <f aca="false">Inputs!O23</f>
        <v>0</v>
      </c>
      <c r="I28" s="101" t="n">
        <f aca="false">Inputs!L23</f>
        <v>0</v>
      </c>
      <c r="J28" s="105" t="n">
        <v>0</v>
      </c>
      <c r="K28" s="99" t="n">
        <f aca="false">Inputs!P23</f>
        <v>0</v>
      </c>
      <c r="L28" s="101" t="n">
        <f aca="false">Inputs!M23</f>
        <v>0</v>
      </c>
      <c r="M28" s="98" t="n">
        <f aca="false">VLOOKUP($A28,[1]!Table,MATCH(M$4,[1]!Curves,0))</f>
        <v>0.015</v>
      </c>
      <c r="N28" s="99" t="n">
        <f aca="false">Inputs!Q23</f>
        <v>0.0075</v>
      </c>
      <c r="O28" s="101" t="n">
        <f aca="false">Inputs!N23</f>
        <v>0</v>
      </c>
      <c r="P28" s="102"/>
      <c r="Q28" s="103" t="n">
        <f aca="false">M28+J28+G28</f>
        <v>0.015</v>
      </c>
      <c r="R28" s="103" t="n">
        <f aca="false">N28+K28+H28</f>
        <v>0.0075</v>
      </c>
      <c r="S28" s="103" t="n">
        <f aca="false">O28+L28+I28</f>
        <v>0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0</v>
      </c>
      <c r="AD28" s="90" t="n">
        <f aca="false">$F28*H28</f>
        <v>0</v>
      </c>
      <c r="AE28" s="90" t="n">
        <f aca="false">$F28*I28</f>
        <v>0</v>
      </c>
      <c r="AF28" s="90" t="n">
        <f aca="false">$F28*J28</f>
        <v>0</v>
      </c>
      <c r="AG28" s="90" t="n">
        <f aca="false">$F28*K28</f>
        <v>0</v>
      </c>
      <c r="AH28" s="90" t="n">
        <f aca="false">$F28*L28</f>
        <v>0</v>
      </c>
      <c r="AI28" s="90" t="n">
        <f aca="false">$F28*M28</f>
        <v>2854.99009572432</v>
      </c>
      <c r="AJ28" s="90" t="n">
        <f aca="false">$F28*N28</f>
        <v>1427.49504786216</v>
      </c>
      <c r="AK28" s="90" t="n">
        <f aca="false">F28*O28</f>
        <v>0</v>
      </c>
      <c r="AL28" s="94"/>
      <c r="AM28" s="90" t="n">
        <f aca="false">-CHOOSE($G$3,AC28-AE28,AE28-AC28)</f>
        <v>-0</v>
      </c>
      <c r="AN28" s="90" t="n">
        <f aca="false">-CHOOSE($G$3,AF28-AH28,AH28-AF28)</f>
        <v>-0</v>
      </c>
      <c r="AO28" s="90" t="n">
        <f aca="false">-CHOOSE($G$3,AI28-AL28,AK28-AI28)</f>
        <v>2854.99009572432</v>
      </c>
      <c r="AP28" s="107" t="n">
        <f aca="false">SUM(AM28:AO28)</f>
        <v>2854.99009572432</v>
      </c>
      <c r="AR28" s="90" t="n">
        <f aca="false">-CHOOSE($G$3,AD28-AC28,AC28-AD28)</f>
        <v>-0</v>
      </c>
      <c r="AS28" s="90" t="n">
        <f aca="false">-CHOOSE($G$3,AG28-AF28,AF28-AG28)</f>
        <v>-0</v>
      </c>
      <c r="AT28" s="90" t="n">
        <f aca="false">-CHOOSE($G$3,AJ28-AI28,AI28-AJ28:AJ29)</f>
        <v>-1427.49504786216</v>
      </c>
      <c r="AU28" s="107" t="n">
        <f aca="false">AR28+AS28+AT28</f>
        <v>-1427.49504786216</v>
      </c>
      <c r="AV28" s="107"/>
      <c r="AW28" s="91" t="n">
        <f aca="false">AU28+AP28</f>
        <v>1427.49504786216</v>
      </c>
      <c r="AY28" s="91" t="n">
        <f aca="false">AK28+AH28+AE28</f>
        <v>0</v>
      </c>
      <c r="AZ28" s="108"/>
    </row>
    <row r="29" customFormat="false" ht="12.75" hidden="false" customHeight="false" outlineLevel="0" collapsed="false">
      <c r="A29" s="25" t="n">
        <f aca="false">EDATE(A28,1)</f>
        <v>37530</v>
      </c>
      <c r="B29" s="95" t="n">
        <f aca="false">Inputs!K24</f>
        <v>6879</v>
      </c>
      <c r="C29" s="110"/>
      <c r="D29" s="97" t="n">
        <f aca="false">B29+C29</f>
        <v>6879</v>
      </c>
      <c r="E29" s="86" t="n">
        <f aca="false">IF(Z29=0,0,IF(AND(Z29=1,$H$3=1),D29*U29,IF($H$3=2,D29,"N/A")))</f>
        <v>213249</v>
      </c>
      <c r="F29" s="86" t="n">
        <f aca="false">E29*Y29</f>
        <v>195799.334272394</v>
      </c>
      <c r="G29" s="105" t="n">
        <v>0</v>
      </c>
      <c r="H29" s="99" t="n">
        <f aca="false">Inputs!O24</f>
        <v>0</v>
      </c>
      <c r="I29" s="101" t="n">
        <f aca="false">Inputs!L24</f>
        <v>0</v>
      </c>
      <c r="J29" s="105" t="n">
        <v>0</v>
      </c>
      <c r="K29" s="99" t="n">
        <f aca="false">Inputs!P24</f>
        <v>0</v>
      </c>
      <c r="L29" s="101" t="n">
        <f aca="false">Inputs!M24</f>
        <v>0</v>
      </c>
      <c r="M29" s="98" t="n">
        <f aca="false">VLOOKUP($A29,[1]!Table,MATCH(M$4,[1]!Curves,0))</f>
        <v>0.015</v>
      </c>
      <c r="N29" s="99" t="n">
        <f aca="false">Inputs!Q24</f>
        <v>0.0075</v>
      </c>
      <c r="O29" s="101" t="n">
        <f aca="false">Inputs!N24</f>
        <v>0</v>
      </c>
      <c r="P29" s="102"/>
      <c r="Q29" s="103" t="n">
        <f aca="false">M29+J29+G29</f>
        <v>0.015</v>
      </c>
      <c r="R29" s="103" t="n">
        <f aca="false">N29+K29+H29</f>
        <v>0.0075</v>
      </c>
      <c r="S29" s="103" t="n">
        <f aca="false">O29+L29+I29</f>
        <v>0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0</v>
      </c>
      <c r="AD29" s="90" t="n">
        <f aca="false">$F29*H29</f>
        <v>0</v>
      </c>
      <c r="AE29" s="90" t="n">
        <f aca="false">$F29*I29</f>
        <v>0</v>
      </c>
      <c r="AF29" s="90" t="n">
        <f aca="false">$F29*J29</f>
        <v>0</v>
      </c>
      <c r="AG29" s="90" t="n">
        <f aca="false">$F29*K29</f>
        <v>0</v>
      </c>
      <c r="AH29" s="90" t="n">
        <f aca="false">$F29*L29</f>
        <v>0</v>
      </c>
      <c r="AI29" s="90" t="n">
        <f aca="false">$F29*M29</f>
        <v>2936.99001408591</v>
      </c>
      <c r="AJ29" s="90" t="n">
        <f aca="false">$F29*N29</f>
        <v>1468.49500704296</v>
      </c>
      <c r="AK29" s="90" t="n">
        <f aca="false">F29*O29</f>
        <v>0</v>
      </c>
      <c r="AL29" s="94"/>
      <c r="AM29" s="90" t="n">
        <f aca="false">-CHOOSE($G$3,AC29-AE29,AE29-AC29)</f>
        <v>-0</v>
      </c>
      <c r="AN29" s="90" t="n">
        <f aca="false">-CHOOSE($G$3,AF29-AH29,AH29-AF29)</f>
        <v>-0</v>
      </c>
      <c r="AO29" s="90" t="n">
        <f aca="false">-CHOOSE($G$3,AI29-AL29,AK29-AI29)</f>
        <v>2936.99001408591</v>
      </c>
      <c r="AP29" s="107" t="n">
        <f aca="false">SUM(AM29:AO29)</f>
        <v>2936.99001408591</v>
      </c>
      <c r="AR29" s="90" t="n">
        <f aca="false">-CHOOSE($G$3,AD29-AC29,AC29-AD29)</f>
        <v>-0</v>
      </c>
      <c r="AS29" s="90" t="n">
        <f aca="false">-CHOOSE($G$3,AG29-AF29,AF29-AG29)</f>
        <v>-0</v>
      </c>
      <c r="AT29" s="90" t="n">
        <f aca="false">-CHOOSE($G$3,AJ29-AI29,AI29-AJ29:AJ30)</f>
        <v>-1468.49500704296</v>
      </c>
      <c r="AU29" s="107" t="n">
        <f aca="false">AR29+AS29+AT29</f>
        <v>-1468.49500704296</v>
      </c>
      <c r="AV29" s="107"/>
      <c r="AW29" s="91" t="n">
        <f aca="false">AU29+AP29</f>
        <v>1468.49500704296</v>
      </c>
      <c r="AY29" s="91" t="n">
        <f aca="false">AK29+AH29+AE29</f>
        <v>0</v>
      </c>
      <c r="AZ29" s="108"/>
    </row>
    <row r="30" customFormat="false" ht="12.75" hidden="false" customHeight="false" outlineLevel="0" collapsed="false">
      <c r="A30" s="25" t="n">
        <f aca="false">EDATE(A29,1)</f>
        <v>37561</v>
      </c>
      <c r="B30" s="95" t="n">
        <f aca="false">Inputs!K25</f>
        <v>6879</v>
      </c>
      <c r="C30" s="110"/>
      <c r="D30" s="97" t="n">
        <f aca="false">B30+C30</f>
        <v>6879</v>
      </c>
      <c r="E30" s="86" t="n">
        <f aca="false">IF(Z30=0,0,IF(AND(Z30=1,$H$3=1),D30*U30,IF($H$3=2,D30,"N/A")))</f>
        <v>206370</v>
      </c>
      <c r="F30" s="86" t="n">
        <f aca="false">E30*Y30</f>
        <v>188601.4404844</v>
      </c>
      <c r="G30" s="105" t="n">
        <v>0</v>
      </c>
      <c r="H30" s="99" t="n">
        <f aca="false">Inputs!O25</f>
        <v>0</v>
      </c>
      <c r="I30" s="101" t="n">
        <f aca="false">Inputs!L25</f>
        <v>0</v>
      </c>
      <c r="J30" s="105" t="n">
        <v>0</v>
      </c>
      <c r="K30" s="99" t="n">
        <f aca="false">Inputs!P25</f>
        <v>0</v>
      </c>
      <c r="L30" s="101" t="n">
        <f aca="false">Inputs!M25</f>
        <v>0</v>
      </c>
      <c r="M30" s="98" t="n">
        <f aca="false">VLOOKUP($A30,[1]!Table,MATCH(M$4,[1]!Curves,0))</f>
        <v>0.015</v>
      </c>
      <c r="N30" s="99" t="n">
        <f aca="false">Inputs!Q25</f>
        <v>0.0075</v>
      </c>
      <c r="O30" s="101" t="n">
        <f aca="false">Inputs!N25</f>
        <v>0</v>
      </c>
      <c r="P30" s="102"/>
      <c r="Q30" s="103" t="n">
        <f aca="false">M30+J30+G30</f>
        <v>0.015</v>
      </c>
      <c r="R30" s="103" t="n">
        <f aca="false">N30+K30+H30</f>
        <v>0.0075</v>
      </c>
      <c r="S30" s="103" t="n">
        <f aca="false">O30+L30+I30</f>
        <v>0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0</v>
      </c>
      <c r="AD30" s="90" t="n">
        <f aca="false">$F30*H30</f>
        <v>0</v>
      </c>
      <c r="AE30" s="90" t="n">
        <f aca="false">$F30*I30</f>
        <v>0</v>
      </c>
      <c r="AF30" s="90" t="n">
        <f aca="false">$F30*J30</f>
        <v>0</v>
      </c>
      <c r="AG30" s="90" t="n">
        <f aca="false">$F30*K30</f>
        <v>0</v>
      </c>
      <c r="AH30" s="90" t="n">
        <f aca="false">$F30*L30</f>
        <v>0</v>
      </c>
      <c r="AI30" s="90" t="n">
        <f aca="false">$F30*M30</f>
        <v>2829.02160726599</v>
      </c>
      <c r="AJ30" s="90" t="n">
        <f aca="false">$F30*N30</f>
        <v>1414.510803633</v>
      </c>
      <c r="AK30" s="90" t="n">
        <f aca="false">F30*O30</f>
        <v>0</v>
      </c>
      <c r="AL30" s="94"/>
      <c r="AM30" s="90" t="n">
        <f aca="false">-CHOOSE($G$3,AC30-AE30,AE30-AC30)</f>
        <v>-0</v>
      </c>
      <c r="AN30" s="90" t="n">
        <f aca="false">-CHOOSE($G$3,AF30-AH30,AH30-AF30)</f>
        <v>-0</v>
      </c>
      <c r="AO30" s="90" t="n">
        <f aca="false">-CHOOSE($G$3,AI30-AL30,AK30-AI30)</f>
        <v>2829.02160726599</v>
      </c>
      <c r="AP30" s="107" t="n">
        <f aca="false">SUM(AM30:AO30)</f>
        <v>2829.02160726599</v>
      </c>
      <c r="AR30" s="90" t="n">
        <f aca="false">-CHOOSE($G$3,AD30-AC30,AC30-AD30)</f>
        <v>-0</v>
      </c>
      <c r="AS30" s="90" t="n">
        <f aca="false">-CHOOSE($G$3,AG30-AF30,AF30-AG30)</f>
        <v>-0</v>
      </c>
      <c r="AT30" s="90" t="n">
        <f aca="false">-CHOOSE($G$3,AJ30-AI30,AI30-AJ30:AJ31)</f>
        <v>-1414.510803633</v>
      </c>
      <c r="AU30" s="107" t="n">
        <f aca="false">AR30+AS30+AT30</f>
        <v>-1414.510803633</v>
      </c>
      <c r="AV30" s="107"/>
      <c r="AW30" s="91" t="n">
        <f aca="false">AU30+AP30</f>
        <v>1414.510803633</v>
      </c>
      <c r="AY30" s="91" t="n">
        <f aca="false">AK30+AH30+AE30</f>
        <v>0</v>
      </c>
      <c r="AZ30" s="108"/>
    </row>
    <row r="31" customFormat="false" ht="12.75" hidden="false" customHeight="false" outlineLevel="0" collapsed="false">
      <c r="A31" s="25" t="n">
        <f aca="false">EDATE(A30,1)</f>
        <v>37591</v>
      </c>
      <c r="B31" s="95" t="n">
        <f aca="false">Inputs!K26</f>
        <v>7962</v>
      </c>
      <c r="C31" s="110"/>
      <c r="D31" s="97" t="n">
        <f aca="false">B31+C31</f>
        <v>7962</v>
      </c>
      <c r="E31" s="86" t="n">
        <f aca="false">IF(Z31=0,0,IF(AND(Z31=1,$H$3=1),D31*U31,IF($H$3=2,D31,"N/A")))</f>
        <v>246822</v>
      </c>
      <c r="F31" s="86" t="n">
        <f aca="false">E31*Y31</f>
        <v>224549.23991374</v>
      </c>
      <c r="G31" s="105" t="n">
        <v>0</v>
      </c>
      <c r="H31" s="99" t="n">
        <f aca="false">Inputs!O26</f>
        <v>0</v>
      </c>
      <c r="I31" s="101" t="n">
        <f aca="false">Inputs!L26</f>
        <v>0</v>
      </c>
      <c r="J31" s="105" t="n">
        <v>0</v>
      </c>
      <c r="K31" s="99" t="n">
        <f aca="false">Inputs!P26</f>
        <v>0</v>
      </c>
      <c r="L31" s="101" t="n">
        <f aca="false">Inputs!M26</f>
        <v>0</v>
      </c>
      <c r="M31" s="98" t="n">
        <f aca="false">VLOOKUP($A31,[1]!Table,MATCH(M$4,[1]!Curves,0))</f>
        <v>0.015</v>
      </c>
      <c r="N31" s="99" t="n">
        <f aca="false">Inputs!Q26</f>
        <v>0.0075</v>
      </c>
      <c r="O31" s="101" t="n">
        <f aca="false">Inputs!N26</f>
        <v>0</v>
      </c>
      <c r="P31" s="102"/>
      <c r="Q31" s="103" t="n">
        <f aca="false">M31+J31+G31</f>
        <v>0.015</v>
      </c>
      <c r="R31" s="103" t="n">
        <f aca="false">N31+K31+H31</f>
        <v>0.0075</v>
      </c>
      <c r="S31" s="103" t="n">
        <f aca="false">O31+L31+I31</f>
        <v>0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0</v>
      </c>
      <c r="AD31" s="90" t="n">
        <f aca="false">$F31*H31</f>
        <v>0</v>
      </c>
      <c r="AE31" s="90" t="n">
        <f aca="false">$F31*I31</f>
        <v>0</v>
      </c>
      <c r="AF31" s="90" t="n">
        <f aca="false">$F31*J31</f>
        <v>0</v>
      </c>
      <c r="AG31" s="90" t="n">
        <f aca="false">$F31*K31</f>
        <v>0</v>
      </c>
      <c r="AH31" s="90" t="n">
        <f aca="false">$F31*L31</f>
        <v>0</v>
      </c>
      <c r="AI31" s="90" t="n">
        <f aca="false">$F31*M31</f>
        <v>3368.2385987061</v>
      </c>
      <c r="AJ31" s="90" t="n">
        <f aca="false">$F31*N31</f>
        <v>1684.11929935305</v>
      </c>
      <c r="AK31" s="90" t="n">
        <f aca="false">F31*O31</f>
        <v>0</v>
      </c>
      <c r="AL31" s="94"/>
      <c r="AM31" s="90" t="n">
        <f aca="false">-CHOOSE($G$3,AC31-AE31,AE31-AC31)</f>
        <v>-0</v>
      </c>
      <c r="AN31" s="90" t="n">
        <f aca="false">-CHOOSE($G$3,AF31-AH31,AH31-AF31)</f>
        <v>-0</v>
      </c>
      <c r="AO31" s="90" t="n">
        <f aca="false">-CHOOSE($G$3,AI31-AL31,AK31-AI31)</f>
        <v>3368.2385987061</v>
      </c>
      <c r="AP31" s="107" t="n">
        <f aca="false">SUM(AM31:AO31)</f>
        <v>3368.2385987061</v>
      </c>
      <c r="AR31" s="90" t="n">
        <f aca="false">-CHOOSE($G$3,AD31-AC31,AC31-AD31)</f>
        <v>-0</v>
      </c>
      <c r="AS31" s="90" t="n">
        <f aca="false">-CHOOSE($G$3,AG31-AF31,AF31-AG31)</f>
        <v>-0</v>
      </c>
      <c r="AT31" s="90" t="n">
        <f aca="false">-CHOOSE($G$3,AJ31-AI31,AI31-AJ31:AJ32)</f>
        <v>-1684.11929935305</v>
      </c>
      <c r="AU31" s="107" t="n">
        <f aca="false">AR31+AS31+AT31</f>
        <v>-1684.11929935305</v>
      </c>
      <c r="AV31" s="107"/>
      <c r="AW31" s="91" t="n">
        <f aca="false">AU31+AP31</f>
        <v>1684.11929935305</v>
      </c>
      <c r="AY31" s="91" t="n">
        <f aca="false">AK31+AH31+AE31</f>
        <v>0</v>
      </c>
      <c r="AZ31" s="108"/>
    </row>
    <row r="32" customFormat="false" ht="12.75" hidden="false" customHeight="false" outlineLevel="0" collapsed="false">
      <c r="A32" s="25" t="n">
        <f aca="false">EDATE(A31,1)</f>
        <v>37622</v>
      </c>
      <c r="B32" s="95" t="n">
        <f aca="false">Inputs!K27</f>
        <v>7962</v>
      </c>
      <c r="C32" s="110"/>
      <c r="D32" s="97" t="n">
        <f aca="false">B32+C32</f>
        <v>7962</v>
      </c>
      <c r="E32" s="86" t="n">
        <f aca="false">IF(Z32=0,0,IF(AND(Z32=1,$H$3=1),D32*U32,IF($H$3=2,D32,"N/A")))</f>
        <v>246822</v>
      </c>
      <c r="F32" s="86" t="n">
        <f aca="false">E32*Y32</f>
        <v>223487.394621925</v>
      </c>
      <c r="G32" s="105" t="n">
        <v>0</v>
      </c>
      <c r="H32" s="99" t="n">
        <f aca="false">Inputs!O27</f>
        <v>0</v>
      </c>
      <c r="I32" s="101" t="n">
        <f aca="false">Inputs!L27</f>
        <v>0</v>
      </c>
      <c r="J32" s="105" t="n">
        <v>0</v>
      </c>
      <c r="K32" s="99" t="n">
        <f aca="false">Inputs!P27</f>
        <v>0</v>
      </c>
      <c r="L32" s="101" t="n">
        <f aca="false">Inputs!M27</f>
        <v>0</v>
      </c>
      <c r="M32" s="98" t="n">
        <f aca="false">VLOOKUP($A32,[1]!Table,MATCH(M$4,[1]!Curves,0))</f>
        <v>0.02</v>
      </c>
      <c r="N32" s="99" t="n">
        <f aca="false">Inputs!Q27</f>
        <v>0.0125</v>
      </c>
      <c r="O32" s="101" t="n">
        <f aca="false">Inputs!N27</f>
        <v>0</v>
      </c>
      <c r="P32" s="102"/>
      <c r="Q32" s="103" t="n">
        <f aca="false">M32+J32+G32</f>
        <v>0.02</v>
      </c>
      <c r="R32" s="103" t="n">
        <f aca="false">N32+K32+H32</f>
        <v>0.0125</v>
      </c>
      <c r="S32" s="103" t="n">
        <f aca="false">O32+L32+I32</f>
        <v>0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0</v>
      </c>
      <c r="AD32" s="90" t="n">
        <f aca="false">$F32*H32</f>
        <v>0</v>
      </c>
      <c r="AE32" s="90" t="n">
        <f aca="false">$F32*I32</f>
        <v>0</v>
      </c>
      <c r="AF32" s="90" t="n">
        <f aca="false">$F32*J32</f>
        <v>0</v>
      </c>
      <c r="AG32" s="90" t="n">
        <f aca="false">$F32*K32</f>
        <v>0</v>
      </c>
      <c r="AH32" s="90" t="n">
        <f aca="false">$F32*L32</f>
        <v>0</v>
      </c>
      <c r="AI32" s="90" t="n">
        <f aca="false">$F32*M32</f>
        <v>4469.74789243851</v>
      </c>
      <c r="AJ32" s="90" t="n">
        <f aca="false">$F32*N32</f>
        <v>2793.59243277407</v>
      </c>
      <c r="AK32" s="90" t="n">
        <f aca="false">F32*O32</f>
        <v>0</v>
      </c>
      <c r="AL32" s="94"/>
      <c r="AM32" s="90" t="n">
        <f aca="false">-CHOOSE($G$3,AC32-AE32,AE32-AC32)</f>
        <v>-0</v>
      </c>
      <c r="AN32" s="90" t="n">
        <f aca="false">-CHOOSE($G$3,AF32-AH32,AH32-AF32)</f>
        <v>-0</v>
      </c>
      <c r="AO32" s="90" t="n">
        <f aca="false">-CHOOSE($G$3,AI32-AL32,AK32-AI32)</f>
        <v>4469.74789243851</v>
      </c>
      <c r="AP32" s="107" t="n">
        <f aca="false">SUM(AM32:AO32)</f>
        <v>4469.74789243851</v>
      </c>
      <c r="AR32" s="90" t="n">
        <f aca="false">-CHOOSE($G$3,AD32-AC32,AC32-AD32)</f>
        <v>-0</v>
      </c>
      <c r="AS32" s="90" t="n">
        <f aca="false">-CHOOSE($G$3,AG32-AF32,AF32-AG32)</f>
        <v>-0</v>
      </c>
      <c r="AT32" s="90" t="n">
        <f aca="false">-CHOOSE($G$3,AJ32-AI32,AI32-AJ32:AJ33)</f>
        <v>-1676.15545966444</v>
      </c>
      <c r="AU32" s="107" t="n">
        <f aca="false">AR32+AS32+AT32</f>
        <v>-1676.15545966444</v>
      </c>
      <c r="AV32" s="107"/>
      <c r="AW32" s="91" t="n">
        <f aca="false">AU32+AP32</f>
        <v>2793.59243277407</v>
      </c>
      <c r="AY32" s="91" t="n">
        <f aca="false">AK32+AH32+AE32</f>
        <v>0</v>
      </c>
      <c r="AZ32" s="108"/>
    </row>
    <row r="33" customFormat="false" ht="12.75" hidden="false" customHeight="false" outlineLevel="0" collapsed="false">
      <c r="A33" s="25" t="n">
        <f aca="false">EDATE(A32,1)</f>
        <v>37653</v>
      </c>
      <c r="B33" s="95" t="n">
        <f aca="false">Inputs!K28</f>
        <v>7962</v>
      </c>
      <c r="C33" s="110"/>
      <c r="D33" s="97" t="n">
        <f aca="false">B33+C33</f>
        <v>7962</v>
      </c>
      <c r="E33" s="86" t="n">
        <f aca="false">IF(Z33=0,0,IF(AND(Z33=1,$H$3=1),D33*U33,IF($H$3=2,D33,"N/A")))</f>
        <v>222936</v>
      </c>
      <c r="F33" s="86" t="n">
        <f aca="false">E33*Y33</f>
        <v>200892.801056112</v>
      </c>
      <c r="G33" s="105" t="n">
        <v>0</v>
      </c>
      <c r="H33" s="99" t="n">
        <f aca="false">Inputs!O28</f>
        <v>0</v>
      </c>
      <c r="I33" s="101" t="n">
        <f aca="false">Inputs!L28</f>
        <v>0</v>
      </c>
      <c r="J33" s="105" t="n">
        <v>0</v>
      </c>
      <c r="K33" s="99" t="n">
        <f aca="false">Inputs!P28</f>
        <v>0</v>
      </c>
      <c r="L33" s="101" t="n">
        <f aca="false">Inputs!M28</f>
        <v>0</v>
      </c>
      <c r="M33" s="98" t="n">
        <f aca="false">VLOOKUP($A33,[1]!Table,MATCH(M$4,[1]!Curves,0))</f>
        <v>0.02</v>
      </c>
      <c r="N33" s="99" t="n">
        <f aca="false">Inputs!Q28</f>
        <v>0.0125</v>
      </c>
      <c r="O33" s="101" t="n">
        <f aca="false">Inputs!N28</f>
        <v>0</v>
      </c>
      <c r="P33" s="102"/>
      <c r="Q33" s="103" t="n">
        <f aca="false">M33+J33+G33</f>
        <v>0.02</v>
      </c>
      <c r="R33" s="103" t="n">
        <f aca="false">N33+K33+H33</f>
        <v>0.0125</v>
      </c>
      <c r="S33" s="103" t="n">
        <f aca="false">O33+L33+I33</f>
        <v>0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0</v>
      </c>
      <c r="AD33" s="90" t="n">
        <f aca="false">$F33*H33</f>
        <v>0</v>
      </c>
      <c r="AE33" s="90" t="n">
        <f aca="false">$F33*I33</f>
        <v>0</v>
      </c>
      <c r="AF33" s="90" t="n">
        <f aca="false">$F33*J33</f>
        <v>0</v>
      </c>
      <c r="AG33" s="90" t="n">
        <f aca="false">$F33*K33</f>
        <v>0</v>
      </c>
      <c r="AH33" s="90" t="n">
        <f aca="false">$F33*L33</f>
        <v>0</v>
      </c>
      <c r="AI33" s="90" t="n">
        <f aca="false">$F33*M33</f>
        <v>4017.85602112225</v>
      </c>
      <c r="AJ33" s="90" t="n">
        <f aca="false">$F33*N33</f>
        <v>2511.16001320141</v>
      </c>
      <c r="AK33" s="90" t="n">
        <f aca="false">F33*O33</f>
        <v>0</v>
      </c>
      <c r="AL33" s="94"/>
      <c r="AM33" s="90" t="n">
        <f aca="false">-CHOOSE($G$3,AC33-AE33,AE33-AC33)</f>
        <v>-0</v>
      </c>
      <c r="AN33" s="90" t="n">
        <f aca="false">-CHOOSE($G$3,AF33-AH33,AH33-AF33)</f>
        <v>-0</v>
      </c>
      <c r="AO33" s="90" t="n">
        <f aca="false">-CHOOSE($G$3,AI33-AL33,AK33-AI33)</f>
        <v>4017.85602112225</v>
      </c>
      <c r="AP33" s="107" t="n">
        <f aca="false">SUM(AM33:AO33)</f>
        <v>4017.85602112225</v>
      </c>
      <c r="AR33" s="90" t="n">
        <f aca="false">-CHOOSE($G$3,AD33-AC33,AC33-AD33)</f>
        <v>-0</v>
      </c>
      <c r="AS33" s="90" t="n">
        <f aca="false">-CHOOSE($G$3,AG33-AF33,AF33-AG33)</f>
        <v>-0</v>
      </c>
      <c r="AT33" s="90" t="n">
        <f aca="false">-CHOOSE($G$3,AJ33-AI33,AI33-AJ33:AJ34)</f>
        <v>-1506.69600792084</v>
      </c>
      <c r="AU33" s="107" t="n">
        <f aca="false">AR33+AS33+AT33</f>
        <v>-1506.69600792084</v>
      </c>
      <c r="AV33" s="107"/>
      <c r="AW33" s="91" t="n">
        <f aca="false">AU33+AP33</f>
        <v>2511.16001320141</v>
      </c>
      <c r="AY33" s="91" t="n">
        <f aca="false">AK33+AH33+AE33</f>
        <v>0</v>
      </c>
      <c r="AZ33" s="108"/>
    </row>
    <row r="34" customFormat="false" ht="12.75" hidden="false" customHeight="false" outlineLevel="0" collapsed="false">
      <c r="A34" s="25" t="n">
        <f aca="false">EDATE(A33,1)</f>
        <v>37681</v>
      </c>
      <c r="B34" s="95" t="n">
        <f aca="false">Inputs!K29</f>
        <v>6879</v>
      </c>
      <c r="C34" s="110"/>
      <c r="D34" s="97" t="n">
        <f aca="false">B34+C34</f>
        <v>6879</v>
      </c>
      <c r="E34" s="86" t="n">
        <f aca="false">IF(Z34=0,0,IF(AND(Z34=1,$H$3=1),D34*U34,IF($H$3=2,D34,"N/A")))</f>
        <v>213249</v>
      </c>
      <c r="F34" s="86" t="n">
        <f aca="false">E34*Y34</f>
        <v>191327.192099941</v>
      </c>
      <c r="G34" s="105" t="n">
        <v>0</v>
      </c>
      <c r="H34" s="99" t="n">
        <f aca="false">Inputs!O29</f>
        <v>0</v>
      </c>
      <c r="I34" s="101" t="n">
        <f aca="false">Inputs!L29</f>
        <v>0</v>
      </c>
      <c r="J34" s="105" t="n">
        <v>0</v>
      </c>
      <c r="K34" s="99" t="n">
        <f aca="false">Inputs!P29</f>
        <v>0</v>
      </c>
      <c r="L34" s="101" t="n">
        <f aca="false">Inputs!M29</f>
        <v>0</v>
      </c>
      <c r="M34" s="98" t="n">
        <f aca="false">VLOOKUP($A34,[1]!Table,MATCH(M$4,[1]!Curves,0))</f>
        <v>0.02</v>
      </c>
      <c r="N34" s="99" t="n">
        <f aca="false">Inputs!Q29</f>
        <v>0.0125</v>
      </c>
      <c r="O34" s="101" t="n">
        <f aca="false">Inputs!N29</f>
        <v>0</v>
      </c>
      <c r="P34" s="102"/>
      <c r="Q34" s="103" t="n">
        <f aca="false">M34+J34+G34</f>
        <v>0.02</v>
      </c>
      <c r="R34" s="103" t="n">
        <f aca="false">N34+K34+H34</f>
        <v>0.0125</v>
      </c>
      <c r="S34" s="103" t="n">
        <f aca="false">O34+L34+I34</f>
        <v>0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0</v>
      </c>
      <c r="AD34" s="90" t="n">
        <f aca="false">$F34*H34</f>
        <v>0</v>
      </c>
      <c r="AE34" s="90" t="n">
        <f aca="false">$F34*I34</f>
        <v>0</v>
      </c>
      <c r="AF34" s="90" t="n">
        <f aca="false">$F34*J34</f>
        <v>0</v>
      </c>
      <c r="AG34" s="90" t="n">
        <f aca="false">$F34*K34</f>
        <v>0</v>
      </c>
      <c r="AH34" s="90" t="n">
        <f aca="false">$F34*L34</f>
        <v>0</v>
      </c>
      <c r="AI34" s="90" t="n">
        <f aca="false">$F34*M34</f>
        <v>3826.54384199881</v>
      </c>
      <c r="AJ34" s="90" t="n">
        <f aca="false">$F34*N34</f>
        <v>2391.58990124926</v>
      </c>
      <c r="AK34" s="90" t="n">
        <f aca="false">F34*O34</f>
        <v>0</v>
      </c>
      <c r="AL34" s="94"/>
      <c r="AM34" s="90" t="n">
        <f aca="false">-CHOOSE($G$3,AC34-AE34,AE34-AC34)</f>
        <v>-0</v>
      </c>
      <c r="AN34" s="90" t="n">
        <f aca="false">-CHOOSE($G$3,AF34-AH34,AH34-AF34)</f>
        <v>-0</v>
      </c>
      <c r="AO34" s="90" t="n">
        <f aca="false">-CHOOSE($G$3,AI34-AL34,AK34-AI34)</f>
        <v>3826.54384199881</v>
      </c>
      <c r="AP34" s="107" t="n">
        <f aca="false">SUM(AM34:AO34)</f>
        <v>3826.54384199881</v>
      </c>
      <c r="AR34" s="90" t="n">
        <f aca="false">-CHOOSE($G$3,AD34-AC34,AC34-AD34)</f>
        <v>-0</v>
      </c>
      <c r="AS34" s="90" t="n">
        <f aca="false">-CHOOSE($G$3,AG34-AF34,AF34-AG34)</f>
        <v>-0</v>
      </c>
      <c r="AT34" s="90" t="n">
        <f aca="false">-CHOOSE($G$3,AJ34-AI34,AI34-AJ34:AJ35)</f>
        <v>-1434.95394074955</v>
      </c>
      <c r="AU34" s="107" t="n">
        <f aca="false">AR34+AS34+AT34</f>
        <v>-1434.95394074955</v>
      </c>
      <c r="AV34" s="107"/>
      <c r="AW34" s="91" t="n">
        <f aca="false">AU34+AP34</f>
        <v>2391.58990124926</v>
      </c>
      <c r="AY34" s="91" t="n">
        <f aca="false">AK34+AH34+AE34</f>
        <v>0</v>
      </c>
      <c r="AZ34" s="108"/>
    </row>
    <row r="35" customFormat="false" ht="12.75" hidden="false" customHeight="false" outlineLevel="0" collapsed="false">
      <c r="A35" s="25" t="n">
        <f aca="false">EDATE(A34,1)</f>
        <v>37712</v>
      </c>
      <c r="B35" s="95" t="n">
        <f aca="false">Inputs!K30</f>
        <v>6879</v>
      </c>
      <c r="C35" s="110"/>
      <c r="D35" s="97" t="n">
        <f aca="false">B35+C35</f>
        <v>6879</v>
      </c>
      <c r="E35" s="86" t="n">
        <f aca="false">IF(Z35=0,0,IF(AND(Z35=1,$H$3=1),D35*U35,IF($H$3=2,D35,"N/A")))</f>
        <v>206370</v>
      </c>
      <c r="F35" s="86" t="n">
        <f aca="false">E35*Y35</f>
        <v>184263.548230266</v>
      </c>
      <c r="G35" s="105" t="n">
        <v>0</v>
      </c>
      <c r="H35" s="99" t="n">
        <f aca="false">Inputs!O30</f>
        <v>0</v>
      </c>
      <c r="I35" s="101" t="n">
        <f aca="false">Inputs!L30</f>
        <v>0</v>
      </c>
      <c r="J35" s="105" t="n">
        <v>0</v>
      </c>
      <c r="K35" s="99" t="n">
        <f aca="false">Inputs!P30</f>
        <v>0</v>
      </c>
      <c r="L35" s="101" t="n">
        <f aca="false">Inputs!M30</f>
        <v>0</v>
      </c>
      <c r="M35" s="98" t="n">
        <f aca="false">VLOOKUP($A35,[1]!Table,MATCH(M$4,[1]!Curves,0))</f>
        <v>0.015</v>
      </c>
      <c r="N35" s="99" t="n">
        <f aca="false">Inputs!Q30</f>
        <v>0.0075</v>
      </c>
      <c r="O35" s="101" t="n">
        <f aca="false">Inputs!N30</f>
        <v>0</v>
      </c>
      <c r="P35" s="102"/>
      <c r="Q35" s="103" t="n">
        <f aca="false">M35+J35+G35</f>
        <v>0.015</v>
      </c>
      <c r="R35" s="103" t="n">
        <f aca="false">N35+K35+H35</f>
        <v>0.0075</v>
      </c>
      <c r="S35" s="103" t="n">
        <f aca="false">O35+L35+I35</f>
        <v>0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0</v>
      </c>
      <c r="AD35" s="90" t="n">
        <f aca="false">$F35*H35</f>
        <v>0</v>
      </c>
      <c r="AE35" s="90" t="n">
        <f aca="false">$F35*I35</f>
        <v>0</v>
      </c>
      <c r="AF35" s="90" t="n">
        <f aca="false">$F35*J35</f>
        <v>0</v>
      </c>
      <c r="AG35" s="90" t="n">
        <f aca="false">$F35*K35</f>
        <v>0</v>
      </c>
      <c r="AH35" s="90" t="n">
        <f aca="false">$F35*L35</f>
        <v>0</v>
      </c>
      <c r="AI35" s="90" t="n">
        <f aca="false">$F35*M35</f>
        <v>2763.95322345399</v>
      </c>
      <c r="AJ35" s="90" t="n">
        <f aca="false">$F35*N35</f>
        <v>1381.976611727</v>
      </c>
      <c r="AK35" s="90" t="n">
        <f aca="false">F35*O35</f>
        <v>0</v>
      </c>
      <c r="AL35" s="94"/>
      <c r="AM35" s="90" t="n">
        <f aca="false">-CHOOSE($G$3,AC35-AE35,AE35-AC35)</f>
        <v>-0</v>
      </c>
      <c r="AN35" s="90" t="n">
        <f aca="false">-CHOOSE($G$3,AF35-AH35,AH35-AF35)</f>
        <v>-0</v>
      </c>
      <c r="AO35" s="90" t="n">
        <f aca="false">-CHOOSE($G$3,AI35-AL35,AK35-AI35)</f>
        <v>2763.95322345399</v>
      </c>
      <c r="AP35" s="107" t="n">
        <f aca="false">SUM(AM35:AO35)</f>
        <v>2763.95322345399</v>
      </c>
      <c r="AR35" s="90" t="n">
        <f aca="false">-CHOOSE($G$3,AD35-AC35,AC35-AD35)</f>
        <v>-0</v>
      </c>
      <c r="AS35" s="90" t="n">
        <f aca="false">-CHOOSE($G$3,AG35-AF35,AF35-AG35)</f>
        <v>-0</v>
      </c>
      <c r="AT35" s="90" t="n">
        <f aca="false">-CHOOSE($G$3,AJ35-AI35,AI35-AJ35:AJ36)</f>
        <v>-1381.976611727</v>
      </c>
      <c r="AU35" s="107" t="n">
        <f aca="false">AR35+AS35+AT35</f>
        <v>-1381.976611727</v>
      </c>
      <c r="AV35" s="107"/>
      <c r="AW35" s="91" t="n">
        <f aca="false">AU35+AP35</f>
        <v>1381.976611727</v>
      </c>
      <c r="AY35" s="91" t="n">
        <f aca="false">AK35+AH35+AE35</f>
        <v>0</v>
      </c>
      <c r="AZ35" s="108"/>
    </row>
    <row r="36" customFormat="false" ht="12.75" hidden="false" customHeight="false" outlineLevel="0" collapsed="false">
      <c r="A36" s="25" t="n">
        <f aca="false">EDATE(A35,1)</f>
        <v>37742</v>
      </c>
      <c r="B36" s="95" t="n">
        <f aca="false">Inputs!K31</f>
        <v>6879</v>
      </c>
      <c r="C36" s="110"/>
      <c r="D36" s="97" t="n">
        <f aca="false">B36+C36</f>
        <v>6879</v>
      </c>
      <c r="E36" s="86" t="n">
        <f aca="false">IF(Z36=0,0,IF(AND(Z36=1,$H$3=1),D36*U36,IF($H$3=2,D36,"N/A")))</f>
        <v>213249</v>
      </c>
      <c r="F36" s="86" t="n">
        <f aca="false">E36*Y36</f>
        <v>189521.02405192</v>
      </c>
      <c r="G36" s="105" t="n">
        <v>0</v>
      </c>
      <c r="H36" s="99" t="n">
        <f aca="false">Inputs!O31</f>
        <v>0</v>
      </c>
      <c r="I36" s="101" t="n">
        <f aca="false">Inputs!L31</f>
        <v>0</v>
      </c>
      <c r="J36" s="105" t="n">
        <v>0</v>
      </c>
      <c r="K36" s="99" t="n">
        <f aca="false">Inputs!P31</f>
        <v>0</v>
      </c>
      <c r="L36" s="101" t="n">
        <f aca="false">Inputs!M31</f>
        <v>0</v>
      </c>
      <c r="M36" s="98" t="n">
        <f aca="false">VLOOKUP($A36,[1]!Table,MATCH(M$4,[1]!Curves,0))</f>
        <v>0.015</v>
      </c>
      <c r="N36" s="99" t="n">
        <f aca="false">Inputs!Q31</f>
        <v>0.0075</v>
      </c>
      <c r="O36" s="101" t="n">
        <f aca="false">Inputs!N31</f>
        <v>0</v>
      </c>
      <c r="P36" s="102"/>
      <c r="Q36" s="103" t="n">
        <f aca="false">M36+J36+G36</f>
        <v>0.015</v>
      </c>
      <c r="R36" s="103" t="n">
        <f aca="false">N36+K36+H36</f>
        <v>0.0075</v>
      </c>
      <c r="S36" s="103" t="n">
        <f aca="false">O36+L36+I36</f>
        <v>0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0</v>
      </c>
      <c r="AD36" s="90" t="n">
        <f aca="false">$F36*H36</f>
        <v>0</v>
      </c>
      <c r="AE36" s="90" t="n">
        <f aca="false">$F36*I36</f>
        <v>0</v>
      </c>
      <c r="AF36" s="90" t="n">
        <f aca="false">$F36*J36</f>
        <v>0</v>
      </c>
      <c r="AG36" s="90" t="n">
        <f aca="false">$F36*K36</f>
        <v>0</v>
      </c>
      <c r="AH36" s="90" t="n">
        <f aca="false">$F36*L36</f>
        <v>0</v>
      </c>
      <c r="AI36" s="90" t="n">
        <f aca="false">$F36*M36</f>
        <v>2842.8153607788</v>
      </c>
      <c r="AJ36" s="90" t="n">
        <f aca="false">$F36*N36</f>
        <v>1421.4076803894</v>
      </c>
      <c r="AK36" s="90" t="n">
        <f aca="false">F36*O36</f>
        <v>0</v>
      </c>
      <c r="AL36" s="94"/>
      <c r="AM36" s="90" t="n">
        <f aca="false">-CHOOSE($G$3,AC36-AE36,AE36-AC36)</f>
        <v>-0</v>
      </c>
      <c r="AN36" s="90" t="n">
        <f aca="false">-CHOOSE($G$3,AF36-AH36,AH36-AF36)</f>
        <v>-0</v>
      </c>
      <c r="AO36" s="90" t="n">
        <f aca="false">-CHOOSE($G$3,AI36-AL36,AK36-AI36)</f>
        <v>2842.8153607788</v>
      </c>
      <c r="AP36" s="107" t="n">
        <f aca="false">SUM(AM36:AO36)</f>
        <v>2842.8153607788</v>
      </c>
      <c r="AR36" s="90" t="n">
        <f aca="false">-CHOOSE($G$3,AD36-AC36,AC36-AD36)</f>
        <v>-0</v>
      </c>
      <c r="AS36" s="90" t="n">
        <f aca="false">-CHOOSE($G$3,AG36-AF36,AF36-AG36)</f>
        <v>-0</v>
      </c>
      <c r="AT36" s="90" t="n">
        <f aca="false">-CHOOSE($G$3,AJ36-AI36,AI36-AJ36:AJ37)</f>
        <v>-1421.4076803894</v>
      </c>
      <c r="AU36" s="107" t="n">
        <f aca="false">AR36+AS36+AT36</f>
        <v>-1421.4076803894</v>
      </c>
      <c r="AV36" s="107"/>
      <c r="AW36" s="91" t="n">
        <f aca="false">AU36+AP36</f>
        <v>1421.4076803894</v>
      </c>
      <c r="AY36" s="91" t="n">
        <f aca="false">AK36+AH36+AE36</f>
        <v>0</v>
      </c>
      <c r="AZ36" s="108"/>
    </row>
    <row r="37" customFormat="false" ht="12.75" hidden="false" customHeight="false" outlineLevel="0" collapsed="false">
      <c r="A37" s="25" t="n">
        <f aca="false">EDATE(A36,1)</f>
        <v>37773</v>
      </c>
      <c r="B37" s="95" t="n">
        <f aca="false">Inputs!K32</f>
        <v>6879</v>
      </c>
      <c r="C37" s="110"/>
      <c r="D37" s="97" t="n">
        <f aca="false">B37+C37</f>
        <v>6879</v>
      </c>
      <c r="E37" s="86" t="n">
        <f aca="false">IF(Z37=0,0,IF(AND(Z37=1,$H$3=1),D37*U37,IF($H$3=2,D37,"N/A")))</f>
        <v>206370</v>
      </c>
      <c r="F37" s="86" t="n">
        <f aca="false">E37*Y37</f>
        <v>182522.587230745</v>
      </c>
      <c r="G37" s="105" t="n">
        <v>0</v>
      </c>
      <c r="H37" s="99" t="n">
        <f aca="false">Inputs!O32</f>
        <v>0</v>
      </c>
      <c r="I37" s="101" t="n">
        <f aca="false">Inputs!L32</f>
        <v>0</v>
      </c>
      <c r="J37" s="105" t="n">
        <v>0</v>
      </c>
      <c r="K37" s="99" t="n">
        <f aca="false">Inputs!P32</f>
        <v>0</v>
      </c>
      <c r="L37" s="101" t="n">
        <f aca="false">Inputs!M32</f>
        <v>0</v>
      </c>
      <c r="M37" s="98" t="n">
        <f aca="false">VLOOKUP($A37,[1]!Table,MATCH(M$4,[1]!Curves,0))</f>
        <v>0.015</v>
      </c>
      <c r="N37" s="99" t="n">
        <f aca="false">Inputs!Q32</f>
        <v>0.0075</v>
      </c>
      <c r="O37" s="101" t="n">
        <f aca="false">Inputs!N32</f>
        <v>0</v>
      </c>
      <c r="P37" s="102"/>
      <c r="Q37" s="103" t="n">
        <f aca="false">M37+J37+G37</f>
        <v>0.015</v>
      </c>
      <c r="R37" s="103" t="n">
        <f aca="false">N37+K37+H37</f>
        <v>0.0075</v>
      </c>
      <c r="S37" s="103" t="n">
        <f aca="false">O37+L37+I37</f>
        <v>0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0</v>
      </c>
      <c r="AD37" s="90" t="n">
        <f aca="false">$F37*H37</f>
        <v>0</v>
      </c>
      <c r="AE37" s="90" t="n">
        <f aca="false">$F37*I37</f>
        <v>0</v>
      </c>
      <c r="AF37" s="90" t="n">
        <f aca="false">$F37*J37</f>
        <v>0</v>
      </c>
      <c r="AG37" s="90" t="n">
        <f aca="false">$F37*K37</f>
        <v>0</v>
      </c>
      <c r="AH37" s="90" t="n">
        <f aca="false">$F37*L37</f>
        <v>0</v>
      </c>
      <c r="AI37" s="90" t="n">
        <f aca="false">$F37*M37</f>
        <v>2737.83880846118</v>
      </c>
      <c r="AJ37" s="90" t="n">
        <f aca="false">$F37*N37</f>
        <v>1368.91940423059</v>
      </c>
      <c r="AK37" s="90" t="n">
        <f aca="false">F37*O37</f>
        <v>0</v>
      </c>
      <c r="AL37" s="94"/>
      <c r="AM37" s="90" t="n">
        <f aca="false">-CHOOSE($G$3,AC37-AE37,AE37-AC37)</f>
        <v>-0</v>
      </c>
      <c r="AN37" s="90" t="n">
        <f aca="false">-CHOOSE($G$3,AF37-AH37,AH37-AF37)</f>
        <v>-0</v>
      </c>
      <c r="AO37" s="90" t="n">
        <f aca="false">-CHOOSE($G$3,AI37-AL37,AK37-AI37)</f>
        <v>2737.83880846118</v>
      </c>
      <c r="AP37" s="107" t="n">
        <f aca="false">SUM(AM37:AO37)</f>
        <v>2737.83880846118</v>
      </c>
      <c r="AR37" s="90" t="n">
        <f aca="false">-CHOOSE($G$3,AD37-AC37,AC37-AD37)</f>
        <v>-0</v>
      </c>
      <c r="AS37" s="90" t="n">
        <f aca="false">-CHOOSE($G$3,AG37-AF37,AF37-AG37)</f>
        <v>-0</v>
      </c>
      <c r="AT37" s="90" t="n">
        <f aca="false">-CHOOSE($G$3,AJ37-AI37,AI37-AJ37:AJ38)</f>
        <v>-1368.91940423059</v>
      </c>
      <c r="AU37" s="107" t="n">
        <f aca="false">AR37+AS37+AT37</f>
        <v>-1368.91940423059</v>
      </c>
      <c r="AV37" s="107"/>
      <c r="AW37" s="91" t="n">
        <f aca="false">AU37+AP37</f>
        <v>1368.91940423059</v>
      </c>
      <c r="AY37" s="91" t="n">
        <f aca="false">AK37+AH37+AE37</f>
        <v>0</v>
      </c>
      <c r="AZ37" s="108"/>
    </row>
    <row r="38" customFormat="false" ht="12.75" hidden="false" customHeight="false" outlineLevel="0" collapsed="false">
      <c r="A38" s="25" t="n">
        <f aca="false">EDATE(A37,1)</f>
        <v>37803</v>
      </c>
      <c r="B38" s="95" t="n">
        <f aca="false">Inputs!K33</f>
        <v>6879</v>
      </c>
      <c r="C38" s="110"/>
      <c r="D38" s="97" t="n">
        <f aca="false">B38+C38</f>
        <v>6879</v>
      </c>
      <c r="E38" s="86" t="n">
        <f aca="false">IF(Z38=0,0,IF(AND(Z38=1,$H$3=1),D38*U38,IF($H$3=2,D38,"N/A")))</f>
        <v>213249</v>
      </c>
      <c r="F38" s="86" t="n">
        <f aca="false">E38*Y38</f>
        <v>187722.987986907</v>
      </c>
      <c r="G38" s="105" t="n">
        <v>0</v>
      </c>
      <c r="H38" s="99" t="n">
        <f aca="false">Inputs!O33</f>
        <v>0</v>
      </c>
      <c r="I38" s="101" t="n">
        <f aca="false">Inputs!L33</f>
        <v>0</v>
      </c>
      <c r="J38" s="105" t="n">
        <v>0</v>
      </c>
      <c r="K38" s="99" t="n">
        <f aca="false">Inputs!P33</f>
        <v>0</v>
      </c>
      <c r="L38" s="101" t="n">
        <f aca="false">Inputs!M33</f>
        <v>0</v>
      </c>
      <c r="M38" s="98" t="n">
        <f aca="false">VLOOKUP($A38,[1]!Table,MATCH(M$4,[1]!Curves,0))</f>
        <v>0.015</v>
      </c>
      <c r="N38" s="99" t="n">
        <f aca="false">Inputs!Q33</f>
        <v>0.0075</v>
      </c>
      <c r="O38" s="101" t="n">
        <f aca="false">Inputs!N33</f>
        <v>0</v>
      </c>
      <c r="P38" s="102"/>
      <c r="Q38" s="103" t="n">
        <f aca="false">M38+J38+G38</f>
        <v>0.015</v>
      </c>
      <c r="R38" s="103" t="n">
        <f aca="false">N38+K38+H38</f>
        <v>0.0075</v>
      </c>
      <c r="S38" s="103" t="n">
        <f aca="false">O38+L38+I38</f>
        <v>0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0</v>
      </c>
      <c r="AD38" s="90" t="n">
        <f aca="false">$F38*H38</f>
        <v>0</v>
      </c>
      <c r="AE38" s="90" t="n">
        <f aca="false">$F38*I38</f>
        <v>0</v>
      </c>
      <c r="AF38" s="90" t="n">
        <f aca="false">$F38*J38</f>
        <v>0</v>
      </c>
      <c r="AG38" s="90" t="n">
        <f aca="false">$F38*K38</f>
        <v>0</v>
      </c>
      <c r="AH38" s="90" t="n">
        <f aca="false">$F38*L38</f>
        <v>0</v>
      </c>
      <c r="AI38" s="90" t="n">
        <f aca="false">$F38*M38</f>
        <v>2815.84481980361</v>
      </c>
      <c r="AJ38" s="90" t="n">
        <f aca="false">$F38*N38</f>
        <v>1407.9224099018</v>
      </c>
      <c r="AK38" s="90" t="n">
        <f aca="false">F38*O38</f>
        <v>0</v>
      </c>
      <c r="AL38" s="94"/>
      <c r="AM38" s="90" t="n">
        <f aca="false">-CHOOSE($G$3,AC38-AE38,AE38-AC38)</f>
        <v>-0</v>
      </c>
      <c r="AN38" s="90" t="n">
        <f aca="false">-CHOOSE($G$3,AF38-AH38,AH38-AF38)</f>
        <v>-0</v>
      </c>
      <c r="AO38" s="90" t="n">
        <f aca="false">-CHOOSE($G$3,AI38-AL38,AK38-AI38)</f>
        <v>2815.84481980361</v>
      </c>
      <c r="AP38" s="107" t="n">
        <f aca="false">SUM(AM38:AO38)</f>
        <v>2815.84481980361</v>
      </c>
      <c r="AR38" s="90" t="n">
        <f aca="false">-CHOOSE($G$3,AD38-AC38,AC38-AD38)</f>
        <v>-0</v>
      </c>
      <c r="AS38" s="90" t="n">
        <f aca="false">-CHOOSE($G$3,AG38-AF38,AF38-AG38)</f>
        <v>-0</v>
      </c>
      <c r="AT38" s="90" t="n">
        <f aca="false">-CHOOSE($G$3,AJ38-AI38,AI38-AJ38:AJ39)</f>
        <v>-1407.9224099018</v>
      </c>
      <c r="AU38" s="107" t="n">
        <f aca="false">AR38+AS38+AT38</f>
        <v>-1407.9224099018</v>
      </c>
      <c r="AV38" s="107"/>
      <c r="AW38" s="91" t="n">
        <f aca="false">AU38+AP38</f>
        <v>1407.9224099018</v>
      </c>
      <c r="AY38" s="91" t="n">
        <f aca="false">AK38+AH38+AE38</f>
        <v>0</v>
      </c>
      <c r="AZ38" s="108"/>
    </row>
    <row r="39" customFormat="false" ht="12.75" hidden="false" customHeight="false" outlineLevel="0" collapsed="false">
      <c r="A39" s="25" t="n">
        <f aca="false">EDATE(A38,1)</f>
        <v>37834</v>
      </c>
      <c r="B39" s="95" t="n">
        <f aca="false">Inputs!K34</f>
        <v>6879</v>
      </c>
      <c r="C39" s="110"/>
      <c r="D39" s="97" t="n">
        <f aca="false">B39+C39</f>
        <v>6879</v>
      </c>
      <c r="E39" s="86" t="n">
        <f aca="false">IF(Z39=0,0,IF(AND(Z39=1,$H$3=1),D39*U39,IF($H$3=2,D39,"N/A")))</f>
        <v>213249</v>
      </c>
      <c r="F39" s="86" t="n">
        <f aca="false">E39*Y39</f>
        <v>186811.779954041</v>
      </c>
      <c r="G39" s="105" t="n">
        <v>0</v>
      </c>
      <c r="H39" s="99" t="n">
        <f aca="false">Inputs!O34</f>
        <v>0</v>
      </c>
      <c r="I39" s="101" t="n">
        <f aca="false">Inputs!L34</f>
        <v>0</v>
      </c>
      <c r="J39" s="105" t="n">
        <v>0</v>
      </c>
      <c r="K39" s="99" t="n">
        <f aca="false">Inputs!P34</f>
        <v>0</v>
      </c>
      <c r="L39" s="101" t="n">
        <f aca="false">Inputs!M34</f>
        <v>0</v>
      </c>
      <c r="M39" s="98" t="n">
        <f aca="false">VLOOKUP($A39,[1]!Table,MATCH(M$4,[1]!Curves,0))</f>
        <v>0.015</v>
      </c>
      <c r="N39" s="99" t="n">
        <f aca="false">Inputs!Q34</f>
        <v>0.0075</v>
      </c>
      <c r="O39" s="101" t="n">
        <f aca="false">Inputs!N34</f>
        <v>0</v>
      </c>
      <c r="P39" s="102"/>
      <c r="Q39" s="103" t="n">
        <f aca="false">M39+J39+G39</f>
        <v>0.015</v>
      </c>
      <c r="R39" s="103" t="n">
        <f aca="false">N39+K39+H39</f>
        <v>0.0075</v>
      </c>
      <c r="S39" s="103" t="n">
        <f aca="false">O39+L39+I39</f>
        <v>0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0</v>
      </c>
      <c r="AD39" s="90" t="n">
        <f aca="false">$F39*H39</f>
        <v>0</v>
      </c>
      <c r="AE39" s="90" t="n">
        <f aca="false">$F39*I39</f>
        <v>0</v>
      </c>
      <c r="AF39" s="90" t="n">
        <f aca="false">$F39*J39</f>
        <v>0</v>
      </c>
      <c r="AG39" s="90" t="n">
        <f aca="false">$F39*K39</f>
        <v>0</v>
      </c>
      <c r="AH39" s="90" t="n">
        <f aca="false">$F39*L39</f>
        <v>0</v>
      </c>
      <c r="AI39" s="90" t="n">
        <f aca="false">$F39*M39</f>
        <v>2802.17669931062</v>
      </c>
      <c r="AJ39" s="90" t="n">
        <f aca="false">$F39*N39</f>
        <v>1401.08834965531</v>
      </c>
      <c r="AK39" s="90" t="n">
        <f aca="false">F39*O39</f>
        <v>0</v>
      </c>
      <c r="AL39" s="94"/>
      <c r="AM39" s="90" t="n">
        <f aca="false">-CHOOSE($G$3,AC39-AE39,AE39-AC39)</f>
        <v>-0</v>
      </c>
      <c r="AN39" s="90" t="n">
        <f aca="false">-CHOOSE($G$3,AF39-AH39,AH39-AF39)</f>
        <v>-0</v>
      </c>
      <c r="AO39" s="90" t="n">
        <f aca="false">-CHOOSE($G$3,AI39-AL39,AK39-AI39)</f>
        <v>2802.17669931062</v>
      </c>
      <c r="AP39" s="107" t="n">
        <f aca="false">SUM(AM39:AO39)</f>
        <v>2802.17669931062</v>
      </c>
      <c r="AR39" s="90" t="n">
        <f aca="false">-CHOOSE($G$3,AD39-AC39,AC39-AD39)</f>
        <v>-0</v>
      </c>
      <c r="AS39" s="90" t="n">
        <f aca="false">-CHOOSE($G$3,AG39-AF39,AF39-AG39)</f>
        <v>-0</v>
      </c>
      <c r="AT39" s="90" t="n">
        <f aca="false">-CHOOSE($G$3,AJ39-AI39,AI39-AJ39:AJ40)</f>
        <v>-1401.08834965531</v>
      </c>
      <c r="AU39" s="107" t="n">
        <f aca="false">AR39+AS39+AT39</f>
        <v>-1401.08834965531</v>
      </c>
      <c r="AV39" s="107"/>
      <c r="AW39" s="91" t="n">
        <f aca="false">AU39+AP39</f>
        <v>1401.08834965531</v>
      </c>
      <c r="AY39" s="91" t="n">
        <f aca="false">AK39+AH39+AE39</f>
        <v>0</v>
      </c>
      <c r="AZ39" s="108"/>
    </row>
    <row r="40" customFormat="false" ht="12.75" hidden="false" customHeight="false" outlineLevel="0" collapsed="false">
      <c r="A40" s="25" t="n">
        <f aca="false">EDATE(A39,1)</f>
        <v>37865</v>
      </c>
      <c r="B40" s="95" t="n">
        <f aca="false">Inputs!K35</f>
        <v>6879</v>
      </c>
      <c r="C40" s="110"/>
      <c r="D40" s="97" t="n">
        <f aca="false">B40+C40</f>
        <v>6879</v>
      </c>
      <c r="E40" s="86" t="n">
        <f aca="false">IF(Z40=0,0,IF(AND(Z40=1,$H$3=1),D40*U40,IF($H$3=2,D40,"N/A")))</f>
        <v>206370</v>
      </c>
      <c r="F40" s="86" t="n">
        <f aca="false">E40*Y40</f>
        <v>179903.886326652</v>
      </c>
      <c r="G40" s="105" t="n">
        <v>0</v>
      </c>
      <c r="H40" s="99" t="n">
        <f aca="false">Inputs!O35</f>
        <v>0</v>
      </c>
      <c r="I40" s="101" t="n">
        <f aca="false">Inputs!L35</f>
        <v>0</v>
      </c>
      <c r="J40" s="105" t="n">
        <v>0</v>
      </c>
      <c r="K40" s="99" t="n">
        <f aca="false">Inputs!P35</f>
        <v>0</v>
      </c>
      <c r="L40" s="101" t="n">
        <f aca="false">Inputs!M35</f>
        <v>0</v>
      </c>
      <c r="M40" s="98" t="n">
        <f aca="false">VLOOKUP($A40,[1]!Table,MATCH(M$4,[1]!Curves,0))</f>
        <v>0.015</v>
      </c>
      <c r="N40" s="99" t="n">
        <f aca="false">Inputs!Q35</f>
        <v>0.0075</v>
      </c>
      <c r="O40" s="101" t="n">
        <f aca="false">Inputs!N35</f>
        <v>0</v>
      </c>
      <c r="P40" s="102"/>
      <c r="Q40" s="103" t="n">
        <f aca="false">M40+J40+G40</f>
        <v>0.015</v>
      </c>
      <c r="R40" s="103" t="n">
        <f aca="false">N40+K40+H40</f>
        <v>0.0075</v>
      </c>
      <c r="S40" s="103" t="n">
        <f aca="false">O40+L40+I40</f>
        <v>0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0</v>
      </c>
      <c r="AD40" s="90" t="n">
        <f aca="false">$F40*H40</f>
        <v>0</v>
      </c>
      <c r="AE40" s="90" t="n">
        <f aca="false">$F40*I40</f>
        <v>0</v>
      </c>
      <c r="AF40" s="90" t="n">
        <f aca="false">$F40*J40</f>
        <v>0</v>
      </c>
      <c r="AG40" s="90" t="n">
        <f aca="false">$F40*K40</f>
        <v>0</v>
      </c>
      <c r="AH40" s="90" t="n">
        <f aca="false">$F40*L40</f>
        <v>0</v>
      </c>
      <c r="AI40" s="90" t="n">
        <f aca="false">$F40*M40</f>
        <v>2698.55829489978</v>
      </c>
      <c r="AJ40" s="90" t="n">
        <f aca="false">$F40*N40</f>
        <v>1349.27914744989</v>
      </c>
      <c r="AK40" s="90" t="n">
        <f aca="false">F40*O40</f>
        <v>0</v>
      </c>
      <c r="AL40" s="94"/>
      <c r="AM40" s="90" t="n">
        <f aca="false">-CHOOSE($G$3,AC40-AE40,AE40-AC40)</f>
        <v>-0</v>
      </c>
      <c r="AN40" s="90" t="n">
        <f aca="false">-CHOOSE($G$3,AF40-AH40,AH40-AF40)</f>
        <v>-0</v>
      </c>
      <c r="AO40" s="90" t="n">
        <f aca="false">-CHOOSE($G$3,AI40-AL40,AK40-AI40)</f>
        <v>2698.55829489978</v>
      </c>
      <c r="AP40" s="107" t="n">
        <f aca="false">SUM(AM40:AO40)</f>
        <v>2698.55829489978</v>
      </c>
      <c r="AR40" s="90" t="n">
        <f aca="false">-CHOOSE($G$3,AD40-AC40,AC40-AD40)</f>
        <v>-0</v>
      </c>
      <c r="AS40" s="90" t="n">
        <f aca="false">-CHOOSE($G$3,AG40-AF40,AF40-AG40)</f>
        <v>-0</v>
      </c>
      <c r="AT40" s="90" t="n">
        <f aca="false">-CHOOSE($G$3,AJ40-AI40,AI40-AJ40:AJ41)</f>
        <v>-1349.27914744989</v>
      </c>
      <c r="AU40" s="107" t="n">
        <f aca="false">AR40+AS40+AT40</f>
        <v>-1349.27914744989</v>
      </c>
      <c r="AV40" s="107"/>
      <c r="AW40" s="91" t="n">
        <f aca="false">AU40+AP40</f>
        <v>1349.27914744989</v>
      </c>
      <c r="AY40" s="91" t="n">
        <f aca="false">AK40+AH40+AE40</f>
        <v>0</v>
      </c>
      <c r="AZ40" s="108"/>
    </row>
    <row r="41" customFormat="false" ht="12.75" hidden="false" customHeight="false" outlineLevel="0" collapsed="false">
      <c r="A41" s="25" t="n">
        <f aca="false">EDATE(A40,1)</f>
        <v>37895</v>
      </c>
      <c r="B41" s="95" t="n">
        <f aca="false">Inputs!K36</f>
        <v>6879</v>
      </c>
      <c r="C41" s="110"/>
      <c r="D41" s="97" t="n">
        <f aca="false">B41+C41</f>
        <v>6879</v>
      </c>
      <c r="E41" s="86" t="n">
        <f aca="false">IF(Z41=0,0,IF(AND(Z41=1,$H$3=1),D41*U41,IF($H$3=2,D41,"N/A")))</f>
        <v>213249</v>
      </c>
      <c r="F41" s="86" t="n">
        <f aca="false">E41*Y41</f>
        <v>185020.9332564</v>
      </c>
      <c r="G41" s="105" t="n">
        <v>0</v>
      </c>
      <c r="H41" s="99" t="n">
        <f aca="false">Inputs!O36</f>
        <v>0</v>
      </c>
      <c r="I41" s="101" t="n">
        <f aca="false">Inputs!L36</f>
        <v>0</v>
      </c>
      <c r="J41" s="105" t="n">
        <v>0</v>
      </c>
      <c r="K41" s="99" t="n">
        <f aca="false">Inputs!P36</f>
        <v>0</v>
      </c>
      <c r="L41" s="101" t="n">
        <f aca="false">Inputs!M36</f>
        <v>0</v>
      </c>
      <c r="M41" s="98" t="n">
        <f aca="false">VLOOKUP($A41,[1]!Table,MATCH(M$4,[1]!Curves,0))</f>
        <v>0.015</v>
      </c>
      <c r="N41" s="99" t="n">
        <f aca="false">Inputs!Q36</f>
        <v>0.0075</v>
      </c>
      <c r="O41" s="101" t="n">
        <f aca="false">Inputs!N36</f>
        <v>0</v>
      </c>
      <c r="P41" s="102"/>
      <c r="Q41" s="103" t="n">
        <f aca="false">M41+J41+G41</f>
        <v>0.015</v>
      </c>
      <c r="R41" s="103" t="n">
        <f aca="false">N41+K41+H41</f>
        <v>0.0075</v>
      </c>
      <c r="S41" s="103" t="n">
        <f aca="false">O41+L41+I41</f>
        <v>0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0</v>
      </c>
      <c r="AD41" s="90" t="n">
        <f aca="false">$F41*H41</f>
        <v>0</v>
      </c>
      <c r="AE41" s="90" t="n">
        <f aca="false">$F41*I41</f>
        <v>0</v>
      </c>
      <c r="AF41" s="90" t="n">
        <f aca="false">$F41*J41</f>
        <v>0</v>
      </c>
      <c r="AG41" s="90" t="n">
        <f aca="false">$F41*K41</f>
        <v>0</v>
      </c>
      <c r="AH41" s="90" t="n">
        <f aca="false">$F41*L41</f>
        <v>0</v>
      </c>
      <c r="AI41" s="90" t="n">
        <f aca="false">$F41*M41</f>
        <v>2775.31399884601</v>
      </c>
      <c r="AJ41" s="90" t="n">
        <f aca="false">$F41*N41</f>
        <v>1387.656999423</v>
      </c>
      <c r="AK41" s="90" t="n">
        <f aca="false">F41*O41</f>
        <v>0</v>
      </c>
      <c r="AL41" s="94"/>
      <c r="AM41" s="90" t="n">
        <f aca="false">-CHOOSE($G$3,AC41-AE41,AE41-AC41)</f>
        <v>-0</v>
      </c>
      <c r="AN41" s="90" t="n">
        <f aca="false">-CHOOSE($G$3,AF41-AH41,AH41-AF41)</f>
        <v>-0</v>
      </c>
      <c r="AO41" s="90" t="n">
        <f aca="false">-CHOOSE($G$3,AI41-AL41,AK41-AI41)</f>
        <v>2775.31399884601</v>
      </c>
      <c r="AP41" s="107" t="n">
        <f aca="false">SUM(AM41:AO41)</f>
        <v>2775.31399884601</v>
      </c>
      <c r="AR41" s="90" t="n">
        <f aca="false">-CHOOSE($G$3,AD41-AC41,AC41-AD41)</f>
        <v>-0</v>
      </c>
      <c r="AS41" s="90" t="n">
        <f aca="false">-CHOOSE($G$3,AG41-AF41,AF41-AG41)</f>
        <v>-0</v>
      </c>
      <c r="AT41" s="90" t="n">
        <f aca="false">-CHOOSE($G$3,AJ41-AI41,AI41-AJ41:AJ42)</f>
        <v>-1387.656999423</v>
      </c>
      <c r="AU41" s="107" t="n">
        <f aca="false">AR41+AS41+AT41</f>
        <v>-1387.656999423</v>
      </c>
      <c r="AV41" s="107"/>
      <c r="AW41" s="91" t="n">
        <f aca="false">AU41+AP41</f>
        <v>1387.656999423</v>
      </c>
      <c r="AY41" s="91" t="n">
        <f aca="false">AK41+AH41+AE41</f>
        <v>0</v>
      </c>
      <c r="AZ41" s="108"/>
    </row>
    <row r="42" customFormat="false" ht="12.75" hidden="false" customHeight="false" outlineLevel="0" collapsed="false">
      <c r="A42" s="25" t="n">
        <f aca="false">EDATE(A41,1)</f>
        <v>37926</v>
      </c>
      <c r="B42" s="95" t="n">
        <f aca="false">Inputs!K37</f>
        <v>6879</v>
      </c>
      <c r="C42" s="110"/>
      <c r="D42" s="97" t="n">
        <f aca="false">B42+C42</f>
        <v>6879</v>
      </c>
      <c r="E42" s="86" t="n">
        <f aca="false">IF(Z42=0,0,IF(AND(Z42=1,$H$3=1),D42*U42,IF($H$3=2,D42,"N/A")))</f>
        <v>206370</v>
      </c>
      <c r="F42" s="86" t="n">
        <f aca="false">E42*Y42</f>
        <v>178175.308501399</v>
      </c>
      <c r="G42" s="105" t="n">
        <v>0</v>
      </c>
      <c r="H42" s="99" t="n">
        <f aca="false">Inputs!O37</f>
        <v>0</v>
      </c>
      <c r="I42" s="101" t="n">
        <f aca="false">Inputs!L37</f>
        <v>0</v>
      </c>
      <c r="J42" s="105" t="n">
        <v>0</v>
      </c>
      <c r="K42" s="99" t="n">
        <f aca="false">Inputs!P37</f>
        <v>0</v>
      </c>
      <c r="L42" s="101" t="n">
        <f aca="false">Inputs!M37</f>
        <v>0</v>
      </c>
      <c r="M42" s="98" t="n">
        <f aca="false">VLOOKUP($A42,[1]!Table,MATCH(M$4,[1]!Curves,0))</f>
        <v>0.015</v>
      </c>
      <c r="N42" s="99" t="n">
        <f aca="false">Inputs!Q37</f>
        <v>0.0075</v>
      </c>
      <c r="O42" s="101" t="n">
        <f aca="false">Inputs!N37</f>
        <v>0</v>
      </c>
      <c r="P42" s="102"/>
      <c r="Q42" s="103" t="n">
        <f aca="false">M42+J42+G42</f>
        <v>0.015</v>
      </c>
      <c r="R42" s="103" t="n">
        <f aca="false">N42+K42+H42</f>
        <v>0.0075</v>
      </c>
      <c r="S42" s="103" t="n">
        <f aca="false">O42+L42+I42</f>
        <v>0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0</v>
      </c>
      <c r="AD42" s="90" t="n">
        <f aca="false">$F42*H42</f>
        <v>0</v>
      </c>
      <c r="AE42" s="90" t="n">
        <f aca="false">$F42*I42</f>
        <v>0</v>
      </c>
      <c r="AF42" s="90" t="n">
        <f aca="false">$F42*J42</f>
        <v>0</v>
      </c>
      <c r="AG42" s="90" t="n">
        <f aca="false">$F42*K42</f>
        <v>0</v>
      </c>
      <c r="AH42" s="90" t="n">
        <f aca="false">$F42*L42</f>
        <v>0</v>
      </c>
      <c r="AI42" s="90" t="n">
        <f aca="false">$F42*M42</f>
        <v>2672.62962752099</v>
      </c>
      <c r="AJ42" s="90" t="n">
        <f aca="false">$F42*N42</f>
        <v>1336.31481376049</v>
      </c>
      <c r="AK42" s="90" t="n">
        <f aca="false">F42*O42</f>
        <v>0</v>
      </c>
      <c r="AL42" s="94"/>
      <c r="AM42" s="90" t="n">
        <f aca="false">-CHOOSE($G$3,AC42-AE42,AE42-AC42)</f>
        <v>-0</v>
      </c>
      <c r="AN42" s="90" t="n">
        <f aca="false">-CHOOSE($G$3,AF42-AH42,AH42-AF42)</f>
        <v>-0</v>
      </c>
      <c r="AO42" s="90" t="n">
        <f aca="false">-CHOOSE($G$3,AI42-AL42,AK42-AI42)</f>
        <v>2672.62962752099</v>
      </c>
      <c r="AP42" s="107" t="n">
        <f aca="false">SUM(AM42:AO42)</f>
        <v>2672.62962752099</v>
      </c>
      <c r="AR42" s="90" t="n">
        <f aca="false">-CHOOSE($G$3,AD42-AC42,AC42-AD42)</f>
        <v>-0</v>
      </c>
      <c r="AS42" s="90" t="n">
        <f aca="false">-CHOOSE($G$3,AG42-AF42,AF42-AG42)</f>
        <v>-0</v>
      </c>
      <c r="AT42" s="90" t="n">
        <f aca="false">-CHOOSE($G$3,AJ42-AI42,AI42-AJ42:AJ43)</f>
        <v>-1336.31481376049</v>
      </c>
      <c r="AU42" s="107" t="n">
        <f aca="false">AR42+AS42+AT42</f>
        <v>-1336.31481376049</v>
      </c>
      <c r="AV42" s="107"/>
      <c r="AW42" s="91" t="n">
        <f aca="false">AU42+AP42</f>
        <v>1336.31481376049</v>
      </c>
      <c r="AY42" s="91" t="n">
        <f aca="false">AK42+AH42+AE42</f>
        <v>0</v>
      </c>
      <c r="AZ42" s="108"/>
    </row>
    <row r="43" customFormat="false" ht="12.75" hidden="false" customHeight="false" outlineLevel="0" collapsed="false">
      <c r="A43" s="25" t="n">
        <f aca="false">EDATE(A42,1)</f>
        <v>37956</v>
      </c>
      <c r="B43" s="95" t="n">
        <f aca="false">Inputs!K38</f>
        <v>7962</v>
      </c>
      <c r="C43" s="110"/>
      <c r="D43" s="97" t="n">
        <f aca="false">B43+C43</f>
        <v>7962</v>
      </c>
      <c r="E43" s="86" t="n">
        <f aca="false">IF(Z43=0,0,IF(AND(Z43=1,$H$3=1),D43*U43,IF($H$3=2,D43,"N/A")))</f>
        <v>246822</v>
      </c>
      <c r="F43" s="86" t="n">
        <f aca="false">E43*Y43</f>
        <v>212085.863754184</v>
      </c>
      <c r="G43" s="105" t="n">
        <v>0</v>
      </c>
      <c r="H43" s="99" t="n">
        <f aca="false">Inputs!O38</f>
        <v>0</v>
      </c>
      <c r="I43" s="101" t="n">
        <f aca="false">Inputs!L38</f>
        <v>0</v>
      </c>
      <c r="J43" s="105" t="n">
        <v>0</v>
      </c>
      <c r="K43" s="99" t="n">
        <f aca="false">Inputs!P38</f>
        <v>0</v>
      </c>
      <c r="L43" s="101" t="n">
        <f aca="false">Inputs!M38</f>
        <v>0</v>
      </c>
      <c r="M43" s="98" t="n">
        <f aca="false">VLOOKUP($A43,[1]!Table,MATCH(M$4,[1]!Curves,0))</f>
        <v>0.015</v>
      </c>
      <c r="N43" s="99" t="n">
        <f aca="false">Inputs!Q38</f>
        <v>0.0075</v>
      </c>
      <c r="O43" s="101" t="n">
        <f aca="false">Inputs!N38</f>
        <v>0</v>
      </c>
      <c r="P43" s="102"/>
      <c r="Q43" s="103" t="n">
        <f aca="false">M43+J43+G43</f>
        <v>0.015</v>
      </c>
      <c r="R43" s="103" t="n">
        <f aca="false">N43+K43+H43</f>
        <v>0.0075</v>
      </c>
      <c r="S43" s="103" t="n">
        <f aca="false">O43+L43+I43</f>
        <v>0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0</v>
      </c>
      <c r="AD43" s="90" t="n">
        <f aca="false">$F43*H43</f>
        <v>0</v>
      </c>
      <c r="AE43" s="90" t="n">
        <f aca="false">$F43*I43</f>
        <v>0</v>
      </c>
      <c r="AF43" s="90" t="n">
        <f aca="false">$F43*J43</f>
        <v>0</v>
      </c>
      <c r="AG43" s="90" t="n">
        <f aca="false">$F43*K43</f>
        <v>0</v>
      </c>
      <c r="AH43" s="90" t="n">
        <f aca="false">$F43*L43</f>
        <v>0</v>
      </c>
      <c r="AI43" s="90" t="n">
        <f aca="false">$F43*M43</f>
        <v>3181.28795631275</v>
      </c>
      <c r="AJ43" s="90" t="n">
        <f aca="false">$F43*N43</f>
        <v>1590.64397815638</v>
      </c>
      <c r="AK43" s="90" t="n">
        <f aca="false">F43*O43</f>
        <v>0</v>
      </c>
      <c r="AL43" s="94"/>
      <c r="AM43" s="90" t="n">
        <f aca="false">-CHOOSE($G$3,AC43-AE43,AE43-AC43)</f>
        <v>-0</v>
      </c>
      <c r="AN43" s="90" t="n">
        <f aca="false">-CHOOSE($G$3,AF43-AH43,AH43-AF43)</f>
        <v>-0</v>
      </c>
      <c r="AO43" s="90" t="n">
        <f aca="false">-CHOOSE($G$3,AI43-AL43,AK43-AI43)</f>
        <v>3181.28795631275</v>
      </c>
      <c r="AP43" s="107" t="n">
        <f aca="false">SUM(AM43:AO43)</f>
        <v>3181.28795631275</v>
      </c>
      <c r="AR43" s="90" t="n">
        <f aca="false">-CHOOSE($G$3,AD43-AC43,AC43-AD43)</f>
        <v>-0</v>
      </c>
      <c r="AS43" s="90" t="n">
        <f aca="false">-CHOOSE($G$3,AG43-AF43,AF43-AG43)</f>
        <v>-0</v>
      </c>
      <c r="AT43" s="90" t="n">
        <f aca="false">-CHOOSE($G$3,AJ43-AI43,AI43-AJ43:AJ44)</f>
        <v>-1590.64397815638</v>
      </c>
      <c r="AU43" s="107" t="n">
        <f aca="false">AR43+AS43+AT43</f>
        <v>-1590.64397815638</v>
      </c>
      <c r="AV43" s="107"/>
      <c r="AW43" s="91" t="n">
        <f aca="false">AU43+AP43</f>
        <v>1590.64397815638</v>
      </c>
      <c r="AY43" s="91" t="n">
        <f aca="false">AK43+AH43+AE43</f>
        <v>0</v>
      </c>
      <c r="AZ43" s="108"/>
    </row>
    <row r="44" customFormat="false" ht="12.75" hidden="false" customHeight="false" outlineLevel="0" collapsed="false">
      <c r="A44" s="25" t="n">
        <f aca="false">EDATE(A43,1)</f>
        <v>37987</v>
      </c>
      <c r="B44" s="95" t="n">
        <f aca="false">Inputs!K39</f>
        <v>7962</v>
      </c>
      <c r="C44" s="110"/>
      <c r="D44" s="97" t="n">
        <f aca="false">B44+C44</f>
        <v>7962</v>
      </c>
      <c r="E44" s="86" t="n">
        <f aca="false">IF(Z44=0,0,IF(AND(Z44=1,$H$3=1),D44*U44,IF($H$3=2,D44,"N/A")))</f>
        <v>246822</v>
      </c>
      <c r="F44" s="86" t="n">
        <f aca="false">E44*Y44</f>
        <v>211034.884907184</v>
      </c>
      <c r="G44" s="105" t="n">
        <v>0</v>
      </c>
      <c r="H44" s="99" t="n">
        <f aca="false">Inputs!O39</f>
        <v>0</v>
      </c>
      <c r="I44" s="101" t="n">
        <f aca="false">Inputs!L39</f>
        <v>0</v>
      </c>
      <c r="J44" s="105" t="n">
        <v>0</v>
      </c>
      <c r="K44" s="99" t="n">
        <f aca="false">Inputs!P39</f>
        <v>0</v>
      </c>
      <c r="L44" s="101" t="n">
        <f aca="false">Inputs!M39</f>
        <v>0</v>
      </c>
      <c r="M44" s="98" t="n">
        <f aca="false">VLOOKUP($A44,[1]!Table,MATCH(M$4,[1]!Curves,0))</f>
        <v>0.02</v>
      </c>
      <c r="N44" s="99" t="n">
        <f aca="false">Inputs!Q39</f>
        <v>0.0125</v>
      </c>
      <c r="O44" s="101" t="n">
        <f aca="false">Inputs!N39</f>
        <v>0</v>
      </c>
      <c r="P44" s="102"/>
      <c r="Q44" s="103" t="n">
        <f aca="false">M44+J44+G44</f>
        <v>0.02</v>
      </c>
      <c r="R44" s="103" t="n">
        <f aca="false">N44+K44+H44</f>
        <v>0.0125</v>
      </c>
      <c r="S44" s="103" t="n">
        <f aca="false">O44+L44+I44</f>
        <v>0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0</v>
      </c>
      <c r="AD44" s="90" t="n">
        <f aca="false">$F44*H44</f>
        <v>0</v>
      </c>
      <c r="AE44" s="90" t="n">
        <f aca="false">$F44*I44</f>
        <v>0</v>
      </c>
      <c r="AF44" s="90" t="n">
        <f aca="false">$F44*J44</f>
        <v>0</v>
      </c>
      <c r="AG44" s="90" t="n">
        <f aca="false">$F44*K44</f>
        <v>0</v>
      </c>
      <c r="AH44" s="90" t="n">
        <f aca="false">$F44*L44</f>
        <v>0</v>
      </c>
      <c r="AI44" s="90" t="n">
        <f aca="false">$F44*M44</f>
        <v>4220.69769814368</v>
      </c>
      <c r="AJ44" s="90" t="n">
        <f aca="false">$F44*N44</f>
        <v>2637.9360613398</v>
      </c>
      <c r="AK44" s="90" t="n">
        <f aca="false">F44*O44</f>
        <v>0</v>
      </c>
      <c r="AL44" s="94"/>
      <c r="AM44" s="90" t="n">
        <f aca="false">-CHOOSE($G$3,AC44-AE44,AE44-AC44)</f>
        <v>-0</v>
      </c>
      <c r="AN44" s="90" t="n">
        <f aca="false">-CHOOSE($G$3,AF44-AH44,AH44-AF44)</f>
        <v>-0</v>
      </c>
      <c r="AO44" s="90" t="n">
        <f aca="false">-CHOOSE($G$3,AI44-AL44,AK44-AI44)</f>
        <v>4220.69769814368</v>
      </c>
      <c r="AP44" s="107" t="n">
        <f aca="false">SUM(AM44:AO44)</f>
        <v>4220.69769814368</v>
      </c>
      <c r="AR44" s="90" t="n">
        <f aca="false">-CHOOSE($G$3,AD44-AC44,AC44-AD44)</f>
        <v>-0</v>
      </c>
      <c r="AS44" s="90" t="n">
        <f aca="false">-CHOOSE($G$3,AG44-AF44,AF44-AG44)</f>
        <v>-0</v>
      </c>
      <c r="AT44" s="90" t="n">
        <f aca="false">-CHOOSE($G$3,AJ44-AI44,AI44-AJ44:AJ45)</f>
        <v>-1582.76163680388</v>
      </c>
      <c r="AU44" s="107" t="n">
        <f aca="false">AR44+AS44+AT44</f>
        <v>-1582.76163680388</v>
      </c>
      <c r="AV44" s="107"/>
      <c r="AW44" s="91" t="n">
        <f aca="false">AU44+AP44</f>
        <v>2637.9360613398</v>
      </c>
      <c r="AY44" s="91" t="n">
        <f aca="false">AK44+AH44+AE44</f>
        <v>0</v>
      </c>
      <c r="AZ44" s="108"/>
    </row>
    <row r="45" customFormat="false" ht="12.75" hidden="false" customHeight="false" outlineLevel="0" collapsed="false">
      <c r="A45" s="25" t="n">
        <f aca="false">EDATE(A44,1)</f>
        <v>38018</v>
      </c>
      <c r="B45" s="95" t="n">
        <f aca="false">Inputs!K40</f>
        <v>7962</v>
      </c>
      <c r="C45" s="110"/>
      <c r="D45" s="97" t="n">
        <f aca="false">B45+C45</f>
        <v>7962</v>
      </c>
      <c r="E45" s="86" t="n">
        <f aca="false">IF(Z45=0,0,IF(AND(Z45=1,$H$3=1),D45*U45,IF($H$3=2,D45,"N/A")))</f>
        <v>230898</v>
      </c>
      <c r="F45" s="86" t="n">
        <f aca="false">E45*Y45</f>
        <v>196434.032785767</v>
      </c>
      <c r="G45" s="105" t="n">
        <v>0</v>
      </c>
      <c r="H45" s="99" t="n">
        <f aca="false">Inputs!O40</f>
        <v>0</v>
      </c>
      <c r="I45" s="101" t="n">
        <f aca="false">Inputs!L40</f>
        <v>0</v>
      </c>
      <c r="J45" s="105" t="n">
        <v>0</v>
      </c>
      <c r="K45" s="99" t="n">
        <f aca="false">Inputs!P40</f>
        <v>0</v>
      </c>
      <c r="L45" s="101" t="n">
        <f aca="false">Inputs!M40</f>
        <v>0</v>
      </c>
      <c r="M45" s="98" t="n">
        <f aca="false">VLOOKUP($A45,[1]!Table,MATCH(M$4,[1]!Curves,0))</f>
        <v>0.02</v>
      </c>
      <c r="N45" s="99" t="n">
        <f aca="false">Inputs!Q40</f>
        <v>0.0125</v>
      </c>
      <c r="O45" s="101" t="n">
        <f aca="false">Inputs!N40</f>
        <v>0</v>
      </c>
      <c r="P45" s="102"/>
      <c r="Q45" s="103" t="n">
        <f aca="false">M45+J45+G45</f>
        <v>0.02</v>
      </c>
      <c r="R45" s="103" t="n">
        <f aca="false">N45+K45+H45</f>
        <v>0.0125</v>
      </c>
      <c r="S45" s="103" t="n">
        <f aca="false">O45+L45+I45</f>
        <v>0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0</v>
      </c>
      <c r="AD45" s="90" t="n">
        <f aca="false">$F45*H45</f>
        <v>0</v>
      </c>
      <c r="AE45" s="90" t="n">
        <f aca="false">$F45*I45</f>
        <v>0</v>
      </c>
      <c r="AF45" s="90" t="n">
        <f aca="false">$F45*J45</f>
        <v>0</v>
      </c>
      <c r="AG45" s="90" t="n">
        <f aca="false">$F45*K45</f>
        <v>0</v>
      </c>
      <c r="AH45" s="90" t="n">
        <f aca="false">$F45*L45</f>
        <v>0</v>
      </c>
      <c r="AI45" s="90" t="n">
        <f aca="false">$F45*M45</f>
        <v>3928.68065571533</v>
      </c>
      <c r="AJ45" s="90" t="n">
        <f aca="false">$F45*N45</f>
        <v>2455.42540982208</v>
      </c>
      <c r="AK45" s="90" t="n">
        <f aca="false">F45*O45</f>
        <v>0</v>
      </c>
      <c r="AL45" s="94"/>
      <c r="AM45" s="90" t="n">
        <f aca="false">-CHOOSE($G$3,AC45-AE45,AE45-AC45)</f>
        <v>-0</v>
      </c>
      <c r="AN45" s="90" t="n">
        <f aca="false">-CHOOSE($G$3,AF45-AH45,AH45-AF45)</f>
        <v>-0</v>
      </c>
      <c r="AO45" s="90" t="n">
        <f aca="false">-CHOOSE($G$3,AI45-AL45,AK45-AI45)</f>
        <v>3928.68065571533</v>
      </c>
      <c r="AP45" s="107" t="n">
        <f aca="false">SUM(AM45:AO45)</f>
        <v>3928.68065571533</v>
      </c>
      <c r="AR45" s="90" t="n">
        <f aca="false">-CHOOSE($G$3,AD45-AC45,AC45-AD45)</f>
        <v>-0</v>
      </c>
      <c r="AS45" s="90" t="n">
        <f aca="false">-CHOOSE($G$3,AG45-AF45,AF45-AG45)</f>
        <v>-0</v>
      </c>
      <c r="AT45" s="90" t="n">
        <f aca="false">-CHOOSE($G$3,AJ45-AI45,AI45-AJ45:AJ46)</f>
        <v>-1473.25524589325</v>
      </c>
      <c r="AU45" s="107" t="n">
        <f aca="false">AR45+AS45+AT45</f>
        <v>-1473.25524589325</v>
      </c>
      <c r="AV45" s="107"/>
      <c r="AW45" s="91" t="n">
        <f aca="false">AU45+AP45</f>
        <v>2455.42540982208</v>
      </c>
      <c r="AY45" s="91" t="n">
        <f aca="false">AK45+AH45+AE45</f>
        <v>0</v>
      </c>
      <c r="AZ45" s="108"/>
    </row>
    <row r="46" customFormat="false" ht="12.75" hidden="false" customHeight="false" outlineLevel="0" collapsed="false">
      <c r="A46" s="25" t="n">
        <f aca="false">EDATE(A45,1)</f>
        <v>38047</v>
      </c>
      <c r="B46" s="95" t="n">
        <f aca="false">Inputs!K41</f>
        <v>6879</v>
      </c>
      <c r="C46" s="110"/>
      <c r="D46" s="97" t="n">
        <f aca="false">B46+C46</f>
        <v>6879</v>
      </c>
      <c r="E46" s="86" t="n">
        <f aca="false">IF(Z46=0,0,IF(AND(Z46=1,$H$3=1),D46*U46,IF($H$3=2,D46,"N/A")))</f>
        <v>213249</v>
      </c>
      <c r="F46" s="86" t="n">
        <f aca="false">E46*Y46</f>
        <v>180567.998644509</v>
      </c>
      <c r="G46" s="105" t="n">
        <v>0</v>
      </c>
      <c r="H46" s="99" t="n">
        <f aca="false">Inputs!O41</f>
        <v>0</v>
      </c>
      <c r="I46" s="101" t="n">
        <f aca="false">Inputs!L41</f>
        <v>0</v>
      </c>
      <c r="J46" s="105" t="n">
        <v>0</v>
      </c>
      <c r="K46" s="99" t="n">
        <f aca="false">Inputs!P41</f>
        <v>0</v>
      </c>
      <c r="L46" s="101" t="n">
        <f aca="false">Inputs!M41</f>
        <v>0</v>
      </c>
      <c r="M46" s="98" t="n">
        <f aca="false">VLOOKUP($A46,[1]!Table,MATCH(M$4,[1]!Curves,0))</f>
        <v>0.02</v>
      </c>
      <c r="N46" s="99" t="n">
        <f aca="false">Inputs!Q41</f>
        <v>0.0125</v>
      </c>
      <c r="O46" s="101" t="n">
        <f aca="false">Inputs!N41</f>
        <v>0</v>
      </c>
      <c r="P46" s="102"/>
      <c r="Q46" s="103" t="n">
        <f aca="false">M46+J46+G46</f>
        <v>0.02</v>
      </c>
      <c r="R46" s="103" t="n">
        <f aca="false">N46+K46+H46</f>
        <v>0.0125</v>
      </c>
      <c r="S46" s="103" t="n">
        <f aca="false">O46+L46+I46</f>
        <v>0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0</v>
      </c>
      <c r="AD46" s="90" t="n">
        <f aca="false">$F46*H46</f>
        <v>0</v>
      </c>
      <c r="AE46" s="90" t="n">
        <f aca="false">$F46*I46</f>
        <v>0</v>
      </c>
      <c r="AF46" s="90" t="n">
        <f aca="false">$F46*J46</f>
        <v>0</v>
      </c>
      <c r="AG46" s="90" t="n">
        <f aca="false">$F46*K46</f>
        <v>0</v>
      </c>
      <c r="AH46" s="90" t="n">
        <f aca="false">$F46*L46</f>
        <v>0</v>
      </c>
      <c r="AI46" s="90" t="n">
        <f aca="false">$F46*M46</f>
        <v>3611.35997289018</v>
      </c>
      <c r="AJ46" s="90" t="n">
        <f aca="false">$F46*N46</f>
        <v>2257.09998305636</v>
      </c>
      <c r="AK46" s="90" t="n">
        <f aca="false">F46*O46</f>
        <v>0</v>
      </c>
      <c r="AL46" s="94"/>
      <c r="AM46" s="90" t="n">
        <f aca="false">-CHOOSE($G$3,AC46-AE46,AE46-AC46)</f>
        <v>-0</v>
      </c>
      <c r="AN46" s="90" t="n">
        <f aca="false">-CHOOSE($G$3,AF46-AH46,AH46-AF46)</f>
        <v>-0</v>
      </c>
      <c r="AO46" s="90" t="n">
        <f aca="false">-CHOOSE($G$3,AI46-AL46,AK46-AI46)</f>
        <v>3611.35997289018</v>
      </c>
      <c r="AP46" s="107" t="n">
        <f aca="false">SUM(AM46:AO46)</f>
        <v>3611.35997289018</v>
      </c>
      <c r="AR46" s="90" t="n">
        <f aca="false">-CHOOSE($G$3,AD46-AC46,AC46-AD46)</f>
        <v>-0</v>
      </c>
      <c r="AS46" s="90" t="n">
        <f aca="false">-CHOOSE($G$3,AG46-AF46,AF46-AG46)</f>
        <v>-0</v>
      </c>
      <c r="AT46" s="90" t="n">
        <f aca="false">-CHOOSE($G$3,AJ46-AI46,AI46-AJ46:AJ47)</f>
        <v>-1354.25998983382</v>
      </c>
      <c r="AU46" s="107" t="n">
        <f aca="false">AR46+AS46+AT46</f>
        <v>-1354.25998983382</v>
      </c>
      <c r="AV46" s="107"/>
      <c r="AW46" s="91" t="n">
        <f aca="false">AU46+AP46</f>
        <v>2257.09998305636</v>
      </c>
      <c r="AY46" s="91" t="n">
        <f aca="false">AK46+AH46+AE46</f>
        <v>0</v>
      </c>
      <c r="AZ46" s="108"/>
    </row>
    <row r="47" customFormat="false" ht="12.75" hidden="false" customHeight="false" outlineLevel="0" collapsed="false">
      <c r="A47" s="25" t="n">
        <f aca="false">EDATE(A46,1)</f>
        <v>38078</v>
      </c>
      <c r="B47" s="95" t="n">
        <f aca="false">Inputs!K42</f>
        <v>6879</v>
      </c>
      <c r="C47" s="110"/>
      <c r="D47" s="97" t="n">
        <f aca="false">B47+C47</f>
        <v>6879</v>
      </c>
      <c r="E47" s="86" t="n">
        <f aca="false">IF(Z47=0,0,IF(AND(Z47=1,$H$3=1),D47*U47,IF($H$3=2,D47,"N/A")))</f>
        <v>206370</v>
      </c>
      <c r="F47" s="86" t="n">
        <f aca="false">E47*Y47</f>
        <v>173870.01476573</v>
      </c>
      <c r="G47" s="105" t="n">
        <v>0</v>
      </c>
      <c r="H47" s="99" t="n">
        <f aca="false">Inputs!O42</f>
        <v>0</v>
      </c>
      <c r="I47" s="101" t="n">
        <f aca="false">Inputs!L42</f>
        <v>0</v>
      </c>
      <c r="J47" s="105" t="n">
        <v>0</v>
      </c>
      <c r="K47" s="99" t="n">
        <f aca="false">Inputs!P42</f>
        <v>0</v>
      </c>
      <c r="L47" s="101" t="n">
        <f aca="false">Inputs!M42</f>
        <v>0</v>
      </c>
      <c r="M47" s="98" t="n">
        <f aca="false">VLOOKUP($A47,[1]!Table,MATCH(M$4,[1]!Curves,0))</f>
        <v>0.015</v>
      </c>
      <c r="N47" s="99" t="n">
        <f aca="false">Inputs!Q42</f>
        <v>0.0075</v>
      </c>
      <c r="O47" s="101" t="n">
        <f aca="false">Inputs!N42</f>
        <v>0</v>
      </c>
      <c r="P47" s="102"/>
      <c r="Q47" s="103" t="n">
        <f aca="false">M47+J47+G47</f>
        <v>0.015</v>
      </c>
      <c r="R47" s="103" t="n">
        <f aca="false">N47+K47+H47</f>
        <v>0.0075</v>
      </c>
      <c r="S47" s="103" t="n">
        <f aca="false">O47+L47+I47</f>
        <v>0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0</v>
      </c>
      <c r="AD47" s="90" t="n">
        <f aca="false">$F47*H47</f>
        <v>0</v>
      </c>
      <c r="AE47" s="90" t="n">
        <f aca="false">$F47*I47</f>
        <v>0</v>
      </c>
      <c r="AF47" s="90" t="n">
        <f aca="false">$F47*J47</f>
        <v>0</v>
      </c>
      <c r="AG47" s="90" t="n">
        <f aca="false">$F47*K47</f>
        <v>0</v>
      </c>
      <c r="AH47" s="90" t="n">
        <f aca="false">$F47*L47</f>
        <v>0</v>
      </c>
      <c r="AI47" s="90" t="n">
        <f aca="false">$F47*M47</f>
        <v>2608.05022148595</v>
      </c>
      <c r="AJ47" s="90" t="n">
        <f aca="false">$F47*N47</f>
        <v>1304.02511074297</v>
      </c>
      <c r="AK47" s="90" t="n">
        <f aca="false">F47*O47</f>
        <v>0</v>
      </c>
      <c r="AL47" s="94"/>
      <c r="AM47" s="90" t="n">
        <f aca="false">-CHOOSE($G$3,AC47-AE47,AE47-AC47)</f>
        <v>-0</v>
      </c>
      <c r="AN47" s="90" t="n">
        <f aca="false">-CHOOSE($G$3,AF47-AH47,AH47-AF47)</f>
        <v>-0</v>
      </c>
      <c r="AO47" s="90" t="n">
        <f aca="false">-CHOOSE($G$3,AI47-AL47,AK47-AI47)</f>
        <v>2608.05022148595</v>
      </c>
      <c r="AP47" s="107" t="n">
        <f aca="false">SUM(AM47:AO47)</f>
        <v>2608.05022148595</v>
      </c>
      <c r="AR47" s="90" t="n">
        <f aca="false">-CHOOSE($G$3,AD47-AC47,AC47-AD47)</f>
        <v>-0</v>
      </c>
      <c r="AS47" s="90" t="n">
        <f aca="false">-CHOOSE($G$3,AG47-AF47,AF47-AG47)</f>
        <v>-0</v>
      </c>
      <c r="AT47" s="90" t="n">
        <f aca="false">-CHOOSE($G$3,AJ47-AI47,AI47-AJ47:AJ48)</f>
        <v>-1304.02511074297</v>
      </c>
      <c r="AU47" s="107" t="n">
        <f aca="false">AR47+AS47+AT47</f>
        <v>-1304.02511074297</v>
      </c>
      <c r="AV47" s="107"/>
      <c r="AW47" s="91" t="n">
        <f aca="false">AU47+AP47</f>
        <v>1304.02511074297</v>
      </c>
      <c r="AY47" s="91" t="n">
        <f aca="false">AK47+AH47+AE47</f>
        <v>0</v>
      </c>
      <c r="AZ47" s="108"/>
    </row>
    <row r="48" customFormat="false" ht="12.75" hidden="false" customHeight="false" outlineLevel="0" collapsed="false">
      <c r="A48" s="25" t="n">
        <f aca="false">EDATE(A47,1)</f>
        <v>38108</v>
      </c>
      <c r="B48" s="95" t="n">
        <f aca="false">Inputs!K43</f>
        <v>6879</v>
      </c>
      <c r="C48" s="110"/>
      <c r="D48" s="97" t="n">
        <f aca="false">B48+C48</f>
        <v>6879</v>
      </c>
      <c r="E48" s="86" t="n">
        <f aca="false">IF(Z48=0,0,IF(AND(Z48=1,$H$3=1),D48*U48,IF($H$3=2,D48,"N/A")))</f>
        <v>213249</v>
      </c>
      <c r="F48" s="86" t="n">
        <f aca="false">E48*Y48</f>
        <v>178800.939566943</v>
      </c>
      <c r="G48" s="105" t="n">
        <v>0</v>
      </c>
      <c r="H48" s="99" t="n">
        <f aca="false">Inputs!O43</f>
        <v>0</v>
      </c>
      <c r="I48" s="101" t="n">
        <f aca="false">Inputs!L43</f>
        <v>0</v>
      </c>
      <c r="J48" s="105" t="n">
        <v>0</v>
      </c>
      <c r="K48" s="99" t="n">
        <f aca="false">Inputs!P43</f>
        <v>0</v>
      </c>
      <c r="L48" s="101" t="n">
        <f aca="false">Inputs!M43</f>
        <v>0</v>
      </c>
      <c r="M48" s="98" t="n">
        <f aca="false">VLOOKUP($A48,[1]!Table,MATCH(M$4,[1]!Curves,0))</f>
        <v>0.015</v>
      </c>
      <c r="N48" s="99" t="n">
        <f aca="false">Inputs!Q43</f>
        <v>0.0075</v>
      </c>
      <c r="O48" s="101" t="n">
        <f aca="false">Inputs!N43</f>
        <v>0</v>
      </c>
      <c r="P48" s="102"/>
      <c r="Q48" s="103" t="n">
        <f aca="false">M48+J48+G48</f>
        <v>0.015</v>
      </c>
      <c r="R48" s="103" t="n">
        <f aca="false">N48+K48+H48</f>
        <v>0.0075</v>
      </c>
      <c r="S48" s="103" t="n">
        <f aca="false">O48+L48+I48</f>
        <v>0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0</v>
      </c>
      <c r="AD48" s="90" t="n">
        <f aca="false">$F48*H48</f>
        <v>0</v>
      </c>
      <c r="AE48" s="90" t="n">
        <f aca="false">$F48*I48</f>
        <v>0</v>
      </c>
      <c r="AF48" s="90" t="n">
        <f aca="false">$F48*J48</f>
        <v>0</v>
      </c>
      <c r="AG48" s="90" t="n">
        <f aca="false">$F48*K48</f>
        <v>0</v>
      </c>
      <c r="AH48" s="90" t="n">
        <f aca="false">$F48*L48</f>
        <v>0</v>
      </c>
      <c r="AI48" s="90" t="n">
        <f aca="false">$F48*M48</f>
        <v>2682.01409350415</v>
      </c>
      <c r="AJ48" s="90" t="n">
        <f aca="false">$F48*N48</f>
        <v>1341.00704675208</v>
      </c>
      <c r="AK48" s="90" t="n">
        <f aca="false">F48*O48</f>
        <v>0</v>
      </c>
      <c r="AL48" s="94"/>
      <c r="AM48" s="90" t="n">
        <f aca="false">-CHOOSE($G$3,AC48-AE48,AE48-AC48)</f>
        <v>-0</v>
      </c>
      <c r="AN48" s="90" t="n">
        <f aca="false">-CHOOSE($G$3,AF48-AH48,AH48-AF48)</f>
        <v>-0</v>
      </c>
      <c r="AO48" s="90" t="n">
        <f aca="false">-CHOOSE($G$3,AI48-AL48,AK48-AI48)</f>
        <v>2682.01409350415</v>
      </c>
      <c r="AP48" s="107" t="n">
        <f aca="false">SUM(AM48:AO48)</f>
        <v>2682.01409350415</v>
      </c>
      <c r="AR48" s="90" t="n">
        <f aca="false">-CHOOSE($G$3,AD48-AC48,AC48-AD48)</f>
        <v>-0</v>
      </c>
      <c r="AS48" s="90" t="n">
        <f aca="false">-CHOOSE($G$3,AG48-AF48,AF48-AG48)</f>
        <v>-0</v>
      </c>
      <c r="AT48" s="90" t="n">
        <f aca="false">-CHOOSE($G$3,AJ48-AI48,AI48-AJ48:AJ49)</f>
        <v>-1341.00704675208</v>
      </c>
      <c r="AU48" s="107" t="n">
        <f aca="false">AR48+AS48+AT48</f>
        <v>-1341.00704675208</v>
      </c>
      <c r="AV48" s="107"/>
      <c r="AW48" s="91" t="n">
        <f aca="false">AU48+AP48</f>
        <v>1341.00704675208</v>
      </c>
      <c r="AY48" s="91" t="n">
        <f aca="false">AK48+AH48+AE48</f>
        <v>0</v>
      </c>
      <c r="AZ48" s="108"/>
    </row>
    <row r="49" customFormat="false" ht="12.75" hidden="false" customHeight="false" outlineLevel="0" collapsed="false">
      <c r="A49" s="25" t="n">
        <f aca="false">EDATE(A48,1)</f>
        <v>38139</v>
      </c>
      <c r="B49" s="95" t="n">
        <f aca="false">Inputs!K44</f>
        <v>6879</v>
      </c>
      <c r="C49" s="110"/>
      <c r="D49" s="97" t="n">
        <f aca="false">B49+C49</f>
        <v>6879</v>
      </c>
      <c r="E49" s="86" t="n">
        <f aca="false">IF(Z49=0,0,IF(AND(Z49=1,$H$3=1),D49*U49,IF($H$3=2,D49,"N/A")))</f>
        <v>206370</v>
      </c>
      <c r="F49" s="86" t="n">
        <f aca="false">E49*Y49</f>
        <v>172169.466838808</v>
      </c>
      <c r="G49" s="105" t="n">
        <v>0</v>
      </c>
      <c r="H49" s="99" t="n">
        <f aca="false">Inputs!O44</f>
        <v>0</v>
      </c>
      <c r="I49" s="101" t="n">
        <f aca="false">Inputs!L44</f>
        <v>0</v>
      </c>
      <c r="J49" s="105" t="n">
        <v>0</v>
      </c>
      <c r="K49" s="99" t="n">
        <f aca="false">Inputs!P44</f>
        <v>0</v>
      </c>
      <c r="L49" s="101" t="n">
        <f aca="false">Inputs!M44</f>
        <v>0</v>
      </c>
      <c r="M49" s="98" t="n">
        <f aca="false">VLOOKUP($A49,[1]!Table,MATCH(M$4,[1]!Curves,0))</f>
        <v>0.015</v>
      </c>
      <c r="N49" s="99" t="n">
        <f aca="false">Inputs!Q44</f>
        <v>0.0075</v>
      </c>
      <c r="O49" s="101" t="n">
        <f aca="false">Inputs!N44</f>
        <v>0</v>
      </c>
      <c r="P49" s="102"/>
      <c r="Q49" s="103" t="n">
        <f aca="false">M49+J49+G49</f>
        <v>0.015</v>
      </c>
      <c r="R49" s="103" t="n">
        <f aca="false">N49+K49+H49</f>
        <v>0.0075</v>
      </c>
      <c r="S49" s="103" t="n">
        <f aca="false">O49+L49+I49</f>
        <v>0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0</v>
      </c>
      <c r="AD49" s="90" t="n">
        <f aca="false">$F49*H49</f>
        <v>0</v>
      </c>
      <c r="AE49" s="90" t="n">
        <f aca="false">$F49*I49</f>
        <v>0</v>
      </c>
      <c r="AF49" s="90" t="n">
        <f aca="false">$F49*J49</f>
        <v>0</v>
      </c>
      <c r="AG49" s="90" t="n">
        <f aca="false">$F49*K49</f>
        <v>0</v>
      </c>
      <c r="AH49" s="90" t="n">
        <f aca="false">$F49*L49</f>
        <v>0</v>
      </c>
      <c r="AI49" s="90" t="n">
        <f aca="false">$F49*M49</f>
        <v>2582.54200258212</v>
      </c>
      <c r="AJ49" s="90" t="n">
        <f aca="false">$F49*N49</f>
        <v>1291.27100129106</v>
      </c>
      <c r="AK49" s="90" t="n">
        <f aca="false">F49*O49</f>
        <v>0</v>
      </c>
      <c r="AL49" s="94"/>
      <c r="AM49" s="90" t="n">
        <f aca="false">-CHOOSE($G$3,AC49-AE49,AE49-AC49)</f>
        <v>-0</v>
      </c>
      <c r="AN49" s="90" t="n">
        <f aca="false">-CHOOSE($G$3,AF49-AH49,AH49-AF49)</f>
        <v>-0</v>
      </c>
      <c r="AO49" s="90" t="n">
        <f aca="false">-CHOOSE($G$3,AI49-AL49,AK49-AI49)</f>
        <v>2582.54200258212</v>
      </c>
      <c r="AP49" s="107" t="n">
        <f aca="false">SUM(AM49:AO49)</f>
        <v>2582.54200258212</v>
      </c>
      <c r="AR49" s="90" t="n">
        <f aca="false">-CHOOSE($G$3,AD49-AC49,AC49-AD49)</f>
        <v>-0</v>
      </c>
      <c r="AS49" s="90" t="n">
        <f aca="false">-CHOOSE($G$3,AG49-AF49,AF49-AG49)</f>
        <v>-0</v>
      </c>
      <c r="AT49" s="90" t="n">
        <f aca="false">-CHOOSE($G$3,AJ49-AI49,AI49-AJ49:AJ50)</f>
        <v>-1291.27100129106</v>
      </c>
      <c r="AU49" s="107" t="n">
        <f aca="false">AR49+AS49+AT49</f>
        <v>-1291.27100129106</v>
      </c>
      <c r="AV49" s="107"/>
      <c r="AW49" s="91" t="n">
        <f aca="false">AU49+AP49</f>
        <v>1291.27100129106</v>
      </c>
      <c r="AY49" s="91" t="n">
        <f aca="false">AK49+AH49+AE49</f>
        <v>0</v>
      </c>
      <c r="AZ49" s="108"/>
    </row>
    <row r="50" customFormat="false" ht="12.75" hidden="false" customHeight="false" outlineLevel="0" collapsed="false">
      <c r="A50" s="25" t="n">
        <f aca="false">EDATE(A49,1)</f>
        <v>38169</v>
      </c>
      <c r="B50" s="95" t="n">
        <f aca="false">Inputs!K45</f>
        <v>6879</v>
      </c>
      <c r="C50" s="110"/>
      <c r="D50" s="97" t="n">
        <f aca="false">B50+C50</f>
        <v>6879</v>
      </c>
      <c r="E50" s="86" t="n">
        <f aca="false">IF(Z50=0,0,IF(AND(Z50=1,$H$3=1),D50*U50,IF($H$3=2,D50,"N/A")))</f>
        <v>213249</v>
      </c>
      <c r="F50" s="86" t="n">
        <f aca="false">E50*Y50</f>
        <v>177047.226091028</v>
      </c>
      <c r="G50" s="105" t="n">
        <v>0</v>
      </c>
      <c r="H50" s="99" t="n">
        <f aca="false">Inputs!O45</f>
        <v>0</v>
      </c>
      <c r="I50" s="101" t="n">
        <f aca="false">Inputs!L45</f>
        <v>0</v>
      </c>
      <c r="J50" s="105" t="n">
        <v>0</v>
      </c>
      <c r="K50" s="99" t="n">
        <f aca="false">Inputs!P45</f>
        <v>0</v>
      </c>
      <c r="L50" s="101" t="n">
        <f aca="false">Inputs!M45</f>
        <v>0</v>
      </c>
      <c r="M50" s="98" t="n">
        <f aca="false">VLOOKUP($A50,[1]!Table,MATCH(M$4,[1]!Curves,0))</f>
        <v>0.015</v>
      </c>
      <c r="N50" s="99" t="n">
        <f aca="false">Inputs!Q45</f>
        <v>0.0075</v>
      </c>
      <c r="O50" s="101" t="n">
        <f aca="false">Inputs!N45</f>
        <v>0</v>
      </c>
      <c r="P50" s="102"/>
      <c r="Q50" s="103" t="n">
        <f aca="false">M50+J50+G50</f>
        <v>0.015</v>
      </c>
      <c r="R50" s="103" t="n">
        <f aca="false">N50+K50+H50</f>
        <v>0.0075</v>
      </c>
      <c r="S50" s="103" t="n">
        <f aca="false">O50+L50+I50</f>
        <v>0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0</v>
      </c>
      <c r="AD50" s="90" t="n">
        <f aca="false">$F50*H50</f>
        <v>0</v>
      </c>
      <c r="AE50" s="90" t="n">
        <f aca="false">$F50*I50</f>
        <v>0</v>
      </c>
      <c r="AF50" s="90" t="n">
        <f aca="false">$F50*J50</f>
        <v>0</v>
      </c>
      <c r="AG50" s="90" t="n">
        <f aca="false">$F50*K50</f>
        <v>0</v>
      </c>
      <c r="AH50" s="90" t="n">
        <f aca="false">$F50*L50</f>
        <v>0</v>
      </c>
      <c r="AI50" s="90" t="n">
        <f aca="false">$F50*M50</f>
        <v>2655.70839136542</v>
      </c>
      <c r="AJ50" s="90" t="n">
        <f aca="false">$F50*N50</f>
        <v>1327.85419568271</v>
      </c>
      <c r="AK50" s="90" t="n">
        <f aca="false">F50*O50</f>
        <v>0</v>
      </c>
      <c r="AL50" s="94"/>
      <c r="AM50" s="90" t="n">
        <f aca="false">-CHOOSE($G$3,AC50-AE50,AE50-AC50)</f>
        <v>-0</v>
      </c>
      <c r="AN50" s="90" t="n">
        <f aca="false">-CHOOSE($G$3,AF50-AH50,AH50-AF50)</f>
        <v>-0</v>
      </c>
      <c r="AO50" s="90" t="n">
        <f aca="false">-CHOOSE($G$3,AI50-AL50,AK50-AI50)</f>
        <v>2655.70839136542</v>
      </c>
      <c r="AP50" s="107" t="n">
        <f aca="false">SUM(AM50:AO50)</f>
        <v>2655.70839136542</v>
      </c>
      <c r="AR50" s="90" t="n">
        <f aca="false">-CHOOSE($G$3,AD50-AC50,AC50-AD50)</f>
        <v>-0</v>
      </c>
      <c r="AS50" s="90" t="n">
        <f aca="false">-CHOOSE($G$3,AG50-AF50,AF50-AG50)</f>
        <v>-0</v>
      </c>
      <c r="AT50" s="90" t="n">
        <f aca="false">-CHOOSE($G$3,AJ50-AI50,AI50-AJ50:AJ51)</f>
        <v>-1327.85419568271</v>
      </c>
      <c r="AU50" s="107" t="n">
        <f aca="false">AR50+AS50+AT50</f>
        <v>-1327.85419568271</v>
      </c>
      <c r="AV50" s="107"/>
      <c r="AW50" s="91" t="n">
        <f aca="false">AU50+AP50</f>
        <v>1327.85419568271</v>
      </c>
      <c r="AY50" s="91" t="n">
        <f aca="false">AK50+AH50+AE50</f>
        <v>0</v>
      </c>
      <c r="AZ50" s="108"/>
    </row>
    <row r="51" customFormat="false" ht="12.75" hidden="false" customHeight="false" outlineLevel="0" collapsed="false">
      <c r="A51" s="25" t="n">
        <f aca="false">EDATE(A50,1)</f>
        <v>38200</v>
      </c>
      <c r="B51" s="95" t="n">
        <f aca="false">Inputs!K46</f>
        <v>6879</v>
      </c>
      <c r="C51" s="110"/>
      <c r="D51" s="97" t="n">
        <f aca="false">B51+C51</f>
        <v>6879</v>
      </c>
      <c r="E51" s="86" t="n">
        <f aca="false">IF(Z51=0,0,IF(AND(Z51=1,$H$3=1),D51*U51,IF($H$3=2,D51,"N/A")))</f>
        <v>213249</v>
      </c>
      <c r="F51" s="86" t="n">
        <f aca="false">E51*Y51</f>
        <v>176160.062692039</v>
      </c>
      <c r="G51" s="105" t="n">
        <v>0</v>
      </c>
      <c r="H51" s="99" t="n">
        <f aca="false">Inputs!O46</f>
        <v>0</v>
      </c>
      <c r="I51" s="101" t="n">
        <f aca="false">Inputs!L46</f>
        <v>0</v>
      </c>
      <c r="J51" s="105" t="n">
        <v>0</v>
      </c>
      <c r="K51" s="99" t="n">
        <f aca="false">Inputs!P46</f>
        <v>0</v>
      </c>
      <c r="L51" s="101" t="n">
        <f aca="false">Inputs!M46</f>
        <v>0</v>
      </c>
      <c r="M51" s="98" t="n">
        <f aca="false">VLOOKUP($A51,[1]!Table,MATCH(M$4,[1]!Curves,0))</f>
        <v>0.015</v>
      </c>
      <c r="N51" s="99" t="n">
        <f aca="false">Inputs!Q46</f>
        <v>0.0075</v>
      </c>
      <c r="O51" s="101" t="n">
        <f aca="false">Inputs!N46</f>
        <v>0</v>
      </c>
      <c r="P51" s="102"/>
      <c r="Q51" s="103" t="n">
        <f aca="false">M51+J51+G51</f>
        <v>0.015</v>
      </c>
      <c r="R51" s="103" t="n">
        <f aca="false">N51+K51+H51</f>
        <v>0.0075</v>
      </c>
      <c r="S51" s="103" t="n">
        <f aca="false">O51+L51+I51</f>
        <v>0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0</v>
      </c>
      <c r="AD51" s="90" t="n">
        <f aca="false">$F51*H51</f>
        <v>0</v>
      </c>
      <c r="AE51" s="90" t="n">
        <f aca="false">$F51*I51</f>
        <v>0</v>
      </c>
      <c r="AF51" s="90" t="n">
        <f aca="false">$F51*J51</f>
        <v>0</v>
      </c>
      <c r="AG51" s="90" t="n">
        <f aca="false">$F51*K51</f>
        <v>0</v>
      </c>
      <c r="AH51" s="90" t="n">
        <f aca="false">$F51*L51</f>
        <v>0</v>
      </c>
      <c r="AI51" s="90" t="n">
        <f aca="false">$F51*M51</f>
        <v>2642.40094038058</v>
      </c>
      <c r="AJ51" s="90" t="n">
        <f aca="false">$F51*N51</f>
        <v>1321.20047019029</v>
      </c>
      <c r="AK51" s="90" t="n">
        <f aca="false">F51*O51</f>
        <v>0</v>
      </c>
      <c r="AL51" s="94"/>
      <c r="AM51" s="90" t="n">
        <f aca="false">-CHOOSE($G$3,AC51-AE51,AE51-AC51)</f>
        <v>-0</v>
      </c>
      <c r="AN51" s="90" t="n">
        <f aca="false">-CHOOSE($G$3,AF51-AH51,AH51-AF51)</f>
        <v>-0</v>
      </c>
      <c r="AO51" s="90" t="n">
        <f aca="false">-CHOOSE($G$3,AI51-AL51,AK51-AI51)</f>
        <v>2642.40094038058</v>
      </c>
      <c r="AP51" s="107" t="n">
        <f aca="false">SUM(AM51:AO51)</f>
        <v>2642.40094038058</v>
      </c>
      <c r="AR51" s="90" t="n">
        <f aca="false">-CHOOSE($G$3,AD51-AC51,AC51-AD51)</f>
        <v>-0</v>
      </c>
      <c r="AS51" s="90" t="n">
        <f aca="false">-CHOOSE($G$3,AG51-AF51,AF51-AG51)</f>
        <v>-0</v>
      </c>
      <c r="AT51" s="90" t="n">
        <f aca="false">-CHOOSE($G$3,AJ51-AI51,AI51-AJ51:AJ52)</f>
        <v>-1321.20047019029</v>
      </c>
      <c r="AU51" s="107" t="n">
        <f aca="false">AR51+AS51+AT51</f>
        <v>-1321.20047019029</v>
      </c>
      <c r="AV51" s="107"/>
      <c r="AW51" s="91" t="n">
        <f aca="false">AU51+AP51</f>
        <v>1321.20047019029</v>
      </c>
      <c r="AY51" s="91" t="n">
        <f aca="false">AK51+AH51+AE51</f>
        <v>0</v>
      </c>
      <c r="AZ51" s="108"/>
    </row>
    <row r="52" customFormat="false" ht="12.75" hidden="false" customHeight="false" outlineLevel="0" collapsed="false">
      <c r="A52" s="25" t="n">
        <f aca="false">EDATE(A51,1)</f>
        <v>38231</v>
      </c>
      <c r="B52" s="95" t="n">
        <f aca="false">Inputs!K47</f>
        <v>6879</v>
      </c>
      <c r="C52" s="110"/>
      <c r="D52" s="97" t="n">
        <f aca="false">B52+C52</f>
        <v>6879</v>
      </c>
      <c r="E52" s="86" t="n">
        <f aca="false">IF(Z52=0,0,IF(AND(Z52=1,$H$3=1),D52*U52,IF($H$3=2,D52,"N/A")))</f>
        <v>206370</v>
      </c>
      <c r="F52" s="86" t="n">
        <f aca="false">E52*Y52</f>
        <v>169620.187744761</v>
      </c>
      <c r="G52" s="105" t="n">
        <v>0</v>
      </c>
      <c r="H52" s="99" t="n">
        <f aca="false">Inputs!O47</f>
        <v>0</v>
      </c>
      <c r="I52" s="101" t="n">
        <f aca="false">Inputs!L47</f>
        <v>0</v>
      </c>
      <c r="J52" s="105" t="n">
        <v>0</v>
      </c>
      <c r="K52" s="99" t="n">
        <f aca="false">Inputs!P47</f>
        <v>0</v>
      </c>
      <c r="L52" s="101" t="n">
        <f aca="false">Inputs!M47</f>
        <v>0</v>
      </c>
      <c r="M52" s="98" t="n">
        <f aca="false">VLOOKUP($A52,[1]!Table,MATCH(M$4,[1]!Curves,0))</f>
        <v>0.015</v>
      </c>
      <c r="N52" s="99" t="n">
        <f aca="false">Inputs!Q47</f>
        <v>0.0075</v>
      </c>
      <c r="O52" s="101" t="n">
        <f aca="false">Inputs!N47</f>
        <v>0</v>
      </c>
      <c r="P52" s="102"/>
      <c r="Q52" s="103" t="n">
        <f aca="false">M52+J52+G52</f>
        <v>0.015</v>
      </c>
      <c r="R52" s="103" t="n">
        <f aca="false">N52+K52+H52</f>
        <v>0.0075</v>
      </c>
      <c r="S52" s="103" t="n">
        <f aca="false">O52+L52+I52</f>
        <v>0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0</v>
      </c>
      <c r="AD52" s="90" t="n">
        <f aca="false">$F52*H52</f>
        <v>0</v>
      </c>
      <c r="AE52" s="90" t="n">
        <f aca="false">$F52*I52</f>
        <v>0</v>
      </c>
      <c r="AF52" s="90" t="n">
        <f aca="false">$F52*J52</f>
        <v>0</v>
      </c>
      <c r="AG52" s="90" t="n">
        <f aca="false">$F52*K52</f>
        <v>0</v>
      </c>
      <c r="AH52" s="90" t="n">
        <f aca="false">$F52*L52</f>
        <v>0</v>
      </c>
      <c r="AI52" s="90" t="n">
        <f aca="false">$F52*M52</f>
        <v>2544.30281617141</v>
      </c>
      <c r="AJ52" s="90" t="n">
        <f aca="false">$F52*N52</f>
        <v>1272.15140808571</v>
      </c>
      <c r="AK52" s="90" t="n">
        <f aca="false">F52*O52</f>
        <v>0</v>
      </c>
      <c r="AL52" s="94"/>
      <c r="AM52" s="90" t="n">
        <f aca="false">-CHOOSE($G$3,AC52-AE52,AE52-AC52)</f>
        <v>-0</v>
      </c>
      <c r="AN52" s="90" t="n">
        <f aca="false">-CHOOSE($G$3,AF52-AH52,AH52-AF52)</f>
        <v>-0</v>
      </c>
      <c r="AO52" s="90" t="n">
        <f aca="false">-CHOOSE($G$3,AI52-AL52,AK52-AI52)</f>
        <v>2544.30281617141</v>
      </c>
      <c r="AP52" s="107" t="n">
        <f aca="false">SUM(AM52:AO52)</f>
        <v>2544.30281617141</v>
      </c>
      <c r="AR52" s="90" t="n">
        <f aca="false">-CHOOSE($G$3,AD52-AC52,AC52-AD52)</f>
        <v>-0</v>
      </c>
      <c r="AS52" s="90" t="n">
        <f aca="false">-CHOOSE($G$3,AG52-AF52,AF52-AG52)</f>
        <v>-0</v>
      </c>
      <c r="AT52" s="90" t="n">
        <f aca="false">-CHOOSE($G$3,AJ52-AI52,AI52-AJ52:AJ53)</f>
        <v>-1272.15140808571</v>
      </c>
      <c r="AU52" s="107" t="n">
        <f aca="false">AR52+AS52+AT52</f>
        <v>-1272.15140808571</v>
      </c>
      <c r="AV52" s="107"/>
      <c r="AW52" s="91" t="n">
        <f aca="false">AU52+AP52</f>
        <v>1272.15140808571</v>
      </c>
      <c r="AY52" s="91" t="n">
        <f aca="false">AK52+AH52+AE52</f>
        <v>0</v>
      </c>
      <c r="AZ52" s="108"/>
    </row>
    <row r="53" customFormat="false" ht="12.75" hidden="false" customHeight="false" outlineLevel="0" collapsed="false">
      <c r="A53" s="25" t="n">
        <f aca="false">EDATE(A52,1)</f>
        <v>38261</v>
      </c>
      <c r="B53" s="95" t="n">
        <f aca="false">Inputs!K48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105" t="n">
        <v>0</v>
      </c>
      <c r="H53" s="99" t="n">
        <f aca="false">Inputs!O48</f>
        <v>0</v>
      </c>
      <c r="I53" s="101" t="n">
        <f aca="false">Inputs!L48</f>
        <v>0</v>
      </c>
      <c r="J53" s="105" t="n">
        <v>0</v>
      </c>
      <c r="K53" s="99" t="n">
        <f aca="false">Inputs!P48</f>
        <v>0</v>
      </c>
      <c r="L53" s="101" t="n">
        <f aca="false">Inputs!M48</f>
        <v>0</v>
      </c>
      <c r="M53" s="98" t="n">
        <f aca="false">VLOOKUP($A53,[1]!Table,MATCH(M$4,[1]!Curves,0))</f>
        <v>0.015</v>
      </c>
      <c r="N53" s="99" t="n">
        <f aca="false">Inputs!Q48</f>
        <v>0.0075</v>
      </c>
      <c r="O53" s="101" t="n">
        <f aca="false">Inputs!N48</f>
        <v>0</v>
      </c>
      <c r="P53" s="102"/>
      <c r="Q53" s="103" t="n">
        <f aca="false">M53+J53+G53</f>
        <v>0.015</v>
      </c>
      <c r="R53" s="103" t="n">
        <f aca="false">N53+K53+H53</f>
        <v>0.0075</v>
      </c>
      <c r="S53" s="103" t="n">
        <f aca="false">O53+L53+I53</f>
        <v>0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91" t="n">
        <f aca="false">AK53+AH53+AE53</f>
        <v>0</v>
      </c>
      <c r="AZ53" s="108"/>
    </row>
    <row r="54" customFormat="false" ht="12.75" hidden="false" customHeight="false" outlineLevel="0" collapsed="false">
      <c r="A54" s="25" t="n">
        <f aca="false">EDATE(A53,1)</f>
        <v>38292</v>
      </c>
      <c r="B54" s="95" t="n">
        <f aca="false">Inputs!K49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105" t="n">
        <v>0</v>
      </c>
      <c r="H54" s="99" t="n">
        <f aca="false">Inputs!O49</f>
        <v>0</v>
      </c>
      <c r="I54" s="101" t="n">
        <f aca="false">Inputs!L49</f>
        <v>0</v>
      </c>
      <c r="J54" s="105" t="n">
        <v>0</v>
      </c>
      <c r="K54" s="99" t="n">
        <f aca="false">Inputs!P49</f>
        <v>0</v>
      </c>
      <c r="L54" s="101" t="n">
        <f aca="false">Inputs!M49</f>
        <v>0</v>
      </c>
      <c r="M54" s="98" t="n">
        <f aca="false">VLOOKUP($A54,[1]!Table,MATCH(M$4,[1]!Curves,0))</f>
        <v>0.015</v>
      </c>
      <c r="N54" s="99" t="n">
        <f aca="false">Inputs!Q49</f>
        <v>0.0075</v>
      </c>
      <c r="O54" s="101" t="n">
        <f aca="false">Inputs!N49</f>
        <v>0</v>
      </c>
      <c r="P54" s="102"/>
      <c r="Q54" s="103" t="n">
        <f aca="false">M54+J54+G54</f>
        <v>0.015</v>
      </c>
      <c r="R54" s="103" t="n">
        <f aca="false">N54+K54+H54</f>
        <v>0.0075</v>
      </c>
      <c r="S54" s="103" t="n">
        <f aca="false">O54+L54+I54</f>
        <v>0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91" t="n">
        <f aca="false">AK54+AH54+AE54</f>
        <v>0</v>
      </c>
      <c r="AZ54" s="108"/>
    </row>
    <row r="55" customFormat="false" ht="12.75" hidden="false" customHeight="false" outlineLevel="0" collapsed="false">
      <c r="A55" s="25" t="n">
        <f aca="false">EDATE(A54,1)</f>
        <v>38322</v>
      </c>
      <c r="B55" s="95" t="n">
        <f aca="false">Inputs!K50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105" t="n">
        <v>0</v>
      </c>
      <c r="H55" s="99" t="n">
        <f aca="false">Inputs!O50</f>
        <v>0</v>
      </c>
      <c r="I55" s="101" t="n">
        <f aca="false">Inputs!L50</f>
        <v>0</v>
      </c>
      <c r="J55" s="105" t="n">
        <v>0</v>
      </c>
      <c r="K55" s="99" t="n">
        <f aca="false">Inputs!P50</f>
        <v>0</v>
      </c>
      <c r="L55" s="101" t="n">
        <f aca="false">Inputs!M50</f>
        <v>0</v>
      </c>
      <c r="M55" s="98" t="n">
        <f aca="false">VLOOKUP($A55,[1]!Table,MATCH(M$4,[1]!Curves,0))</f>
        <v>0.015</v>
      </c>
      <c r="N55" s="99" t="n">
        <f aca="false">Inputs!Q50</f>
        <v>0.0075</v>
      </c>
      <c r="O55" s="101" t="n">
        <f aca="false">Inputs!N50</f>
        <v>0</v>
      </c>
      <c r="P55" s="102"/>
      <c r="Q55" s="103" t="n">
        <f aca="false">M55+J55+G55</f>
        <v>0.015</v>
      </c>
      <c r="R55" s="103" t="n">
        <f aca="false">N55+K55+H55</f>
        <v>0.0075</v>
      </c>
      <c r="S55" s="103" t="n">
        <f aca="false">O55+L55+I55</f>
        <v>0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91" t="n">
        <f aca="false">AK55+AH55+AE55</f>
        <v>0</v>
      </c>
      <c r="AZ55" s="108"/>
    </row>
    <row r="56" customFormat="false" ht="12.75" hidden="false" customHeight="false" outlineLevel="0" collapsed="false">
      <c r="A56" s="25" t="n">
        <f aca="false">EDATE(A55,1)</f>
        <v>38353</v>
      </c>
      <c r="B56" s="95" t="n">
        <f aca="false">Inputs!K51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105" t="n">
        <v>0</v>
      </c>
      <c r="H56" s="99" t="n">
        <f aca="false">Inputs!O51</f>
        <v>0</v>
      </c>
      <c r="I56" s="101" t="n">
        <f aca="false">Inputs!L51</f>
        <v>0</v>
      </c>
      <c r="J56" s="105" t="n">
        <v>0</v>
      </c>
      <c r="K56" s="99" t="n">
        <f aca="false">Inputs!P51</f>
        <v>0</v>
      </c>
      <c r="L56" s="101" t="n">
        <f aca="false">Inputs!M51</f>
        <v>0</v>
      </c>
      <c r="M56" s="98" t="n">
        <f aca="false">VLOOKUP($A56,[1]!Table,MATCH(M$4,[1]!Curves,0))</f>
        <v>0.02</v>
      </c>
      <c r="N56" s="99" t="n">
        <f aca="false">Inputs!Q51</f>
        <v>0.0125</v>
      </c>
      <c r="O56" s="101" t="n">
        <f aca="false">Inputs!N51</f>
        <v>0</v>
      </c>
      <c r="P56" s="102"/>
      <c r="Q56" s="103" t="n">
        <f aca="false">M56+J56+G56</f>
        <v>0.02</v>
      </c>
      <c r="R56" s="103" t="n">
        <f aca="false">N56+K56+H56</f>
        <v>0.0125</v>
      </c>
      <c r="S56" s="103" t="n">
        <f aca="false">O56+L56+I56</f>
        <v>0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91" t="n">
        <f aca="false">AK56+AH56+AE56</f>
        <v>0</v>
      </c>
      <c r="AZ56" s="108"/>
    </row>
    <row r="57" customFormat="false" ht="12.75" hidden="false" customHeight="false" outlineLevel="0" collapsed="false">
      <c r="A57" s="25" t="n">
        <f aca="false">EDATE(A56,1)</f>
        <v>38384</v>
      </c>
      <c r="B57" s="95" t="n">
        <f aca="false">Inputs!K52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105" t="n">
        <v>0</v>
      </c>
      <c r="H57" s="99" t="n">
        <f aca="false">Inputs!O52</f>
        <v>0</v>
      </c>
      <c r="I57" s="101" t="n">
        <f aca="false">Inputs!L52</f>
        <v>0</v>
      </c>
      <c r="J57" s="105" t="n">
        <v>0</v>
      </c>
      <c r="K57" s="99" t="n">
        <f aca="false">Inputs!P52</f>
        <v>0</v>
      </c>
      <c r="L57" s="101" t="n">
        <f aca="false">Inputs!M52</f>
        <v>0</v>
      </c>
      <c r="M57" s="98" t="n">
        <f aca="false">VLOOKUP($A57,[1]!Table,MATCH(M$4,[1]!Curves,0))</f>
        <v>0.02</v>
      </c>
      <c r="N57" s="99" t="n">
        <f aca="false">Inputs!Q52</f>
        <v>0.0125</v>
      </c>
      <c r="O57" s="101" t="n">
        <f aca="false">Inputs!N52</f>
        <v>0</v>
      </c>
      <c r="P57" s="102"/>
      <c r="Q57" s="103" t="n">
        <f aca="false">M57+J57+G57</f>
        <v>0.02</v>
      </c>
      <c r="R57" s="103" t="n">
        <f aca="false">N57+K57+H57</f>
        <v>0.0125</v>
      </c>
      <c r="S57" s="103" t="n">
        <f aca="false">O57+L57+I57</f>
        <v>0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91" t="n">
        <f aca="false">AK57+AH57+AE57</f>
        <v>0</v>
      </c>
      <c r="AZ57" s="108"/>
    </row>
    <row r="58" customFormat="false" ht="12.75" hidden="false" customHeight="false" outlineLevel="0" collapsed="false">
      <c r="A58" s="25" t="n">
        <f aca="false">EDATE(A57,1)</f>
        <v>38412</v>
      </c>
      <c r="B58" s="95" t="n">
        <f aca="false">Inputs!K53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105" t="n">
        <v>0</v>
      </c>
      <c r="H58" s="99" t="n">
        <f aca="false">Inputs!O53</f>
        <v>0</v>
      </c>
      <c r="I58" s="101" t="n">
        <f aca="false">Inputs!L53</f>
        <v>0</v>
      </c>
      <c r="J58" s="105" t="n">
        <v>0</v>
      </c>
      <c r="K58" s="99" t="n">
        <f aca="false">Inputs!P53</f>
        <v>0</v>
      </c>
      <c r="L58" s="101" t="n">
        <f aca="false">Inputs!M53</f>
        <v>0</v>
      </c>
      <c r="M58" s="98" t="n">
        <f aca="false">VLOOKUP($A58,[1]!Table,MATCH(M$4,[1]!Curves,0))</f>
        <v>0.02</v>
      </c>
      <c r="N58" s="99" t="n">
        <f aca="false">Inputs!Q53</f>
        <v>0.0125</v>
      </c>
      <c r="O58" s="101" t="n">
        <f aca="false">Inputs!N53</f>
        <v>0</v>
      </c>
      <c r="P58" s="102"/>
      <c r="Q58" s="103" t="n">
        <f aca="false">M58+J58+G58</f>
        <v>0.02</v>
      </c>
      <c r="R58" s="103" t="n">
        <f aca="false">N58+K58+H58</f>
        <v>0.0125</v>
      </c>
      <c r="S58" s="103" t="n">
        <f aca="false">O58+L58+I58</f>
        <v>0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91" t="n">
        <f aca="false">AK58+AH58+AE58</f>
        <v>0</v>
      </c>
      <c r="AZ58" s="108"/>
    </row>
    <row r="59" customFormat="false" ht="12.75" hidden="false" customHeight="false" outlineLevel="0" collapsed="false">
      <c r="A59" s="25" t="n">
        <f aca="false">EDATE(A58,1)</f>
        <v>38443</v>
      </c>
      <c r="B59" s="95" t="n">
        <f aca="false">Inputs!K54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105" t="n">
        <v>0</v>
      </c>
      <c r="H59" s="99" t="n">
        <f aca="false">Inputs!O54</f>
        <v>0</v>
      </c>
      <c r="I59" s="101" t="n">
        <f aca="false">Inputs!L54</f>
        <v>0</v>
      </c>
      <c r="J59" s="105" t="n">
        <v>0</v>
      </c>
      <c r="K59" s="99" t="n">
        <f aca="false">Inputs!P54</f>
        <v>0</v>
      </c>
      <c r="L59" s="101" t="n">
        <f aca="false">Inputs!M54</f>
        <v>0</v>
      </c>
      <c r="M59" s="98" t="n">
        <f aca="false">VLOOKUP($A59,[1]!Table,MATCH(M$4,[1]!Curves,0))</f>
        <v>0.015</v>
      </c>
      <c r="N59" s="99" t="n">
        <f aca="false">Inputs!Q54</f>
        <v>0.0075</v>
      </c>
      <c r="O59" s="101" t="n">
        <f aca="false">Inputs!N54</f>
        <v>0</v>
      </c>
      <c r="P59" s="102"/>
      <c r="Q59" s="103" t="n">
        <f aca="false">M59+J59+G59</f>
        <v>0.015</v>
      </c>
      <c r="R59" s="103" t="n">
        <f aca="false">N59+K59+H59</f>
        <v>0.0075</v>
      </c>
      <c r="S59" s="103" t="n">
        <f aca="false">O59+L59+I59</f>
        <v>0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91" t="n">
        <f aca="false">AK59+AH59+AE59</f>
        <v>0</v>
      </c>
      <c r="AZ59" s="108"/>
    </row>
    <row r="60" customFormat="false" ht="12.75" hidden="false" customHeight="false" outlineLevel="0" collapsed="false">
      <c r="A60" s="25" t="n">
        <f aca="false">EDATE(A59,1)</f>
        <v>38473</v>
      </c>
      <c r="B60" s="95" t="n">
        <f aca="false">Inputs!K55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105" t="n">
        <v>0</v>
      </c>
      <c r="H60" s="99" t="n">
        <f aca="false">Inputs!O55</f>
        <v>0</v>
      </c>
      <c r="I60" s="101" t="n">
        <f aca="false">Inputs!L55</f>
        <v>0</v>
      </c>
      <c r="J60" s="105" t="n">
        <v>0</v>
      </c>
      <c r="K60" s="99" t="n">
        <f aca="false">Inputs!P55</f>
        <v>0</v>
      </c>
      <c r="L60" s="101" t="n">
        <f aca="false">Inputs!M55</f>
        <v>0</v>
      </c>
      <c r="M60" s="98" t="n">
        <f aca="false">VLOOKUP($A60,[1]!Table,MATCH(M$4,[1]!Curves,0))</f>
        <v>0.015</v>
      </c>
      <c r="N60" s="99" t="n">
        <f aca="false">Inputs!Q55</f>
        <v>0.0075</v>
      </c>
      <c r="O60" s="101" t="n">
        <f aca="false">Inputs!N55</f>
        <v>0</v>
      </c>
      <c r="P60" s="102"/>
      <c r="Q60" s="103" t="n">
        <f aca="false">M60+J60+G60</f>
        <v>0.015</v>
      </c>
      <c r="R60" s="103" t="n">
        <f aca="false">N60+K60+H60</f>
        <v>0.0075</v>
      </c>
      <c r="S60" s="103" t="n">
        <f aca="false">O60+L60+I60</f>
        <v>0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91" t="n">
        <f aca="false">AK60+AH60+AE60</f>
        <v>0</v>
      </c>
      <c r="AZ60" s="108"/>
    </row>
    <row r="61" customFormat="false" ht="12.75" hidden="false" customHeight="false" outlineLevel="0" collapsed="false">
      <c r="A61" s="25" t="n">
        <f aca="false">EDATE(A60,1)</f>
        <v>38504</v>
      </c>
      <c r="B61" s="95" t="n">
        <f aca="false">Inputs!K56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105" t="n">
        <v>0</v>
      </c>
      <c r="H61" s="99" t="n">
        <f aca="false">Inputs!O56</f>
        <v>0</v>
      </c>
      <c r="I61" s="101" t="n">
        <f aca="false">Inputs!L56</f>
        <v>0</v>
      </c>
      <c r="J61" s="105" t="n">
        <v>0</v>
      </c>
      <c r="K61" s="99" t="n">
        <f aca="false">Inputs!P56</f>
        <v>0</v>
      </c>
      <c r="L61" s="101" t="n">
        <f aca="false">Inputs!M56</f>
        <v>0</v>
      </c>
      <c r="M61" s="98" t="n">
        <f aca="false">VLOOKUP($A61,[1]!Table,MATCH(M$4,[1]!Curves,0))</f>
        <v>0.015</v>
      </c>
      <c r="N61" s="99" t="n">
        <f aca="false">Inputs!Q56</f>
        <v>0.0075</v>
      </c>
      <c r="O61" s="101" t="n">
        <f aca="false">Inputs!N56</f>
        <v>0</v>
      </c>
      <c r="P61" s="102"/>
      <c r="Q61" s="103" t="n">
        <f aca="false">M61+J61+G61</f>
        <v>0.015</v>
      </c>
      <c r="R61" s="103" t="n">
        <f aca="false">N61+K61+H61</f>
        <v>0.0075</v>
      </c>
      <c r="S61" s="103" t="n">
        <f aca="false">O61+L61+I61</f>
        <v>0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91" t="n">
        <f aca="false">AK61+AH61+AE61</f>
        <v>0</v>
      </c>
      <c r="AZ61" s="108"/>
    </row>
    <row r="62" customFormat="false" ht="12.75" hidden="false" customHeight="false" outlineLevel="0" collapsed="false">
      <c r="A62" s="25" t="n">
        <f aca="false">EDATE(A61,1)</f>
        <v>38534</v>
      </c>
      <c r="B62" s="95" t="n">
        <f aca="false">Inputs!K57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105" t="n">
        <v>0</v>
      </c>
      <c r="H62" s="99" t="n">
        <f aca="false">Inputs!O57</f>
        <v>0</v>
      </c>
      <c r="I62" s="101" t="n">
        <f aca="false">Inputs!L57</f>
        <v>0</v>
      </c>
      <c r="J62" s="105" t="n">
        <v>0</v>
      </c>
      <c r="K62" s="99" t="n">
        <f aca="false">Inputs!P57</f>
        <v>0</v>
      </c>
      <c r="L62" s="101" t="n">
        <f aca="false">Inputs!M57</f>
        <v>0</v>
      </c>
      <c r="M62" s="98" t="n">
        <f aca="false">VLOOKUP($A62,[1]!Table,MATCH(M$4,[1]!Curves,0))</f>
        <v>0.015</v>
      </c>
      <c r="N62" s="99" t="n">
        <f aca="false">Inputs!Q57</f>
        <v>0.0075</v>
      </c>
      <c r="O62" s="101" t="n">
        <f aca="false">Inputs!N57</f>
        <v>0</v>
      </c>
      <c r="P62" s="102"/>
      <c r="Q62" s="103" t="n">
        <f aca="false">M62+J62+G62</f>
        <v>0.015</v>
      </c>
      <c r="R62" s="103" t="n">
        <f aca="false">N62+K62+H62</f>
        <v>0.0075</v>
      </c>
      <c r="S62" s="103" t="n">
        <f aca="false">O62+L62+I62</f>
        <v>0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91" t="n">
        <f aca="false">AK62+AH62+AE62</f>
        <v>0</v>
      </c>
      <c r="AZ62" s="108"/>
    </row>
    <row r="63" customFormat="false" ht="12.75" hidden="false" customHeight="false" outlineLevel="0" collapsed="false">
      <c r="A63" s="25" t="n">
        <f aca="false">EDATE(A62,1)</f>
        <v>38565</v>
      </c>
      <c r="B63" s="95" t="n">
        <f aca="false">Inputs!K58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105" t="n">
        <v>0</v>
      </c>
      <c r="H63" s="99" t="n">
        <f aca="false">Inputs!O58</f>
        <v>0</v>
      </c>
      <c r="I63" s="101" t="n">
        <f aca="false">Inputs!L58</f>
        <v>0</v>
      </c>
      <c r="J63" s="105" t="n">
        <v>0</v>
      </c>
      <c r="K63" s="99" t="n">
        <f aca="false">Inputs!P58</f>
        <v>0</v>
      </c>
      <c r="L63" s="101" t="n">
        <f aca="false">Inputs!M58</f>
        <v>0</v>
      </c>
      <c r="M63" s="98" t="n">
        <f aca="false">VLOOKUP($A63,[1]!Table,MATCH(M$4,[1]!Curves,0))</f>
        <v>0.015</v>
      </c>
      <c r="N63" s="99" t="n">
        <f aca="false">Inputs!Q58</f>
        <v>0.0075</v>
      </c>
      <c r="O63" s="101" t="n">
        <f aca="false">Inputs!N58</f>
        <v>0</v>
      </c>
      <c r="P63" s="102"/>
      <c r="Q63" s="103" t="n">
        <f aca="false">M63+J63+G63</f>
        <v>0.015</v>
      </c>
      <c r="R63" s="103" t="n">
        <f aca="false">N63+K63+H63</f>
        <v>0.0075</v>
      </c>
      <c r="S63" s="103" t="n">
        <f aca="false">O63+L63+I63</f>
        <v>0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91" t="n">
        <f aca="false">AK63+AH63+AE63</f>
        <v>0</v>
      </c>
      <c r="AZ63" s="108"/>
    </row>
    <row r="64" customFormat="false" ht="12.75" hidden="false" customHeight="false" outlineLevel="0" collapsed="false">
      <c r="A64" s="25" t="n">
        <f aca="false">EDATE(A63,1)</f>
        <v>38596</v>
      </c>
      <c r="B64" s="95" t="n">
        <f aca="false">Inputs!K59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105" t="n">
        <v>0</v>
      </c>
      <c r="H64" s="99" t="n">
        <f aca="false">Inputs!O59</f>
        <v>0</v>
      </c>
      <c r="I64" s="101" t="n">
        <f aca="false">Inputs!L59</f>
        <v>0</v>
      </c>
      <c r="J64" s="105" t="n">
        <v>0</v>
      </c>
      <c r="K64" s="99" t="n">
        <f aca="false">Inputs!P59</f>
        <v>0</v>
      </c>
      <c r="L64" s="101" t="n">
        <f aca="false">Inputs!M59</f>
        <v>0</v>
      </c>
      <c r="M64" s="98" t="n">
        <f aca="false">VLOOKUP($A64,[1]!Table,MATCH(M$4,[1]!Curves,0))</f>
        <v>0.015</v>
      </c>
      <c r="N64" s="99" t="n">
        <f aca="false">Inputs!Q59</f>
        <v>0.0075</v>
      </c>
      <c r="O64" s="101" t="n">
        <f aca="false">Inputs!N59</f>
        <v>0</v>
      </c>
      <c r="P64" s="102"/>
      <c r="Q64" s="103" t="n">
        <f aca="false">M64+J64+G64</f>
        <v>0.015</v>
      </c>
      <c r="R64" s="103" t="n">
        <f aca="false">N64+K64+H64</f>
        <v>0.0075</v>
      </c>
      <c r="S64" s="103" t="n">
        <f aca="false">O64+L64+I64</f>
        <v>0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91" t="n">
        <f aca="false">AK64+AH64+AE64</f>
        <v>0</v>
      </c>
      <c r="AZ64" s="108"/>
    </row>
    <row r="65" customFormat="false" ht="12.75" hidden="false" customHeight="false" outlineLevel="0" collapsed="false">
      <c r="A65" s="25" t="n">
        <f aca="false">EDATE(A64,1)</f>
        <v>38626</v>
      </c>
      <c r="B65" s="95" t="n">
        <f aca="false">Inputs!K60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105" t="n">
        <v>0</v>
      </c>
      <c r="H65" s="99" t="n">
        <f aca="false">Inputs!O60</f>
        <v>0</v>
      </c>
      <c r="I65" s="101" t="n">
        <f aca="false">Inputs!L60</f>
        <v>0</v>
      </c>
      <c r="J65" s="105" t="n">
        <v>0</v>
      </c>
      <c r="K65" s="99" t="n">
        <f aca="false">Inputs!P60</f>
        <v>0</v>
      </c>
      <c r="L65" s="101" t="n">
        <f aca="false">Inputs!M60</f>
        <v>0</v>
      </c>
      <c r="M65" s="98" t="n">
        <f aca="false">VLOOKUP($A65,[1]!Table,MATCH(M$4,[1]!Curves,0))</f>
        <v>0.015</v>
      </c>
      <c r="N65" s="99" t="n">
        <f aca="false">Inputs!Q60</f>
        <v>0.0075</v>
      </c>
      <c r="O65" s="101" t="n">
        <f aca="false">Inputs!N60</f>
        <v>0</v>
      </c>
      <c r="P65" s="102"/>
      <c r="Q65" s="103" t="n">
        <f aca="false">M65+J65+G65</f>
        <v>0.015</v>
      </c>
      <c r="R65" s="103" t="n">
        <f aca="false">N65+K65+H65</f>
        <v>0.0075</v>
      </c>
      <c r="S65" s="103" t="n">
        <f aca="false">O65+L65+I65</f>
        <v>0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91" t="n">
        <f aca="false">AK65+AH65+AE65</f>
        <v>0</v>
      </c>
      <c r="AZ65" s="108"/>
    </row>
    <row r="66" customFormat="false" ht="12.75" hidden="false" customHeight="false" outlineLevel="0" collapsed="false">
      <c r="A66" s="25" t="n">
        <f aca="false">EDATE(A65,1)</f>
        <v>38657</v>
      </c>
      <c r="B66" s="95" t="n">
        <f aca="false">Inputs!K61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105" t="n">
        <v>0</v>
      </c>
      <c r="H66" s="99" t="n">
        <f aca="false">Inputs!O61</f>
        <v>0</v>
      </c>
      <c r="I66" s="101" t="n">
        <f aca="false">Inputs!L61</f>
        <v>0</v>
      </c>
      <c r="J66" s="105" t="n">
        <v>0</v>
      </c>
      <c r="K66" s="99" t="n">
        <f aca="false">Inputs!P61</f>
        <v>0</v>
      </c>
      <c r="L66" s="101" t="n">
        <f aca="false">Inputs!M61</f>
        <v>0</v>
      </c>
      <c r="M66" s="98" t="n">
        <f aca="false">VLOOKUP($A66,[1]!Table,MATCH(M$4,[1]!Curves,0))</f>
        <v>0.015</v>
      </c>
      <c r="N66" s="99" t="n">
        <f aca="false">Inputs!Q61</f>
        <v>0.0075</v>
      </c>
      <c r="O66" s="101" t="n">
        <f aca="false">Inputs!N61</f>
        <v>0</v>
      </c>
      <c r="P66" s="102"/>
      <c r="Q66" s="103" t="n">
        <f aca="false">M66+J66+G66</f>
        <v>0.015</v>
      </c>
      <c r="R66" s="103" t="n">
        <f aca="false">N66+K66+H66</f>
        <v>0.0075</v>
      </c>
      <c r="S66" s="103" t="n">
        <f aca="false">O66+L66+I66</f>
        <v>0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91" t="n">
        <f aca="false">AK66+AH66+AE66</f>
        <v>0</v>
      </c>
      <c r="AZ66" s="108"/>
    </row>
    <row r="67" customFormat="false" ht="12.75" hidden="false" customHeight="false" outlineLevel="0" collapsed="false">
      <c r="A67" s="25" t="n">
        <f aca="false">EDATE(A66,1)</f>
        <v>38687</v>
      </c>
      <c r="B67" s="95" t="n">
        <f aca="false">Inputs!K62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105" t="n">
        <v>0</v>
      </c>
      <c r="H67" s="99" t="n">
        <f aca="false">Inputs!O62</f>
        <v>0</v>
      </c>
      <c r="I67" s="101" t="n">
        <f aca="false">Inputs!L62</f>
        <v>0</v>
      </c>
      <c r="J67" s="105" t="n">
        <v>0</v>
      </c>
      <c r="K67" s="99" t="n">
        <f aca="false">Inputs!P62</f>
        <v>0</v>
      </c>
      <c r="L67" s="101" t="n">
        <f aca="false">Inputs!M62</f>
        <v>0</v>
      </c>
      <c r="M67" s="98" t="n">
        <f aca="false">VLOOKUP($A67,[1]!Table,MATCH(M$4,[1]!Curves,0))</f>
        <v>0.015</v>
      </c>
      <c r="N67" s="99" t="n">
        <f aca="false">Inputs!Q62</f>
        <v>0.0075</v>
      </c>
      <c r="O67" s="101" t="n">
        <f aca="false">Inputs!N62</f>
        <v>0</v>
      </c>
      <c r="P67" s="102"/>
      <c r="Q67" s="103" t="n">
        <f aca="false">M67+J67+G67</f>
        <v>0.015</v>
      </c>
      <c r="R67" s="103" t="n">
        <f aca="false">N67+K67+H67</f>
        <v>0.0075</v>
      </c>
      <c r="S67" s="103" t="n">
        <f aca="false">O67+L67+I67</f>
        <v>0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91" t="n">
        <f aca="false">AK67+AH67+AE67</f>
        <v>0</v>
      </c>
      <c r="AZ67" s="108"/>
    </row>
    <row r="68" customFormat="false" ht="12.75" hidden="false" customHeight="false" outlineLevel="0" collapsed="false">
      <c r="A68" s="25" t="n">
        <f aca="false">EDATE(A67,1)</f>
        <v>38718</v>
      </c>
      <c r="B68" s="95" t="n">
        <f aca="false">Inputs!K63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105" t="n">
        <v>0</v>
      </c>
      <c r="H68" s="99" t="n">
        <f aca="false">Inputs!O63</f>
        <v>0</v>
      </c>
      <c r="I68" s="101" t="n">
        <f aca="false">Inputs!L63</f>
        <v>0</v>
      </c>
      <c r="J68" s="105" t="n">
        <v>0</v>
      </c>
      <c r="K68" s="99" t="n">
        <f aca="false">Inputs!P63</f>
        <v>0</v>
      </c>
      <c r="L68" s="101" t="n">
        <f aca="false">Inputs!M63</f>
        <v>0</v>
      </c>
      <c r="M68" s="98" t="n">
        <f aca="false">VLOOKUP($A68,[1]!Table,MATCH(M$4,[1]!Curves,0))</f>
        <v>0.0125</v>
      </c>
      <c r="N68" s="99" t="n">
        <f aca="false">Inputs!Q63</f>
        <v>0.005</v>
      </c>
      <c r="O68" s="101" t="n">
        <f aca="false">Inputs!N63</f>
        <v>0</v>
      </c>
      <c r="P68" s="102"/>
      <c r="Q68" s="103" t="n">
        <f aca="false">M68+J68+G68</f>
        <v>0.0125</v>
      </c>
      <c r="R68" s="103" t="n">
        <f aca="false">N68+K68+H68</f>
        <v>0.005</v>
      </c>
      <c r="S68" s="103" t="n">
        <f aca="false">O68+L68+I68</f>
        <v>0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91" t="n">
        <f aca="false">AK68+AH68+AE68</f>
        <v>0</v>
      </c>
      <c r="AZ68" s="108"/>
    </row>
    <row r="69" customFormat="false" ht="12.75" hidden="false" customHeight="false" outlineLevel="0" collapsed="false">
      <c r="A69" s="25" t="n">
        <f aca="false">EDATE(A68,1)</f>
        <v>38749</v>
      </c>
      <c r="B69" s="95" t="n">
        <f aca="false">Inputs!K64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105" t="n">
        <v>0</v>
      </c>
      <c r="H69" s="99" t="n">
        <f aca="false">Inputs!O64</f>
        <v>0</v>
      </c>
      <c r="I69" s="101" t="n">
        <f aca="false">Inputs!L64</f>
        <v>0</v>
      </c>
      <c r="J69" s="105" t="n">
        <v>0</v>
      </c>
      <c r="K69" s="99" t="n">
        <f aca="false">Inputs!P64</f>
        <v>0</v>
      </c>
      <c r="L69" s="101" t="n">
        <f aca="false">Inputs!M64</f>
        <v>0</v>
      </c>
      <c r="M69" s="98" t="n">
        <f aca="false">VLOOKUP($A69,[1]!Table,MATCH(M$4,[1]!Curves,0))</f>
        <v>0.0125</v>
      </c>
      <c r="N69" s="99" t="n">
        <f aca="false">Inputs!Q64</f>
        <v>0.005</v>
      </c>
      <c r="O69" s="101" t="n">
        <f aca="false">Inputs!N64</f>
        <v>0</v>
      </c>
      <c r="P69" s="102"/>
      <c r="Q69" s="103" t="n">
        <f aca="false">M69+J69+G69</f>
        <v>0.0125</v>
      </c>
      <c r="R69" s="103" t="n">
        <f aca="false">N69+K69+H69</f>
        <v>0.005</v>
      </c>
      <c r="S69" s="103" t="n">
        <f aca="false">O69+L69+I69</f>
        <v>0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91" t="n">
        <f aca="false">AK69+AH69+AE69</f>
        <v>0</v>
      </c>
      <c r="AZ69" s="108"/>
    </row>
    <row r="70" customFormat="false" ht="12.75" hidden="false" customHeight="false" outlineLevel="0" collapsed="false">
      <c r="A70" s="25" t="n">
        <f aca="false">EDATE(A69,1)</f>
        <v>38777</v>
      </c>
      <c r="B70" s="95" t="n">
        <f aca="false">Inputs!K65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105" t="n">
        <v>0</v>
      </c>
      <c r="H70" s="99" t="n">
        <f aca="false">Inputs!O65</f>
        <v>0</v>
      </c>
      <c r="I70" s="101" t="n">
        <f aca="false">Inputs!L65</f>
        <v>0</v>
      </c>
      <c r="J70" s="105" t="n">
        <v>0</v>
      </c>
      <c r="K70" s="99" t="n">
        <f aca="false">Inputs!P65</f>
        <v>0</v>
      </c>
      <c r="L70" s="101" t="n">
        <f aca="false">Inputs!M65</f>
        <v>0</v>
      </c>
      <c r="M70" s="98" t="n">
        <f aca="false">VLOOKUP($A70,[1]!Table,MATCH(M$4,[1]!Curves,0))</f>
        <v>0.0125</v>
      </c>
      <c r="N70" s="99" t="n">
        <f aca="false">Inputs!Q65</f>
        <v>0.005</v>
      </c>
      <c r="O70" s="101" t="n">
        <f aca="false">Inputs!N65</f>
        <v>0</v>
      </c>
      <c r="P70" s="102"/>
      <c r="Q70" s="103" t="n">
        <f aca="false">M70+J70+G70</f>
        <v>0.0125</v>
      </c>
      <c r="R70" s="103" t="n">
        <f aca="false">N70+K70+H70</f>
        <v>0.005</v>
      </c>
      <c r="S70" s="103" t="n">
        <f aca="false">O70+L70+I70</f>
        <v>0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91" t="n">
        <f aca="false">AK70+AH70+AE70</f>
        <v>0</v>
      </c>
      <c r="AZ70" s="108"/>
    </row>
    <row r="71" customFormat="false" ht="12.75" hidden="false" customHeight="false" outlineLevel="0" collapsed="false">
      <c r="A71" s="25" t="n">
        <f aca="false">EDATE(A70,1)</f>
        <v>38808</v>
      </c>
      <c r="B71" s="95" t="n">
        <f aca="false">Inputs!K66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105" t="n">
        <v>0</v>
      </c>
      <c r="H71" s="99" t="n">
        <f aca="false">Inputs!O66</f>
        <v>0</v>
      </c>
      <c r="I71" s="101" t="n">
        <f aca="false">Inputs!L66</f>
        <v>0</v>
      </c>
      <c r="J71" s="105" t="n">
        <v>0</v>
      </c>
      <c r="K71" s="99" t="n">
        <f aca="false">Inputs!P66</f>
        <v>0</v>
      </c>
      <c r="L71" s="101" t="n">
        <f aca="false">Inputs!M66</f>
        <v>0</v>
      </c>
      <c r="M71" s="98" t="n">
        <f aca="false">VLOOKUP($A71,[1]!Table,MATCH(M$4,[1]!Curves,0))</f>
        <v>0.01</v>
      </c>
      <c r="N71" s="99" t="n">
        <f aca="false">Inputs!Q66</f>
        <v>0.0025</v>
      </c>
      <c r="O71" s="101" t="n">
        <f aca="false">Inputs!N66</f>
        <v>0</v>
      </c>
      <c r="P71" s="102"/>
      <c r="Q71" s="103" t="n">
        <f aca="false">M71+J71+G71</f>
        <v>0.01</v>
      </c>
      <c r="R71" s="103" t="n">
        <f aca="false">N71+K71+H71</f>
        <v>0.0025</v>
      </c>
      <c r="S71" s="103" t="n">
        <f aca="false">O71+L71+I71</f>
        <v>0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91" t="n">
        <f aca="false">AK71+AH71+AE71</f>
        <v>0</v>
      </c>
      <c r="AZ71" s="108"/>
    </row>
    <row r="72" customFormat="false" ht="12.75" hidden="false" customHeight="false" outlineLevel="0" collapsed="false">
      <c r="A72" s="25" t="n">
        <f aca="false">EDATE(A71,1)</f>
        <v>38838</v>
      </c>
      <c r="B72" s="95" t="n">
        <f aca="false">Inputs!K67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105" t="n">
        <v>0</v>
      </c>
      <c r="H72" s="99" t="n">
        <f aca="false">Inputs!O67</f>
        <v>0</v>
      </c>
      <c r="I72" s="101" t="n">
        <f aca="false">Inputs!L67</f>
        <v>0</v>
      </c>
      <c r="J72" s="105" t="n">
        <v>0</v>
      </c>
      <c r="K72" s="99" t="n">
        <f aca="false">Inputs!P67</f>
        <v>0</v>
      </c>
      <c r="L72" s="101" t="n">
        <f aca="false">Inputs!M67</f>
        <v>0</v>
      </c>
      <c r="M72" s="98" t="n">
        <f aca="false">VLOOKUP($A72,[1]!Table,MATCH(M$4,[1]!Curves,0))</f>
        <v>0.01</v>
      </c>
      <c r="N72" s="99" t="n">
        <f aca="false">Inputs!Q67</f>
        <v>0.0025</v>
      </c>
      <c r="O72" s="101" t="n">
        <f aca="false">Inputs!N67</f>
        <v>0</v>
      </c>
      <c r="P72" s="102"/>
      <c r="Q72" s="103" t="n">
        <f aca="false">M72+J72+G72</f>
        <v>0.01</v>
      </c>
      <c r="R72" s="103" t="n">
        <f aca="false">N72+K72+H72</f>
        <v>0.0025</v>
      </c>
      <c r="S72" s="103" t="n">
        <f aca="false">O72+L72+I72</f>
        <v>0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91" t="n">
        <f aca="false">AK72+AH72+AE72</f>
        <v>0</v>
      </c>
      <c r="AZ72" s="108"/>
    </row>
    <row r="73" customFormat="false" ht="12.75" hidden="false" customHeight="false" outlineLevel="0" collapsed="false">
      <c r="A73" s="25" t="n">
        <f aca="false">EDATE(A72,1)</f>
        <v>38869</v>
      </c>
      <c r="B73" s="95" t="n">
        <f aca="false">Inputs!K68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105" t="n">
        <v>0</v>
      </c>
      <c r="H73" s="99" t="n">
        <f aca="false">Inputs!O68</f>
        <v>0</v>
      </c>
      <c r="I73" s="101" t="n">
        <f aca="false">Inputs!L68</f>
        <v>0</v>
      </c>
      <c r="J73" s="105" t="n">
        <v>0</v>
      </c>
      <c r="K73" s="99" t="n">
        <f aca="false">Inputs!P68</f>
        <v>0</v>
      </c>
      <c r="L73" s="101" t="n">
        <f aca="false">Inputs!M68</f>
        <v>0</v>
      </c>
      <c r="M73" s="98" t="n">
        <f aca="false">VLOOKUP($A73,[1]!Table,MATCH(M$4,[1]!Curves,0))</f>
        <v>0.01</v>
      </c>
      <c r="N73" s="99" t="n">
        <f aca="false">Inputs!Q68</f>
        <v>0.0025</v>
      </c>
      <c r="O73" s="101" t="n">
        <f aca="false">Inputs!N68</f>
        <v>0</v>
      </c>
      <c r="P73" s="102"/>
      <c r="Q73" s="103" t="n">
        <f aca="false">M73+J73+G73</f>
        <v>0.01</v>
      </c>
      <c r="R73" s="103" t="n">
        <f aca="false">N73+K73+H73</f>
        <v>0.0025</v>
      </c>
      <c r="S73" s="103" t="n">
        <f aca="false">O73+L73+I73</f>
        <v>0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91" t="n">
        <f aca="false">AK73+AH73+AE73</f>
        <v>0</v>
      </c>
      <c r="AZ73" s="108"/>
    </row>
    <row r="74" customFormat="false" ht="12.75" hidden="false" customHeight="false" outlineLevel="0" collapsed="false">
      <c r="A74" s="25" t="n">
        <f aca="false">EDATE(A73,1)</f>
        <v>38899</v>
      </c>
      <c r="B74" s="95" t="n">
        <f aca="false">Inputs!K69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105" t="n">
        <v>0</v>
      </c>
      <c r="H74" s="99" t="n">
        <f aca="false">Inputs!O69</f>
        <v>0</v>
      </c>
      <c r="I74" s="101" t="n">
        <f aca="false">Inputs!L69</f>
        <v>0</v>
      </c>
      <c r="J74" s="105" t="n">
        <v>0</v>
      </c>
      <c r="K74" s="99" t="n">
        <f aca="false">Inputs!P69</f>
        <v>0</v>
      </c>
      <c r="L74" s="101" t="n">
        <f aca="false">Inputs!M69</f>
        <v>0</v>
      </c>
      <c r="M74" s="98" t="n">
        <f aca="false">VLOOKUP($A74,[1]!Table,MATCH(M$4,[1]!Curves,0))</f>
        <v>0.01</v>
      </c>
      <c r="N74" s="99" t="n">
        <f aca="false">Inputs!Q69</f>
        <v>0.0025</v>
      </c>
      <c r="O74" s="101" t="n">
        <f aca="false">Inputs!N69</f>
        <v>0</v>
      </c>
      <c r="P74" s="102"/>
      <c r="Q74" s="103" t="n">
        <f aca="false">M74+J74+G74</f>
        <v>0.01</v>
      </c>
      <c r="R74" s="103" t="n">
        <f aca="false">N74+K74+H74</f>
        <v>0.0025</v>
      </c>
      <c r="S74" s="103" t="n">
        <f aca="false">O74+L74+I74</f>
        <v>0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91" t="n">
        <f aca="false">AK74+AH74+AE74</f>
        <v>0</v>
      </c>
      <c r="AZ74" s="108"/>
    </row>
    <row r="75" customFormat="false" ht="12.75" hidden="false" customHeight="false" outlineLevel="0" collapsed="false">
      <c r="A75" s="25" t="n">
        <f aca="false">EDATE(A74,1)</f>
        <v>38930</v>
      </c>
      <c r="B75" s="95" t="n">
        <f aca="false">Inputs!K70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105" t="n">
        <v>0</v>
      </c>
      <c r="H75" s="99" t="n">
        <f aca="false">Inputs!O70</f>
        <v>0</v>
      </c>
      <c r="I75" s="101" t="n">
        <f aca="false">Inputs!L70</f>
        <v>0</v>
      </c>
      <c r="J75" s="105" t="n">
        <v>0</v>
      </c>
      <c r="K75" s="99" t="n">
        <f aca="false">Inputs!P70</f>
        <v>0</v>
      </c>
      <c r="L75" s="101" t="n">
        <f aca="false">Inputs!M70</f>
        <v>0</v>
      </c>
      <c r="M75" s="98" t="n">
        <f aca="false">VLOOKUP($A75,[1]!Table,MATCH(M$4,[1]!Curves,0))</f>
        <v>0.01</v>
      </c>
      <c r="N75" s="99" t="n">
        <f aca="false">Inputs!Q70</f>
        <v>0.0025</v>
      </c>
      <c r="O75" s="101" t="n">
        <f aca="false">Inputs!N70</f>
        <v>0</v>
      </c>
      <c r="P75" s="102"/>
      <c r="Q75" s="103" t="n">
        <f aca="false">M75+J75+G75</f>
        <v>0.01</v>
      </c>
      <c r="R75" s="103" t="n">
        <f aca="false">N75+K75+H75</f>
        <v>0.0025</v>
      </c>
      <c r="S75" s="103" t="n">
        <f aca="false">O75+L75+I75</f>
        <v>0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91" t="n">
        <f aca="false">AK75+AH75+AE75</f>
        <v>0</v>
      </c>
      <c r="AZ75" s="108"/>
    </row>
    <row r="76" customFormat="false" ht="12.75" hidden="false" customHeight="false" outlineLevel="0" collapsed="false">
      <c r="A76" s="25" t="n">
        <f aca="false">EDATE(A75,1)</f>
        <v>38961</v>
      </c>
      <c r="B76" s="95" t="n">
        <f aca="false">Inputs!K71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105" t="n">
        <v>0</v>
      </c>
      <c r="H76" s="99" t="n">
        <f aca="false">Inputs!O71</f>
        <v>0</v>
      </c>
      <c r="I76" s="101" t="n">
        <f aca="false">Inputs!L71</f>
        <v>0</v>
      </c>
      <c r="J76" s="105" t="n">
        <v>0</v>
      </c>
      <c r="K76" s="99" t="n">
        <f aca="false">Inputs!P71</f>
        <v>0</v>
      </c>
      <c r="L76" s="101" t="n">
        <f aca="false">Inputs!M71</f>
        <v>0</v>
      </c>
      <c r="M76" s="98" t="n">
        <f aca="false">VLOOKUP($A76,[1]!Table,MATCH(M$4,[1]!Curves,0))</f>
        <v>0.01</v>
      </c>
      <c r="N76" s="99" t="n">
        <f aca="false">Inputs!Q71</f>
        <v>0.0025</v>
      </c>
      <c r="O76" s="101" t="n">
        <f aca="false">Inputs!N71</f>
        <v>0</v>
      </c>
      <c r="P76" s="102"/>
      <c r="Q76" s="103" t="n">
        <f aca="false">M76+J76+G76</f>
        <v>0.01</v>
      </c>
      <c r="R76" s="103" t="n">
        <f aca="false">N76+K76+H76</f>
        <v>0.0025</v>
      </c>
      <c r="S76" s="103" t="n">
        <f aca="false">O76+L76+I76</f>
        <v>0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91" t="n">
        <f aca="false">AK76+AH76+AE76</f>
        <v>0</v>
      </c>
      <c r="AZ76" s="108"/>
    </row>
    <row r="77" customFormat="false" ht="12.75" hidden="false" customHeight="false" outlineLevel="0" collapsed="false">
      <c r="A77" s="25" t="n">
        <f aca="false">EDATE(A76,1)</f>
        <v>38991</v>
      </c>
      <c r="B77" s="95" t="n">
        <f aca="false">Inputs!K72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105" t="n">
        <v>0</v>
      </c>
      <c r="H77" s="99" t="n">
        <f aca="false">Inputs!O72</f>
        <v>0</v>
      </c>
      <c r="I77" s="101" t="n">
        <f aca="false">Inputs!L72</f>
        <v>0</v>
      </c>
      <c r="J77" s="105" t="n">
        <v>0</v>
      </c>
      <c r="K77" s="99" t="n">
        <f aca="false">Inputs!P72</f>
        <v>0</v>
      </c>
      <c r="L77" s="101" t="n">
        <f aca="false">Inputs!M72</f>
        <v>0</v>
      </c>
      <c r="M77" s="98" t="n">
        <f aca="false">VLOOKUP($A77,[1]!Table,MATCH(M$4,[1]!Curves,0))</f>
        <v>0.01</v>
      </c>
      <c r="N77" s="99" t="n">
        <f aca="false">Inputs!Q72</f>
        <v>0.0025</v>
      </c>
      <c r="O77" s="101" t="n">
        <f aca="false">Inputs!N72</f>
        <v>0</v>
      </c>
      <c r="P77" s="102"/>
      <c r="Q77" s="103" t="n">
        <f aca="false">M77+J77+G77</f>
        <v>0.01</v>
      </c>
      <c r="R77" s="103" t="n">
        <f aca="false">N77+K77+H77</f>
        <v>0.0025</v>
      </c>
      <c r="S77" s="103" t="n">
        <f aca="false">O77+L77+I77</f>
        <v>0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91" t="n">
        <f aca="false">AK77+AH77+AE77</f>
        <v>0</v>
      </c>
      <c r="AZ77" s="108"/>
    </row>
    <row r="78" customFormat="false" ht="12.75" hidden="false" customHeight="false" outlineLevel="0" collapsed="false">
      <c r="A78" s="25" t="n">
        <f aca="false">EDATE(A77,1)</f>
        <v>39022</v>
      </c>
      <c r="B78" s="95" t="n">
        <f aca="false">Inputs!K73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105" t="n">
        <v>0</v>
      </c>
      <c r="H78" s="99" t="n">
        <f aca="false">Inputs!O73</f>
        <v>0</v>
      </c>
      <c r="I78" s="101" t="n">
        <f aca="false">Inputs!L73</f>
        <v>0</v>
      </c>
      <c r="J78" s="105" t="n">
        <v>0</v>
      </c>
      <c r="K78" s="99" t="n">
        <f aca="false">Inputs!P73</f>
        <v>0</v>
      </c>
      <c r="L78" s="101" t="n">
        <f aca="false">Inputs!M73</f>
        <v>0</v>
      </c>
      <c r="M78" s="98" t="n">
        <f aca="false">VLOOKUP($A78,[1]!Table,MATCH(M$4,[1]!Curves,0))</f>
        <v>0.015</v>
      </c>
      <c r="N78" s="99" t="n">
        <f aca="false">Inputs!Q73</f>
        <v>0.0075</v>
      </c>
      <c r="O78" s="101" t="n">
        <f aca="false">Inputs!N73</f>
        <v>0</v>
      </c>
      <c r="P78" s="102"/>
      <c r="Q78" s="103" t="n">
        <f aca="false">M78+J78+G78</f>
        <v>0.015</v>
      </c>
      <c r="R78" s="103" t="n">
        <f aca="false">N78+K78+H78</f>
        <v>0.0075</v>
      </c>
      <c r="S78" s="103" t="n">
        <f aca="false">O78+L78+I78</f>
        <v>0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91" t="n">
        <f aca="false">AK78+AH78+AE78</f>
        <v>0</v>
      </c>
      <c r="AZ78" s="108"/>
    </row>
    <row r="79" customFormat="false" ht="12.75" hidden="false" customHeight="false" outlineLevel="0" collapsed="false">
      <c r="A79" s="25" t="n">
        <f aca="false">EDATE(A78,1)</f>
        <v>39052</v>
      </c>
      <c r="B79" s="95" t="n">
        <f aca="false">Inputs!K74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105" t="n">
        <v>0</v>
      </c>
      <c r="H79" s="99" t="n">
        <f aca="false">Inputs!O74</f>
        <v>0</v>
      </c>
      <c r="I79" s="101" t="n">
        <f aca="false">Inputs!L74</f>
        <v>0</v>
      </c>
      <c r="J79" s="105" t="n">
        <v>0</v>
      </c>
      <c r="K79" s="99" t="n">
        <f aca="false">Inputs!P74</f>
        <v>0</v>
      </c>
      <c r="L79" s="101" t="n">
        <f aca="false">Inputs!M74</f>
        <v>0</v>
      </c>
      <c r="M79" s="98" t="n">
        <f aca="false">VLOOKUP($A79,[1]!Table,MATCH(M$4,[1]!Curves,0))</f>
        <v>0.015</v>
      </c>
      <c r="N79" s="99" t="n">
        <f aca="false">Inputs!Q74</f>
        <v>0.0075</v>
      </c>
      <c r="O79" s="101" t="n">
        <f aca="false">Inputs!N74</f>
        <v>0</v>
      </c>
      <c r="P79" s="102"/>
      <c r="Q79" s="103" t="n">
        <f aca="false">M79+J79+G79</f>
        <v>0.015</v>
      </c>
      <c r="R79" s="103" t="n">
        <f aca="false">N79+K79+H79</f>
        <v>0.0075</v>
      </c>
      <c r="S79" s="103" t="n">
        <f aca="false">O79+L79+I79</f>
        <v>0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91" t="n">
        <f aca="false">AK79+AH79+AE79</f>
        <v>0</v>
      </c>
      <c r="AZ79" s="108"/>
    </row>
    <row r="80" customFormat="false" ht="12.75" hidden="false" customHeight="false" outlineLevel="0" collapsed="false">
      <c r="A80" s="25" t="n">
        <f aca="false">EDATE(A79,1)</f>
        <v>39083</v>
      </c>
      <c r="B80" s="95" t="n">
        <f aca="false">Inputs!K75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105" t="n">
        <v>0</v>
      </c>
      <c r="H80" s="99" t="n">
        <f aca="false">Inputs!O75</f>
        <v>0</v>
      </c>
      <c r="I80" s="101" t="n">
        <f aca="false">Inputs!L75</f>
        <v>0</v>
      </c>
      <c r="J80" s="105" t="n">
        <v>0</v>
      </c>
      <c r="K80" s="99" t="n">
        <f aca="false">Inputs!P75</f>
        <v>0</v>
      </c>
      <c r="L80" s="101" t="n">
        <f aca="false">Inputs!M75</f>
        <v>0</v>
      </c>
      <c r="M80" s="98" t="n">
        <f aca="false">VLOOKUP($A80,[1]!Table,MATCH(M$4,[1]!Curves,0))</f>
        <v>0.015</v>
      </c>
      <c r="N80" s="99" t="n">
        <f aca="false">Inputs!Q75</f>
        <v>0.0075</v>
      </c>
      <c r="O80" s="101" t="n">
        <f aca="false">Inputs!N75</f>
        <v>0</v>
      </c>
      <c r="P80" s="102"/>
      <c r="Q80" s="103" t="n">
        <f aca="false">M80+J80+G80</f>
        <v>0.015</v>
      </c>
      <c r="R80" s="103" t="n">
        <f aca="false">N80+K80+H80</f>
        <v>0.0075</v>
      </c>
      <c r="S80" s="103" t="n">
        <f aca="false">O80+L80+I80</f>
        <v>0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91" t="n">
        <f aca="false">AK80+AH80+AE80</f>
        <v>0</v>
      </c>
      <c r="AZ80" s="108"/>
    </row>
    <row r="81" customFormat="false" ht="12.75" hidden="false" customHeight="false" outlineLevel="0" collapsed="false">
      <c r="A81" s="25" t="n">
        <f aca="false">EDATE(A80,1)</f>
        <v>39114</v>
      </c>
      <c r="B81" s="95" t="n">
        <f aca="false">Inputs!K76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105" t="n">
        <v>0</v>
      </c>
      <c r="H81" s="99" t="n">
        <f aca="false">Inputs!O76</f>
        <v>0</v>
      </c>
      <c r="I81" s="101" t="n">
        <f aca="false">Inputs!L76</f>
        <v>0</v>
      </c>
      <c r="J81" s="105" t="n">
        <v>0</v>
      </c>
      <c r="K81" s="99" t="n">
        <f aca="false">Inputs!P76</f>
        <v>0</v>
      </c>
      <c r="L81" s="101" t="n">
        <f aca="false">Inputs!M76</f>
        <v>0</v>
      </c>
      <c r="M81" s="98" t="n">
        <f aca="false">VLOOKUP($A81,[1]!Table,MATCH(M$4,[1]!Curves,0))</f>
        <v>0.015</v>
      </c>
      <c r="N81" s="99" t="n">
        <f aca="false">Inputs!Q76</f>
        <v>0.0075</v>
      </c>
      <c r="O81" s="101" t="n">
        <f aca="false">Inputs!N76</f>
        <v>0</v>
      </c>
      <c r="P81" s="102"/>
      <c r="Q81" s="103" t="n">
        <f aca="false">M81+J81+G81</f>
        <v>0.015</v>
      </c>
      <c r="R81" s="103" t="n">
        <f aca="false">N81+K81+H81</f>
        <v>0.0075</v>
      </c>
      <c r="S81" s="103" t="n">
        <f aca="false">O81+L81+I81</f>
        <v>0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91" t="n">
        <f aca="false">AK81+AH81+AE81</f>
        <v>0</v>
      </c>
      <c r="AZ81" s="108"/>
    </row>
    <row r="82" customFormat="false" ht="12.75" hidden="false" customHeight="false" outlineLevel="0" collapsed="false">
      <c r="A82" s="25" t="n">
        <f aca="false">EDATE(A81,1)</f>
        <v>39142</v>
      </c>
      <c r="B82" s="95" t="n">
        <f aca="false">Inputs!K77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105" t="n">
        <v>0</v>
      </c>
      <c r="H82" s="99" t="n">
        <f aca="false">Inputs!O77</f>
        <v>0</v>
      </c>
      <c r="I82" s="101" t="n">
        <f aca="false">Inputs!L77</f>
        <v>0</v>
      </c>
      <c r="J82" s="105" t="n">
        <v>0</v>
      </c>
      <c r="K82" s="99" t="n">
        <f aca="false">Inputs!P77</f>
        <v>0</v>
      </c>
      <c r="L82" s="101" t="n">
        <f aca="false">Inputs!M77</f>
        <v>0</v>
      </c>
      <c r="M82" s="98" t="n">
        <f aca="false">VLOOKUP($A82,[1]!Table,MATCH(M$4,[1]!Curves,0))</f>
        <v>0.015</v>
      </c>
      <c r="N82" s="99" t="n">
        <f aca="false">Inputs!Q77</f>
        <v>0.0075</v>
      </c>
      <c r="O82" s="101" t="n">
        <f aca="false">Inputs!N77</f>
        <v>0</v>
      </c>
      <c r="P82" s="102"/>
      <c r="Q82" s="103" t="n">
        <f aca="false">M82+J82+G82</f>
        <v>0.015</v>
      </c>
      <c r="R82" s="103" t="n">
        <f aca="false">N82+K82+H82</f>
        <v>0.0075</v>
      </c>
      <c r="S82" s="103" t="n">
        <f aca="false">O82+L82+I82</f>
        <v>0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91" t="n">
        <f aca="false">AK82+AH82+AE82</f>
        <v>0</v>
      </c>
      <c r="AZ82" s="108"/>
    </row>
    <row r="83" customFormat="false" ht="12.75" hidden="false" customHeight="false" outlineLevel="0" collapsed="false">
      <c r="A83" s="25" t="n">
        <f aca="false">EDATE(A82,1)</f>
        <v>39173</v>
      </c>
      <c r="B83" s="95" t="n">
        <f aca="false">Inputs!K78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105" t="n">
        <v>0</v>
      </c>
      <c r="H83" s="99" t="n">
        <f aca="false">Inputs!O78</f>
        <v>0</v>
      </c>
      <c r="I83" s="101" t="n">
        <f aca="false">Inputs!L78</f>
        <v>0</v>
      </c>
      <c r="J83" s="105" t="n">
        <v>0</v>
      </c>
      <c r="K83" s="99" t="n">
        <f aca="false">Inputs!P78</f>
        <v>0</v>
      </c>
      <c r="L83" s="101" t="n">
        <f aca="false">Inputs!M78</f>
        <v>0</v>
      </c>
      <c r="M83" s="98" t="n">
        <f aca="false">VLOOKUP($A83,[1]!Table,MATCH(M$4,[1]!Curves,0))</f>
        <v>0.01</v>
      </c>
      <c r="N83" s="99" t="n">
        <f aca="false">Inputs!Q78</f>
        <v>0.0025</v>
      </c>
      <c r="O83" s="101" t="n">
        <f aca="false">Inputs!N78</f>
        <v>0</v>
      </c>
      <c r="P83" s="102"/>
      <c r="Q83" s="103" t="n">
        <f aca="false">M83+J83+G83</f>
        <v>0.01</v>
      </c>
      <c r="R83" s="103" t="n">
        <f aca="false">N83+K83+H83</f>
        <v>0.0025</v>
      </c>
      <c r="S83" s="103" t="n">
        <f aca="false">O83+L83+I83</f>
        <v>0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91" t="n">
        <f aca="false">AK83+AH83+AE83</f>
        <v>0</v>
      </c>
      <c r="AZ83" s="108"/>
    </row>
    <row r="84" customFormat="false" ht="12.75" hidden="false" customHeight="false" outlineLevel="0" collapsed="false">
      <c r="A84" s="25" t="n">
        <f aca="false">EDATE(A83,1)</f>
        <v>39203</v>
      </c>
      <c r="B84" s="95" t="n">
        <f aca="false">Inputs!K79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105" t="n">
        <v>0</v>
      </c>
      <c r="H84" s="99" t="n">
        <f aca="false">Inputs!O79</f>
        <v>0</v>
      </c>
      <c r="I84" s="101" t="n">
        <f aca="false">Inputs!L79</f>
        <v>0</v>
      </c>
      <c r="J84" s="105" t="n">
        <v>0</v>
      </c>
      <c r="K84" s="99" t="n">
        <f aca="false">Inputs!P79</f>
        <v>0</v>
      </c>
      <c r="L84" s="101" t="n">
        <f aca="false">Inputs!M79</f>
        <v>0</v>
      </c>
      <c r="M84" s="98" t="n">
        <f aca="false">VLOOKUP($A84,[1]!Table,MATCH(M$4,[1]!Curves,0))</f>
        <v>0.01</v>
      </c>
      <c r="N84" s="99" t="n">
        <f aca="false">Inputs!Q79</f>
        <v>0.0025</v>
      </c>
      <c r="O84" s="101" t="n">
        <f aca="false">Inputs!N79</f>
        <v>0</v>
      </c>
      <c r="P84" s="102"/>
      <c r="Q84" s="103" t="n">
        <f aca="false">M84+J84+G84</f>
        <v>0.01</v>
      </c>
      <c r="R84" s="103" t="n">
        <f aca="false">N84+K84+H84</f>
        <v>0.0025</v>
      </c>
      <c r="S84" s="103" t="n">
        <f aca="false">O84+L84+I84</f>
        <v>0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91" t="n">
        <f aca="false">AK84+AH84+AE84</f>
        <v>0</v>
      </c>
      <c r="AZ84" s="108"/>
    </row>
    <row r="85" customFormat="false" ht="12.75" hidden="false" customHeight="false" outlineLevel="0" collapsed="false">
      <c r="A85" s="25" t="n">
        <f aca="false">EDATE(A84,1)</f>
        <v>39234</v>
      </c>
      <c r="B85" s="95" t="n">
        <f aca="false">Inputs!K80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105" t="n">
        <v>0</v>
      </c>
      <c r="H85" s="99" t="n">
        <f aca="false">Inputs!O80</f>
        <v>0</v>
      </c>
      <c r="I85" s="101" t="n">
        <f aca="false">Inputs!L80</f>
        <v>0</v>
      </c>
      <c r="J85" s="105" t="n">
        <v>0</v>
      </c>
      <c r="K85" s="99" t="n">
        <f aca="false">Inputs!P80</f>
        <v>0</v>
      </c>
      <c r="L85" s="101" t="n">
        <f aca="false">Inputs!M80</f>
        <v>0</v>
      </c>
      <c r="M85" s="98" t="n">
        <f aca="false">VLOOKUP($A85,[1]!Table,MATCH(M$4,[1]!Curves,0))</f>
        <v>0.01</v>
      </c>
      <c r="N85" s="99" t="n">
        <f aca="false">Inputs!Q80</f>
        <v>0.0025</v>
      </c>
      <c r="O85" s="101" t="n">
        <f aca="false">Inputs!N80</f>
        <v>0</v>
      </c>
      <c r="P85" s="102"/>
      <c r="Q85" s="103" t="n">
        <f aca="false">M85+J85+G85</f>
        <v>0.01</v>
      </c>
      <c r="R85" s="103" t="n">
        <f aca="false">N85+K85+H85</f>
        <v>0.0025</v>
      </c>
      <c r="S85" s="103" t="n">
        <f aca="false">O85+L85+I85</f>
        <v>0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91" t="n">
        <f aca="false">AK85+AH85+AE85</f>
        <v>0</v>
      </c>
      <c r="AZ85" s="108"/>
    </row>
    <row r="86" customFormat="false" ht="12.75" hidden="false" customHeight="false" outlineLevel="0" collapsed="false">
      <c r="A86" s="25" t="n">
        <f aca="false">EDATE(A85,1)</f>
        <v>39264</v>
      </c>
      <c r="B86" s="95" t="n">
        <f aca="false">Inputs!K81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105" t="n">
        <v>0</v>
      </c>
      <c r="H86" s="99" t="n">
        <f aca="false">Inputs!O81</f>
        <v>0</v>
      </c>
      <c r="I86" s="101" t="n">
        <f aca="false">Inputs!L81</f>
        <v>0</v>
      </c>
      <c r="J86" s="105" t="n">
        <v>0</v>
      </c>
      <c r="K86" s="99" t="n">
        <f aca="false">Inputs!P81</f>
        <v>0</v>
      </c>
      <c r="L86" s="101" t="n">
        <f aca="false">Inputs!M81</f>
        <v>0</v>
      </c>
      <c r="M86" s="98" t="n">
        <f aca="false">VLOOKUP($A86,[1]!Table,MATCH(M$4,[1]!Curves,0))</f>
        <v>0.01</v>
      </c>
      <c r="N86" s="99" t="n">
        <f aca="false">Inputs!Q81</f>
        <v>0.0025</v>
      </c>
      <c r="O86" s="101" t="n">
        <f aca="false">Inputs!N81</f>
        <v>0</v>
      </c>
      <c r="P86" s="102"/>
      <c r="Q86" s="103" t="n">
        <f aca="false">M86+J86+G86</f>
        <v>0.01</v>
      </c>
      <c r="R86" s="103" t="n">
        <f aca="false">N86+K86+H86</f>
        <v>0.0025</v>
      </c>
      <c r="S86" s="103" t="n">
        <f aca="false">O86+L86+I86</f>
        <v>0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91" t="n">
        <f aca="false">AK86+AH86+AE86</f>
        <v>0</v>
      </c>
      <c r="AZ86" s="108"/>
    </row>
    <row r="87" customFormat="false" ht="12.75" hidden="false" customHeight="false" outlineLevel="0" collapsed="false">
      <c r="A87" s="25" t="n">
        <f aca="false">EDATE(A86,1)</f>
        <v>39295</v>
      </c>
      <c r="B87" s="95" t="n">
        <f aca="false">Inputs!K82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105" t="n">
        <v>0</v>
      </c>
      <c r="H87" s="99" t="n">
        <f aca="false">Inputs!O82</f>
        <v>0</v>
      </c>
      <c r="I87" s="101" t="n">
        <f aca="false">Inputs!L82</f>
        <v>0</v>
      </c>
      <c r="J87" s="105" t="n">
        <v>0</v>
      </c>
      <c r="K87" s="99" t="n">
        <f aca="false">Inputs!P82</f>
        <v>0</v>
      </c>
      <c r="L87" s="101" t="n">
        <f aca="false">Inputs!M82</f>
        <v>0</v>
      </c>
      <c r="M87" s="98" t="n">
        <f aca="false">VLOOKUP($A87,[1]!Table,MATCH(M$4,[1]!Curves,0))</f>
        <v>0.01</v>
      </c>
      <c r="N87" s="99" t="n">
        <f aca="false">Inputs!Q82</f>
        <v>0.0025</v>
      </c>
      <c r="O87" s="101" t="n">
        <f aca="false">Inputs!N82</f>
        <v>0</v>
      </c>
      <c r="P87" s="102"/>
      <c r="Q87" s="103" t="n">
        <f aca="false">M87+J87+G87</f>
        <v>0.01</v>
      </c>
      <c r="R87" s="103" t="n">
        <f aca="false">N87+K87+H87</f>
        <v>0.0025</v>
      </c>
      <c r="S87" s="103" t="n">
        <f aca="false">O87+L87+I87</f>
        <v>0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91" t="n">
        <f aca="false">AK87+AH87+AE87</f>
        <v>0</v>
      </c>
      <c r="AZ87" s="108"/>
    </row>
    <row r="88" customFormat="false" ht="12.75" hidden="false" customHeight="false" outlineLevel="0" collapsed="false">
      <c r="A88" s="25" t="n">
        <f aca="false">EDATE(A87,1)</f>
        <v>39326</v>
      </c>
      <c r="B88" s="95" t="n">
        <f aca="false">Inputs!K83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105" t="n">
        <v>0</v>
      </c>
      <c r="H88" s="99" t="n">
        <f aca="false">Inputs!O83</f>
        <v>0</v>
      </c>
      <c r="I88" s="101" t="n">
        <f aca="false">Inputs!L83</f>
        <v>0</v>
      </c>
      <c r="J88" s="105" t="n">
        <v>0</v>
      </c>
      <c r="K88" s="99" t="n">
        <f aca="false">Inputs!P83</f>
        <v>0</v>
      </c>
      <c r="L88" s="101" t="n">
        <f aca="false">Inputs!M83</f>
        <v>0</v>
      </c>
      <c r="M88" s="98" t="n">
        <f aca="false">VLOOKUP($A88,[1]!Table,MATCH(M$4,[1]!Curves,0))</f>
        <v>0.01</v>
      </c>
      <c r="N88" s="99" t="n">
        <f aca="false">Inputs!Q83</f>
        <v>0.0025</v>
      </c>
      <c r="O88" s="101" t="n">
        <f aca="false">Inputs!N83</f>
        <v>0</v>
      </c>
      <c r="P88" s="102"/>
      <c r="Q88" s="103" t="n">
        <f aca="false">M88+J88+G88</f>
        <v>0.01</v>
      </c>
      <c r="R88" s="103" t="n">
        <f aca="false">N88+K88+H88</f>
        <v>0.0025</v>
      </c>
      <c r="S88" s="103" t="n">
        <f aca="false">O88+L88+I88</f>
        <v>0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91" t="n">
        <f aca="false">AK88+AH88+AE88</f>
        <v>0</v>
      </c>
      <c r="AZ88" s="108"/>
    </row>
    <row r="89" customFormat="false" ht="12.75" hidden="false" customHeight="false" outlineLevel="0" collapsed="false">
      <c r="A89" s="25" t="n">
        <f aca="false">EDATE(A88,1)</f>
        <v>39356</v>
      </c>
      <c r="B89" s="95" t="n">
        <f aca="false">Inputs!K84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105" t="n">
        <v>0</v>
      </c>
      <c r="H89" s="99" t="n">
        <f aca="false">Inputs!O84</f>
        <v>0</v>
      </c>
      <c r="I89" s="101" t="n">
        <f aca="false">Inputs!L84</f>
        <v>0</v>
      </c>
      <c r="J89" s="105" t="n">
        <v>0</v>
      </c>
      <c r="K89" s="99" t="n">
        <f aca="false">Inputs!P84</f>
        <v>0</v>
      </c>
      <c r="L89" s="101" t="n">
        <f aca="false">Inputs!M84</f>
        <v>0</v>
      </c>
      <c r="M89" s="98" t="n">
        <f aca="false">VLOOKUP($A89,[1]!Table,MATCH(M$4,[1]!Curves,0))</f>
        <v>0.01</v>
      </c>
      <c r="N89" s="99" t="n">
        <f aca="false">Inputs!Q84</f>
        <v>0.0025</v>
      </c>
      <c r="O89" s="101" t="n">
        <f aca="false">Inputs!N84</f>
        <v>0</v>
      </c>
      <c r="P89" s="102"/>
      <c r="Q89" s="103" t="n">
        <f aca="false">M89+J89+G89</f>
        <v>0.01</v>
      </c>
      <c r="R89" s="103" t="n">
        <f aca="false">N89+K89+H89</f>
        <v>0.0025</v>
      </c>
      <c r="S89" s="103" t="n">
        <f aca="false">O89+L89+I89</f>
        <v>0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91" t="n">
        <f aca="false">AK89+AH89+AE89</f>
        <v>0</v>
      </c>
      <c r="AZ89" s="108"/>
    </row>
    <row r="90" customFormat="false" ht="12.75" hidden="false" customHeight="false" outlineLevel="0" collapsed="false">
      <c r="A90" s="25" t="n">
        <f aca="false">EDATE(A89,1)</f>
        <v>39387</v>
      </c>
      <c r="B90" s="95" t="n">
        <f aca="false">Inputs!K85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105" t="n">
        <v>0</v>
      </c>
      <c r="H90" s="99" t="n">
        <f aca="false">Inputs!O85</f>
        <v>0</v>
      </c>
      <c r="I90" s="101" t="n">
        <f aca="false">Inputs!L85</f>
        <v>0</v>
      </c>
      <c r="J90" s="105" t="n">
        <v>0</v>
      </c>
      <c r="K90" s="99" t="n">
        <f aca="false">Inputs!P85</f>
        <v>0</v>
      </c>
      <c r="L90" s="101" t="n">
        <f aca="false">Inputs!M85</f>
        <v>0</v>
      </c>
      <c r="M90" s="98" t="n">
        <f aca="false">VLOOKUP($A90,[1]!Table,MATCH(M$4,[1]!Curves,0))</f>
        <v>0.015</v>
      </c>
      <c r="N90" s="99" t="n">
        <f aca="false">Inputs!Q85</f>
        <v>0.0075</v>
      </c>
      <c r="O90" s="101" t="n">
        <f aca="false">Inputs!N85</f>
        <v>0</v>
      </c>
      <c r="P90" s="102"/>
      <c r="Q90" s="103" t="n">
        <f aca="false">M90+J90+G90</f>
        <v>0.015</v>
      </c>
      <c r="R90" s="103" t="n">
        <f aca="false">N90+K90+H90</f>
        <v>0.0075</v>
      </c>
      <c r="S90" s="103" t="n">
        <f aca="false">O90+L90+I90</f>
        <v>0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91" t="n">
        <f aca="false">AK90+AH90+AE90</f>
        <v>0</v>
      </c>
      <c r="AZ90" s="108"/>
    </row>
    <row r="91" customFormat="false" ht="12.75" hidden="false" customHeight="false" outlineLevel="0" collapsed="false">
      <c r="A91" s="25" t="n">
        <f aca="false">EDATE(A90,1)</f>
        <v>39417</v>
      </c>
      <c r="B91" s="95" t="n">
        <f aca="false">Inputs!K86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105" t="n">
        <v>0</v>
      </c>
      <c r="H91" s="99" t="n">
        <f aca="false">Inputs!O86</f>
        <v>0</v>
      </c>
      <c r="I91" s="101" t="n">
        <f aca="false">Inputs!L86</f>
        <v>0</v>
      </c>
      <c r="J91" s="105" t="n">
        <v>0</v>
      </c>
      <c r="K91" s="99" t="n">
        <f aca="false">Inputs!P86</f>
        <v>0</v>
      </c>
      <c r="L91" s="101" t="n">
        <f aca="false">Inputs!M86</f>
        <v>0</v>
      </c>
      <c r="M91" s="98" t="n">
        <f aca="false">VLOOKUP($A91,[1]!Table,MATCH(M$4,[1]!Curves,0))</f>
        <v>0.015</v>
      </c>
      <c r="N91" s="99" t="n">
        <f aca="false">Inputs!Q86</f>
        <v>0.0075</v>
      </c>
      <c r="O91" s="101" t="n">
        <f aca="false">Inputs!N86</f>
        <v>0</v>
      </c>
      <c r="P91" s="102"/>
      <c r="Q91" s="103" t="n">
        <f aca="false">M91+J91+G91</f>
        <v>0.015</v>
      </c>
      <c r="R91" s="103" t="n">
        <f aca="false">N91+K91+H91</f>
        <v>0.0075</v>
      </c>
      <c r="S91" s="103" t="n">
        <f aca="false">O91+L91+I91</f>
        <v>0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91" t="n">
        <f aca="false">AK91+AH91+AE91</f>
        <v>0</v>
      </c>
      <c r="AZ91" s="108"/>
    </row>
    <row r="92" customFormat="false" ht="12.75" hidden="false" customHeight="false" outlineLevel="0" collapsed="false">
      <c r="A92" s="25" t="n">
        <f aca="false">EDATE(A91,1)</f>
        <v>39448</v>
      </c>
      <c r="B92" s="95" t="n">
        <f aca="false">Inputs!K87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105" t="n">
        <v>0</v>
      </c>
      <c r="H92" s="99" t="n">
        <f aca="false">Inputs!O87</f>
        <v>0</v>
      </c>
      <c r="I92" s="101" t="n">
        <f aca="false">Inputs!L87</f>
        <v>0</v>
      </c>
      <c r="J92" s="105" t="n">
        <v>0</v>
      </c>
      <c r="K92" s="99" t="n">
        <f aca="false">Inputs!P87</f>
        <v>0</v>
      </c>
      <c r="L92" s="101" t="n">
        <f aca="false">Inputs!M87</f>
        <v>0</v>
      </c>
      <c r="M92" s="98" t="n">
        <f aca="false">VLOOKUP($A92,[1]!Table,MATCH(M$4,[1]!Curves,0))</f>
        <v>0.015</v>
      </c>
      <c r="N92" s="99" t="n">
        <f aca="false">Inputs!Q87</f>
        <v>0.0075</v>
      </c>
      <c r="O92" s="101" t="n">
        <f aca="false">Inputs!N87</f>
        <v>0</v>
      </c>
      <c r="P92" s="102"/>
      <c r="Q92" s="103" t="n">
        <f aca="false">M92+J92+G92</f>
        <v>0.015</v>
      </c>
      <c r="R92" s="103" t="n">
        <f aca="false">N92+K92+H92</f>
        <v>0.0075</v>
      </c>
      <c r="S92" s="103" t="n">
        <f aca="false">O92+L92+I92</f>
        <v>0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91" t="n">
        <f aca="false">AK92+AH92+AE92</f>
        <v>0</v>
      </c>
      <c r="AZ92" s="108"/>
    </row>
    <row r="93" customFormat="false" ht="12.75" hidden="false" customHeight="false" outlineLevel="0" collapsed="false">
      <c r="A93" s="25" t="n">
        <f aca="false">EDATE(A92,1)</f>
        <v>39479</v>
      </c>
      <c r="B93" s="95" t="n">
        <f aca="false">Inputs!K88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105" t="n">
        <v>0</v>
      </c>
      <c r="H93" s="99" t="n">
        <f aca="false">Inputs!O88</f>
        <v>0</v>
      </c>
      <c r="I93" s="101" t="n">
        <f aca="false">Inputs!L88</f>
        <v>0</v>
      </c>
      <c r="J93" s="105" t="n">
        <v>0</v>
      </c>
      <c r="K93" s="99" t="n">
        <f aca="false">Inputs!P88</f>
        <v>0</v>
      </c>
      <c r="L93" s="101" t="n">
        <f aca="false">Inputs!M88</f>
        <v>0</v>
      </c>
      <c r="M93" s="98" t="n">
        <f aca="false">VLOOKUP($A93,[1]!Table,MATCH(M$4,[1]!Curves,0))</f>
        <v>0.015</v>
      </c>
      <c r="N93" s="99" t="n">
        <f aca="false">Inputs!Q88</f>
        <v>0.0075</v>
      </c>
      <c r="O93" s="101" t="n">
        <f aca="false">Inputs!N88</f>
        <v>0</v>
      </c>
      <c r="P93" s="102"/>
      <c r="Q93" s="103" t="n">
        <f aca="false">M93+J93+G93</f>
        <v>0.015</v>
      </c>
      <c r="R93" s="103" t="n">
        <f aca="false">N93+K93+H93</f>
        <v>0.0075</v>
      </c>
      <c r="S93" s="103" t="n">
        <f aca="false">O93+L93+I93</f>
        <v>0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91" t="n">
        <f aca="false">AK93+AH93+AE93</f>
        <v>0</v>
      </c>
      <c r="AZ93" s="108"/>
    </row>
    <row r="94" customFormat="false" ht="12.75" hidden="false" customHeight="false" outlineLevel="0" collapsed="false">
      <c r="A94" s="25" t="n">
        <f aca="false">EDATE(A93,1)</f>
        <v>39508</v>
      </c>
      <c r="B94" s="95" t="n">
        <f aca="false">Inputs!K89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105" t="n">
        <v>0</v>
      </c>
      <c r="H94" s="99" t="n">
        <f aca="false">Inputs!O89</f>
        <v>0</v>
      </c>
      <c r="I94" s="101" t="n">
        <f aca="false">Inputs!L89</f>
        <v>0</v>
      </c>
      <c r="J94" s="105" t="n">
        <v>0</v>
      </c>
      <c r="K94" s="99" t="n">
        <f aca="false">Inputs!P89</f>
        <v>0</v>
      </c>
      <c r="L94" s="101" t="n">
        <f aca="false">Inputs!M89</f>
        <v>0</v>
      </c>
      <c r="M94" s="98" t="n">
        <f aca="false">VLOOKUP($A94,[1]!Table,MATCH(M$4,[1]!Curves,0))</f>
        <v>0.015</v>
      </c>
      <c r="N94" s="99" t="n">
        <f aca="false">Inputs!Q89</f>
        <v>0.0075</v>
      </c>
      <c r="O94" s="101" t="n">
        <f aca="false">Inputs!N89</f>
        <v>0</v>
      </c>
      <c r="P94" s="102"/>
      <c r="Q94" s="103" t="n">
        <f aca="false">M94+J94+G94</f>
        <v>0.015</v>
      </c>
      <c r="R94" s="103" t="n">
        <f aca="false">N94+K94+H94</f>
        <v>0.0075</v>
      </c>
      <c r="S94" s="103" t="n">
        <f aca="false">O94+L94+I94</f>
        <v>0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91" t="n">
        <f aca="false">AK94+AH94+AE94</f>
        <v>0</v>
      </c>
      <c r="AZ94" s="108"/>
    </row>
    <row r="95" customFormat="false" ht="12.75" hidden="false" customHeight="false" outlineLevel="0" collapsed="false">
      <c r="A95" s="25" t="n">
        <f aca="false">EDATE(A94,1)</f>
        <v>39539</v>
      </c>
      <c r="B95" s="95" t="n">
        <f aca="false">Inputs!K90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105" t="n">
        <v>0</v>
      </c>
      <c r="H95" s="99" t="n">
        <f aca="false">Inputs!O90</f>
        <v>0</v>
      </c>
      <c r="I95" s="101" t="n">
        <f aca="false">Inputs!L90</f>
        <v>0</v>
      </c>
      <c r="J95" s="105" t="n">
        <v>0</v>
      </c>
      <c r="K95" s="99" t="n">
        <f aca="false">Inputs!P90</f>
        <v>0</v>
      </c>
      <c r="L95" s="101" t="n">
        <f aca="false">Inputs!M90</f>
        <v>0</v>
      </c>
      <c r="M95" s="98" t="n">
        <f aca="false">VLOOKUP($A95,[1]!Table,MATCH(M$4,[1]!Curves,0))</f>
        <v>0.01</v>
      </c>
      <c r="N95" s="99" t="n">
        <f aca="false">Inputs!Q90</f>
        <v>0.0025</v>
      </c>
      <c r="O95" s="101" t="n">
        <f aca="false">Inputs!N90</f>
        <v>0</v>
      </c>
      <c r="P95" s="102"/>
      <c r="Q95" s="103" t="n">
        <f aca="false">M95+J95+G95</f>
        <v>0.01</v>
      </c>
      <c r="R95" s="103" t="n">
        <f aca="false">N95+K95+H95</f>
        <v>0.0025</v>
      </c>
      <c r="S95" s="103" t="n">
        <f aca="false">O95+L95+I95</f>
        <v>0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91" t="n">
        <f aca="false">AK95+AH95+AE95</f>
        <v>0</v>
      </c>
      <c r="AZ95" s="108"/>
    </row>
    <row r="96" customFormat="false" ht="12.75" hidden="false" customHeight="false" outlineLevel="0" collapsed="false">
      <c r="A96" s="25" t="n">
        <f aca="false">EDATE(A95,1)</f>
        <v>39569</v>
      </c>
      <c r="B96" s="95" t="n">
        <f aca="false">Inputs!K91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105" t="n">
        <v>0</v>
      </c>
      <c r="H96" s="99" t="n">
        <f aca="false">Inputs!O91</f>
        <v>0</v>
      </c>
      <c r="I96" s="101" t="n">
        <f aca="false">Inputs!L91</f>
        <v>0</v>
      </c>
      <c r="J96" s="105" t="n">
        <v>0</v>
      </c>
      <c r="K96" s="99" t="n">
        <f aca="false">Inputs!P91</f>
        <v>0</v>
      </c>
      <c r="L96" s="101" t="n">
        <f aca="false">Inputs!M91</f>
        <v>0</v>
      </c>
      <c r="M96" s="98" t="n">
        <f aca="false">VLOOKUP($A96,[1]!Table,MATCH(M$4,[1]!Curves,0))</f>
        <v>0.01</v>
      </c>
      <c r="N96" s="99" t="n">
        <f aca="false">Inputs!Q91</f>
        <v>0.0025</v>
      </c>
      <c r="O96" s="101" t="n">
        <f aca="false">Inputs!N91</f>
        <v>0</v>
      </c>
      <c r="P96" s="102"/>
      <c r="Q96" s="103" t="n">
        <f aca="false">M96+J96+G96</f>
        <v>0.01</v>
      </c>
      <c r="R96" s="103" t="n">
        <f aca="false">N96+K96+H96</f>
        <v>0.0025</v>
      </c>
      <c r="S96" s="103" t="n">
        <f aca="false">O96+L96+I96</f>
        <v>0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91" t="n">
        <f aca="false">AK96+AH96+AE96</f>
        <v>0</v>
      </c>
      <c r="AZ96" s="108"/>
    </row>
    <row r="97" customFormat="false" ht="12.75" hidden="false" customHeight="false" outlineLevel="0" collapsed="false">
      <c r="A97" s="25" t="n">
        <f aca="false">EDATE(A96,1)</f>
        <v>39600</v>
      </c>
      <c r="B97" s="95" t="n">
        <f aca="false">Inputs!K92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105" t="n">
        <v>0</v>
      </c>
      <c r="H97" s="99" t="n">
        <f aca="false">Inputs!O92</f>
        <v>0</v>
      </c>
      <c r="I97" s="101" t="n">
        <f aca="false">Inputs!L92</f>
        <v>0</v>
      </c>
      <c r="J97" s="105" t="n">
        <v>0</v>
      </c>
      <c r="K97" s="99" t="n">
        <f aca="false">Inputs!P92</f>
        <v>0</v>
      </c>
      <c r="L97" s="101" t="n">
        <f aca="false">Inputs!M92</f>
        <v>0</v>
      </c>
      <c r="M97" s="98" t="n">
        <f aca="false">VLOOKUP($A97,[1]!Table,MATCH(M$4,[1]!Curves,0))</f>
        <v>0.01</v>
      </c>
      <c r="N97" s="99" t="n">
        <f aca="false">Inputs!Q92</f>
        <v>0.0025</v>
      </c>
      <c r="O97" s="101" t="n">
        <f aca="false">Inputs!N92</f>
        <v>0</v>
      </c>
      <c r="P97" s="102"/>
      <c r="Q97" s="103" t="n">
        <f aca="false">M97+J97+G97</f>
        <v>0.01</v>
      </c>
      <c r="R97" s="103" t="n">
        <f aca="false">N97+K97+H97</f>
        <v>0.0025</v>
      </c>
      <c r="S97" s="103" t="n">
        <f aca="false">O97+L97+I97</f>
        <v>0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91" t="n">
        <f aca="false">AK97+AH97+AE97</f>
        <v>0</v>
      </c>
      <c r="AZ97" s="108"/>
    </row>
    <row r="98" customFormat="false" ht="12.75" hidden="false" customHeight="false" outlineLevel="0" collapsed="false">
      <c r="A98" s="25" t="n">
        <f aca="false">EDATE(A97,1)</f>
        <v>39630</v>
      </c>
      <c r="B98" s="95" t="n">
        <f aca="false">Inputs!K93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105" t="n">
        <v>0</v>
      </c>
      <c r="H98" s="99" t="n">
        <f aca="false">Inputs!O93</f>
        <v>0</v>
      </c>
      <c r="I98" s="101" t="n">
        <f aca="false">Inputs!L93</f>
        <v>0</v>
      </c>
      <c r="J98" s="105" t="n">
        <v>0</v>
      </c>
      <c r="K98" s="99" t="n">
        <f aca="false">Inputs!P93</f>
        <v>0</v>
      </c>
      <c r="L98" s="101" t="n">
        <f aca="false">Inputs!M93</f>
        <v>0</v>
      </c>
      <c r="M98" s="98" t="n">
        <f aca="false">VLOOKUP($A98,[1]!Table,MATCH(M$4,[1]!Curves,0))</f>
        <v>0.01</v>
      </c>
      <c r="N98" s="99" t="n">
        <f aca="false">Inputs!Q93</f>
        <v>0.0025</v>
      </c>
      <c r="O98" s="101" t="n">
        <f aca="false">Inputs!N93</f>
        <v>0</v>
      </c>
      <c r="P98" s="102"/>
      <c r="Q98" s="103" t="n">
        <f aca="false">M98+J98+G98</f>
        <v>0.01</v>
      </c>
      <c r="R98" s="103" t="n">
        <f aca="false">N98+K98+H98</f>
        <v>0.0025</v>
      </c>
      <c r="S98" s="103" t="n">
        <f aca="false">O98+L98+I98</f>
        <v>0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91" t="n">
        <f aca="false">AK98+AH98+AE98</f>
        <v>0</v>
      </c>
      <c r="AZ98" s="108"/>
    </row>
    <row r="99" customFormat="false" ht="12.75" hidden="false" customHeight="false" outlineLevel="0" collapsed="false">
      <c r="A99" s="25" t="n">
        <f aca="false">EDATE(A98,1)</f>
        <v>39661</v>
      </c>
      <c r="B99" s="95" t="n">
        <f aca="false">Inputs!K94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105" t="n">
        <v>0</v>
      </c>
      <c r="H99" s="99" t="n">
        <f aca="false">Inputs!O94</f>
        <v>0</v>
      </c>
      <c r="I99" s="101" t="n">
        <f aca="false">Inputs!L94</f>
        <v>0</v>
      </c>
      <c r="J99" s="105" t="n">
        <v>0</v>
      </c>
      <c r="K99" s="99" t="n">
        <f aca="false">Inputs!P94</f>
        <v>0</v>
      </c>
      <c r="L99" s="101" t="n">
        <f aca="false">Inputs!M94</f>
        <v>0</v>
      </c>
      <c r="M99" s="98" t="n">
        <f aca="false">VLOOKUP($A99,[1]!Table,MATCH(M$4,[1]!Curves,0))</f>
        <v>0.01</v>
      </c>
      <c r="N99" s="99" t="n">
        <f aca="false">Inputs!Q94</f>
        <v>0.0025</v>
      </c>
      <c r="O99" s="101" t="n">
        <f aca="false">Inputs!N94</f>
        <v>0</v>
      </c>
      <c r="P99" s="102"/>
      <c r="Q99" s="103" t="n">
        <f aca="false">M99+J99+G99</f>
        <v>0.01</v>
      </c>
      <c r="R99" s="103" t="n">
        <f aca="false">N99+K99+H99</f>
        <v>0.0025</v>
      </c>
      <c r="S99" s="103" t="n">
        <f aca="false">O99+L99+I99</f>
        <v>0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91" t="n">
        <f aca="false">AK99+AH99+AE99</f>
        <v>0</v>
      </c>
      <c r="AZ99" s="108"/>
    </row>
    <row r="100" customFormat="false" ht="12.75" hidden="false" customHeight="false" outlineLevel="0" collapsed="false">
      <c r="A100" s="25" t="n">
        <f aca="false">EDATE(A99,1)</f>
        <v>39692</v>
      </c>
      <c r="B100" s="95" t="n">
        <f aca="false">Inputs!K95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105" t="n">
        <v>0</v>
      </c>
      <c r="H100" s="99" t="n">
        <f aca="false">Inputs!O95</f>
        <v>0</v>
      </c>
      <c r="I100" s="101" t="n">
        <f aca="false">Inputs!L95</f>
        <v>0</v>
      </c>
      <c r="J100" s="105" t="n">
        <v>0</v>
      </c>
      <c r="K100" s="99" t="n">
        <f aca="false">Inputs!P95</f>
        <v>0</v>
      </c>
      <c r="L100" s="101" t="n">
        <f aca="false">Inputs!M95</f>
        <v>0</v>
      </c>
      <c r="M100" s="98" t="n">
        <f aca="false">VLOOKUP($A100,[1]!Table,MATCH(M$4,[1]!Curves,0))</f>
        <v>0.01</v>
      </c>
      <c r="N100" s="99" t="n">
        <f aca="false">Inputs!Q95</f>
        <v>0.0025</v>
      </c>
      <c r="O100" s="101" t="n">
        <f aca="false">Inputs!N95</f>
        <v>0</v>
      </c>
      <c r="P100" s="102"/>
      <c r="Q100" s="103" t="n">
        <f aca="false">M100+J100+G100</f>
        <v>0.01</v>
      </c>
      <c r="R100" s="103" t="n">
        <f aca="false">N100+K100+H100</f>
        <v>0.0025</v>
      </c>
      <c r="S100" s="103" t="n">
        <f aca="false">O100+L100+I100</f>
        <v>0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91" t="n">
        <f aca="false">AK100+AH100+AE100</f>
        <v>0</v>
      </c>
      <c r="AZ100" s="108"/>
    </row>
    <row r="101" customFormat="false" ht="12.75" hidden="false" customHeight="false" outlineLevel="0" collapsed="false">
      <c r="A101" s="25" t="n">
        <f aca="false">EDATE(A100,1)</f>
        <v>39722</v>
      </c>
      <c r="B101" s="95" t="n">
        <f aca="false">Inputs!K96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105" t="n">
        <v>0</v>
      </c>
      <c r="H101" s="99" t="n">
        <f aca="false">Inputs!O96</f>
        <v>0</v>
      </c>
      <c r="I101" s="101" t="n">
        <f aca="false">Inputs!L96</f>
        <v>0</v>
      </c>
      <c r="J101" s="105" t="n">
        <v>0</v>
      </c>
      <c r="K101" s="99" t="n">
        <f aca="false">Inputs!P96</f>
        <v>0</v>
      </c>
      <c r="L101" s="101" t="n">
        <f aca="false">Inputs!M96</f>
        <v>0</v>
      </c>
      <c r="M101" s="98" t="n">
        <f aca="false">VLOOKUP($A101,[1]!Table,MATCH(M$4,[1]!Curves,0))</f>
        <v>0.01</v>
      </c>
      <c r="N101" s="99" t="n">
        <f aca="false">Inputs!Q96</f>
        <v>0.0025</v>
      </c>
      <c r="O101" s="101" t="n">
        <f aca="false">Inputs!N96</f>
        <v>0</v>
      </c>
      <c r="P101" s="102"/>
      <c r="Q101" s="103" t="n">
        <f aca="false">M101+J101+G101</f>
        <v>0.01</v>
      </c>
      <c r="R101" s="103" t="n">
        <f aca="false">N101+K101+H101</f>
        <v>0.0025</v>
      </c>
      <c r="S101" s="103" t="n">
        <f aca="false">O101+L101+I101</f>
        <v>0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91" t="n">
        <f aca="false">AK101+AH101+AE101</f>
        <v>0</v>
      </c>
      <c r="AZ101" s="108"/>
    </row>
    <row r="102" customFormat="false" ht="12.75" hidden="false" customHeight="false" outlineLevel="0" collapsed="false">
      <c r="A102" s="25" t="n">
        <f aca="false">EDATE(A101,1)</f>
        <v>39753</v>
      </c>
      <c r="B102" s="95" t="n">
        <f aca="false">Inputs!K97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105" t="n">
        <v>0</v>
      </c>
      <c r="H102" s="99" t="n">
        <f aca="false">Inputs!O97</f>
        <v>0</v>
      </c>
      <c r="I102" s="101" t="n">
        <f aca="false">Inputs!L97</f>
        <v>0</v>
      </c>
      <c r="J102" s="105" t="n">
        <v>0</v>
      </c>
      <c r="K102" s="99" t="n">
        <f aca="false">Inputs!P97</f>
        <v>0</v>
      </c>
      <c r="L102" s="101" t="n">
        <f aca="false">Inputs!M97</f>
        <v>0</v>
      </c>
      <c r="M102" s="98" t="n">
        <f aca="false">VLOOKUP($A102,[1]!Table,MATCH(M$4,[1]!Curves,0))</f>
        <v>0.015</v>
      </c>
      <c r="N102" s="99" t="n">
        <f aca="false">Inputs!Q97</f>
        <v>0.0075</v>
      </c>
      <c r="O102" s="101" t="n">
        <f aca="false">Inputs!N97</f>
        <v>0</v>
      </c>
      <c r="P102" s="102"/>
      <c r="Q102" s="103" t="n">
        <f aca="false">M102+J102+G102</f>
        <v>0.015</v>
      </c>
      <c r="R102" s="103" t="n">
        <f aca="false">N102+K102+H102</f>
        <v>0.0075</v>
      </c>
      <c r="S102" s="103" t="n">
        <f aca="false">O102+L102+I102</f>
        <v>0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91" t="n">
        <f aca="false">AK102+AH102+AE102</f>
        <v>0</v>
      </c>
      <c r="AZ102" s="108"/>
    </row>
    <row r="103" customFormat="false" ht="12.75" hidden="false" customHeight="false" outlineLevel="0" collapsed="false">
      <c r="A103" s="25" t="n">
        <f aca="false">EDATE(A102,1)</f>
        <v>39783</v>
      </c>
      <c r="B103" s="95" t="n">
        <f aca="false">Inputs!K98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105" t="n">
        <v>0</v>
      </c>
      <c r="H103" s="99" t="n">
        <f aca="false">Inputs!O98</f>
        <v>0</v>
      </c>
      <c r="I103" s="101" t="n">
        <f aca="false">Inputs!L98</f>
        <v>0</v>
      </c>
      <c r="J103" s="105" t="n">
        <v>0</v>
      </c>
      <c r="K103" s="99" t="n">
        <f aca="false">Inputs!P98</f>
        <v>0</v>
      </c>
      <c r="L103" s="101" t="n">
        <f aca="false">Inputs!M98</f>
        <v>0</v>
      </c>
      <c r="M103" s="98" t="n">
        <f aca="false">VLOOKUP($A103,[1]!Table,MATCH(M$4,[1]!Curves,0))</f>
        <v>0.015</v>
      </c>
      <c r="N103" s="99" t="n">
        <f aca="false">Inputs!Q98</f>
        <v>0.0075</v>
      </c>
      <c r="O103" s="101" t="n">
        <f aca="false">Inputs!N98</f>
        <v>0</v>
      </c>
      <c r="P103" s="102"/>
      <c r="Q103" s="103" t="n">
        <f aca="false">M103+J103+G103</f>
        <v>0.015</v>
      </c>
      <c r="R103" s="103" t="n">
        <f aca="false">N103+K103+H103</f>
        <v>0.0075</v>
      </c>
      <c r="S103" s="103" t="n">
        <f aca="false">O103+L103+I103</f>
        <v>0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91" t="n">
        <f aca="false">AK103+AH103+AE103</f>
        <v>0</v>
      </c>
      <c r="AZ103" s="108"/>
    </row>
    <row r="104" customFormat="false" ht="12.75" hidden="false" customHeight="false" outlineLevel="0" collapsed="false">
      <c r="A104" s="25" t="n">
        <f aca="false">EDATE(A103,1)</f>
        <v>39814</v>
      </c>
      <c r="B104" s="95" t="n">
        <f aca="false">Inputs!K99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105" t="n">
        <v>0</v>
      </c>
      <c r="H104" s="99" t="n">
        <f aca="false">Inputs!O99</f>
        <v>0</v>
      </c>
      <c r="I104" s="101" t="n">
        <f aca="false">Inputs!L99</f>
        <v>0</v>
      </c>
      <c r="J104" s="105" t="n">
        <v>0</v>
      </c>
      <c r="K104" s="99" t="n">
        <f aca="false">Inputs!P99</f>
        <v>0</v>
      </c>
      <c r="L104" s="101" t="n">
        <f aca="false">Inputs!M99</f>
        <v>0</v>
      </c>
      <c r="M104" s="98" t="n">
        <f aca="false">VLOOKUP($A104,[1]!Table,MATCH(M$4,[1]!Curves,0))</f>
        <v>0.015</v>
      </c>
      <c r="N104" s="99" t="n">
        <f aca="false">Inputs!Q99</f>
        <v>0.0075</v>
      </c>
      <c r="O104" s="101" t="n">
        <f aca="false">Inputs!N99</f>
        <v>0</v>
      </c>
      <c r="P104" s="102"/>
      <c r="Q104" s="103" t="n">
        <f aca="false">M104+J104+G104</f>
        <v>0.015</v>
      </c>
      <c r="R104" s="103" t="n">
        <f aca="false">N104+K104+H104</f>
        <v>0.0075</v>
      </c>
      <c r="S104" s="103" t="n">
        <f aca="false">O104+L104+I104</f>
        <v>0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91" t="n">
        <f aca="false">AK104+AH104+AE104</f>
        <v>0</v>
      </c>
      <c r="AZ104" s="108"/>
    </row>
    <row r="105" customFormat="false" ht="12.75" hidden="false" customHeight="false" outlineLevel="0" collapsed="false">
      <c r="A105" s="25" t="n">
        <f aca="false">EDATE(A104,1)</f>
        <v>39845</v>
      </c>
      <c r="B105" s="95" t="n">
        <f aca="false">Inputs!K100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105" t="n">
        <v>0</v>
      </c>
      <c r="H105" s="99" t="n">
        <f aca="false">Inputs!O100</f>
        <v>0</v>
      </c>
      <c r="I105" s="101" t="n">
        <f aca="false">Inputs!L100</f>
        <v>0</v>
      </c>
      <c r="J105" s="105" t="n">
        <v>0</v>
      </c>
      <c r="K105" s="99" t="n">
        <f aca="false">Inputs!P100</f>
        <v>0</v>
      </c>
      <c r="L105" s="101" t="n">
        <f aca="false">Inputs!M100</f>
        <v>0</v>
      </c>
      <c r="M105" s="98" t="n">
        <f aca="false">VLOOKUP($A105,[1]!Table,MATCH(M$4,[1]!Curves,0))</f>
        <v>0.015</v>
      </c>
      <c r="N105" s="99" t="n">
        <f aca="false">Inputs!Q100</f>
        <v>0.0075</v>
      </c>
      <c r="O105" s="101" t="n">
        <f aca="false">Inputs!N100</f>
        <v>0</v>
      </c>
      <c r="P105" s="102"/>
      <c r="Q105" s="103" t="n">
        <f aca="false">M105+J105+G105</f>
        <v>0.015</v>
      </c>
      <c r="R105" s="103" t="n">
        <f aca="false">N105+K105+H105</f>
        <v>0.0075</v>
      </c>
      <c r="S105" s="103" t="n">
        <f aca="false">O105+L105+I105</f>
        <v>0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91" t="n">
        <f aca="false">AK105+AH105+AE105</f>
        <v>0</v>
      </c>
      <c r="AZ105" s="108"/>
    </row>
    <row r="106" customFormat="false" ht="12.75" hidden="false" customHeight="false" outlineLevel="0" collapsed="false">
      <c r="A106" s="25" t="n">
        <f aca="false">EDATE(A105,1)</f>
        <v>39873</v>
      </c>
      <c r="B106" s="95" t="n">
        <f aca="false">Inputs!K101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105" t="n">
        <v>0</v>
      </c>
      <c r="H106" s="99" t="n">
        <f aca="false">Inputs!O101</f>
        <v>0</v>
      </c>
      <c r="I106" s="101" t="n">
        <f aca="false">Inputs!L101</f>
        <v>0</v>
      </c>
      <c r="J106" s="105" t="n">
        <v>0</v>
      </c>
      <c r="K106" s="99" t="n">
        <f aca="false">Inputs!P101</f>
        <v>0</v>
      </c>
      <c r="L106" s="101" t="n">
        <f aca="false">Inputs!M101</f>
        <v>0</v>
      </c>
      <c r="M106" s="98" t="n">
        <f aca="false">VLOOKUP($A106,[1]!Table,MATCH(M$4,[1]!Curves,0))</f>
        <v>0.015</v>
      </c>
      <c r="N106" s="99" t="n">
        <f aca="false">Inputs!Q101</f>
        <v>0.0075</v>
      </c>
      <c r="O106" s="101" t="n">
        <f aca="false">Inputs!N101</f>
        <v>0</v>
      </c>
      <c r="P106" s="102"/>
      <c r="Q106" s="103" t="n">
        <f aca="false">M106+J106+G106</f>
        <v>0.015</v>
      </c>
      <c r="R106" s="103" t="n">
        <f aca="false">N106+K106+H106</f>
        <v>0.0075</v>
      </c>
      <c r="S106" s="103" t="n">
        <f aca="false">O106+L106+I106</f>
        <v>0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91" t="n">
        <f aca="false">AK106+AH106+AE106</f>
        <v>0</v>
      </c>
      <c r="AZ106" s="108"/>
    </row>
    <row r="107" customFormat="false" ht="12.75" hidden="false" customHeight="false" outlineLevel="0" collapsed="false">
      <c r="A107" s="25" t="n">
        <f aca="false">EDATE(A106,1)</f>
        <v>39904</v>
      </c>
      <c r="B107" s="95" t="n">
        <f aca="false">Inputs!K102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105" t="n">
        <v>0</v>
      </c>
      <c r="H107" s="99" t="n">
        <f aca="false">Inputs!O102</f>
        <v>0</v>
      </c>
      <c r="I107" s="101" t="n">
        <f aca="false">Inputs!L102</f>
        <v>0</v>
      </c>
      <c r="J107" s="105" t="n">
        <v>0</v>
      </c>
      <c r="K107" s="99" t="n">
        <f aca="false">Inputs!P102</f>
        <v>0</v>
      </c>
      <c r="L107" s="101" t="n">
        <f aca="false">Inputs!M102</f>
        <v>0</v>
      </c>
      <c r="M107" s="98" t="n">
        <f aca="false">VLOOKUP($A107,[1]!Table,MATCH(M$4,[1]!Curves,0))</f>
        <v>0.01</v>
      </c>
      <c r="N107" s="99" t="n">
        <f aca="false">Inputs!Q102</f>
        <v>0.0025</v>
      </c>
      <c r="O107" s="101" t="n">
        <f aca="false">Inputs!N102</f>
        <v>0</v>
      </c>
      <c r="P107" s="102"/>
      <c r="Q107" s="103" t="n">
        <f aca="false">M107+J107+G107</f>
        <v>0.01</v>
      </c>
      <c r="R107" s="103" t="n">
        <f aca="false">N107+K107+H107</f>
        <v>0.0025</v>
      </c>
      <c r="S107" s="103" t="n">
        <f aca="false">O107+L107+I107</f>
        <v>0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91" t="n">
        <f aca="false">AK107+AH107+AE107</f>
        <v>0</v>
      </c>
      <c r="AZ107" s="108"/>
    </row>
    <row r="108" customFormat="false" ht="12.75" hidden="false" customHeight="false" outlineLevel="0" collapsed="false">
      <c r="A108" s="25" t="n">
        <f aca="false">EDATE(A107,1)</f>
        <v>39934</v>
      </c>
      <c r="B108" s="95" t="n">
        <f aca="false">Inputs!K103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105" t="n">
        <v>0</v>
      </c>
      <c r="H108" s="99" t="n">
        <f aca="false">Inputs!O103</f>
        <v>0</v>
      </c>
      <c r="I108" s="101" t="n">
        <f aca="false">Inputs!L103</f>
        <v>0</v>
      </c>
      <c r="J108" s="105" t="n">
        <v>0</v>
      </c>
      <c r="K108" s="99" t="n">
        <f aca="false">Inputs!P103</f>
        <v>0</v>
      </c>
      <c r="L108" s="101" t="n">
        <f aca="false">Inputs!M103</f>
        <v>0</v>
      </c>
      <c r="M108" s="98" t="n">
        <f aca="false">VLOOKUP($A108,[1]!Table,MATCH(M$4,[1]!Curves,0))</f>
        <v>0.01</v>
      </c>
      <c r="N108" s="99" t="n">
        <f aca="false">Inputs!Q103</f>
        <v>0.0025</v>
      </c>
      <c r="O108" s="101" t="n">
        <f aca="false">Inputs!N103</f>
        <v>0</v>
      </c>
      <c r="P108" s="102"/>
      <c r="Q108" s="103" t="n">
        <f aca="false">M108+J108+G108</f>
        <v>0.01</v>
      </c>
      <c r="R108" s="103" t="n">
        <f aca="false">N108+K108+H108</f>
        <v>0.0025</v>
      </c>
      <c r="S108" s="103" t="n">
        <f aca="false">O108+L108+I108</f>
        <v>0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91" t="n">
        <f aca="false">AK108+AH108+AE108</f>
        <v>0</v>
      </c>
      <c r="AZ108" s="108"/>
    </row>
    <row r="109" customFormat="false" ht="12.75" hidden="false" customHeight="false" outlineLevel="0" collapsed="false">
      <c r="A109" s="25" t="n">
        <f aca="false">EDATE(A108,1)</f>
        <v>39965</v>
      </c>
      <c r="B109" s="95" t="n">
        <f aca="false">Inputs!K104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105" t="n">
        <v>0</v>
      </c>
      <c r="H109" s="99" t="n">
        <f aca="false">Inputs!O104</f>
        <v>0</v>
      </c>
      <c r="I109" s="101" t="n">
        <f aca="false">Inputs!L104</f>
        <v>0</v>
      </c>
      <c r="J109" s="105" t="n">
        <v>0</v>
      </c>
      <c r="K109" s="99" t="n">
        <f aca="false">Inputs!P104</f>
        <v>0</v>
      </c>
      <c r="L109" s="101" t="n">
        <f aca="false">Inputs!M104</f>
        <v>0</v>
      </c>
      <c r="M109" s="98" t="n">
        <f aca="false">VLOOKUP($A109,[1]!Table,MATCH(M$4,[1]!Curves,0))</f>
        <v>0.01</v>
      </c>
      <c r="N109" s="99" t="n">
        <f aca="false">Inputs!Q104</f>
        <v>0.0025</v>
      </c>
      <c r="O109" s="101" t="n">
        <f aca="false">Inputs!N104</f>
        <v>0</v>
      </c>
      <c r="P109" s="102"/>
      <c r="Q109" s="103" t="n">
        <f aca="false">M109+J109+G109</f>
        <v>0.01</v>
      </c>
      <c r="R109" s="103" t="n">
        <f aca="false">N109+K109+H109</f>
        <v>0.0025</v>
      </c>
      <c r="S109" s="103" t="n">
        <f aca="false">O109+L109+I109</f>
        <v>0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91" t="n">
        <f aca="false">AK109+AH109+AE109</f>
        <v>0</v>
      </c>
      <c r="AZ109" s="108"/>
    </row>
    <row r="110" customFormat="false" ht="12.75" hidden="false" customHeight="false" outlineLevel="0" collapsed="false">
      <c r="A110" s="25" t="n">
        <f aca="false">EDATE(A109,1)</f>
        <v>39995</v>
      </c>
      <c r="B110" s="95" t="n">
        <f aca="false">Inputs!K105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105" t="n">
        <v>0</v>
      </c>
      <c r="H110" s="99" t="n">
        <f aca="false">Inputs!O105</f>
        <v>0</v>
      </c>
      <c r="I110" s="101" t="n">
        <f aca="false">Inputs!L105</f>
        <v>0</v>
      </c>
      <c r="J110" s="105" t="n">
        <v>0</v>
      </c>
      <c r="K110" s="99" t="n">
        <f aca="false">Inputs!P105</f>
        <v>0</v>
      </c>
      <c r="L110" s="101" t="n">
        <f aca="false">Inputs!M105</f>
        <v>0</v>
      </c>
      <c r="M110" s="98" t="n">
        <f aca="false">VLOOKUP($A110,[1]!Table,MATCH(M$4,[1]!Curves,0))</f>
        <v>0.01</v>
      </c>
      <c r="N110" s="99" t="n">
        <f aca="false">Inputs!Q105</f>
        <v>0.0025</v>
      </c>
      <c r="O110" s="101" t="n">
        <f aca="false">Inputs!N105</f>
        <v>0</v>
      </c>
      <c r="P110" s="102"/>
      <c r="Q110" s="103" t="n">
        <f aca="false">M110+J110+G110</f>
        <v>0.01</v>
      </c>
      <c r="R110" s="103" t="n">
        <f aca="false">N110+K110+H110</f>
        <v>0.0025</v>
      </c>
      <c r="S110" s="103" t="n">
        <f aca="false">O110+L110+I110</f>
        <v>0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91" t="n">
        <f aca="false">AK110+AH110+AE110</f>
        <v>0</v>
      </c>
      <c r="AZ110" s="108"/>
    </row>
    <row r="111" customFormat="false" ht="12.75" hidden="false" customHeight="false" outlineLevel="0" collapsed="false">
      <c r="A111" s="25" t="n">
        <f aca="false">EDATE(A110,1)</f>
        <v>40026</v>
      </c>
      <c r="B111" s="95" t="n">
        <f aca="false">Inputs!K106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105" t="n">
        <v>0</v>
      </c>
      <c r="H111" s="99" t="n">
        <f aca="false">Inputs!O106</f>
        <v>0</v>
      </c>
      <c r="I111" s="101" t="n">
        <f aca="false">Inputs!L106</f>
        <v>0</v>
      </c>
      <c r="J111" s="105" t="n">
        <v>0</v>
      </c>
      <c r="K111" s="99" t="n">
        <f aca="false">Inputs!P106</f>
        <v>0</v>
      </c>
      <c r="L111" s="101" t="n">
        <f aca="false">Inputs!M106</f>
        <v>0</v>
      </c>
      <c r="M111" s="98" t="n">
        <f aca="false">VLOOKUP($A111,[1]!Table,MATCH(M$4,[1]!Curves,0))</f>
        <v>0.01</v>
      </c>
      <c r="N111" s="99" t="n">
        <f aca="false">Inputs!Q106</f>
        <v>0.0025</v>
      </c>
      <c r="O111" s="101" t="n">
        <f aca="false">Inputs!N106</f>
        <v>0</v>
      </c>
      <c r="P111" s="102"/>
      <c r="Q111" s="103" t="n">
        <f aca="false">M111+J111+G111</f>
        <v>0.01</v>
      </c>
      <c r="R111" s="103" t="n">
        <f aca="false">N111+K111+H111</f>
        <v>0.0025</v>
      </c>
      <c r="S111" s="103" t="n">
        <f aca="false">O111+L111+I111</f>
        <v>0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91" t="n">
        <f aca="false">AK111+AH111+AE111</f>
        <v>0</v>
      </c>
      <c r="AZ111" s="108"/>
    </row>
    <row r="112" customFormat="false" ht="12.75" hidden="false" customHeight="false" outlineLevel="0" collapsed="false">
      <c r="A112" s="25" t="n">
        <f aca="false">EDATE(A111,1)</f>
        <v>40057</v>
      </c>
      <c r="B112" s="95" t="n">
        <f aca="false">Inputs!K107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105" t="n">
        <v>0</v>
      </c>
      <c r="H112" s="99" t="n">
        <f aca="false">Inputs!O107</f>
        <v>0</v>
      </c>
      <c r="I112" s="101" t="n">
        <f aca="false">Inputs!L107</f>
        <v>0</v>
      </c>
      <c r="J112" s="105" t="n">
        <v>0</v>
      </c>
      <c r="K112" s="99" t="n">
        <f aca="false">Inputs!P107</f>
        <v>0</v>
      </c>
      <c r="L112" s="101" t="n">
        <f aca="false">Inputs!M107</f>
        <v>0</v>
      </c>
      <c r="M112" s="98" t="n">
        <f aca="false">VLOOKUP($A112,[1]!Table,MATCH(M$4,[1]!Curves,0))</f>
        <v>0.01</v>
      </c>
      <c r="N112" s="99" t="n">
        <f aca="false">Inputs!Q107</f>
        <v>0.0025</v>
      </c>
      <c r="O112" s="101" t="n">
        <f aca="false">Inputs!N107</f>
        <v>0</v>
      </c>
      <c r="P112" s="102"/>
      <c r="Q112" s="103" t="n">
        <f aca="false">M112+J112+G112</f>
        <v>0.01</v>
      </c>
      <c r="R112" s="103" t="n">
        <f aca="false">N112+K112+H112</f>
        <v>0.0025</v>
      </c>
      <c r="S112" s="103" t="n">
        <f aca="false">O112+L112+I112</f>
        <v>0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91" t="n">
        <f aca="false">AK112+AH112+AE112</f>
        <v>0</v>
      </c>
      <c r="AZ112" s="108"/>
    </row>
    <row r="113" customFormat="false" ht="12.75" hidden="false" customHeight="false" outlineLevel="0" collapsed="false">
      <c r="A113" s="25" t="n">
        <f aca="false">EDATE(A112,1)</f>
        <v>40087</v>
      </c>
      <c r="B113" s="95" t="n">
        <f aca="false">Inputs!K108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105" t="n">
        <v>0</v>
      </c>
      <c r="H113" s="99" t="n">
        <f aca="false">Inputs!O108</f>
        <v>0</v>
      </c>
      <c r="I113" s="101" t="n">
        <f aca="false">Inputs!L108</f>
        <v>0</v>
      </c>
      <c r="J113" s="105" t="n">
        <v>0</v>
      </c>
      <c r="K113" s="99" t="n">
        <f aca="false">Inputs!P108</f>
        <v>0</v>
      </c>
      <c r="L113" s="101" t="n">
        <f aca="false">Inputs!M108</f>
        <v>0</v>
      </c>
      <c r="M113" s="98" t="n">
        <f aca="false">VLOOKUP($A113,[1]!Table,MATCH(M$4,[1]!Curves,0))</f>
        <v>0.01</v>
      </c>
      <c r="N113" s="99" t="n">
        <f aca="false">Inputs!Q108</f>
        <v>0.0025</v>
      </c>
      <c r="O113" s="101" t="n">
        <f aca="false">Inputs!N108</f>
        <v>0</v>
      </c>
      <c r="P113" s="102"/>
      <c r="Q113" s="103" t="n">
        <f aca="false">M113+J113+G113</f>
        <v>0.01</v>
      </c>
      <c r="R113" s="103" t="n">
        <f aca="false">N113+K113+H113</f>
        <v>0.0025</v>
      </c>
      <c r="S113" s="103" t="n">
        <f aca="false">O113+L113+I113</f>
        <v>0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91" t="n">
        <f aca="false">AK113+AH113+AE113</f>
        <v>0</v>
      </c>
      <c r="AZ113" s="108"/>
    </row>
    <row r="114" customFormat="false" ht="12.75" hidden="false" customHeight="false" outlineLevel="0" collapsed="false">
      <c r="A114" s="25" t="n">
        <f aca="false">EDATE(A113,1)</f>
        <v>40118</v>
      </c>
      <c r="B114" s="95" t="n">
        <f aca="false">Inputs!K109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105" t="n">
        <v>0</v>
      </c>
      <c r="H114" s="99" t="n">
        <f aca="false">Inputs!O109</f>
        <v>0</v>
      </c>
      <c r="I114" s="101" t="n">
        <f aca="false">Inputs!L109</f>
        <v>0</v>
      </c>
      <c r="J114" s="105" t="n">
        <v>0</v>
      </c>
      <c r="K114" s="99" t="n">
        <f aca="false">Inputs!P109</f>
        <v>0</v>
      </c>
      <c r="L114" s="101" t="n">
        <f aca="false">Inputs!M109</f>
        <v>0</v>
      </c>
      <c r="M114" s="98" t="n">
        <f aca="false">VLOOKUP($A114,[1]!Table,MATCH(M$4,[1]!Curves,0))</f>
        <v>0.015</v>
      </c>
      <c r="N114" s="99" t="n">
        <f aca="false">Inputs!Q109</f>
        <v>0.0075</v>
      </c>
      <c r="O114" s="101" t="n">
        <f aca="false">Inputs!N109</f>
        <v>0</v>
      </c>
      <c r="P114" s="102"/>
      <c r="Q114" s="103" t="n">
        <f aca="false">M114+J114+G114</f>
        <v>0.015</v>
      </c>
      <c r="R114" s="103" t="n">
        <f aca="false">N114+K114+H114</f>
        <v>0.0075</v>
      </c>
      <c r="S114" s="103" t="n">
        <f aca="false">O114+L114+I114</f>
        <v>0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91" t="n">
        <f aca="false">AK114+AH114+AE114</f>
        <v>0</v>
      </c>
      <c r="AZ114" s="108"/>
    </row>
    <row r="115" customFormat="false" ht="12.75" hidden="false" customHeight="false" outlineLevel="0" collapsed="false">
      <c r="A115" s="25" t="n">
        <f aca="false">EDATE(A114,1)</f>
        <v>40148</v>
      </c>
      <c r="B115" s="95" t="n">
        <f aca="false">Inputs!K110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105" t="n">
        <v>0</v>
      </c>
      <c r="H115" s="99" t="n">
        <f aca="false">Inputs!O110</f>
        <v>0</v>
      </c>
      <c r="I115" s="101" t="n">
        <f aca="false">Inputs!L110</f>
        <v>0</v>
      </c>
      <c r="J115" s="105" t="n">
        <v>0</v>
      </c>
      <c r="K115" s="99" t="n">
        <f aca="false">Inputs!P110</f>
        <v>0</v>
      </c>
      <c r="L115" s="101" t="n">
        <f aca="false">Inputs!M110</f>
        <v>0</v>
      </c>
      <c r="M115" s="98" t="n">
        <f aca="false">VLOOKUP($A115,[1]!Table,MATCH(M$4,[1]!Curves,0))</f>
        <v>0.015</v>
      </c>
      <c r="N115" s="99" t="n">
        <f aca="false">Inputs!Q110</f>
        <v>0.0075</v>
      </c>
      <c r="O115" s="101" t="n">
        <f aca="false">Inputs!N110</f>
        <v>0</v>
      </c>
      <c r="P115" s="102"/>
      <c r="Q115" s="103" t="n">
        <f aca="false">M115+J115+G115</f>
        <v>0.015</v>
      </c>
      <c r="R115" s="103" t="n">
        <f aca="false">N115+K115+H115</f>
        <v>0.0075</v>
      </c>
      <c r="S115" s="103" t="n">
        <f aca="false">O115+L115+I115</f>
        <v>0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91" t="n">
        <f aca="false">AK115+AH115+AE115</f>
        <v>0</v>
      </c>
      <c r="AZ115" s="108"/>
    </row>
    <row r="116" customFormat="false" ht="12.75" hidden="false" customHeight="false" outlineLevel="0" collapsed="false">
      <c r="A116" s="25" t="n">
        <f aca="false">EDATE(A115,1)</f>
        <v>40179</v>
      </c>
      <c r="B116" s="95" t="n">
        <f aca="false">Inputs!K111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105" t="n">
        <v>0</v>
      </c>
      <c r="H116" s="99" t="n">
        <f aca="false">Inputs!O111</f>
        <v>0</v>
      </c>
      <c r="I116" s="101" t="n">
        <f aca="false">Inputs!L111</f>
        <v>0</v>
      </c>
      <c r="J116" s="105" t="n">
        <v>0</v>
      </c>
      <c r="K116" s="99" t="n">
        <f aca="false">Inputs!P111</f>
        <v>0</v>
      </c>
      <c r="L116" s="101" t="n">
        <f aca="false">Inputs!M111</f>
        <v>0</v>
      </c>
      <c r="M116" s="98" t="n">
        <f aca="false">VLOOKUP($A116,[1]!Table,MATCH(M$4,[1]!Curves,0))</f>
        <v>0.015</v>
      </c>
      <c r="N116" s="99" t="n">
        <f aca="false">Inputs!Q111</f>
        <v>0.0075</v>
      </c>
      <c r="O116" s="101" t="n">
        <f aca="false">Inputs!N111</f>
        <v>0</v>
      </c>
      <c r="P116" s="102"/>
      <c r="Q116" s="103" t="n">
        <f aca="false">M116+J116+G116</f>
        <v>0.015</v>
      </c>
      <c r="R116" s="103" t="n">
        <f aca="false">N116+K116+H116</f>
        <v>0.0075</v>
      </c>
      <c r="S116" s="103" t="n">
        <f aca="false">O116+L116+I116</f>
        <v>0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91" t="n">
        <f aca="false">AK116+AH116+AE116</f>
        <v>0</v>
      </c>
      <c r="AZ116" s="108"/>
    </row>
    <row r="117" customFormat="false" ht="12.75" hidden="false" customHeight="false" outlineLevel="0" collapsed="false">
      <c r="A117" s="25" t="n">
        <f aca="false">EDATE(A116,1)</f>
        <v>40210</v>
      </c>
      <c r="B117" s="95" t="n">
        <f aca="false">Inputs!K112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105" t="n">
        <v>0</v>
      </c>
      <c r="H117" s="99" t="n">
        <f aca="false">Inputs!O112</f>
        <v>0</v>
      </c>
      <c r="I117" s="101" t="n">
        <f aca="false">Inputs!L112</f>
        <v>0</v>
      </c>
      <c r="J117" s="105" t="n">
        <v>0</v>
      </c>
      <c r="K117" s="99" t="n">
        <f aca="false">Inputs!P112</f>
        <v>0</v>
      </c>
      <c r="L117" s="101" t="n">
        <f aca="false">Inputs!M112</f>
        <v>0</v>
      </c>
      <c r="M117" s="98" t="n">
        <f aca="false">VLOOKUP($A117,[1]!Table,MATCH(M$4,[1]!Curves,0))</f>
        <v>0.015</v>
      </c>
      <c r="N117" s="99" t="n">
        <f aca="false">Inputs!Q112</f>
        <v>0.0075</v>
      </c>
      <c r="O117" s="101" t="n">
        <f aca="false">Inputs!N112</f>
        <v>0</v>
      </c>
      <c r="P117" s="102"/>
      <c r="Q117" s="103" t="n">
        <f aca="false">M117+J117+G117</f>
        <v>0.015</v>
      </c>
      <c r="R117" s="103" t="n">
        <f aca="false">N117+K117+H117</f>
        <v>0.0075</v>
      </c>
      <c r="S117" s="103" t="n">
        <f aca="false">O117+L117+I117</f>
        <v>0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91" t="n">
        <f aca="false">AK117+AH117+AE117</f>
        <v>0</v>
      </c>
      <c r="AZ117" s="108"/>
    </row>
    <row r="118" customFormat="false" ht="12.75" hidden="false" customHeight="false" outlineLevel="0" collapsed="false">
      <c r="A118" s="25" t="n">
        <f aca="false">EDATE(A117,1)</f>
        <v>40238</v>
      </c>
      <c r="B118" s="95" t="n">
        <f aca="false">Inputs!K113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105" t="n">
        <v>0</v>
      </c>
      <c r="H118" s="99" t="n">
        <f aca="false">Inputs!O113</f>
        <v>0</v>
      </c>
      <c r="I118" s="101" t="n">
        <f aca="false">Inputs!L113</f>
        <v>0</v>
      </c>
      <c r="J118" s="105" t="n">
        <v>0</v>
      </c>
      <c r="K118" s="99" t="n">
        <f aca="false">Inputs!P113</f>
        <v>0</v>
      </c>
      <c r="L118" s="101" t="n">
        <f aca="false">Inputs!M113</f>
        <v>0</v>
      </c>
      <c r="M118" s="98" t="n">
        <f aca="false">VLOOKUP($A118,[1]!Table,MATCH(M$4,[1]!Curves,0))</f>
        <v>0.015</v>
      </c>
      <c r="N118" s="99" t="n">
        <f aca="false">Inputs!Q113</f>
        <v>0.0075</v>
      </c>
      <c r="O118" s="101" t="n">
        <f aca="false">Inputs!N113</f>
        <v>0</v>
      </c>
      <c r="P118" s="102"/>
      <c r="Q118" s="103" t="n">
        <f aca="false">M118+J118+G118</f>
        <v>0.015</v>
      </c>
      <c r="R118" s="103" t="n">
        <f aca="false">N118+K118+H118</f>
        <v>0.0075</v>
      </c>
      <c r="S118" s="103" t="n">
        <f aca="false">O118+L118+I118</f>
        <v>0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91" t="n">
        <f aca="false">AK118+AH118+AE118</f>
        <v>0</v>
      </c>
      <c r="AZ118" s="108"/>
    </row>
    <row r="119" customFormat="false" ht="12.75" hidden="false" customHeight="false" outlineLevel="0" collapsed="false">
      <c r="A119" s="25" t="n">
        <f aca="false">EDATE(A118,1)</f>
        <v>40269</v>
      </c>
      <c r="B119" s="95" t="n">
        <f aca="false">Inputs!K114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105" t="n">
        <v>0</v>
      </c>
      <c r="H119" s="99" t="n">
        <f aca="false">Inputs!O114</f>
        <v>0</v>
      </c>
      <c r="I119" s="101" t="n">
        <f aca="false">Inputs!L114</f>
        <v>0</v>
      </c>
      <c r="J119" s="105" t="n">
        <v>0</v>
      </c>
      <c r="K119" s="99" t="n">
        <f aca="false">Inputs!P114</f>
        <v>0</v>
      </c>
      <c r="L119" s="101" t="n">
        <f aca="false">Inputs!M114</f>
        <v>0</v>
      </c>
      <c r="M119" s="98" t="n">
        <f aca="false">VLOOKUP($A119,[1]!Table,MATCH(M$4,[1]!Curves,0))</f>
        <v>0.01</v>
      </c>
      <c r="N119" s="99" t="n">
        <f aca="false">Inputs!Q114</f>
        <v>0.0025</v>
      </c>
      <c r="O119" s="101" t="n">
        <f aca="false">Inputs!N114</f>
        <v>0</v>
      </c>
      <c r="P119" s="102"/>
      <c r="Q119" s="103" t="n">
        <f aca="false">M119+J119+G119</f>
        <v>0.01</v>
      </c>
      <c r="R119" s="103" t="n">
        <f aca="false">N119+K119+H119</f>
        <v>0.0025</v>
      </c>
      <c r="S119" s="103" t="n">
        <f aca="false">O119+L119+I119</f>
        <v>0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91" t="n">
        <f aca="false">AK119+AH119+AE119</f>
        <v>0</v>
      </c>
      <c r="AZ119" s="108"/>
    </row>
    <row r="120" customFormat="false" ht="12.75" hidden="false" customHeight="false" outlineLevel="0" collapsed="false">
      <c r="A120" s="25" t="n">
        <f aca="false">EDATE(A119,1)</f>
        <v>40299</v>
      </c>
      <c r="B120" s="95" t="n">
        <f aca="false">Inputs!K115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105" t="n">
        <v>0</v>
      </c>
      <c r="H120" s="99" t="n">
        <f aca="false">Inputs!O115</f>
        <v>0</v>
      </c>
      <c r="I120" s="101" t="n">
        <f aca="false">Inputs!L115</f>
        <v>0</v>
      </c>
      <c r="J120" s="105" t="n">
        <v>0</v>
      </c>
      <c r="K120" s="99" t="n">
        <f aca="false">Inputs!P115</f>
        <v>0</v>
      </c>
      <c r="L120" s="101" t="n">
        <f aca="false">Inputs!M115</f>
        <v>0</v>
      </c>
      <c r="M120" s="98" t="n">
        <f aca="false">VLOOKUP($A120,[1]!Table,MATCH(M$4,[1]!Curves,0))</f>
        <v>0.01</v>
      </c>
      <c r="N120" s="99" t="n">
        <f aca="false">Inputs!Q115</f>
        <v>0.0025</v>
      </c>
      <c r="O120" s="101" t="n">
        <f aca="false">Inputs!N115</f>
        <v>0</v>
      </c>
      <c r="P120" s="102"/>
      <c r="Q120" s="103" t="n">
        <f aca="false">M120+J120+G120</f>
        <v>0.01</v>
      </c>
      <c r="R120" s="103" t="n">
        <f aca="false">N120+K120+H120</f>
        <v>0.0025</v>
      </c>
      <c r="S120" s="103" t="n">
        <f aca="false">O120+L120+I120</f>
        <v>0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91" t="n">
        <f aca="false">AK120+AH120+AE120</f>
        <v>0</v>
      </c>
      <c r="AZ120" s="108"/>
    </row>
    <row r="121" customFormat="false" ht="12.75" hidden="false" customHeight="false" outlineLevel="0" collapsed="false">
      <c r="A121" s="25" t="n">
        <f aca="false">EDATE(A120,1)</f>
        <v>40330</v>
      </c>
      <c r="B121" s="95" t="n">
        <f aca="false">Inputs!K116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105" t="n">
        <v>0</v>
      </c>
      <c r="H121" s="99" t="n">
        <f aca="false">Inputs!O116</f>
        <v>0</v>
      </c>
      <c r="I121" s="101" t="n">
        <f aca="false">Inputs!L116</f>
        <v>0</v>
      </c>
      <c r="J121" s="105" t="n">
        <v>0</v>
      </c>
      <c r="K121" s="99" t="n">
        <f aca="false">Inputs!P116</f>
        <v>0</v>
      </c>
      <c r="L121" s="101" t="n">
        <f aca="false">Inputs!M116</f>
        <v>0</v>
      </c>
      <c r="M121" s="98" t="n">
        <f aca="false">VLOOKUP($A121,[1]!Table,MATCH(M$4,[1]!Curves,0))</f>
        <v>0.01</v>
      </c>
      <c r="N121" s="99" t="n">
        <f aca="false">Inputs!Q116</f>
        <v>0.0025</v>
      </c>
      <c r="O121" s="101" t="n">
        <f aca="false">Inputs!N116</f>
        <v>0</v>
      </c>
      <c r="P121" s="102"/>
      <c r="Q121" s="103" t="n">
        <f aca="false">M121+J121+G121</f>
        <v>0.01</v>
      </c>
      <c r="R121" s="103" t="n">
        <f aca="false">N121+K121+H121</f>
        <v>0.0025</v>
      </c>
      <c r="S121" s="103" t="n">
        <f aca="false">O121+L121+I121</f>
        <v>0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91" t="n">
        <f aca="false">AK121+AH121+AE121</f>
        <v>0</v>
      </c>
      <c r="AZ121" s="108"/>
    </row>
    <row r="122" customFormat="false" ht="12.75" hidden="false" customHeight="false" outlineLevel="0" collapsed="false">
      <c r="A122" s="25" t="n">
        <f aca="false">EDATE(A121,1)</f>
        <v>40360</v>
      </c>
      <c r="B122" s="95" t="n">
        <f aca="false">Inputs!K117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105" t="n">
        <v>0</v>
      </c>
      <c r="H122" s="99" t="n">
        <f aca="false">Inputs!O117</f>
        <v>0</v>
      </c>
      <c r="I122" s="101" t="n">
        <f aca="false">Inputs!L117</f>
        <v>0</v>
      </c>
      <c r="J122" s="105" t="n">
        <v>0</v>
      </c>
      <c r="K122" s="99" t="n">
        <f aca="false">Inputs!P117</f>
        <v>0</v>
      </c>
      <c r="L122" s="101" t="n">
        <f aca="false">Inputs!M117</f>
        <v>0</v>
      </c>
      <c r="M122" s="98" t="n">
        <f aca="false">VLOOKUP($A122,[1]!Table,MATCH(M$4,[1]!Curves,0))</f>
        <v>0.01</v>
      </c>
      <c r="N122" s="99" t="n">
        <f aca="false">Inputs!Q117</f>
        <v>0.0025</v>
      </c>
      <c r="O122" s="101" t="n">
        <f aca="false">Inputs!N117</f>
        <v>0</v>
      </c>
      <c r="P122" s="102"/>
      <c r="Q122" s="103" t="n">
        <f aca="false">M122+J122+G122</f>
        <v>0.01</v>
      </c>
      <c r="R122" s="103" t="n">
        <f aca="false">N122+K122+H122</f>
        <v>0.0025</v>
      </c>
      <c r="S122" s="103" t="n">
        <f aca="false">O122+L122+I122</f>
        <v>0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91" t="n">
        <f aca="false">AK122+AH122+AE122</f>
        <v>0</v>
      </c>
      <c r="AZ122" s="108"/>
    </row>
    <row r="123" customFormat="false" ht="12.75" hidden="false" customHeight="false" outlineLevel="0" collapsed="false">
      <c r="A123" s="25" t="n">
        <f aca="false">EDATE(A122,1)</f>
        <v>40391</v>
      </c>
      <c r="B123" s="95" t="n">
        <f aca="false">Inputs!K118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105" t="n">
        <v>0</v>
      </c>
      <c r="H123" s="99" t="n">
        <f aca="false">Inputs!O118</f>
        <v>0</v>
      </c>
      <c r="I123" s="101" t="n">
        <f aca="false">Inputs!L118</f>
        <v>0</v>
      </c>
      <c r="J123" s="105" t="n">
        <v>0</v>
      </c>
      <c r="K123" s="99" t="n">
        <f aca="false">Inputs!P118</f>
        <v>0</v>
      </c>
      <c r="L123" s="101" t="n">
        <f aca="false">Inputs!M118</f>
        <v>0</v>
      </c>
      <c r="M123" s="98" t="n">
        <f aca="false">VLOOKUP($A123,[1]!Table,MATCH(M$4,[1]!Curves,0))</f>
        <v>0.01</v>
      </c>
      <c r="N123" s="99" t="n">
        <f aca="false">Inputs!Q118</f>
        <v>0.0025</v>
      </c>
      <c r="O123" s="101" t="n">
        <f aca="false">Inputs!N118</f>
        <v>0</v>
      </c>
      <c r="P123" s="102"/>
      <c r="Q123" s="103" t="n">
        <f aca="false">M123+J123+G123</f>
        <v>0.01</v>
      </c>
      <c r="R123" s="103" t="n">
        <f aca="false">N123+K123+H123</f>
        <v>0.0025</v>
      </c>
      <c r="S123" s="103" t="n">
        <f aca="false">O123+L123+I123</f>
        <v>0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91" t="n">
        <f aca="false">AK123+AH123+AE123</f>
        <v>0</v>
      </c>
      <c r="AZ123" s="108"/>
    </row>
    <row r="124" customFormat="false" ht="12.75" hidden="false" customHeight="false" outlineLevel="0" collapsed="false">
      <c r="A124" s="25" t="n">
        <f aca="false">EDATE(A123,1)</f>
        <v>40422</v>
      </c>
      <c r="B124" s="95" t="n">
        <f aca="false">Inputs!K119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105" t="n">
        <v>0</v>
      </c>
      <c r="H124" s="99" t="n">
        <f aca="false">Inputs!O119</f>
        <v>0</v>
      </c>
      <c r="I124" s="101" t="n">
        <f aca="false">Inputs!L119</f>
        <v>0</v>
      </c>
      <c r="J124" s="105" t="n">
        <v>0</v>
      </c>
      <c r="K124" s="99" t="n">
        <f aca="false">Inputs!P119</f>
        <v>0</v>
      </c>
      <c r="L124" s="101" t="n">
        <f aca="false">Inputs!M119</f>
        <v>0</v>
      </c>
      <c r="M124" s="98" t="n">
        <f aca="false">VLOOKUP($A124,[1]!Table,MATCH(M$4,[1]!Curves,0))</f>
        <v>0.01</v>
      </c>
      <c r="N124" s="99" t="n">
        <f aca="false">Inputs!Q119</f>
        <v>0.0025</v>
      </c>
      <c r="O124" s="101" t="n">
        <f aca="false">Inputs!N119</f>
        <v>0</v>
      </c>
      <c r="P124" s="102"/>
      <c r="Q124" s="103" t="n">
        <f aca="false">M124+J124+G124</f>
        <v>0.01</v>
      </c>
      <c r="R124" s="103" t="n">
        <f aca="false">N124+K124+H124</f>
        <v>0.0025</v>
      </c>
      <c r="S124" s="103" t="n">
        <f aca="false">O124+L124+I124</f>
        <v>0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91" t="n">
        <f aca="false">AK124+AH124+AE124</f>
        <v>0</v>
      </c>
      <c r="AZ124" s="108"/>
    </row>
    <row r="125" customFormat="false" ht="12.75" hidden="false" customHeight="false" outlineLevel="0" collapsed="false">
      <c r="A125" s="25" t="n">
        <f aca="false">EDATE(A124,1)</f>
        <v>40452</v>
      </c>
      <c r="B125" s="95" t="n">
        <f aca="false">Inputs!K120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105" t="n">
        <v>0</v>
      </c>
      <c r="H125" s="99" t="n">
        <f aca="false">Inputs!O120</f>
        <v>0</v>
      </c>
      <c r="I125" s="101" t="n">
        <f aca="false">Inputs!L120</f>
        <v>0</v>
      </c>
      <c r="J125" s="105" t="n">
        <v>0</v>
      </c>
      <c r="K125" s="99" t="n">
        <f aca="false">Inputs!P120</f>
        <v>0</v>
      </c>
      <c r="L125" s="101" t="n">
        <f aca="false">Inputs!M120</f>
        <v>0</v>
      </c>
      <c r="M125" s="98" t="n">
        <f aca="false">VLOOKUP($A125,[1]!Table,MATCH(M$4,[1]!Curves,0))</f>
        <v>0.01</v>
      </c>
      <c r="N125" s="99" t="n">
        <f aca="false">Inputs!Q120</f>
        <v>0.0025</v>
      </c>
      <c r="O125" s="101" t="n">
        <f aca="false">Inputs!N120</f>
        <v>0</v>
      </c>
      <c r="P125" s="102"/>
      <c r="Q125" s="103" t="n">
        <f aca="false">M125+J125+G125</f>
        <v>0.01</v>
      </c>
      <c r="R125" s="103" t="n">
        <f aca="false">N125+K125+H125</f>
        <v>0.0025</v>
      </c>
      <c r="S125" s="103" t="n">
        <f aca="false">O125+L125+I125</f>
        <v>0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91" t="n">
        <f aca="false">AK125+AH125+AE125</f>
        <v>0</v>
      </c>
      <c r="AZ125" s="108"/>
    </row>
    <row r="126" customFormat="false" ht="12.75" hidden="false" customHeight="false" outlineLevel="0" collapsed="false">
      <c r="A126" s="25" t="n">
        <f aca="false">EDATE(A125,1)</f>
        <v>40483</v>
      </c>
      <c r="B126" s="95" t="n">
        <f aca="false">Inputs!K121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105" t="n">
        <v>0</v>
      </c>
      <c r="H126" s="99" t="n">
        <f aca="false">Inputs!O121</f>
        <v>0</v>
      </c>
      <c r="I126" s="101" t="n">
        <f aca="false">Inputs!L121</f>
        <v>0</v>
      </c>
      <c r="J126" s="105" t="n">
        <v>0</v>
      </c>
      <c r="K126" s="99" t="n">
        <f aca="false">Inputs!P121</f>
        <v>0</v>
      </c>
      <c r="L126" s="101" t="n">
        <f aca="false">Inputs!M121</f>
        <v>0</v>
      </c>
      <c r="M126" s="98" t="n">
        <f aca="false">VLOOKUP($A126,[1]!Table,MATCH(M$4,[1]!Curves,0))</f>
        <v>0.015</v>
      </c>
      <c r="N126" s="99" t="n">
        <f aca="false">Inputs!Q121</f>
        <v>0.0075</v>
      </c>
      <c r="O126" s="101" t="n">
        <f aca="false">Inputs!N121</f>
        <v>0</v>
      </c>
      <c r="P126" s="102"/>
      <c r="Q126" s="103" t="n">
        <f aca="false">M126+J126+G126</f>
        <v>0.015</v>
      </c>
      <c r="R126" s="103" t="n">
        <f aca="false">N126+K126+H126</f>
        <v>0.0075</v>
      </c>
      <c r="S126" s="103" t="n">
        <f aca="false">O126+L126+I126</f>
        <v>0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91" t="n">
        <f aca="false">AK126+AH126+AE126</f>
        <v>0</v>
      </c>
      <c r="AZ126" s="108"/>
    </row>
    <row r="127" customFormat="false" ht="12.75" hidden="false" customHeight="false" outlineLevel="0" collapsed="false">
      <c r="A127" s="25" t="n">
        <f aca="false">EDATE(A126,1)</f>
        <v>40513</v>
      </c>
      <c r="B127" s="95" t="n">
        <f aca="false">Inputs!K122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105" t="n">
        <v>0</v>
      </c>
      <c r="H127" s="99" t="n">
        <f aca="false">Inputs!O122</f>
        <v>0</v>
      </c>
      <c r="I127" s="101" t="n">
        <f aca="false">Inputs!L122</f>
        <v>0</v>
      </c>
      <c r="J127" s="105" t="n">
        <v>0</v>
      </c>
      <c r="K127" s="99" t="n">
        <f aca="false">Inputs!P122</f>
        <v>0</v>
      </c>
      <c r="L127" s="101" t="n">
        <f aca="false">Inputs!M122</f>
        <v>0</v>
      </c>
      <c r="M127" s="98" t="n">
        <f aca="false">VLOOKUP($A127,[1]!Table,MATCH(M$4,[1]!Curves,0))</f>
        <v>0.015</v>
      </c>
      <c r="N127" s="99" t="n">
        <f aca="false">Inputs!Q122</f>
        <v>0.0075</v>
      </c>
      <c r="O127" s="101" t="n">
        <f aca="false">Inputs!N122</f>
        <v>0</v>
      </c>
      <c r="P127" s="102"/>
      <c r="Q127" s="103" t="n">
        <f aca="false">M127+J127+G127</f>
        <v>0.015</v>
      </c>
      <c r="R127" s="103" t="n">
        <f aca="false">N127+K127+H127</f>
        <v>0.0075</v>
      </c>
      <c r="S127" s="103" t="n">
        <f aca="false">O127+L127+I127</f>
        <v>0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91" t="n">
        <f aca="false">AK127+AH127+AE127</f>
        <v>0</v>
      </c>
      <c r="AZ127" s="108"/>
    </row>
    <row r="128" customFormat="false" ht="12.75" hidden="false" customHeight="false" outlineLevel="0" collapsed="false">
      <c r="A128" s="25" t="n">
        <f aca="false">EDATE(A127,1)</f>
        <v>40544</v>
      </c>
      <c r="B128" s="95" t="n">
        <f aca="false">Inputs!K123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105" t="n">
        <v>0</v>
      </c>
      <c r="H128" s="99" t="n">
        <f aca="false">Inputs!O123</f>
        <v>0</v>
      </c>
      <c r="I128" s="101" t="n">
        <f aca="false">Inputs!L123</f>
        <v>0</v>
      </c>
      <c r="J128" s="105" t="n">
        <v>0</v>
      </c>
      <c r="K128" s="99" t="n">
        <f aca="false">Inputs!P123</f>
        <v>0</v>
      </c>
      <c r="L128" s="101" t="n">
        <f aca="false">Inputs!M123</f>
        <v>0</v>
      </c>
      <c r="M128" s="98" t="n">
        <f aca="false">VLOOKUP($A128,[1]!Table,MATCH(M$4,[1]!Curves,0))</f>
        <v>0.015</v>
      </c>
      <c r="N128" s="99" t="n">
        <f aca="false">Inputs!Q123</f>
        <v>0.0075</v>
      </c>
      <c r="O128" s="101" t="n">
        <f aca="false">Inputs!N123</f>
        <v>0</v>
      </c>
      <c r="P128" s="102"/>
      <c r="Q128" s="103" t="n">
        <f aca="false">M128+J128+G128</f>
        <v>0.015</v>
      </c>
      <c r="R128" s="103" t="n">
        <f aca="false">N128+K128+H128</f>
        <v>0.0075</v>
      </c>
      <c r="S128" s="103" t="n">
        <f aca="false">O128+L128+I128</f>
        <v>0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91" t="n">
        <f aca="false">AK128+AH128+AE128</f>
        <v>0</v>
      </c>
      <c r="AZ128" s="108"/>
    </row>
    <row r="129" customFormat="false" ht="12.75" hidden="false" customHeight="false" outlineLevel="0" collapsed="false">
      <c r="A129" s="25" t="n">
        <f aca="false">EDATE(A128,1)</f>
        <v>40575</v>
      </c>
      <c r="B129" s="95" t="n">
        <f aca="false">Inputs!K124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105" t="n">
        <v>0</v>
      </c>
      <c r="H129" s="99" t="n">
        <f aca="false">Inputs!O124</f>
        <v>0</v>
      </c>
      <c r="I129" s="101" t="n">
        <f aca="false">Inputs!L124</f>
        <v>0</v>
      </c>
      <c r="J129" s="105" t="n">
        <v>0</v>
      </c>
      <c r="K129" s="99" t="n">
        <f aca="false">Inputs!P124</f>
        <v>0</v>
      </c>
      <c r="L129" s="101" t="n">
        <f aca="false">Inputs!M124</f>
        <v>0</v>
      </c>
      <c r="M129" s="98" t="n">
        <f aca="false">VLOOKUP($A129,[1]!Table,MATCH(M$4,[1]!Curves,0))</f>
        <v>0.015</v>
      </c>
      <c r="N129" s="99" t="n">
        <f aca="false">Inputs!Q124</f>
        <v>0.0075</v>
      </c>
      <c r="O129" s="101" t="n">
        <f aca="false">Inputs!N124</f>
        <v>0</v>
      </c>
      <c r="P129" s="102"/>
      <c r="Q129" s="103" t="n">
        <f aca="false">M129+J129+G129</f>
        <v>0.015</v>
      </c>
      <c r="R129" s="103" t="n">
        <f aca="false">N129+K129+H129</f>
        <v>0.0075</v>
      </c>
      <c r="S129" s="103" t="n">
        <f aca="false">O129+L129+I129</f>
        <v>0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91" t="n">
        <f aca="false">AK129+AH129+AE129</f>
        <v>0</v>
      </c>
      <c r="AZ129" s="108"/>
    </row>
    <row r="130" customFormat="false" ht="12.75" hidden="false" customHeight="false" outlineLevel="0" collapsed="false">
      <c r="A130" s="25" t="n">
        <f aca="false">EDATE(A129,1)</f>
        <v>40603</v>
      </c>
      <c r="B130" s="95" t="n">
        <f aca="false">Inputs!K125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105" t="n">
        <v>0</v>
      </c>
      <c r="H130" s="99" t="n">
        <f aca="false">Inputs!O125</f>
        <v>0</v>
      </c>
      <c r="I130" s="101" t="n">
        <f aca="false">Inputs!L125</f>
        <v>0</v>
      </c>
      <c r="J130" s="105" t="n">
        <v>0</v>
      </c>
      <c r="K130" s="99" t="n">
        <f aca="false">Inputs!P125</f>
        <v>0</v>
      </c>
      <c r="L130" s="101" t="n">
        <f aca="false">Inputs!M125</f>
        <v>0</v>
      </c>
      <c r="M130" s="98" t="n">
        <f aca="false">VLOOKUP($A130,[1]!Table,MATCH(M$4,[1]!Curves,0))</f>
        <v>0.015</v>
      </c>
      <c r="N130" s="99" t="n">
        <f aca="false">Inputs!Q125</f>
        <v>0.0075</v>
      </c>
      <c r="O130" s="101" t="n">
        <f aca="false">Inputs!N125</f>
        <v>0</v>
      </c>
      <c r="P130" s="102"/>
      <c r="Q130" s="103" t="n">
        <f aca="false">M130+J130+G130</f>
        <v>0.015</v>
      </c>
      <c r="R130" s="103" t="n">
        <f aca="false">N130+K130+H130</f>
        <v>0.0075</v>
      </c>
      <c r="S130" s="103" t="n">
        <f aca="false">O130+L130+I130</f>
        <v>0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91" t="n">
        <f aca="false">AK130+AH130+AE130</f>
        <v>0</v>
      </c>
      <c r="AZ130" s="108"/>
    </row>
    <row r="131" customFormat="false" ht="12.75" hidden="false" customHeight="false" outlineLevel="0" collapsed="false">
      <c r="A131" s="25" t="n">
        <f aca="false">EDATE(A130,1)</f>
        <v>40634</v>
      </c>
      <c r="B131" s="95" t="n">
        <f aca="false">Inputs!K126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105" t="n">
        <v>0</v>
      </c>
      <c r="H131" s="99" t="n">
        <f aca="false">Inputs!O126</f>
        <v>0</v>
      </c>
      <c r="I131" s="101" t="n">
        <f aca="false">Inputs!L126</f>
        <v>0</v>
      </c>
      <c r="J131" s="105" t="n">
        <v>0</v>
      </c>
      <c r="K131" s="99" t="n">
        <f aca="false">Inputs!P126</f>
        <v>0</v>
      </c>
      <c r="L131" s="101" t="n">
        <f aca="false">Inputs!M126</f>
        <v>0</v>
      </c>
      <c r="M131" s="98" t="n">
        <f aca="false">VLOOKUP($A131,[1]!Table,MATCH(M$4,[1]!Curves,0))</f>
        <v>0.01</v>
      </c>
      <c r="N131" s="99" t="n">
        <f aca="false">Inputs!Q126</f>
        <v>0.0025</v>
      </c>
      <c r="O131" s="101" t="n">
        <f aca="false">Inputs!N126</f>
        <v>0</v>
      </c>
      <c r="P131" s="102"/>
      <c r="Q131" s="103" t="n">
        <f aca="false">M131+J131+G131</f>
        <v>0.01</v>
      </c>
      <c r="R131" s="103" t="n">
        <f aca="false">N131+K131+H131</f>
        <v>0.0025</v>
      </c>
      <c r="S131" s="103" t="n">
        <f aca="false">O131+L131+I131</f>
        <v>0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91" t="n">
        <f aca="false">AK131+AH131+AE131</f>
        <v>0</v>
      </c>
      <c r="AZ131" s="108"/>
    </row>
    <row r="132" customFormat="false" ht="12.75" hidden="false" customHeight="false" outlineLevel="0" collapsed="false">
      <c r="A132" s="25" t="n">
        <f aca="false">EDATE(A131,1)</f>
        <v>40664</v>
      </c>
      <c r="B132" s="95" t="n">
        <f aca="false">Inputs!K127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105" t="n">
        <v>0</v>
      </c>
      <c r="H132" s="99" t="n">
        <f aca="false">Inputs!O127</f>
        <v>0</v>
      </c>
      <c r="I132" s="101" t="n">
        <f aca="false">Inputs!L127</f>
        <v>0</v>
      </c>
      <c r="J132" s="105" t="n">
        <v>0</v>
      </c>
      <c r="K132" s="99" t="n">
        <f aca="false">Inputs!P127</f>
        <v>0</v>
      </c>
      <c r="L132" s="101" t="n">
        <f aca="false">Inputs!M127</f>
        <v>0</v>
      </c>
      <c r="M132" s="98" t="n">
        <f aca="false">VLOOKUP($A132,[1]!Table,MATCH(M$4,[1]!Curves,0))</f>
        <v>0.01</v>
      </c>
      <c r="N132" s="99" t="n">
        <f aca="false">Inputs!Q127</f>
        <v>0.0025</v>
      </c>
      <c r="O132" s="101" t="n">
        <f aca="false">Inputs!N127</f>
        <v>0</v>
      </c>
      <c r="P132" s="102"/>
      <c r="Q132" s="103" t="n">
        <f aca="false">M132+J132+G132</f>
        <v>0.01</v>
      </c>
      <c r="R132" s="103" t="n">
        <f aca="false">N132+K132+H132</f>
        <v>0.0025</v>
      </c>
      <c r="S132" s="103" t="n">
        <f aca="false">O132+L132+I132</f>
        <v>0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91" t="n">
        <f aca="false">AK132+AH132+AE132</f>
        <v>0</v>
      </c>
      <c r="AZ132" s="108"/>
    </row>
    <row r="133" customFormat="false" ht="12.75" hidden="false" customHeight="false" outlineLevel="0" collapsed="false">
      <c r="A133" s="25" t="n">
        <f aca="false">EDATE(A132,1)</f>
        <v>40695</v>
      </c>
      <c r="B133" s="95" t="n">
        <f aca="false">Inputs!K128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105" t="n">
        <v>0</v>
      </c>
      <c r="H133" s="99" t="n">
        <f aca="false">Inputs!O128</f>
        <v>0</v>
      </c>
      <c r="I133" s="101" t="n">
        <f aca="false">Inputs!L128</f>
        <v>0</v>
      </c>
      <c r="J133" s="105" t="n">
        <v>0</v>
      </c>
      <c r="K133" s="99" t="n">
        <f aca="false">Inputs!P128</f>
        <v>0</v>
      </c>
      <c r="L133" s="101" t="n">
        <f aca="false">Inputs!M128</f>
        <v>0</v>
      </c>
      <c r="M133" s="98" t="n">
        <f aca="false">VLOOKUP($A133,[1]!Table,MATCH(M$4,[1]!Curves,0))</f>
        <v>0.01</v>
      </c>
      <c r="N133" s="99" t="n">
        <f aca="false">Inputs!Q128</f>
        <v>0.0025</v>
      </c>
      <c r="O133" s="101" t="n">
        <f aca="false">Inputs!N128</f>
        <v>0</v>
      </c>
      <c r="P133" s="102"/>
      <c r="Q133" s="103" t="n">
        <f aca="false">M133+J133+G133</f>
        <v>0.01</v>
      </c>
      <c r="R133" s="103" t="n">
        <f aca="false">N133+K133+H133</f>
        <v>0.0025</v>
      </c>
      <c r="S133" s="103" t="n">
        <f aca="false">O133+L133+I133</f>
        <v>0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91" t="n">
        <f aca="false">AK133+AH133+AE133</f>
        <v>0</v>
      </c>
      <c r="AZ133" s="108"/>
    </row>
    <row r="134" customFormat="false" ht="12.75" hidden="false" customHeight="false" outlineLevel="0" collapsed="false">
      <c r="A134" s="25" t="n">
        <f aca="false">EDATE(A133,1)</f>
        <v>40725</v>
      </c>
      <c r="B134" s="95" t="n">
        <f aca="false">Inputs!K129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105" t="n">
        <v>0</v>
      </c>
      <c r="H134" s="99" t="n">
        <f aca="false">Inputs!O129</f>
        <v>0</v>
      </c>
      <c r="I134" s="101" t="n">
        <f aca="false">Inputs!L129</f>
        <v>0</v>
      </c>
      <c r="J134" s="105" t="n">
        <v>0</v>
      </c>
      <c r="K134" s="99" t="n">
        <f aca="false">Inputs!P129</f>
        <v>0</v>
      </c>
      <c r="L134" s="101" t="n">
        <f aca="false">Inputs!M129</f>
        <v>0</v>
      </c>
      <c r="M134" s="98" t="n">
        <f aca="false">VLOOKUP($A134,[1]!Table,MATCH(M$4,[1]!Curves,0))</f>
        <v>0.01</v>
      </c>
      <c r="N134" s="99" t="n">
        <f aca="false">Inputs!Q129</f>
        <v>0.0025</v>
      </c>
      <c r="O134" s="101" t="n">
        <f aca="false">Inputs!N129</f>
        <v>0</v>
      </c>
      <c r="P134" s="102"/>
      <c r="Q134" s="103" t="n">
        <f aca="false">M134+J134+G134</f>
        <v>0.01</v>
      </c>
      <c r="R134" s="103" t="n">
        <f aca="false">N134+K134+H134</f>
        <v>0.0025</v>
      </c>
      <c r="S134" s="103" t="n">
        <f aca="false">O134+L134+I134</f>
        <v>0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91" t="n">
        <f aca="false">AK134+AH134+AE134</f>
        <v>0</v>
      </c>
      <c r="AZ134" s="108"/>
    </row>
    <row r="135" customFormat="false" ht="12.75" hidden="false" customHeight="false" outlineLevel="0" collapsed="false">
      <c r="A135" s="25" t="n">
        <f aca="false">EDATE(A134,1)</f>
        <v>40756</v>
      </c>
      <c r="B135" s="95" t="n">
        <f aca="false">Inputs!K130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105" t="n">
        <v>0</v>
      </c>
      <c r="H135" s="99" t="n">
        <f aca="false">Inputs!O130</f>
        <v>0</v>
      </c>
      <c r="I135" s="101" t="n">
        <f aca="false">Inputs!L130</f>
        <v>0</v>
      </c>
      <c r="J135" s="105" t="n">
        <v>0</v>
      </c>
      <c r="K135" s="99" t="n">
        <f aca="false">Inputs!P130</f>
        <v>0</v>
      </c>
      <c r="L135" s="101" t="n">
        <f aca="false">Inputs!M130</f>
        <v>0</v>
      </c>
      <c r="M135" s="98" t="n">
        <f aca="false">VLOOKUP($A135,[1]!Table,MATCH(M$4,[1]!Curves,0))</f>
        <v>0.01</v>
      </c>
      <c r="N135" s="99" t="n">
        <f aca="false">Inputs!Q130</f>
        <v>0.0025</v>
      </c>
      <c r="O135" s="101" t="n">
        <f aca="false">Inputs!N130</f>
        <v>0</v>
      </c>
      <c r="P135" s="102"/>
      <c r="Q135" s="103" t="n">
        <f aca="false">M135+J135+G135</f>
        <v>0.01</v>
      </c>
      <c r="R135" s="103" t="n">
        <f aca="false">N135+K135+H135</f>
        <v>0.0025</v>
      </c>
      <c r="S135" s="103" t="n">
        <f aca="false">O135+L135+I135</f>
        <v>0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91" t="n">
        <f aca="false">AK135+AH135+AE135</f>
        <v>0</v>
      </c>
      <c r="AZ135" s="108"/>
    </row>
    <row r="136" customFormat="false" ht="12.75" hidden="false" customHeight="false" outlineLevel="0" collapsed="false">
      <c r="A136" s="25" t="n">
        <f aca="false">EDATE(A135,1)</f>
        <v>40787</v>
      </c>
      <c r="B136" s="95" t="n">
        <f aca="false">Inputs!K131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105" t="n">
        <v>0</v>
      </c>
      <c r="H136" s="99" t="n">
        <f aca="false">Inputs!O131</f>
        <v>0</v>
      </c>
      <c r="I136" s="101" t="n">
        <f aca="false">Inputs!L131</f>
        <v>0</v>
      </c>
      <c r="J136" s="105" t="n">
        <v>0</v>
      </c>
      <c r="K136" s="99" t="n">
        <f aca="false">Inputs!P131</f>
        <v>0</v>
      </c>
      <c r="L136" s="101" t="n">
        <f aca="false">Inputs!M131</f>
        <v>0</v>
      </c>
      <c r="M136" s="98" t="n">
        <f aca="false">VLOOKUP($A136,[1]!Table,MATCH(M$4,[1]!Curves,0))</f>
        <v>0.01</v>
      </c>
      <c r="N136" s="99" t="n">
        <f aca="false">Inputs!Q131</f>
        <v>0.0025</v>
      </c>
      <c r="O136" s="101" t="n">
        <f aca="false">Inputs!N131</f>
        <v>0</v>
      </c>
      <c r="P136" s="102"/>
      <c r="Q136" s="103" t="n">
        <f aca="false">M136+J136+G136</f>
        <v>0.01</v>
      </c>
      <c r="R136" s="103" t="n">
        <f aca="false">N136+K136+H136</f>
        <v>0.0025</v>
      </c>
      <c r="S136" s="103" t="n">
        <f aca="false">O136+L136+I136</f>
        <v>0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91" t="n">
        <f aca="false">AK136+AH136+AE136</f>
        <v>0</v>
      </c>
      <c r="AZ136" s="108"/>
    </row>
    <row r="137" customFormat="false" ht="12.75" hidden="false" customHeight="false" outlineLevel="0" collapsed="false">
      <c r="A137" s="25" t="n">
        <f aca="false">EDATE(A136,1)</f>
        <v>40817</v>
      </c>
      <c r="B137" s="95" t="n">
        <f aca="false">Inputs!K132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105" t="n">
        <v>0</v>
      </c>
      <c r="H137" s="99" t="n">
        <f aca="false">Inputs!O132</f>
        <v>0</v>
      </c>
      <c r="I137" s="101" t="n">
        <f aca="false">Inputs!L132</f>
        <v>0</v>
      </c>
      <c r="J137" s="105" t="n">
        <v>0</v>
      </c>
      <c r="K137" s="99" t="n">
        <f aca="false">Inputs!P132</f>
        <v>0</v>
      </c>
      <c r="L137" s="101" t="n">
        <f aca="false">Inputs!M132</f>
        <v>0</v>
      </c>
      <c r="M137" s="98" t="n">
        <f aca="false">VLOOKUP($A137,[1]!Table,MATCH(M$4,[1]!Curves,0))</f>
        <v>0.01</v>
      </c>
      <c r="N137" s="99" t="n">
        <f aca="false">Inputs!Q132</f>
        <v>0.0025</v>
      </c>
      <c r="O137" s="101" t="n">
        <f aca="false">Inputs!N132</f>
        <v>0</v>
      </c>
      <c r="P137" s="102"/>
      <c r="Q137" s="103" t="n">
        <f aca="false">M137+J137+G137</f>
        <v>0.01</v>
      </c>
      <c r="R137" s="103" t="n">
        <f aca="false">N137+K137+H137</f>
        <v>0.0025</v>
      </c>
      <c r="S137" s="103" t="n">
        <f aca="false">O137+L137+I137</f>
        <v>0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91" t="n">
        <f aca="false">AK137+AH137+AE137</f>
        <v>0</v>
      </c>
      <c r="AZ137" s="108"/>
    </row>
    <row r="138" customFormat="false" ht="12.75" hidden="false" customHeight="false" outlineLevel="0" collapsed="false">
      <c r="A138" s="25" t="n">
        <f aca="false">EDATE(A137,1)</f>
        <v>40848</v>
      </c>
      <c r="B138" s="95" t="n">
        <f aca="false">Inputs!K133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105" t="n">
        <v>0</v>
      </c>
      <c r="H138" s="99" t="n">
        <f aca="false">Inputs!O133</f>
        <v>0</v>
      </c>
      <c r="I138" s="101" t="n">
        <f aca="false">Inputs!L133</f>
        <v>0</v>
      </c>
      <c r="J138" s="105" t="n">
        <v>0</v>
      </c>
      <c r="K138" s="99" t="n">
        <f aca="false">Inputs!P133</f>
        <v>0</v>
      </c>
      <c r="L138" s="101" t="n">
        <f aca="false">Inputs!M133</f>
        <v>0</v>
      </c>
      <c r="M138" s="98" t="n">
        <f aca="false">VLOOKUP($A138,[1]!Table,MATCH(M$4,[1]!Curves,0))</f>
        <v>0.015</v>
      </c>
      <c r="N138" s="99" t="n">
        <f aca="false">Inputs!Q133</f>
        <v>0.0075</v>
      </c>
      <c r="O138" s="101" t="n">
        <f aca="false">Inputs!N133</f>
        <v>0</v>
      </c>
      <c r="P138" s="102"/>
      <c r="Q138" s="103" t="n">
        <f aca="false">M138+J138+G138</f>
        <v>0.015</v>
      </c>
      <c r="R138" s="103" t="n">
        <f aca="false">N138+K138+H138</f>
        <v>0.0075</v>
      </c>
      <c r="S138" s="103" t="n">
        <f aca="false">O138+L138+I138</f>
        <v>0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91" t="n">
        <f aca="false">AK138+AH138+AE138</f>
        <v>0</v>
      </c>
      <c r="AZ138" s="108"/>
    </row>
    <row r="139" customFormat="false" ht="12.75" hidden="false" customHeight="false" outlineLevel="0" collapsed="false">
      <c r="A139" s="25" t="n">
        <f aca="false">EDATE(A138,1)</f>
        <v>40878</v>
      </c>
      <c r="B139" s="95" t="n">
        <f aca="false">Inputs!K134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105" t="n">
        <v>0</v>
      </c>
      <c r="H139" s="99" t="n">
        <f aca="false">Inputs!O134</f>
        <v>0</v>
      </c>
      <c r="I139" s="101" t="n">
        <f aca="false">Inputs!L134</f>
        <v>0</v>
      </c>
      <c r="J139" s="105" t="n">
        <v>0</v>
      </c>
      <c r="K139" s="99" t="n">
        <f aca="false">Inputs!P134</f>
        <v>0</v>
      </c>
      <c r="L139" s="101" t="n">
        <f aca="false">Inputs!M134</f>
        <v>0</v>
      </c>
      <c r="M139" s="98" t="n">
        <f aca="false">VLOOKUP($A139,[1]!Table,MATCH(M$4,[1]!Curves,0))</f>
        <v>0.015</v>
      </c>
      <c r="N139" s="99" t="n">
        <f aca="false">Inputs!Q134</f>
        <v>0.0075</v>
      </c>
      <c r="O139" s="101" t="n">
        <f aca="false">Inputs!N134</f>
        <v>0</v>
      </c>
      <c r="P139" s="102"/>
      <c r="Q139" s="103" t="n">
        <f aca="false">M139+J139+G139</f>
        <v>0.015</v>
      </c>
      <c r="R139" s="103" t="n">
        <f aca="false">N139+K139+H139</f>
        <v>0.0075</v>
      </c>
      <c r="S139" s="103" t="n">
        <f aca="false">O139+L139+I139</f>
        <v>0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91" t="n">
        <f aca="false">AK139+AH139+AE139</f>
        <v>0</v>
      </c>
      <c r="AZ139" s="108"/>
    </row>
    <row r="140" customFormat="false" ht="12.75" hidden="false" customHeight="false" outlineLevel="0" collapsed="false">
      <c r="A140" s="25" t="n">
        <f aca="false">EDATE(A139,1)</f>
        <v>40909</v>
      </c>
      <c r="B140" s="95" t="n">
        <f aca="false">Inputs!K135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105" t="n">
        <v>0</v>
      </c>
      <c r="H140" s="99" t="n">
        <f aca="false">Inputs!O135</f>
        <v>0</v>
      </c>
      <c r="I140" s="101" t="n">
        <f aca="false">Inputs!L135</f>
        <v>0</v>
      </c>
      <c r="J140" s="105" t="n">
        <v>0</v>
      </c>
      <c r="K140" s="99" t="n">
        <f aca="false">Inputs!P135</f>
        <v>0</v>
      </c>
      <c r="L140" s="101" t="n">
        <f aca="false">Inputs!M135</f>
        <v>0</v>
      </c>
      <c r="M140" s="98" t="n">
        <f aca="false">VLOOKUP($A140,[1]!Table,MATCH(M$4,[1]!Curves,0))</f>
        <v>0.015</v>
      </c>
      <c r="N140" s="99" t="n">
        <f aca="false">Inputs!Q135</f>
        <v>0.0075</v>
      </c>
      <c r="O140" s="101" t="n">
        <f aca="false">Inputs!N135</f>
        <v>0</v>
      </c>
      <c r="P140" s="102"/>
      <c r="Q140" s="103" t="n">
        <f aca="false">M140+J140+G140</f>
        <v>0.015</v>
      </c>
      <c r="R140" s="103" t="n">
        <f aca="false">N140+K140+H140</f>
        <v>0.0075</v>
      </c>
      <c r="S140" s="103" t="n">
        <f aca="false">O140+L140+I140</f>
        <v>0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91" t="n">
        <f aca="false">AK140+AH140+AE140</f>
        <v>0</v>
      </c>
      <c r="AZ140" s="108"/>
    </row>
    <row r="141" customFormat="false" ht="12.75" hidden="false" customHeight="false" outlineLevel="0" collapsed="false">
      <c r="A141" s="25" t="n">
        <f aca="false">EDATE(A140,1)</f>
        <v>40940</v>
      </c>
      <c r="B141" s="95" t="n">
        <f aca="false">Inputs!K136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105" t="n">
        <v>0</v>
      </c>
      <c r="H141" s="99" t="n">
        <f aca="false">Inputs!O136</f>
        <v>0</v>
      </c>
      <c r="I141" s="101" t="n">
        <f aca="false">Inputs!L136</f>
        <v>0</v>
      </c>
      <c r="J141" s="105" t="n">
        <v>0</v>
      </c>
      <c r="K141" s="99" t="n">
        <f aca="false">Inputs!P136</f>
        <v>0</v>
      </c>
      <c r="L141" s="101" t="n">
        <f aca="false">Inputs!M136</f>
        <v>0</v>
      </c>
      <c r="M141" s="98" t="n">
        <f aca="false">VLOOKUP($A141,[1]!Table,MATCH(M$4,[1]!Curves,0))</f>
        <v>0.015</v>
      </c>
      <c r="N141" s="99" t="n">
        <f aca="false">Inputs!Q136</f>
        <v>0.0075</v>
      </c>
      <c r="O141" s="101" t="n">
        <f aca="false">Inputs!N136</f>
        <v>0</v>
      </c>
      <c r="P141" s="102"/>
      <c r="Q141" s="103" t="n">
        <f aca="false">M141+J141+G141</f>
        <v>0.015</v>
      </c>
      <c r="R141" s="103" t="n">
        <f aca="false">N141+K141+H141</f>
        <v>0.0075</v>
      </c>
      <c r="S141" s="103" t="n">
        <f aca="false">O141+L141+I141</f>
        <v>0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91" t="n">
        <f aca="false">AK141+AH141+AE141</f>
        <v>0</v>
      </c>
      <c r="AZ141" s="108"/>
    </row>
    <row r="142" customFormat="false" ht="12.75" hidden="false" customHeight="false" outlineLevel="0" collapsed="false">
      <c r="A142" s="25" t="n">
        <f aca="false">EDATE(A141,1)</f>
        <v>40969</v>
      </c>
      <c r="B142" s="95" t="n">
        <f aca="false">Inputs!K137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105" t="n">
        <v>0</v>
      </c>
      <c r="H142" s="99" t="n">
        <f aca="false">Inputs!O137</f>
        <v>0</v>
      </c>
      <c r="I142" s="101" t="n">
        <f aca="false">Inputs!L137</f>
        <v>0</v>
      </c>
      <c r="J142" s="105" t="n">
        <v>0</v>
      </c>
      <c r="K142" s="99" t="n">
        <f aca="false">Inputs!P137</f>
        <v>0</v>
      </c>
      <c r="L142" s="101" t="n">
        <f aca="false">Inputs!M137</f>
        <v>0</v>
      </c>
      <c r="M142" s="98" t="n">
        <f aca="false">VLOOKUP($A142,[1]!Table,MATCH(M$4,[1]!Curves,0))</f>
        <v>0.015</v>
      </c>
      <c r="N142" s="99" t="n">
        <f aca="false">Inputs!Q137</f>
        <v>0.0075</v>
      </c>
      <c r="O142" s="101" t="n">
        <f aca="false">Inputs!N137</f>
        <v>0</v>
      </c>
      <c r="P142" s="102"/>
      <c r="Q142" s="103" t="n">
        <f aca="false">M142+J142+G142</f>
        <v>0.015</v>
      </c>
      <c r="R142" s="103" t="n">
        <f aca="false">N142+K142+H142</f>
        <v>0.0075</v>
      </c>
      <c r="S142" s="103" t="n">
        <f aca="false">O142+L142+I142</f>
        <v>0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91" t="n">
        <f aca="false">AK142+AH142+AE142</f>
        <v>0</v>
      </c>
      <c r="AZ142" s="108"/>
    </row>
    <row r="143" customFormat="false" ht="12.75" hidden="false" customHeight="false" outlineLevel="0" collapsed="false">
      <c r="A143" s="25" t="n">
        <f aca="false">EDATE(A142,1)</f>
        <v>41000</v>
      </c>
      <c r="B143" s="95" t="n">
        <f aca="false">Inputs!K138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105" t="n">
        <v>0</v>
      </c>
      <c r="H143" s="99" t="n">
        <f aca="false">Inputs!O138</f>
        <v>0</v>
      </c>
      <c r="I143" s="101" t="n">
        <f aca="false">Inputs!L138</f>
        <v>0</v>
      </c>
      <c r="J143" s="105" t="n">
        <v>0</v>
      </c>
      <c r="K143" s="99" t="n">
        <f aca="false">Inputs!P138</f>
        <v>0</v>
      </c>
      <c r="L143" s="101" t="n">
        <f aca="false">Inputs!M138</f>
        <v>0</v>
      </c>
      <c r="M143" s="98" t="n">
        <f aca="false">VLOOKUP($A143,[1]!Table,MATCH(M$4,[1]!Curves,0))</f>
        <v>0.01</v>
      </c>
      <c r="N143" s="99" t="n">
        <f aca="false">Inputs!Q138</f>
        <v>0.0025</v>
      </c>
      <c r="O143" s="101" t="n">
        <f aca="false">Inputs!N138</f>
        <v>0</v>
      </c>
      <c r="P143" s="102"/>
      <c r="Q143" s="103" t="n">
        <f aca="false">M143+J143+G143</f>
        <v>0.01</v>
      </c>
      <c r="R143" s="103" t="n">
        <f aca="false">N143+K143+H143</f>
        <v>0.0025</v>
      </c>
      <c r="S143" s="103" t="n">
        <f aca="false">O143+L143+I143</f>
        <v>0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91" t="n">
        <f aca="false">AK143+AH143+AE143</f>
        <v>0</v>
      </c>
      <c r="AZ143" s="108"/>
    </row>
    <row r="144" customFormat="false" ht="12.75" hidden="false" customHeight="false" outlineLevel="0" collapsed="false">
      <c r="A144" s="25" t="n">
        <f aca="false">EDATE(A143,1)</f>
        <v>41030</v>
      </c>
      <c r="B144" s="95" t="n">
        <f aca="false">Inputs!K139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105" t="n">
        <v>0</v>
      </c>
      <c r="H144" s="99" t="n">
        <f aca="false">Inputs!O139</f>
        <v>0</v>
      </c>
      <c r="I144" s="101" t="n">
        <f aca="false">Inputs!L139</f>
        <v>0</v>
      </c>
      <c r="J144" s="105" t="n">
        <v>0</v>
      </c>
      <c r="K144" s="99" t="n">
        <f aca="false">Inputs!P139</f>
        <v>0</v>
      </c>
      <c r="L144" s="101" t="n">
        <f aca="false">Inputs!M139</f>
        <v>0</v>
      </c>
      <c r="M144" s="98" t="n">
        <f aca="false">VLOOKUP($A144,[1]!Table,MATCH(M$4,[1]!Curves,0))</f>
        <v>0.01</v>
      </c>
      <c r="N144" s="99" t="n">
        <f aca="false">Inputs!Q139</f>
        <v>0.0025</v>
      </c>
      <c r="O144" s="101" t="n">
        <f aca="false">Inputs!N139</f>
        <v>0</v>
      </c>
      <c r="P144" s="102"/>
      <c r="Q144" s="103" t="n">
        <f aca="false">M144+J144+G144</f>
        <v>0.01</v>
      </c>
      <c r="R144" s="103" t="n">
        <f aca="false">N144+K144+H144</f>
        <v>0.0025</v>
      </c>
      <c r="S144" s="103" t="n">
        <f aca="false">O144+L144+I144</f>
        <v>0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91" t="n">
        <f aca="false">AK144+AH144+AE144</f>
        <v>0</v>
      </c>
      <c r="AZ144" s="108"/>
    </row>
    <row r="145" customFormat="false" ht="12.75" hidden="false" customHeight="false" outlineLevel="0" collapsed="false">
      <c r="A145" s="25" t="n">
        <f aca="false">EDATE(A144,1)</f>
        <v>41061</v>
      </c>
      <c r="B145" s="95" t="n">
        <f aca="false">Inputs!K140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105" t="n">
        <v>0</v>
      </c>
      <c r="H145" s="99" t="n">
        <f aca="false">Inputs!O140</f>
        <v>0</v>
      </c>
      <c r="I145" s="101" t="n">
        <f aca="false">Inputs!L140</f>
        <v>0</v>
      </c>
      <c r="J145" s="105" t="n">
        <v>0</v>
      </c>
      <c r="K145" s="99" t="n">
        <f aca="false">Inputs!P140</f>
        <v>0</v>
      </c>
      <c r="L145" s="101" t="n">
        <f aca="false">Inputs!M140</f>
        <v>0</v>
      </c>
      <c r="M145" s="98" t="n">
        <f aca="false">VLOOKUP($A145,[1]!Table,MATCH(M$4,[1]!Curves,0))</f>
        <v>0.01</v>
      </c>
      <c r="N145" s="99" t="n">
        <f aca="false">Inputs!Q140</f>
        <v>0.0025</v>
      </c>
      <c r="O145" s="101" t="n">
        <f aca="false">Inputs!N140</f>
        <v>0</v>
      </c>
      <c r="P145" s="102"/>
      <c r="Q145" s="103" t="n">
        <f aca="false">M145+J145+G145</f>
        <v>0.01</v>
      </c>
      <c r="R145" s="103" t="n">
        <f aca="false">N145+K145+H145</f>
        <v>0.0025</v>
      </c>
      <c r="S145" s="103" t="n">
        <f aca="false">O145+L145+I145</f>
        <v>0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91" t="n">
        <f aca="false">AK145+AH145+AE145</f>
        <v>0</v>
      </c>
      <c r="AZ145" s="108"/>
    </row>
    <row r="146" customFormat="false" ht="12.75" hidden="false" customHeight="false" outlineLevel="0" collapsed="false">
      <c r="A146" s="25" t="n">
        <f aca="false">EDATE(A145,1)</f>
        <v>41091</v>
      </c>
      <c r="B146" s="95" t="n">
        <f aca="false">Inputs!K141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105" t="n">
        <v>0</v>
      </c>
      <c r="H146" s="99" t="n">
        <f aca="false">Inputs!O141</f>
        <v>0</v>
      </c>
      <c r="I146" s="101" t="n">
        <f aca="false">Inputs!L141</f>
        <v>0</v>
      </c>
      <c r="J146" s="105" t="n">
        <v>0</v>
      </c>
      <c r="K146" s="99" t="n">
        <f aca="false">Inputs!P141</f>
        <v>0</v>
      </c>
      <c r="L146" s="101" t="n">
        <f aca="false">Inputs!M141</f>
        <v>0</v>
      </c>
      <c r="M146" s="98" t="n">
        <f aca="false">VLOOKUP($A146,[1]!Table,MATCH(M$4,[1]!Curves,0))</f>
        <v>0.01</v>
      </c>
      <c r="N146" s="99" t="n">
        <f aca="false">Inputs!Q141</f>
        <v>0.0025</v>
      </c>
      <c r="O146" s="101" t="n">
        <f aca="false">Inputs!N141</f>
        <v>0</v>
      </c>
      <c r="P146" s="102"/>
      <c r="Q146" s="103" t="n">
        <f aca="false">M146+J146+G146</f>
        <v>0.01</v>
      </c>
      <c r="R146" s="103" t="n">
        <f aca="false">N146+K146+H146</f>
        <v>0.0025</v>
      </c>
      <c r="S146" s="103" t="n">
        <f aca="false">O146+L146+I146</f>
        <v>0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91" t="n">
        <f aca="false">AK146+AH146+AE146</f>
        <v>0</v>
      </c>
      <c r="AZ146" s="108"/>
    </row>
    <row r="147" customFormat="false" ht="12.75" hidden="false" customHeight="false" outlineLevel="0" collapsed="false">
      <c r="A147" s="25" t="n">
        <f aca="false">EDATE(A146,1)</f>
        <v>41122</v>
      </c>
      <c r="B147" s="95" t="n">
        <f aca="false">Inputs!K142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105" t="n">
        <v>0</v>
      </c>
      <c r="H147" s="99" t="n">
        <f aca="false">Inputs!O142</f>
        <v>0</v>
      </c>
      <c r="I147" s="101" t="n">
        <f aca="false">Inputs!L142</f>
        <v>0</v>
      </c>
      <c r="J147" s="105" t="n">
        <v>0</v>
      </c>
      <c r="K147" s="99" t="n">
        <f aca="false">Inputs!P142</f>
        <v>0</v>
      </c>
      <c r="L147" s="101" t="n">
        <f aca="false">Inputs!M142</f>
        <v>0</v>
      </c>
      <c r="M147" s="98" t="n">
        <f aca="false">VLOOKUP($A147,[1]!Table,MATCH(M$4,[1]!Curves,0))</f>
        <v>0.01</v>
      </c>
      <c r="N147" s="99" t="n">
        <f aca="false">Inputs!Q142</f>
        <v>0.0025</v>
      </c>
      <c r="O147" s="101" t="n">
        <f aca="false">Inputs!N142</f>
        <v>0</v>
      </c>
      <c r="P147" s="102"/>
      <c r="Q147" s="103" t="n">
        <f aca="false">M147+J147+G147</f>
        <v>0.01</v>
      </c>
      <c r="R147" s="103" t="n">
        <f aca="false">N147+K147+H147</f>
        <v>0.0025</v>
      </c>
      <c r="S147" s="103" t="n">
        <f aca="false">O147+L147+I147</f>
        <v>0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91" t="n">
        <f aca="false">AK147+AH147+AE147</f>
        <v>0</v>
      </c>
      <c r="AZ147" s="108"/>
    </row>
    <row r="148" customFormat="false" ht="12.75" hidden="false" customHeight="false" outlineLevel="0" collapsed="false">
      <c r="A148" s="25" t="n">
        <f aca="false">EDATE(A147,1)</f>
        <v>41153</v>
      </c>
      <c r="B148" s="95" t="n">
        <f aca="false">Inputs!K143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105" t="n">
        <v>0</v>
      </c>
      <c r="H148" s="99" t="n">
        <f aca="false">Inputs!O143</f>
        <v>0</v>
      </c>
      <c r="I148" s="101" t="n">
        <f aca="false">Inputs!L143</f>
        <v>0</v>
      </c>
      <c r="J148" s="105" t="n">
        <v>0</v>
      </c>
      <c r="K148" s="99" t="n">
        <f aca="false">Inputs!P143</f>
        <v>0</v>
      </c>
      <c r="L148" s="101" t="n">
        <f aca="false">Inputs!M143</f>
        <v>0</v>
      </c>
      <c r="M148" s="98" t="n">
        <f aca="false">VLOOKUP($A148,[1]!Table,MATCH(M$4,[1]!Curves,0))</f>
        <v>0.01</v>
      </c>
      <c r="N148" s="99" t="n">
        <f aca="false">Inputs!Q143</f>
        <v>0.0025</v>
      </c>
      <c r="O148" s="101" t="n">
        <f aca="false">Inputs!N143</f>
        <v>0</v>
      </c>
      <c r="P148" s="102"/>
      <c r="Q148" s="103" t="n">
        <f aca="false">M148+J148+G148</f>
        <v>0.01</v>
      </c>
      <c r="R148" s="103" t="n">
        <f aca="false">N148+K148+H148</f>
        <v>0.0025</v>
      </c>
      <c r="S148" s="103" t="n">
        <f aca="false">O148+L148+I148</f>
        <v>0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91" t="n">
        <f aca="false">AK148+AH148+AE148</f>
        <v>0</v>
      </c>
      <c r="AZ148" s="108"/>
    </row>
    <row r="149" customFormat="false" ht="12.75" hidden="false" customHeight="false" outlineLevel="0" collapsed="false">
      <c r="A149" s="25" t="n">
        <f aca="false">EDATE(A148,1)</f>
        <v>41183</v>
      </c>
      <c r="B149" s="95" t="n">
        <f aca="false">Inputs!K144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105" t="n">
        <v>0</v>
      </c>
      <c r="H149" s="99" t="n">
        <f aca="false">Inputs!O144</f>
        <v>0</v>
      </c>
      <c r="I149" s="101" t="n">
        <f aca="false">Inputs!L144</f>
        <v>0</v>
      </c>
      <c r="J149" s="105" t="n">
        <v>0</v>
      </c>
      <c r="K149" s="99" t="n">
        <f aca="false">Inputs!P144</f>
        <v>0</v>
      </c>
      <c r="L149" s="101" t="n">
        <f aca="false">Inputs!M144</f>
        <v>0</v>
      </c>
      <c r="M149" s="98" t="n">
        <f aca="false">VLOOKUP($A149,[1]!Table,MATCH(M$4,[1]!Curves,0))</f>
        <v>0.01</v>
      </c>
      <c r="N149" s="99" t="n">
        <f aca="false">Inputs!Q144</f>
        <v>0.0025</v>
      </c>
      <c r="O149" s="101" t="n">
        <f aca="false">Inputs!N144</f>
        <v>0</v>
      </c>
      <c r="P149" s="102"/>
      <c r="Q149" s="103" t="n">
        <f aca="false">M149+J149+G149</f>
        <v>0.01</v>
      </c>
      <c r="R149" s="103" t="n">
        <f aca="false">N149+K149+H149</f>
        <v>0.0025</v>
      </c>
      <c r="S149" s="103" t="n">
        <f aca="false">O149+L149+I149</f>
        <v>0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91" t="n">
        <f aca="false">AK149+AH149+AE149</f>
        <v>0</v>
      </c>
      <c r="AZ149" s="108"/>
    </row>
    <row r="150" customFormat="false" ht="12.75" hidden="false" customHeight="false" outlineLevel="0" collapsed="false">
      <c r="A150" s="25" t="n">
        <f aca="false">EDATE(A149,1)</f>
        <v>41214</v>
      </c>
      <c r="B150" s="95" t="n">
        <f aca="false">Inputs!K145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105" t="n">
        <v>0</v>
      </c>
      <c r="H150" s="99" t="n">
        <f aca="false">Inputs!O145</f>
        <v>0</v>
      </c>
      <c r="I150" s="101" t="n">
        <f aca="false">Inputs!L145</f>
        <v>0</v>
      </c>
      <c r="J150" s="105" t="n">
        <v>0</v>
      </c>
      <c r="K150" s="99" t="n">
        <f aca="false">Inputs!P145</f>
        <v>0</v>
      </c>
      <c r="L150" s="101" t="n">
        <f aca="false">Inputs!M145</f>
        <v>0</v>
      </c>
      <c r="M150" s="98" t="n">
        <f aca="false">VLOOKUP($A150,[1]!Table,MATCH(M$4,[1]!Curves,0))</f>
        <v>0.015</v>
      </c>
      <c r="N150" s="99" t="n">
        <f aca="false">Inputs!Q145</f>
        <v>0.0075</v>
      </c>
      <c r="O150" s="101" t="n">
        <f aca="false">Inputs!N145</f>
        <v>0</v>
      </c>
      <c r="P150" s="102"/>
      <c r="Q150" s="103" t="n">
        <f aca="false">M150+J150+G150</f>
        <v>0.015</v>
      </c>
      <c r="R150" s="103" t="n">
        <f aca="false">N150+K150+H150</f>
        <v>0.0075</v>
      </c>
      <c r="S150" s="103" t="n">
        <f aca="false">O150+L150+I150</f>
        <v>0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91" t="n">
        <f aca="false">AK150+AH150+AE150</f>
        <v>0</v>
      </c>
      <c r="AZ150" s="108"/>
    </row>
    <row r="151" customFormat="false" ht="12.75" hidden="false" customHeight="false" outlineLevel="0" collapsed="false">
      <c r="A151" s="25" t="n">
        <f aca="false">EDATE(A150,1)</f>
        <v>41244</v>
      </c>
      <c r="B151" s="95" t="n">
        <f aca="false">Inputs!K146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105" t="n">
        <v>0</v>
      </c>
      <c r="H151" s="99" t="n">
        <f aca="false">Inputs!O146</f>
        <v>0</v>
      </c>
      <c r="I151" s="101" t="n">
        <f aca="false">Inputs!L146</f>
        <v>0</v>
      </c>
      <c r="J151" s="105" t="n">
        <v>0</v>
      </c>
      <c r="K151" s="99" t="n">
        <f aca="false">Inputs!P146</f>
        <v>0</v>
      </c>
      <c r="L151" s="101" t="n">
        <f aca="false">Inputs!M146</f>
        <v>0</v>
      </c>
      <c r="M151" s="98" t="n">
        <f aca="false">VLOOKUP($A151,[1]!Table,MATCH(M$4,[1]!Curves,0))</f>
        <v>0.015</v>
      </c>
      <c r="N151" s="99" t="n">
        <f aca="false">Inputs!Q146</f>
        <v>0.0075</v>
      </c>
      <c r="O151" s="101" t="n">
        <f aca="false">Inputs!N146</f>
        <v>0</v>
      </c>
      <c r="P151" s="102"/>
      <c r="Q151" s="103" t="n">
        <f aca="false">M151+J151+G151</f>
        <v>0.015</v>
      </c>
      <c r="R151" s="103" t="n">
        <f aca="false">N151+K151+H151</f>
        <v>0.0075</v>
      </c>
      <c r="S151" s="103" t="n">
        <f aca="false">O151+L151+I151</f>
        <v>0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91" t="n">
        <f aca="false">AK151+AH151+AE151</f>
        <v>0</v>
      </c>
      <c r="AZ151" s="108"/>
    </row>
    <row r="152" customFormat="false" ht="12.75" hidden="false" customHeight="false" outlineLevel="0" collapsed="false">
      <c r="A152" s="25" t="n">
        <f aca="false">EDATE(A151,1)</f>
        <v>41275</v>
      </c>
      <c r="B152" s="95" t="n">
        <f aca="false">Inputs!K147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105" t="n">
        <v>0</v>
      </c>
      <c r="H152" s="99" t="n">
        <f aca="false">Inputs!O147</f>
        <v>0</v>
      </c>
      <c r="I152" s="101" t="n">
        <f aca="false">Inputs!L147</f>
        <v>0</v>
      </c>
      <c r="J152" s="105" t="n">
        <v>0</v>
      </c>
      <c r="K152" s="99" t="n">
        <f aca="false">Inputs!P147</f>
        <v>0</v>
      </c>
      <c r="L152" s="101" t="n">
        <f aca="false">Inputs!M147</f>
        <v>0</v>
      </c>
      <c r="M152" s="98" t="n">
        <f aca="false">VLOOKUP($A152,[1]!Table,MATCH(M$4,[1]!Curves,0))</f>
        <v>0.015</v>
      </c>
      <c r="N152" s="99" t="n">
        <f aca="false">Inputs!Q147</f>
        <v>0.0075</v>
      </c>
      <c r="O152" s="101" t="n">
        <f aca="false">Inputs!N147</f>
        <v>0</v>
      </c>
      <c r="P152" s="102"/>
      <c r="Q152" s="103" t="n">
        <f aca="false">M152+J152+G152</f>
        <v>0.015</v>
      </c>
      <c r="R152" s="103" t="n">
        <f aca="false">N152+K152+H152</f>
        <v>0.0075</v>
      </c>
      <c r="S152" s="103" t="n">
        <f aca="false">O152+L152+I152</f>
        <v>0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91" t="n">
        <f aca="false">AK152+AH152+AE152</f>
        <v>0</v>
      </c>
      <c r="AZ152" s="108"/>
    </row>
    <row r="153" customFormat="false" ht="12.75" hidden="false" customHeight="false" outlineLevel="0" collapsed="false">
      <c r="A153" s="25" t="n">
        <f aca="false">EDATE(A152,1)</f>
        <v>41306</v>
      </c>
      <c r="B153" s="95" t="n">
        <f aca="false">Inputs!K148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105" t="n">
        <v>0</v>
      </c>
      <c r="H153" s="99" t="n">
        <f aca="false">Inputs!O148</f>
        <v>0</v>
      </c>
      <c r="I153" s="101" t="n">
        <f aca="false">Inputs!L148</f>
        <v>0</v>
      </c>
      <c r="J153" s="105" t="n">
        <v>0</v>
      </c>
      <c r="K153" s="99" t="n">
        <f aca="false">Inputs!P148</f>
        <v>0</v>
      </c>
      <c r="L153" s="101" t="n">
        <f aca="false">Inputs!M148</f>
        <v>0</v>
      </c>
      <c r="M153" s="98" t="n">
        <f aca="false">VLOOKUP($A153,[1]!Table,MATCH(M$4,[1]!Curves,0))</f>
        <v>0.015</v>
      </c>
      <c r="N153" s="99" t="n">
        <f aca="false">Inputs!Q148</f>
        <v>0.0075</v>
      </c>
      <c r="O153" s="101" t="n">
        <f aca="false">Inputs!N148</f>
        <v>0</v>
      </c>
      <c r="P153" s="102"/>
      <c r="Q153" s="103" t="n">
        <f aca="false">M153+J153+G153</f>
        <v>0.015</v>
      </c>
      <c r="R153" s="103" t="n">
        <f aca="false">N153+K153+H153</f>
        <v>0.0075</v>
      </c>
      <c r="S153" s="103" t="n">
        <f aca="false">O153+L153+I153</f>
        <v>0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91" t="n">
        <f aca="false">AK153+AH153+AE153</f>
        <v>0</v>
      </c>
      <c r="AZ153" s="108"/>
    </row>
    <row r="154" customFormat="false" ht="12.75" hidden="false" customHeight="false" outlineLevel="0" collapsed="false">
      <c r="A154" s="25" t="n">
        <f aca="false">EDATE(A153,1)</f>
        <v>41334</v>
      </c>
      <c r="B154" s="95" t="n">
        <f aca="false">Inputs!K149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105" t="n">
        <v>0</v>
      </c>
      <c r="H154" s="99" t="n">
        <f aca="false">Inputs!O149</f>
        <v>0</v>
      </c>
      <c r="I154" s="101" t="n">
        <f aca="false">Inputs!L149</f>
        <v>0</v>
      </c>
      <c r="J154" s="105" t="n">
        <v>0</v>
      </c>
      <c r="K154" s="99" t="n">
        <f aca="false">Inputs!P149</f>
        <v>0</v>
      </c>
      <c r="L154" s="101" t="n">
        <f aca="false">Inputs!M149</f>
        <v>0</v>
      </c>
      <c r="M154" s="98" t="n">
        <f aca="false">VLOOKUP($A154,[1]!Table,MATCH(M$4,[1]!Curves,0))</f>
        <v>0.015</v>
      </c>
      <c r="N154" s="99" t="n">
        <f aca="false">Inputs!Q149</f>
        <v>0.0075</v>
      </c>
      <c r="O154" s="101" t="n">
        <f aca="false">Inputs!N149</f>
        <v>0</v>
      </c>
      <c r="P154" s="102"/>
      <c r="Q154" s="103" t="n">
        <f aca="false">M154+J154+G154</f>
        <v>0.015</v>
      </c>
      <c r="R154" s="103" t="n">
        <f aca="false">N154+K154+H154</f>
        <v>0.0075</v>
      </c>
      <c r="S154" s="103" t="n">
        <f aca="false">O154+L154+I154</f>
        <v>0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91" t="n">
        <f aca="false">AK154+AH154+AE154</f>
        <v>0</v>
      </c>
      <c r="AZ154" s="108"/>
    </row>
    <row r="155" customFormat="false" ht="12.75" hidden="false" customHeight="false" outlineLevel="0" collapsed="false">
      <c r="A155" s="25" t="n">
        <f aca="false">EDATE(A154,1)</f>
        <v>41365</v>
      </c>
      <c r="B155" s="95" t="n">
        <f aca="false">Inputs!K150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105" t="n">
        <v>0</v>
      </c>
      <c r="H155" s="99" t="n">
        <f aca="false">Inputs!O150</f>
        <v>0</v>
      </c>
      <c r="I155" s="101" t="n">
        <f aca="false">Inputs!L150</f>
        <v>0</v>
      </c>
      <c r="J155" s="105" t="n">
        <v>0</v>
      </c>
      <c r="K155" s="99" t="n">
        <f aca="false">Inputs!P150</f>
        <v>0</v>
      </c>
      <c r="L155" s="101" t="n">
        <f aca="false">Inputs!M150</f>
        <v>0</v>
      </c>
      <c r="M155" s="98" t="n">
        <f aca="false">VLOOKUP($A155,[1]!Table,MATCH(M$4,[1]!Curves,0))</f>
        <v>0.01</v>
      </c>
      <c r="N155" s="99" t="n">
        <f aca="false">Inputs!Q150</f>
        <v>0.0025</v>
      </c>
      <c r="O155" s="101" t="n">
        <f aca="false">Inputs!N150</f>
        <v>0</v>
      </c>
      <c r="P155" s="102"/>
      <c r="Q155" s="103" t="n">
        <f aca="false">M155+J155+G155</f>
        <v>0.01</v>
      </c>
      <c r="R155" s="103" t="n">
        <f aca="false">N155+K155+H155</f>
        <v>0.0025</v>
      </c>
      <c r="S155" s="103" t="n">
        <f aca="false">O155+L155+I155</f>
        <v>0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91" t="n">
        <f aca="false">AK155+AH155+AE155</f>
        <v>0</v>
      </c>
      <c r="AZ155" s="108"/>
    </row>
    <row r="156" customFormat="false" ht="12.75" hidden="false" customHeight="false" outlineLevel="0" collapsed="false">
      <c r="A156" s="25" t="n">
        <f aca="false">EDATE(A155,1)</f>
        <v>41395</v>
      </c>
      <c r="B156" s="95" t="n">
        <f aca="false">Inputs!K151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105" t="n">
        <v>0</v>
      </c>
      <c r="H156" s="99" t="n">
        <f aca="false">Inputs!O151</f>
        <v>0</v>
      </c>
      <c r="I156" s="101" t="n">
        <f aca="false">Inputs!L151</f>
        <v>0</v>
      </c>
      <c r="J156" s="105" t="n">
        <v>0</v>
      </c>
      <c r="K156" s="99" t="n">
        <f aca="false">Inputs!P151</f>
        <v>0</v>
      </c>
      <c r="L156" s="101" t="n">
        <f aca="false">Inputs!M151</f>
        <v>0</v>
      </c>
      <c r="M156" s="98" t="n">
        <f aca="false">VLOOKUP($A156,[1]!Table,MATCH(M$4,[1]!Curves,0))</f>
        <v>0.01</v>
      </c>
      <c r="N156" s="99" t="n">
        <f aca="false">Inputs!Q151</f>
        <v>0.0025</v>
      </c>
      <c r="O156" s="101" t="n">
        <f aca="false">Inputs!N151</f>
        <v>0</v>
      </c>
      <c r="P156" s="102"/>
      <c r="Q156" s="103" t="n">
        <f aca="false">M156+J156+G156</f>
        <v>0.01</v>
      </c>
      <c r="R156" s="103" t="n">
        <f aca="false">N156+K156+H156</f>
        <v>0.0025</v>
      </c>
      <c r="S156" s="103" t="n">
        <f aca="false">O156+L156+I156</f>
        <v>0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91" t="n">
        <f aca="false">AK156+AH156+AE156</f>
        <v>0</v>
      </c>
      <c r="AZ156" s="108"/>
    </row>
    <row r="157" customFormat="false" ht="12.75" hidden="false" customHeight="false" outlineLevel="0" collapsed="false">
      <c r="A157" s="25" t="n">
        <f aca="false">EDATE(A156,1)</f>
        <v>41426</v>
      </c>
      <c r="B157" s="95" t="n">
        <f aca="false">Inputs!K152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105" t="n">
        <v>0</v>
      </c>
      <c r="H157" s="99" t="n">
        <f aca="false">Inputs!O152</f>
        <v>0</v>
      </c>
      <c r="I157" s="101" t="n">
        <f aca="false">Inputs!L152</f>
        <v>0</v>
      </c>
      <c r="J157" s="105" t="n">
        <v>0</v>
      </c>
      <c r="K157" s="99" t="n">
        <f aca="false">Inputs!P152</f>
        <v>0</v>
      </c>
      <c r="L157" s="101" t="n">
        <f aca="false">Inputs!M152</f>
        <v>0</v>
      </c>
      <c r="M157" s="98" t="n">
        <f aca="false">VLOOKUP($A157,[1]!Table,MATCH(M$4,[1]!Curves,0))</f>
        <v>0.01</v>
      </c>
      <c r="N157" s="99" t="n">
        <f aca="false">Inputs!Q152</f>
        <v>0.0025</v>
      </c>
      <c r="O157" s="101" t="n">
        <f aca="false">Inputs!N152</f>
        <v>0</v>
      </c>
      <c r="P157" s="102"/>
      <c r="Q157" s="103" t="n">
        <f aca="false">M157+J157+G157</f>
        <v>0.01</v>
      </c>
      <c r="R157" s="103" t="n">
        <f aca="false">N157+K157+H157</f>
        <v>0.0025</v>
      </c>
      <c r="S157" s="103" t="n">
        <f aca="false">O157+L157+I157</f>
        <v>0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91" t="n">
        <f aca="false">AK157+AH157+AE157</f>
        <v>0</v>
      </c>
      <c r="AZ157" s="108"/>
    </row>
    <row r="158" customFormat="false" ht="12.75" hidden="false" customHeight="false" outlineLevel="0" collapsed="false">
      <c r="A158" s="25" t="n">
        <f aca="false">EDATE(A157,1)</f>
        <v>41456</v>
      </c>
      <c r="B158" s="95" t="n">
        <f aca="false">Inputs!K153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105" t="n">
        <v>0</v>
      </c>
      <c r="H158" s="99" t="n">
        <f aca="false">Inputs!O153</f>
        <v>0</v>
      </c>
      <c r="I158" s="101" t="n">
        <f aca="false">Inputs!L153</f>
        <v>0</v>
      </c>
      <c r="J158" s="105" t="n">
        <v>0</v>
      </c>
      <c r="K158" s="99" t="n">
        <f aca="false">Inputs!P153</f>
        <v>0</v>
      </c>
      <c r="L158" s="101" t="n">
        <f aca="false">Inputs!M153</f>
        <v>0</v>
      </c>
      <c r="M158" s="98" t="n">
        <f aca="false">VLOOKUP($A158,[1]!Table,MATCH(M$4,[1]!Curves,0))</f>
        <v>0.01</v>
      </c>
      <c r="N158" s="99" t="n">
        <f aca="false">Inputs!Q153</f>
        <v>0.0025</v>
      </c>
      <c r="O158" s="101" t="n">
        <f aca="false">Inputs!N153</f>
        <v>0</v>
      </c>
      <c r="P158" s="102"/>
      <c r="Q158" s="103" t="n">
        <f aca="false">M158+J158+G158</f>
        <v>0.01</v>
      </c>
      <c r="R158" s="103" t="n">
        <f aca="false">N158+K158+H158</f>
        <v>0.0025</v>
      </c>
      <c r="S158" s="103" t="n">
        <f aca="false">O158+L158+I158</f>
        <v>0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91" t="n">
        <f aca="false">AK158+AH158+AE158</f>
        <v>0</v>
      </c>
      <c r="AZ158" s="108"/>
    </row>
    <row r="159" customFormat="false" ht="12.75" hidden="false" customHeight="false" outlineLevel="0" collapsed="false">
      <c r="A159" s="25" t="n">
        <f aca="false">EDATE(A158,1)</f>
        <v>41487</v>
      </c>
      <c r="B159" s="95" t="n">
        <f aca="false">Inputs!K154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105" t="n">
        <v>0</v>
      </c>
      <c r="H159" s="99" t="n">
        <f aca="false">Inputs!O154</f>
        <v>0</v>
      </c>
      <c r="I159" s="101" t="n">
        <f aca="false">Inputs!L154</f>
        <v>0</v>
      </c>
      <c r="J159" s="105" t="n">
        <v>0</v>
      </c>
      <c r="K159" s="99" t="n">
        <f aca="false">Inputs!P154</f>
        <v>0</v>
      </c>
      <c r="L159" s="101" t="n">
        <f aca="false">Inputs!M154</f>
        <v>0</v>
      </c>
      <c r="M159" s="98" t="n">
        <f aca="false">VLOOKUP($A159,[1]!Table,MATCH(M$4,[1]!Curves,0))</f>
        <v>0.01</v>
      </c>
      <c r="N159" s="99" t="n">
        <f aca="false">Inputs!Q154</f>
        <v>0.0025</v>
      </c>
      <c r="O159" s="101" t="n">
        <f aca="false">Inputs!N154</f>
        <v>0</v>
      </c>
      <c r="P159" s="102"/>
      <c r="Q159" s="103" t="n">
        <f aca="false">M159+J159+G159</f>
        <v>0.01</v>
      </c>
      <c r="R159" s="103" t="n">
        <f aca="false">N159+K159+H159</f>
        <v>0.0025</v>
      </c>
      <c r="S159" s="103" t="n">
        <f aca="false">O159+L159+I159</f>
        <v>0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91" t="n">
        <f aca="false">AK159+AH159+AE159</f>
        <v>0</v>
      </c>
      <c r="AZ159" s="108"/>
    </row>
    <row r="160" customFormat="false" ht="12.75" hidden="false" customHeight="false" outlineLevel="0" collapsed="false">
      <c r="A160" s="25" t="n">
        <f aca="false">EDATE(A159,1)</f>
        <v>41518</v>
      </c>
      <c r="B160" s="95" t="n">
        <f aca="false">Inputs!K155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105" t="n">
        <v>0</v>
      </c>
      <c r="H160" s="99" t="n">
        <f aca="false">Inputs!O155</f>
        <v>0</v>
      </c>
      <c r="I160" s="101" t="n">
        <f aca="false">Inputs!L155</f>
        <v>0</v>
      </c>
      <c r="J160" s="105" t="n">
        <v>0</v>
      </c>
      <c r="K160" s="99" t="n">
        <f aca="false">Inputs!P155</f>
        <v>0</v>
      </c>
      <c r="L160" s="101" t="n">
        <f aca="false">Inputs!M155</f>
        <v>0</v>
      </c>
      <c r="M160" s="98" t="n">
        <f aca="false">VLOOKUP($A160,[1]!Table,MATCH(M$4,[1]!Curves,0))</f>
        <v>0.01</v>
      </c>
      <c r="N160" s="99" t="n">
        <f aca="false">Inputs!Q155</f>
        <v>0.0025</v>
      </c>
      <c r="O160" s="101" t="n">
        <f aca="false">Inputs!N155</f>
        <v>0</v>
      </c>
      <c r="P160" s="102"/>
      <c r="Q160" s="103" t="n">
        <f aca="false">M160+J160+G160</f>
        <v>0.01</v>
      </c>
      <c r="R160" s="103" t="n">
        <f aca="false">N160+K160+H160</f>
        <v>0.0025</v>
      </c>
      <c r="S160" s="103" t="n">
        <f aca="false">O160+L160+I160</f>
        <v>0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91" t="n">
        <f aca="false">AK160+AH160+AE160</f>
        <v>0</v>
      </c>
      <c r="AZ160" s="108"/>
    </row>
    <row r="161" customFormat="false" ht="12.75" hidden="false" customHeight="false" outlineLevel="0" collapsed="false">
      <c r="A161" s="25" t="n">
        <f aca="false">EDATE(A160,1)</f>
        <v>41548</v>
      </c>
      <c r="B161" s="95" t="n">
        <f aca="false">Inputs!K156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105" t="n">
        <v>0</v>
      </c>
      <c r="H161" s="99" t="n">
        <f aca="false">Inputs!O156</f>
        <v>0</v>
      </c>
      <c r="I161" s="101" t="n">
        <f aca="false">Inputs!L156</f>
        <v>0</v>
      </c>
      <c r="J161" s="105" t="n">
        <v>0</v>
      </c>
      <c r="K161" s="99" t="n">
        <f aca="false">Inputs!P156</f>
        <v>0</v>
      </c>
      <c r="L161" s="101" t="n">
        <f aca="false">Inputs!M156</f>
        <v>0</v>
      </c>
      <c r="M161" s="98" t="n">
        <f aca="false">VLOOKUP($A161,[1]!Table,MATCH(M$4,[1]!Curves,0))</f>
        <v>0.01</v>
      </c>
      <c r="N161" s="99" t="n">
        <f aca="false">Inputs!Q156</f>
        <v>0.0025</v>
      </c>
      <c r="O161" s="101" t="n">
        <f aca="false">Inputs!N156</f>
        <v>0</v>
      </c>
      <c r="P161" s="102"/>
      <c r="Q161" s="103" t="n">
        <f aca="false">M161+J161+G161</f>
        <v>0.01</v>
      </c>
      <c r="R161" s="103" t="n">
        <f aca="false">N161+K161+H161</f>
        <v>0.0025</v>
      </c>
      <c r="S161" s="103" t="n">
        <f aca="false">O161+L161+I161</f>
        <v>0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91" t="n">
        <f aca="false">AK161+AH161+AE161</f>
        <v>0</v>
      </c>
      <c r="AZ161" s="108"/>
    </row>
    <row r="162" customFormat="false" ht="12.75" hidden="false" customHeight="false" outlineLevel="0" collapsed="false">
      <c r="A162" s="25" t="n">
        <f aca="false">EDATE(A161,1)</f>
        <v>41579</v>
      </c>
      <c r="B162" s="95" t="n">
        <f aca="false">Inputs!K157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105" t="n">
        <v>0</v>
      </c>
      <c r="H162" s="99" t="n">
        <f aca="false">Inputs!O157</f>
        <v>0</v>
      </c>
      <c r="I162" s="101" t="n">
        <f aca="false">Inputs!L157</f>
        <v>0</v>
      </c>
      <c r="J162" s="105" t="n">
        <v>0</v>
      </c>
      <c r="K162" s="99" t="n">
        <f aca="false">Inputs!P157</f>
        <v>0</v>
      </c>
      <c r="L162" s="101" t="n">
        <f aca="false">Inputs!M157</f>
        <v>0</v>
      </c>
      <c r="M162" s="98" t="n">
        <f aca="false">VLOOKUP($A162,[1]!Table,MATCH(M$4,[1]!Curves,0))</f>
        <v>0.015</v>
      </c>
      <c r="N162" s="99" t="n">
        <f aca="false">Inputs!Q157</f>
        <v>0.0075</v>
      </c>
      <c r="O162" s="101" t="n">
        <f aca="false">Inputs!N157</f>
        <v>0</v>
      </c>
      <c r="P162" s="102"/>
      <c r="Q162" s="103" t="n">
        <f aca="false">M162+J162+G162</f>
        <v>0.015</v>
      </c>
      <c r="R162" s="103" t="n">
        <f aca="false">N162+K162+H162</f>
        <v>0.0075</v>
      </c>
      <c r="S162" s="103" t="n">
        <f aca="false">O162+L162+I162</f>
        <v>0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91" t="n">
        <f aca="false">AK162+AH162+AE162</f>
        <v>0</v>
      </c>
      <c r="AZ162" s="108"/>
    </row>
    <row r="163" customFormat="false" ht="12.75" hidden="false" customHeight="false" outlineLevel="0" collapsed="false">
      <c r="A163" s="25" t="n">
        <f aca="false">EDATE(A162,1)</f>
        <v>41609</v>
      </c>
      <c r="B163" s="95" t="n">
        <f aca="false">Inputs!K158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105" t="n">
        <v>0</v>
      </c>
      <c r="H163" s="99" t="n">
        <f aca="false">Inputs!O158</f>
        <v>0</v>
      </c>
      <c r="I163" s="101" t="n">
        <f aca="false">Inputs!L158</f>
        <v>0</v>
      </c>
      <c r="J163" s="105" t="n">
        <v>0</v>
      </c>
      <c r="K163" s="99" t="n">
        <f aca="false">Inputs!P158</f>
        <v>0</v>
      </c>
      <c r="L163" s="101" t="n">
        <f aca="false">Inputs!M158</f>
        <v>0</v>
      </c>
      <c r="M163" s="98" t="n">
        <f aca="false">VLOOKUP($A163,[1]!Table,MATCH(M$4,[1]!Curves,0))</f>
        <v>0.015</v>
      </c>
      <c r="N163" s="99" t="n">
        <f aca="false">Inputs!Q158</f>
        <v>0.0075</v>
      </c>
      <c r="O163" s="101" t="n">
        <f aca="false">Inputs!N158</f>
        <v>0</v>
      </c>
      <c r="P163" s="102"/>
      <c r="Q163" s="103" t="n">
        <f aca="false">M163+J163+G163</f>
        <v>0.015</v>
      </c>
      <c r="R163" s="103" t="n">
        <f aca="false">N163+K163+H163</f>
        <v>0.0075</v>
      </c>
      <c r="S163" s="103" t="n">
        <f aca="false">O163+L163+I163</f>
        <v>0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91" t="n">
        <f aca="false">AK163+AH163+AE163</f>
        <v>0</v>
      </c>
      <c r="AZ163" s="108"/>
    </row>
    <row r="164" customFormat="false" ht="12.75" hidden="false" customHeight="false" outlineLevel="0" collapsed="false">
      <c r="A164" s="25" t="n">
        <f aca="false">EDATE(A163,1)</f>
        <v>41640</v>
      </c>
      <c r="B164" s="95" t="n">
        <f aca="false">Inputs!K159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105" t="n">
        <v>0</v>
      </c>
      <c r="H164" s="99" t="n">
        <f aca="false">Inputs!O159</f>
        <v>0</v>
      </c>
      <c r="I164" s="101" t="n">
        <f aca="false">Inputs!L159</f>
        <v>0</v>
      </c>
      <c r="J164" s="105" t="n">
        <v>0</v>
      </c>
      <c r="K164" s="99" t="n">
        <f aca="false">Inputs!P159</f>
        <v>0</v>
      </c>
      <c r="L164" s="101" t="n">
        <f aca="false">Inputs!M159</f>
        <v>0</v>
      </c>
      <c r="M164" s="98" t="n">
        <f aca="false">VLOOKUP($A164,[1]!Table,MATCH(M$4,[1]!Curves,0))</f>
        <v>0.015</v>
      </c>
      <c r="N164" s="99" t="n">
        <f aca="false">Inputs!Q159</f>
        <v>0.0075</v>
      </c>
      <c r="O164" s="101" t="n">
        <f aca="false">Inputs!N159</f>
        <v>0</v>
      </c>
      <c r="P164" s="102"/>
      <c r="Q164" s="103" t="n">
        <f aca="false">M164+J164+G164</f>
        <v>0.015</v>
      </c>
      <c r="R164" s="103" t="n">
        <f aca="false">N164+K164+H164</f>
        <v>0.0075</v>
      </c>
      <c r="S164" s="103" t="n">
        <f aca="false">O164+L164+I164</f>
        <v>0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91" t="n">
        <f aca="false">AK164+AH164+AE164</f>
        <v>0</v>
      </c>
      <c r="AZ164" s="108"/>
    </row>
    <row r="165" customFormat="false" ht="12.75" hidden="false" customHeight="false" outlineLevel="0" collapsed="false">
      <c r="A165" s="25" t="n">
        <f aca="false">EDATE(A164,1)</f>
        <v>41671</v>
      </c>
      <c r="B165" s="95" t="n">
        <f aca="false">Inputs!K160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105" t="n">
        <v>0</v>
      </c>
      <c r="H165" s="99" t="n">
        <f aca="false">Inputs!O160</f>
        <v>0</v>
      </c>
      <c r="I165" s="101" t="n">
        <f aca="false">Inputs!L160</f>
        <v>0</v>
      </c>
      <c r="J165" s="105" t="n">
        <v>0</v>
      </c>
      <c r="K165" s="99" t="n">
        <f aca="false">Inputs!P160</f>
        <v>0</v>
      </c>
      <c r="L165" s="101" t="n">
        <f aca="false">Inputs!M160</f>
        <v>0</v>
      </c>
      <c r="M165" s="98" t="n">
        <f aca="false">VLOOKUP($A165,[1]!Table,MATCH(M$4,[1]!Curves,0))</f>
        <v>0.015</v>
      </c>
      <c r="N165" s="99" t="n">
        <f aca="false">Inputs!Q160</f>
        <v>0.0075</v>
      </c>
      <c r="O165" s="101" t="n">
        <f aca="false">Inputs!N160</f>
        <v>0</v>
      </c>
      <c r="P165" s="102"/>
      <c r="Q165" s="103" t="n">
        <f aca="false">M165+J165+G165</f>
        <v>0.015</v>
      </c>
      <c r="R165" s="103" t="n">
        <f aca="false">N165+K165+H165</f>
        <v>0.0075</v>
      </c>
      <c r="S165" s="103" t="n">
        <f aca="false">O165+L165+I165</f>
        <v>0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91" t="n">
        <f aca="false">AK165+AH165+AE165</f>
        <v>0</v>
      </c>
      <c r="AZ165" s="108"/>
    </row>
    <row r="166" customFormat="false" ht="12.75" hidden="false" customHeight="false" outlineLevel="0" collapsed="false">
      <c r="A166" s="25" t="n">
        <f aca="false">EDATE(A165,1)</f>
        <v>41699</v>
      </c>
      <c r="B166" s="95" t="n">
        <f aca="false">Inputs!K161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105" t="n">
        <v>0</v>
      </c>
      <c r="H166" s="99" t="n">
        <f aca="false">Inputs!O161</f>
        <v>0</v>
      </c>
      <c r="I166" s="101" t="n">
        <f aca="false">Inputs!L161</f>
        <v>0</v>
      </c>
      <c r="J166" s="105" t="n">
        <v>0</v>
      </c>
      <c r="K166" s="99" t="n">
        <f aca="false">Inputs!P161</f>
        <v>0</v>
      </c>
      <c r="L166" s="101" t="n">
        <f aca="false">Inputs!M161</f>
        <v>0</v>
      </c>
      <c r="M166" s="98" t="n">
        <f aca="false">VLOOKUP($A166,[1]!Table,MATCH(M$4,[1]!Curves,0))</f>
        <v>0.015</v>
      </c>
      <c r="N166" s="99" t="n">
        <f aca="false">Inputs!Q161</f>
        <v>0.0075</v>
      </c>
      <c r="O166" s="101" t="n">
        <f aca="false">Inputs!N161</f>
        <v>0</v>
      </c>
      <c r="P166" s="102"/>
      <c r="Q166" s="103" t="n">
        <f aca="false">M166+J166+G166</f>
        <v>0.015</v>
      </c>
      <c r="R166" s="103" t="n">
        <f aca="false">N166+K166+H166</f>
        <v>0.0075</v>
      </c>
      <c r="S166" s="103" t="n">
        <f aca="false">O166+L166+I166</f>
        <v>0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91" t="n">
        <f aca="false">AK166+AH166+AE166</f>
        <v>0</v>
      </c>
      <c r="AZ166" s="108"/>
    </row>
    <row r="167" customFormat="false" ht="12.75" hidden="false" customHeight="false" outlineLevel="0" collapsed="false">
      <c r="A167" s="25" t="n">
        <f aca="false">EDATE(A166,1)</f>
        <v>41730</v>
      </c>
      <c r="B167" s="95" t="n">
        <f aca="false">Inputs!K162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105" t="n">
        <v>0</v>
      </c>
      <c r="H167" s="99" t="n">
        <f aca="false">Inputs!O162</f>
        <v>0</v>
      </c>
      <c r="I167" s="101" t="n">
        <f aca="false">Inputs!L162</f>
        <v>0</v>
      </c>
      <c r="J167" s="105" t="n">
        <v>0</v>
      </c>
      <c r="K167" s="99" t="n">
        <f aca="false">Inputs!P162</f>
        <v>0</v>
      </c>
      <c r="L167" s="101" t="n">
        <f aca="false">Inputs!M162</f>
        <v>0</v>
      </c>
      <c r="M167" s="98" t="n">
        <f aca="false">VLOOKUP($A167,[1]!Table,MATCH(M$4,[1]!Curves,0))</f>
        <v>0.01</v>
      </c>
      <c r="N167" s="99" t="n">
        <f aca="false">Inputs!Q162</f>
        <v>0.0025</v>
      </c>
      <c r="O167" s="101" t="n">
        <f aca="false">Inputs!N162</f>
        <v>0</v>
      </c>
      <c r="P167" s="102"/>
      <c r="Q167" s="103" t="n">
        <f aca="false">M167+J167+G167</f>
        <v>0.01</v>
      </c>
      <c r="R167" s="103" t="n">
        <f aca="false">N167+K167+H167</f>
        <v>0.0025</v>
      </c>
      <c r="S167" s="103" t="n">
        <f aca="false">O167+L167+I167</f>
        <v>0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91" t="n">
        <f aca="false">AK167+AH167+AE167</f>
        <v>0</v>
      </c>
      <c r="AZ167" s="108"/>
    </row>
    <row r="168" customFormat="false" ht="12.75" hidden="false" customHeight="false" outlineLevel="0" collapsed="false">
      <c r="A168" s="25" t="n">
        <f aca="false">EDATE(A167,1)</f>
        <v>41760</v>
      </c>
      <c r="B168" s="95" t="n">
        <f aca="false">Inputs!K163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105" t="n">
        <v>0</v>
      </c>
      <c r="H168" s="99" t="n">
        <f aca="false">Inputs!O163</f>
        <v>0</v>
      </c>
      <c r="I168" s="101" t="n">
        <f aca="false">Inputs!L163</f>
        <v>0</v>
      </c>
      <c r="J168" s="105" t="n">
        <v>0</v>
      </c>
      <c r="K168" s="99" t="n">
        <f aca="false">Inputs!P163</f>
        <v>0</v>
      </c>
      <c r="L168" s="101" t="n">
        <f aca="false">Inputs!M163</f>
        <v>0</v>
      </c>
      <c r="M168" s="98" t="n">
        <f aca="false">VLOOKUP($A168,[1]!Table,MATCH(M$4,[1]!Curves,0))</f>
        <v>0.01</v>
      </c>
      <c r="N168" s="99" t="n">
        <f aca="false">Inputs!Q163</f>
        <v>0.0025</v>
      </c>
      <c r="O168" s="101" t="n">
        <f aca="false">Inputs!N163</f>
        <v>0</v>
      </c>
      <c r="P168" s="102"/>
      <c r="Q168" s="103" t="n">
        <f aca="false">M168+J168+G168</f>
        <v>0.01</v>
      </c>
      <c r="R168" s="103" t="n">
        <f aca="false">N168+K168+H168</f>
        <v>0.0025</v>
      </c>
      <c r="S168" s="103" t="n">
        <f aca="false">O168+L168+I168</f>
        <v>0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91" t="n">
        <f aca="false">AK168+AH168+AE168</f>
        <v>0</v>
      </c>
      <c r="AZ168" s="108"/>
    </row>
    <row r="169" customFormat="false" ht="12.75" hidden="false" customHeight="false" outlineLevel="0" collapsed="false">
      <c r="A169" s="25" t="n">
        <f aca="false">EDATE(A168,1)</f>
        <v>41791</v>
      </c>
      <c r="B169" s="95" t="n">
        <f aca="false">Inputs!K164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105" t="n">
        <v>0</v>
      </c>
      <c r="H169" s="99" t="n">
        <f aca="false">Inputs!O164</f>
        <v>0</v>
      </c>
      <c r="I169" s="101" t="n">
        <f aca="false">Inputs!L164</f>
        <v>0</v>
      </c>
      <c r="J169" s="105" t="n">
        <v>0</v>
      </c>
      <c r="K169" s="99" t="n">
        <f aca="false">Inputs!P164</f>
        <v>0</v>
      </c>
      <c r="L169" s="101" t="n">
        <f aca="false">Inputs!M164</f>
        <v>0</v>
      </c>
      <c r="M169" s="98" t="n">
        <f aca="false">VLOOKUP($A169,[1]!Table,MATCH(M$4,[1]!Curves,0))</f>
        <v>0.01</v>
      </c>
      <c r="N169" s="99" t="n">
        <f aca="false">Inputs!Q164</f>
        <v>0.0025</v>
      </c>
      <c r="O169" s="101" t="n">
        <f aca="false">Inputs!N164</f>
        <v>0</v>
      </c>
      <c r="P169" s="102"/>
      <c r="Q169" s="103" t="n">
        <f aca="false">M169+J169+G169</f>
        <v>0.01</v>
      </c>
      <c r="R169" s="103" t="n">
        <f aca="false">N169+K169+H169</f>
        <v>0.0025</v>
      </c>
      <c r="S169" s="103" t="n">
        <f aca="false">O169+L169+I169</f>
        <v>0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91" t="n">
        <f aca="false">AK169+AH169+AE169</f>
        <v>0</v>
      </c>
      <c r="AZ169" s="108"/>
    </row>
    <row r="170" customFormat="false" ht="12" hidden="false" customHeight="true" outlineLevel="0" collapsed="false">
      <c r="A170" s="25" t="n">
        <f aca="false">EDATE(A169,1)</f>
        <v>41821</v>
      </c>
      <c r="B170" s="95" t="n">
        <f aca="false">Inputs!K165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105" t="n">
        <v>0</v>
      </c>
      <c r="H170" s="99" t="n">
        <f aca="false">Inputs!O165</f>
        <v>0</v>
      </c>
      <c r="I170" s="101" t="n">
        <f aca="false">Inputs!L165</f>
        <v>0</v>
      </c>
      <c r="J170" s="105" t="n">
        <v>0</v>
      </c>
      <c r="K170" s="99" t="n">
        <f aca="false">Inputs!P165</f>
        <v>0</v>
      </c>
      <c r="L170" s="101" t="n">
        <f aca="false">Inputs!M165</f>
        <v>0</v>
      </c>
      <c r="M170" s="98" t="n">
        <f aca="false">VLOOKUP($A170,[1]!Table,MATCH(M$4,[1]!Curves,0))</f>
        <v>0.01</v>
      </c>
      <c r="N170" s="99" t="n">
        <f aca="false">Inputs!Q165</f>
        <v>0.0025</v>
      </c>
      <c r="O170" s="101" t="n">
        <f aca="false">Inputs!N165</f>
        <v>0</v>
      </c>
      <c r="P170" s="102"/>
      <c r="Q170" s="103" t="n">
        <f aca="false">M170+J170+G170</f>
        <v>0.01</v>
      </c>
      <c r="R170" s="103" t="n">
        <f aca="false">N170+K170+H170</f>
        <v>0.0025</v>
      </c>
      <c r="S170" s="103" t="n">
        <f aca="false">O170+L170+I170</f>
        <v>0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91" t="n">
        <f aca="false">AK170+AH170+AE170</f>
        <v>0</v>
      </c>
      <c r="AZ170" s="108"/>
    </row>
    <row r="171" customFormat="false" ht="12" hidden="false" customHeight="true" outlineLevel="0" collapsed="false">
      <c r="A171" s="25" t="n">
        <f aca="false">EDATE(A170,1)</f>
        <v>41852</v>
      </c>
      <c r="B171" s="95" t="n">
        <f aca="false">Inputs!K166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105" t="n">
        <v>0</v>
      </c>
      <c r="H171" s="99" t="n">
        <f aca="false">Inputs!O166</f>
        <v>0</v>
      </c>
      <c r="I171" s="101" t="n">
        <f aca="false">Inputs!L166</f>
        <v>0</v>
      </c>
      <c r="J171" s="105" t="n">
        <v>0</v>
      </c>
      <c r="K171" s="99" t="n">
        <f aca="false">Inputs!P166</f>
        <v>0</v>
      </c>
      <c r="L171" s="101" t="n">
        <f aca="false">Inputs!M166</f>
        <v>0</v>
      </c>
      <c r="M171" s="98" t="n">
        <f aca="false">VLOOKUP($A171,[1]!Table,MATCH(M$4,[1]!Curves,0))</f>
        <v>0.01</v>
      </c>
      <c r="N171" s="99" t="n">
        <f aca="false">Inputs!Q166</f>
        <v>0.0025</v>
      </c>
      <c r="O171" s="101" t="n">
        <f aca="false">Inputs!N166</f>
        <v>0</v>
      </c>
      <c r="P171" s="102"/>
      <c r="Q171" s="103" t="n">
        <f aca="false">M171+J171+G171</f>
        <v>0.01</v>
      </c>
      <c r="R171" s="103" t="n">
        <f aca="false">N171+K171+H171</f>
        <v>0.0025</v>
      </c>
      <c r="S171" s="103" t="n">
        <f aca="false">O171+L171+I171</f>
        <v>0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91" t="n">
        <f aca="false">AK171+AH171+AE171</f>
        <v>0</v>
      </c>
      <c r="AZ171" s="108"/>
    </row>
    <row r="172" customFormat="false" ht="12" hidden="false" customHeight="true" outlineLevel="0" collapsed="false">
      <c r="A172" s="25" t="n">
        <f aca="false">EDATE(A171,1)</f>
        <v>41883</v>
      </c>
      <c r="B172" s="95" t="n">
        <f aca="false">Inputs!K167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105" t="n">
        <v>0</v>
      </c>
      <c r="H172" s="99" t="n">
        <f aca="false">Inputs!O167</f>
        <v>0</v>
      </c>
      <c r="I172" s="101" t="n">
        <f aca="false">Inputs!L167</f>
        <v>0</v>
      </c>
      <c r="J172" s="105" t="n">
        <v>0</v>
      </c>
      <c r="K172" s="99" t="n">
        <f aca="false">Inputs!P167</f>
        <v>0</v>
      </c>
      <c r="L172" s="101" t="n">
        <f aca="false">Inputs!M167</f>
        <v>0</v>
      </c>
      <c r="M172" s="98" t="n">
        <f aca="false">VLOOKUP($A172,[1]!Table,MATCH(M$4,[1]!Curves,0))</f>
        <v>0.01</v>
      </c>
      <c r="N172" s="99" t="n">
        <f aca="false">Inputs!Q167</f>
        <v>0.0025</v>
      </c>
      <c r="O172" s="101" t="n">
        <f aca="false">Inputs!N167</f>
        <v>0</v>
      </c>
      <c r="P172" s="102"/>
      <c r="Q172" s="103" t="n">
        <f aca="false">M172+J172+G172</f>
        <v>0.01</v>
      </c>
      <c r="R172" s="103" t="n">
        <f aca="false">N172+K172+H172</f>
        <v>0.0025</v>
      </c>
      <c r="S172" s="103" t="n">
        <f aca="false">O172+L172+I172</f>
        <v>0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91" t="n">
        <f aca="false">AK172+AH172+AE172</f>
        <v>0</v>
      </c>
      <c r="AZ172" s="108"/>
    </row>
    <row r="173" customFormat="false" ht="12" hidden="false" customHeight="true" outlineLevel="0" collapsed="false">
      <c r="A173" s="25" t="n">
        <f aca="false">EDATE(A172,1)</f>
        <v>41913</v>
      </c>
      <c r="B173" s="95" t="n">
        <f aca="false">Inputs!K168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105" t="n">
        <v>0</v>
      </c>
      <c r="H173" s="99" t="n">
        <f aca="false">Inputs!O168</f>
        <v>0</v>
      </c>
      <c r="I173" s="101" t="n">
        <f aca="false">Inputs!L168</f>
        <v>0</v>
      </c>
      <c r="J173" s="105" t="n">
        <v>0</v>
      </c>
      <c r="K173" s="99" t="n">
        <f aca="false">Inputs!P168</f>
        <v>0</v>
      </c>
      <c r="L173" s="101" t="n">
        <f aca="false">Inputs!M168</f>
        <v>0</v>
      </c>
      <c r="M173" s="98" t="n">
        <f aca="false">VLOOKUP($A173,[1]!Table,MATCH(M$4,[1]!Curves,0))</f>
        <v>0.01</v>
      </c>
      <c r="N173" s="99" t="n">
        <f aca="false">Inputs!Q168</f>
        <v>0.0025</v>
      </c>
      <c r="O173" s="101" t="n">
        <f aca="false">Inputs!N168</f>
        <v>0</v>
      </c>
      <c r="P173" s="102"/>
      <c r="Q173" s="103" t="n">
        <f aca="false">M173+J173+G173</f>
        <v>0.01</v>
      </c>
      <c r="R173" s="103" t="n">
        <f aca="false">N173+K173+H173</f>
        <v>0.0025</v>
      </c>
      <c r="S173" s="103" t="n">
        <f aca="false">O173+L173+I173</f>
        <v>0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91" t="n">
        <f aca="false">AK173+AH173+AE173</f>
        <v>0</v>
      </c>
      <c r="AZ173" s="108"/>
    </row>
    <row r="174" customFormat="false" ht="12" hidden="false" customHeight="true" outlineLevel="0" collapsed="false">
      <c r="A174" s="25" t="n">
        <f aca="false">EDATE(A173,1)</f>
        <v>41944</v>
      </c>
      <c r="B174" s="95" t="n">
        <f aca="false">Inputs!K169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105" t="n">
        <v>0</v>
      </c>
      <c r="H174" s="99" t="n">
        <f aca="false">Inputs!O169</f>
        <v>0</v>
      </c>
      <c r="I174" s="101" t="n">
        <f aca="false">Inputs!L169</f>
        <v>0</v>
      </c>
      <c r="J174" s="105" t="n">
        <v>0</v>
      </c>
      <c r="K174" s="99" t="n">
        <f aca="false">Inputs!P169</f>
        <v>0</v>
      </c>
      <c r="L174" s="101" t="n">
        <f aca="false">Inputs!M169</f>
        <v>0</v>
      </c>
      <c r="M174" s="98" t="n">
        <f aca="false">VLOOKUP($A174,[1]!Table,MATCH(M$4,[1]!Curves,0))</f>
        <v>0.015</v>
      </c>
      <c r="N174" s="99" t="n">
        <f aca="false">Inputs!Q169</f>
        <v>0.0075</v>
      </c>
      <c r="O174" s="101" t="n">
        <f aca="false">Inputs!N169</f>
        <v>0</v>
      </c>
      <c r="P174" s="102"/>
      <c r="Q174" s="103" t="n">
        <f aca="false">M174+J174+G174</f>
        <v>0.015</v>
      </c>
      <c r="R174" s="103" t="n">
        <f aca="false">N174+K174+H174</f>
        <v>0.0075</v>
      </c>
      <c r="S174" s="103" t="n">
        <f aca="false">O174+L174+I174</f>
        <v>0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91" t="n">
        <f aca="false">AK174+AH174+AE174</f>
        <v>0</v>
      </c>
      <c r="AZ174" s="108"/>
    </row>
    <row r="175" customFormat="false" ht="12" hidden="false" customHeight="true" outlineLevel="0" collapsed="false">
      <c r="A175" s="25" t="n">
        <f aca="false">EDATE(A174,1)</f>
        <v>41974</v>
      </c>
      <c r="B175" s="95" t="n">
        <f aca="false">Inputs!K170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105" t="n">
        <v>0</v>
      </c>
      <c r="H175" s="99" t="n">
        <f aca="false">Inputs!O170</f>
        <v>0</v>
      </c>
      <c r="I175" s="101" t="n">
        <f aca="false">Inputs!L170</f>
        <v>0</v>
      </c>
      <c r="J175" s="105" t="n">
        <v>0</v>
      </c>
      <c r="K175" s="99" t="n">
        <f aca="false">Inputs!P170</f>
        <v>0</v>
      </c>
      <c r="L175" s="101" t="n">
        <f aca="false">Inputs!M170</f>
        <v>0</v>
      </c>
      <c r="M175" s="98" t="n">
        <f aca="false">VLOOKUP($A175,[1]!Table,MATCH(M$4,[1]!Curves,0))</f>
        <v>0.015</v>
      </c>
      <c r="N175" s="99" t="n">
        <f aca="false">Inputs!Q170</f>
        <v>0.0075</v>
      </c>
      <c r="O175" s="101" t="n">
        <f aca="false">Inputs!N170</f>
        <v>0</v>
      </c>
      <c r="P175" s="102"/>
      <c r="Q175" s="103" t="n">
        <f aca="false">M175+J175+G175</f>
        <v>0.015</v>
      </c>
      <c r="R175" s="103" t="n">
        <f aca="false">N175+K175+H175</f>
        <v>0.0075</v>
      </c>
      <c r="S175" s="103" t="n">
        <f aca="false">O175+L175+I175</f>
        <v>0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91" t="n">
        <f aca="false">AK175+AH175+AE175</f>
        <v>0</v>
      </c>
      <c r="AZ175" s="108"/>
    </row>
    <row r="176" customFormat="false" ht="12" hidden="false" customHeight="true" outlineLevel="0" collapsed="false">
      <c r="A176" s="25" t="n">
        <f aca="false">EDATE(A175,1)</f>
        <v>42005</v>
      </c>
      <c r="B176" s="95" t="n">
        <f aca="false">Inputs!K171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105" t="n">
        <v>0</v>
      </c>
      <c r="H176" s="99" t="n">
        <f aca="false">Inputs!O171</f>
        <v>0</v>
      </c>
      <c r="I176" s="101" t="n">
        <f aca="false">Inputs!L171</f>
        <v>0</v>
      </c>
      <c r="J176" s="105" t="n">
        <v>0</v>
      </c>
      <c r="K176" s="99" t="n">
        <f aca="false">Inputs!P171</f>
        <v>0</v>
      </c>
      <c r="L176" s="101" t="n">
        <f aca="false">Inputs!M171</f>
        <v>0</v>
      </c>
      <c r="M176" s="98" t="n">
        <f aca="false">VLOOKUP($A176,[1]!Table,MATCH(M$4,[1]!Curves,0))</f>
        <v>0.015</v>
      </c>
      <c r="N176" s="99" t="n">
        <f aca="false">Inputs!Q171</f>
        <v>0.0075</v>
      </c>
      <c r="O176" s="101" t="n">
        <f aca="false">Inputs!N171</f>
        <v>0</v>
      </c>
      <c r="P176" s="102"/>
      <c r="Q176" s="103" t="n">
        <f aca="false">M176+J176+G176</f>
        <v>0.015</v>
      </c>
      <c r="R176" s="103" t="n">
        <f aca="false">N176+K176+H176</f>
        <v>0.0075</v>
      </c>
      <c r="S176" s="103" t="n">
        <f aca="false">O176+L176+I176</f>
        <v>0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91" t="n">
        <f aca="false">AK176+AH176+AE176</f>
        <v>0</v>
      </c>
      <c r="AZ176" s="108"/>
    </row>
    <row r="177" customFormat="false" ht="12" hidden="false" customHeight="true" outlineLevel="0" collapsed="false">
      <c r="A177" s="25" t="n">
        <f aca="false">EDATE(A176,1)</f>
        <v>42036</v>
      </c>
      <c r="B177" s="95" t="n">
        <f aca="false">Inputs!K172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105" t="n">
        <v>0</v>
      </c>
      <c r="H177" s="99" t="n">
        <f aca="false">Inputs!O172</f>
        <v>0</v>
      </c>
      <c r="I177" s="101" t="n">
        <f aca="false">Inputs!L172</f>
        <v>0</v>
      </c>
      <c r="J177" s="105" t="n">
        <v>0</v>
      </c>
      <c r="K177" s="99" t="n">
        <f aca="false">Inputs!P172</f>
        <v>0</v>
      </c>
      <c r="L177" s="101" t="n">
        <f aca="false">Inputs!M172</f>
        <v>0</v>
      </c>
      <c r="M177" s="98" t="n">
        <f aca="false">VLOOKUP($A177,[1]!Table,MATCH(M$4,[1]!Curves,0))</f>
        <v>0.015</v>
      </c>
      <c r="N177" s="99" t="n">
        <f aca="false">Inputs!Q172</f>
        <v>0.0075</v>
      </c>
      <c r="O177" s="101" t="n">
        <f aca="false">Inputs!N172</f>
        <v>0</v>
      </c>
      <c r="P177" s="102"/>
      <c r="Q177" s="103" t="n">
        <f aca="false">M177+J177+G177</f>
        <v>0.015</v>
      </c>
      <c r="R177" s="103" t="n">
        <f aca="false">N177+K177+H177</f>
        <v>0.0075</v>
      </c>
      <c r="S177" s="103" t="n">
        <f aca="false">O177+L177+I177</f>
        <v>0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91" t="n">
        <f aca="false">AK177+AH177+AE177</f>
        <v>0</v>
      </c>
      <c r="AZ177" s="108"/>
    </row>
    <row r="178" customFormat="false" ht="12" hidden="false" customHeight="true" outlineLevel="0" collapsed="false">
      <c r="A178" s="25" t="n">
        <f aca="false">EDATE(A177,1)</f>
        <v>42064</v>
      </c>
      <c r="B178" s="95" t="n">
        <f aca="false">Inputs!K173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105" t="n">
        <v>0</v>
      </c>
      <c r="H178" s="99" t="n">
        <f aca="false">Inputs!O173</f>
        <v>0</v>
      </c>
      <c r="I178" s="101" t="n">
        <f aca="false">Inputs!L173</f>
        <v>0</v>
      </c>
      <c r="J178" s="105" t="n">
        <v>0</v>
      </c>
      <c r="K178" s="99" t="n">
        <f aca="false">Inputs!P173</f>
        <v>0</v>
      </c>
      <c r="L178" s="101" t="n">
        <f aca="false">Inputs!M173</f>
        <v>0</v>
      </c>
      <c r="M178" s="98" t="n">
        <f aca="false">VLOOKUP($A178,[1]!Table,MATCH(M$4,[1]!Curves,0))</f>
        <v>0.015</v>
      </c>
      <c r="N178" s="99" t="n">
        <f aca="false">Inputs!Q173</f>
        <v>0.0075</v>
      </c>
      <c r="O178" s="101" t="n">
        <f aca="false">Inputs!N173</f>
        <v>0</v>
      </c>
      <c r="P178" s="102"/>
      <c r="Q178" s="103" t="n">
        <f aca="false">M178+J178+G178</f>
        <v>0.015</v>
      </c>
      <c r="R178" s="103" t="n">
        <f aca="false">N178+K178+H178</f>
        <v>0.0075</v>
      </c>
      <c r="S178" s="103" t="n">
        <f aca="false">O178+L178+I178</f>
        <v>0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91" t="n">
        <f aca="false">AK178+AH178+AE178</f>
        <v>0</v>
      </c>
      <c r="AZ178" s="108"/>
    </row>
    <row r="179" customFormat="false" ht="12" hidden="false" customHeight="true" outlineLevel="0" collapsed="false">
      <c r="A179" s="25" t="n">
        <f aca="false">EDATE(A178,1)</f>
        <v>42095</v>
      </c>
      <c r="B179" s="95" t="n">
        <f aca="false">Inputs!K174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105" t="n">
        <v>0</v>
      </c>
      <c r="H179" s="99" t="n">
        <f aca="false">Inputs!O174</f>
        <v>0</v>
      </c>
      <c r="I179" s="101" t="n">
        <f aca="false">Inputs!L174</f>
        <v>0</v>
      </c>
      <c r="J179" s="105" t="n">
        <v>0</v>
      </c>
      <c r="K179" s="99" t="n">
        <f aca="false">Inputs!P174</f>
        <v>0</v>
      </c>
      <c r="L179" s="101" t="n">
        <f aca="false">Inputs!M174</f>
        <v>0</v>
      </c>
      <c r="M179" s="98" t="n">
        <f aca="false">VLOOKUP($A179,[1]!Table,MATCH(M$4,[1]!Curves,0))</f>
        <v>0.01</v>
      </c>
      <c r="N179" s="99" t="n">
        <f aca="false">Inputs!Q174</f>
        <v>0.0025</v>
      </c>
      <c r="O179" s="101" t="n">
        <f aca="false">Inputs!N174</f>
        <v>0</v>
      </c>
      <c r="P179" s="102"/>
      <c r="Q179" s="103" t="n">
        <f aca="false">M179+J179+G179</f>
        <v>0.01</v>
      </c>
      <c r="R179" s="103" t="n">
        <f aca="false">N179+K179+H179</f>
        <v>0.0025</v>
      </c>
      <c r="S179" s="103" t="n">
        <f aca="false">O179+L179+I179</f>
        <v>0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91" t="n">
        <f aca="false">AK179+AH179+AE179</f>
        <v>0</v>
      </c>
      <c r="AZ179" s="108"/>
    </row>
    <row r="180" customFormat="false" ht="12" hidden="false" customHeight="true" outlineLevel="0" collapsed="false">
      <c r="A180" s="25" t="n">
        <f aca="false">EDATE(A179,1)</f>
        <v>42125</v>
      </c>
      <c r="B180" s="95" t="n">
        <f aca="false">Inputs!K175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105" t="n">
        <v>0</v>
      </c>
      <c r="H180" s="99" t="n">
        <f aca="false">Inputs!O175</f>
        <v>0</v>
      </c>
      <c r="I180" s="101" t="n">
        <f aca="false">Inputs!L175</f>
        <v>0</v>
      </c>
      <c r="J180" s="105" t="n">
        <v>0</v>
      </c>
      <c r="K180" s="99" t="n">
        <f aca="false">Inputs!P175</f>
        <v>0</v>
      </c>
      <c r="L180" s="101" t="n">
        <f aca="false">Inputs!M175</f>
        <v>0</v>
      </c>
      <c r="M180" s="98" t="n">
        <f aca="false">VLOOKUP($A180,[1]!Table,MATCH(M$4,[1]!Curves,0))</f>
        <v>0.01</v>
      </c>
      <c r="N180" s="99" t="n">
        <f aca="false">Inputs!Q175</f>
        <v>0.0025</v>
      </c>
      <c r="O180" s="101" t="n">
        <f aca="false">Inputs!N175</f>
        <v>0</v>
      </c>
      <c r="P180" s="102"/>
      <c r="Q180" s="103" t="n">
        <f aca="false">M180+J180+G180</f>
        <v>0.01</v>
      </c>
      <c r="R180" s="103" t="n">
        <f aca="false">N180+K180+H180</f>
        <v>0.0025</v>
      </c>
      <c r="S180" s="103" t="n">
        <f aca="false">O180+L180+I180</f>
        <v>0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91" t="n">
        <f aca="false">AK180+AH180+AE180</f>
        <v>0</v>
      </c>
      <c r="AZ180" s="108"/>
    </row>
    <row r="181" customFormat="false" ht="12" hidden="false" customHeight="true" outlineLevel="0" collapsed="false">
      <c r="A181" s="25" t="n">
        <f aca="false">EDATE(A180,1)</f>
        <v>42156</v>
      </c>
      <c r="B181" s="95" t="n">
        <f aca="false">Inputs!K176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105" t="n">
        <v>0</v>
      </c>
      <c r="H181" s="99" t="n">
        <f aca="false">Inputs!O176</f>
        <v>0</v>
      </c>
      <c r="I181" s="101" t="n">
        <f aca="false">Inputs!L176</f>
        <v>0</v>
      </c>
      <c r="J181" s="105" t="n">
        <v>0</v>
      </c>
      <c r="K181" s="99" t="n">
        <f aca="false">Inputs!P176</f>
        <v>0</v>
      </c>
      <c r="L181" s="101" t="n">
        <f aca="false">Inputs!M176</f>
        <v>0</v>
      </c>
      <c r="M181" s="98" t="n">
        <f aca="false">VLOOKUP($A181,[1]!Table,MATCH(M$4,[1]!Curves,0))</f>
        <v>0.01</v>
      </c>
      <c r="N181" s="99" t="n">
        <f aca="false">Inputs!Q176</f>
        <v>0.0025</v>
      </c>
      <c r="O181" s="101" t="n">
        <f aca="false">Inputs!N176</f>
        <v>0</v>
      </c>
      <c r="P181" s="102"/>
      <c r="Q181" s="103" t="n">
        <f aca="false">M181+J181+G181</f>
        <v>0.01</v>
      </c>
      <c r="R181" s="103" t="n">
        <f aca="false">N181+K181+H181</f>
        <v>0.0025</v>
      </c>
      <c r="S181" s="103" t="n">
        <f aca="false">O181+L181+I181</f>
        <v>0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91" t="n">
        <f aca="false">AK181+AH181+AE181</f>
        <v>0</v>
      </c>
      <c r="AZ181" s="108"/>
    </row>
    <row r="182" customFormat="false" ht="12" hidden="false" customHeight="true" outlineLevel="0" collapsed="false">
      <c r="A182" s="25" t="n">
        <f aca="false">EDATE(A181,1)</f>
        <v>42186</v>
      </c>
      <c r="B182" s="95" t="n">
        <f aca="false">Inputs!K177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105" t="n">
        <v>0</v>
      </c>
      <c r="H182" s="99" t="n">
        <f aca="false">Inputs!O177</f>
        <v>0</v>
      </c>
      <c r="I182" s="101" t="n">
        <f aca="false">Inputs!L177</f>
        <v>0</v>
      </c>
      <c r="J182" s="105" t="n">
        <v>0</v>
      </c>
      <c r="K182" s="99" t="n">
        <f aca="false">Inputs!P177</f>
        <v>0</v>
      </c>
      <c r="L182" s="101" t="n">
        <f aca="false">Inputs!M177</f>
        <v>0</v>
      </c>
      <c r="M182" s="98" t="n">
        <f aca="false">VLOOKUP($A182,[1]!Table,MATCH(M$4,[1]!Curves,0))</f>
        <v>0.01</v>
      </c>
      <c r="N182" s="99" t="n">
        <f aca="false">Inputs!Q177</f>
        <v>0.0025</v>
      </c>
      <c r="O182" s="101" t="n">
        <f aca="false">Inputs!N177</f>
        <v>0</v>
      </c>
      <c r="P182" s="102"/>
      <c r="Q182" s="103" t="n">
        <f aca="false">M182+J182+G182</f>
        <v>0.01</v>
      </c>
      <c r="R182" s="103" t="n">
        <f aca="false">N182+K182+H182</f>
        <v>0.0025</v>
      </c>
      <c r="S182" s="103" t="n">
        <f aca="false">O182+L182+I182</f>
        <v>0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91" t="n">
        <f aca="false">AK182+AH182+AE182</f>
        <v>0</v>
      </c>
      <c r="AZ182" s="108"/>
    </row>
    <row r="183" customFormat="false" ht="12" hidden="false" customHeight="true" outlineLevel="0" collapsed="false">
      <c r="A183" s="25" t="n">
        <f aca="false">EDATE(A182,1)</f>
        <v>42217</v>
      </c>
      <c r="B183" s="95" t="n">
        <f aca="false">Inputs!K178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105" t="n">
        <v>0</v>
      </c>
      <c r="H183" s="99" t="n">
        <f aca="false">Inputs!O178</f>
        <v>0</v>
      </c>
      <c r="I183" s="101" t="n">
        <f aca="false">Inputs!L178</f>
        <v>0</v>
      </c>
      <c r="J183" s="105" t="n">
        <v>0</v>
      </c>
      <c r="K183" s="99" t="n">
        <f aca="false">Inputs!P178</f>
        <v>0</v>
      </c>
      <c r="L183" s="101" t="n">
        <f aca="false">Inputs!M178</f>
        <v>0</v>
      </c>
      <c r="M183" s="98" t="n">
        <f aca="false">VLOOKUP($A183,[1]!Table,MATCH(M$4,[1]!Curves,0))</f>
        <v>0.01</v>
      </c>
      <c r="N183" s="99" t="n">
        <f aca="false">Inputs!Q178</f>
        <v>0.0025</v>
      </c>
      <c r="O183" s="101" t="n">
        <f aca="false">Inputs!N178</f>
        <v>0</v>
      </c>
      <c r="P183" s="102"/>
      <c r="Q183" s="103" t="n">
        <f aca="false">M183+J183+G183</f>
        <v>0.01</v>
      </c>
      <c r="R183" s="103" t="n">
        <f aca="false">N183+K183+H183</f>
        <v>0.0025</v>
      </c>
      <c r="S183" s="103" t="n">
        <f aca="false">O183+L183+I183</f>
        <v>0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91" t="n">
        <f aca="false">AK183+AH183+AE183</f>
        <v>0</v>
      </c>
      <c r="AZ183" s="108"/>
    </row>
    <row r="184" customFormat="false" ht="12" hidden="false" customHeight="true" outlineLevel="0" collapsed="false">
      <c r="A184" s="25" t="n">
        <f aca="false">EDATE(A183,1)</f>
        <v>42248</v>
      </c>
      <c r="B184" s="95" t="n">
        <f aca="false">Inputs!K179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105" t="n">
        <v>0</v>
      </c>
      <c r="H184" s="99" t="n">
        <f aca="false">Inputs!O179</f>
        <v>0</v>
      </c>
      <c r="I184" s="101" t="n">
        <f aca="false">Inputs!L179</f>
        <v>0</v>
      </c>
      <c r="J184" s="105" t="n">
        <v>0</v>
      </c>
      <c r="K184" s="99" t="n">
        <f aca="false">Inputs!P179</f>
        <v>0</v>
      </c>
      <c r="L184" s="101" t="n">
        <f aca="false">Inputs!M179</f>
        <v>0</v>
      </c>
      <c r="M184" s="98" t="n">
        <f aca="false">VLOOKUP($A184,[1]!Table,MATCH(M$4,[1]!Curves,0))</f>
        <v>0.01</v>
      </c>
      <c r="N184" s="99" t="n">
        <f aca="false">Inputs!Q179</f>
        <v>0.0025</v>
      </c>
      <c r="O184" s="101" t="n">
        <f aca="false">Inputs!N179</f>
        <v>0</v>
      </c>
      <c r="P184" s="102"/>
      <c r="Q184" s="103" t="n">
        <f aca="false">M184+J184+G184</f>
        <v>0.01</v>
      </c>
      <c r="R184" s="103" t="n">
        <f aca="false">N184+K184+H184</f>
        <v>0.0025</v>
      </c>
      <c r="S184" s="103" t="n">
        <f aca="false">O184+L184+I184</f>
        <v>0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91" t="n">
        <f aca="false">AK184+AH184+AE184</f>
        <v>0</v>
      </c>
      <c r="AZ184" s="108"/>
    </row>
    <row r="185" customFormat="false" ht="12" hidden="false" customHeight="true" outlineLevel="0" collapsed="false">
      <c r="A185" s="25" t="n">
        <f aca="false">EDATE(A184,1)</f>
        <v>42278</v>
      </c>
      <c r="B185" s="95" t="n">
        <f aca="false">Inputs!K180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105" t="n">
        <v>0</v>
      </c>
      <c r="H185" s="99" t="n">
        <f aca="false">Inputs!O180</f>
        <v>0</v>
      </c>
      <c r="I185" s="101" t="n">
        <f aca="false">Inputs!L180</f>
        <v>0</v>
      </c>
      <c r="J185" s="105" t="n">
        <v>0</v>
      </c>
      <c r="K185" s="99" t="n">
        <f aca="false">Inputs!P180</f>
        <v>0</v>
      </c>
      <c r="L185" s="101" t="n">
        <f aca="false">Inputs!M180</f>
        <v>0</v>
      </c>
      <c r="M185" s="98" t="n">
        <f aca="false">VLOOKUP($A185,[1]!Table,MATCH(M$4,[1]!Curves,0))</f>
        <v>0.01</v>
      </c>
      <c r="N185" s="99" t="n">
        <f aca="false">Inputs!Q180</f>
        <v>0.0025</v>
      </c>
      <c r="O185" s="101" t="n">
        <f aca="false">Inputs!N180</f>
        <v>0</v>
      </c>
      <c r="P185" s="102"/>
      <c r="Q185" s="103" t="n">
        <f aca="false">M185+J185+G185</f>
        <v>0.01</v>
      </c>
      <c r="R185" s="103" t="n">
        <f aca="false">N185+K185+H185</f>
        <v>0.0025</v>
      </c>
      <c r="S185" s="103" t="n">
        <f aca="false">O185+L185+I185</f>
        <v>0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91" t="n">
        <f aca="false">AK185+AH185+AE185</f>
        <v>0</v>
      </c>
      <c r="AZ185" s="108"/>
    </row>
    <row r="186" customFormat="false" ht="12" hidden="false" customHeight="true" outlineLevel="0" collapsed="false">
      <c r="A186" s="25" t="n">
        <f aca="false">EDATE(A185,1)</f>
        <v>42309</v>
      </c>
      <c r="B186" s="95" t="n">
        <f aca="false">Inputs!K181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105" t="n">
        <v>0</v>
      </c>
      <c r="H186" s="99" t="n">
        <f aca="false">Inputs!O181</f>
        <v>0</v>
      </c>
      <c r="I186" s="101" t="n">
        <f aca="false">Inputs!L181</f>
        <v>0</v>
      </c>
      <c r="J186" s="105" t="n">
        <v>0</v>
      </c>
      <c r="K186" s="99" t="n">
        <f aca="false">Inputs!P181</f>
        <v>0</v>
      </c>
      <c r="L186" s="101" t="n">
        <f aca="false">Inputs!M181</f>
        <v>0</v>
      </c>
      <c r="M186" s="98" t="n">
        <f aca="false">VLOOKUP($A186,[1]!Table,MATCH(M$4,[1]!Curves,0))</f>
        <v>0.015</v>
      </c>
      <c r="N186" s="99" t="n">
        <f aca="false">Inputs!Q181</f>
        <v>0.0075</v>
      </c>
      <c r="O186" s="101" t="n">
        <f aca="false">Inputs!N181</f>
        <v>0</v>
      </c>
      <c r="P186" s="102"/>
      <c r="Q186" s="103" t="n">
        <f aca="false">M186+J186+G186</f>
        <v>0.015</v>
      </c>
      <c r="R186" s="103" t="n">
        <f aca="false">N186+K186+H186</f>
        <v>0.0075</v>
      </c>
      <c r="S186" s="103" t="n">
        <f aca="false">O186+L186+I186</f>
        <v>0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91" t="n">
        <f aca="false">AK186+AH186+AE186</f>
        <v>0</v>
      </c>
      <c r="AZ186" s="108"/>
    </row>
    <row r="187" customFormat="false" ht="12" hidden="false" customHeight="true" outlineLevel="0" collapsed="false">
      <c r="A187" s="25" t="n">
        <f aca="false">EDATE(A186,1)</f>
        <v>42339</v>
      </c>
      <c r="B187" s="95" t="n">
        <f aca="false">Inputs!K182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105" t="n">
        <v>0</v>
      </c>
      <c r="H187" s="99" t="n">
        <f aca="false">Inputs!O182</f>
        <v>0</v>
      </c>
      <c r="I187" s="101" t="n">
        <f aca="false">Inputs!L182</f>
        <v>0</v>
      </c>
      <c r="J187" s="105" t="n">
        <v>0</v>
      </c>
      <c r="K187" s="99" t="n">
        <f aca="false">Inputs!P182</f>
        <v>0</v>
      </c>
      <c r="L187" s="101" t="n">
        <f aca="false">Inputs!M182</f>
        <v>0</v>
      </c>
      <c r="M187" s="98" t="n">
        <f aca="false">VLOOKUP($A187,[1]!Table,MATCH(M$4,[1]!Curves,0))</f>
        <v>0.015</v>
      </c>
      <c r="N187" s="99" t="n">
        <f aca="false">Inputs!Q182</f>
        <v>0.0075</v>
      </c>
      <c r="O187" s="101" t="n">
        <f aca="false">Inputs!N182</f>
        <v>0</v>
      </c>
      <c r="P187" s="102"/>
      <c r="Q187" s="103" t="n">
        <f aca="false">M187+J187+G187</f>
        <v>0.015</v>
      </c>
      <c r="R187" s="103" t="n">
        <f aca="false">N187+K187+H187</f>
        <v>0.0075</v>
      </c>
      <c r="S187" s="103" t="n">
        <f aca="false">O187+L187+I187</f>
        <v>0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91" t="n">
        <f aca="false">AK187+AH187+AE187</f>
        <v>0</v>
      </c>
      <c r="AZ187" s="108"/>
    </row>
    <row r="188" customFormat="false" ht="12" hidden="false" customHeight="true" outlineLevel="0" collapsed="false">
      <c r="A188" s="25" t="n">
        <f aca="false">EDATE(A187,1)</f>
        <v>42370</v>
      </c>
      <c r="B188" s="95" t="n">
        <f aca="false">Inputs!K183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105" t="n">
        <v>0</v>
      </c>
      <c r="H188" s="99" t="n">
        <f aca="false">Inputs!O183</f>
        <v>0</v>
      </c>
      <c r="I188" s="101" t="n">
        <f aca="false">Inputs!L183</f>
        <v>0</v>
      </c>
      <c r="J188" s="105" t="n">
        <v>0</v>
      </c>
      <c r="K188" s="99" t="n">
        <f aca="false">Inputs!P183</f>
        <v>0</v>
      </c>
      <c r="L188" s="101" t="n">
        <f aca="false">Inputs!M183</f>
        <v>0</v>
      </c>
      <c r="M188" s="98" t="n">
        <f aca="false">VLOOKUP($A188,[1]!Table,MATCH(M$4,[1]!Curves,0))</f>
        <v>0.015</v>
      </c>
      <c r="N188" s="99" t="n">
        <f aca="false">Inputs!Q183</f>
        <v>0.0075</v>
      </c>
      <c r="O188" s="101" t="n">
        <f aca="false">Inputs!N183</f>
        <v>0</v>
      </c>
      <c r="P188" s="102"/>
      <c r="Q188" s="103" t="n">
        <f aca="false">M188+J188+G188</f>
        <v>0.015</v>
      </c>
      <c r="R188" s="103" t="n">
        <f aca="false">N188+K188+H188</f>
        <v>0.0075</v>
      </c>
      <c r="S188" s="103" t="n">
        <f aca="false">O188+L188+I188</f>
        <v>0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91" t="n">
        <f aca="false">AK188+AH188+AE188</f>
        <v>0</v>
      </c>
      <c r="AZ188" s="108"/>
    </row>
    <row r="189" customFormat="false" ht="12" hidden="false" customHeight="true" outlineLevel="0" collapsed="false">
      <c r="A189" s="25" t="n">
        <f aca="false">EDATE(A188,1)</f>
        <v>42401</v>
      </c>
      <c r="B189" s="95" t="n">
        <f aca="false">Inputs!K184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105" t="n">
        <v>0</v>
      </c>
      <c r="H189" s="99" t="n">
        <f aca="false">Inputs!O184</f>
        <v>0</v>
      </c>
      <c r="I189" s="101" t="n">
        <f aca="false">Inputs!L184</f>
        <v>0</v>
      </c>
      <c r="J189" s="105" t="n">
        <v>0</v>
      </c>
      <c r="K189" s="99" t="n">
        <f aca="false">Inputs!P184</f>
        <v>0</v>
      </c>
      <c r="L189" s="101" t="n">
        <f aca="false">Inputs!M184</f>
        <v>0</v>
      </c>
      <c r="M189" s="98" t="n">
        <f aca="false">VLOOKUP($A189,[1]!Table,MATCH(M$4,[1]!Curves,0))</f>
        <v>0.015</v>
      </c>
      <c r="N189" s="99" t="n">
        <f aca="false">Inputs!Q184</f>
        <v>0.0075</v>
      </c>
      <c r="O189" s="101" t="n">
        <f aca="false">Inputs!N184</f>
        <v>0</v>
      </c>
      <c r="P189" s="102"/>
      <c r="Q189" s="103" t="n">
        <f aca="false">M189+J189+G189</f>
        <v>0.015</v>
      </c>
      <c r="R189" s="103" t="n">
        <f aca="false">N189+K189+H189</f>
        <v>0.0075</v>
      </c>
      <c r="S189" s="103" t="n">
        <f aca="false">O189+L189+I189</f>
        <v>0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91" t="n">
        <f aca="false">AK189+AH189+AE189</f>
        <v>0</v>
      </c>
      <c r="AZ189" s="108"/>
    </row>
    <row r="190" customFormat="false" ht="12" hidden="false" customHeight="true" outlineLevel="0" collapsed="false">
      <c r="A190" s="25" t="n">
        <f aca="false">EDATE(A189,1)</f>
        <v>42430</v>
      </c>
      <c r="B190" s="95" t="n">
        <f aca="false">Inputs!K185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105" t="n">
        <v>0</v>
      </c>
      <c r="H190" s="99" t="n">
        <f aca="false">Inputs!O185</f>
        <v>0</v>
      </c>
      <c r="I190" s="101" t="n">
        <f aca="false">Inputs!L185</f>
        <v>0</v>
      </c>
      <c r="J190" s="105" t="n">
        <v>0</v>
      </c>
      <c r="K190" s="99" t="n">
        <f aca="false">Inputs!P185</f>
        <v>0</v>
      </c>
      <c r="L190" s="101" t="n">
        <f aca="false">Inputs!M185</f>
        <v>0</v>
      </c>
      <c r="M190" s="98" t="n">
        <f aca="false">VLOOKUP($A190,[1]!Table,MATCH(M$4,[1]!Curves,0))</f>
        <v>0.015</v>
      </c>
      <c r="N190" s="99" t="n">
        <f aca="false">Inputs!Q185</f>
        <v>0.0075</v>
      </c>
      <c r="O190" s="101" t="n">
        <f aca="false">Inputs!N185</f>
        <v>0</v>
      </c>
      <c r="P190" s="102"/>
      <c r="Q190" s="103" t="n">
        <f aca="false">M190+J190+G190</f>
        <v>0.015</v>
      </c>
      <c r="R190" s="103" t="n">
        <f aca="false">N190+K190+H190</f>
        <v>0.0075</v>
      </c>
      <c r="S190" s="103" t="n">
        <f aca="false">O190+L190+I190</f>
        <v>0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91" t="n">
        <f aca="false">AK190+AH190+AE190</f>
        <v>0</v>
      </c>
      <c r="AZ190" s="108"/>
    </row>
    <row r="191" customFormat="false" ht="12" hidden="false" customHeight="true" outlineLevel="0" collapsed="false">
      <c r="A191" s="25" t="n">
        <f aca="false">EDATE(A190,1)</f>
        <v>42461</v>
      </c>
      <c r="B191" s="95" t="n">
        <f aca="false">Inputs!K186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105" t="n">
        <v>0</v>
      </c>
      <c r="H191" s="99" t="n">
        <f aca="false">Inputs!O186</f>
        <v>0</v>
      </c>
      <c r="I191" s="101" t="n">
        <f aca="false">Inputs!L186</f>
        <v>0</v>
      </c>
      <c r="J191" s="105" t="n">
        <v>0</v>
      </c>
      <c r="K191" s="99" t="n">
        <f aca="false">Inputs!P186</f>
        <v>0</v>
      </c>
      <c r="L191" s="101" t="n">
        <f aca="false">Inputs!M186</f>
        <v>0</v>
      </c>
      <c r="M191" s="98" t="n">
        <f aca="false">VLOOKUP($A191,[1]!Table,MATCH(M$4,[1]!Curves,0))</f>
        <v>0.01</v>
      </c>
      <c r="N191" s="99" t="n">
        <f aca="false">Inputs!Q186</f>
        <v>0.0025</v>
      </c>
      <c r="O191" s="101" t="n">
        <f aca="false">Inputs!N186</f>
        <v>0</v>
      </c>
      <c r="P191" s="102"/>
      <c r="Q191" s="103" t="n">
        <f aca="false">M191+J191+G191</f>
        <v>0.01</v>
      </c>
      <c r="R191" s="103" t="n">
        <f aca="false">N191+K191+H191</f>
        <v>0.0025</v>
      </c>
      <c r="S191" s="103" t="n">
        <f aca="false">O191+L191+I191</f>
        <v>0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91" t="n">
        <f aca="false">AK191+AH191+AE191</f>
        <v>0</v>
      </c>
      <c r="AZ191" s="108"/>
    </row>
    <row r="192" customFormat="false" ht="12" hidden="false" customHeight="true" outlineLevel="0" collapsed="false">
      <c r="A192" s="25" t="n">
        <f aca="false">EDATE(A191,1)</f>
        <v>42491</v>
      </c>
      <c r="B192" s="95" t="n">
        <f aca="false">Inputs!K187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105" t="n">
        <v>0</v>
      </c>
      <c r="H192" s="99" t="n">
        <f aca="false">Inputs!O187</f>
        <v>0</v>
      </c>
      <c r="I192" s="101" t="n">
        <f aca="false">Inputs!L187</f>
        <v>0</v>
      </c>
      <c r="J192" s="105" t="n">
        <v>0</v>
      </c>
      <c r="K192" s="99" t="n">
        <f aca="false">Inputs!P187</f>
        <v>0</v>
      </c>
      <c r="L192" s="101" t="n">
        <f aca="false">Inputs!M187</f>
        <v>0</v>
      </c>
      <c r="M192" s="98" t="n">
        <f aca="false">VLOOKUP($A192,[1]!Table,MATCH(M$4,[1]!Curves,0))</f>
        <v>0.01</v>
      </c>
      <c r="N192" s="99" t="n">
        <f aca="false">Inputs!Q187</f>
        <v>0.0025</v>
      </c>
      <c r="O192" s="101" t="n">
        <f aca="false">Inputs!N187</f>
        <v>0</v>
      </c>
      <c r="P192" s="102"/>
      <c r="Q192" s="103" t="n">
        <f aca="false">M192+J192+G192</f>
        <v>0.01</v>
      </c>
      <c r="R192" s="103" t="n">
        <f aca="false">N192+K192+H192</f>
        <v>0.0025</v>
      </c>
      <c r="S192" s="103" t="n">
        <f aca="false">O192+L192+I192</f>
        <v>0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91" t="n">
        <f aca="false">AK192+AH192+AE192</f>
        <v>0</v>
      </c>
      <c r="AZ192" s="108"/>
    </row>
    <row r="193" customFormat="false" ht="12" hidden="false" customHeight="true" outlineLevel="0" collapsed="false">
      <c r="A193" s="25" t="n">
        <f aca="false">EDATE(A192,1)</f>
        <v>42522</v>
      </c>
      <c r="B193" s="95" t="n">
        <f aca="false">Inputs!K188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105" t="n">
        <v>0</v>
      </c>
      <c r="H193" s="99" t="n">
        <f aca="false">Inputs!O188</f>
        <v>0</v>
      </c>
      <c r="I193" s="101" t="n">
        <f aca="false">Inputs!L188</f>
        <v>0</v>
      </c>
      <c r="J193" s="105" t="n">
        <v>0</v>
      </c>
      <c r="K193" s="99" t="n">
        <f aca="false">Inputs!P188</f>
        <v>0</v>
      </c>
      <c r="L193" s="101" t="n">
        <f aca="false">Inputs!M188</f>
        <v>0</v>
      </c>
      <c r="M193" s="98" t="n">
        <f aca="false">VLOOKUP($A193,[1]!Table,MATCH(M$4,[1]!Curves,0))</f>
        <v>0.01</v>
      </c>
      <c r="N193" s="99" t="n">
        <f aca="false">Inputs!Q188</f>
        <v>0.0025</v>
      </c>
      <c r="O193" s="101" t="n">
        <f aca="false">Inputs!N188</f>
        <v>0</v>
      </c>
      <c r="P193" s="102"/>
      <c r="Q193" s="103" t="n">
        <f aca="false">M193+J193+G193</f>
        <v>0.01</v>
      </c>
      <c r="R193" s="103" t="n">
        <f aca="false">N193+K193+H193</f>
        <v>0.0025</v>
      </c>
      <c r="S193" s="103" t="n">
        <f aca="false">O193+L193+I193</f>
        <v>0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91" t="n">
        <f aca="false">AK193+AH193+AE193</f>
        <v>0</v>
      </c>
      <c r="AZ193" s="108"/>
    </row>
    <row r="194" customFormat="false" ht="12" hidden="false" customHeight="true" outlineLevel="0" collapsed="false">
      <c r="A194" s="25" t="n">
        <f aca="false">EDATE(A193,1)</f>
        <v>42552</v>
      </c>
      <c r="B194" s="95" t="n">
        <f aca="false">Inputs!K189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105" t="n">
        <v>0</v>
      </c>
      <c r="H194" s="99" t="n">
        <f aca="false">Inputs!O189</f>
        <v>0</v>
      </c>
      <c r="I194" s="101" t="n">
        <f aca="false">Inputs!L189</f>
        <v>0</v>
      </c>
      <c r="J194" s="105" t="n">
        <v>0</v>
      </c>
      <c r="K194" s="99" t="n">
        <f aca="false">Inputs!P189</f>
        <v>0</v>
      </c>
      <c r="L194" s="101" t="n">
        <f aca="false">Inputs!M189</f>
        <v>0</v>
      </c>
      <c r="M194" s="98" t="n">
        <f aca="false">VLOOKUP($A194,[1]!Table,MATCH(M$4,[1]!Curves,0))</f>
        <v>0.01</v>
      </c>
      <c r="N194" s="99" t="n">
        <f aca="false">Inputs!Q189</f>
        <v>0.0025</v>
      </c>
      <c r="O194" s="101" t="n">
        <f aca="false">Inputs!N189</f>
        <v>0</v>
      </c>
      <c r="P194" s="102"/>
      <c r="Q194" s="103" t="n">
        <f aca="false">M194+J194+G194</f>
        <v>0.01</v>
      </c>
      <c r="R194" s="103" t="n">
        <f aca="false">N194+K194+H194</f>
        <v>0.0025</v>
      </c>
      <c r="S194" s="103" t="n">
        <f aca="false">O194+L194+I194</f>
        <v>0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91" t="n">
        <f aca="false">AK194+AH194+AE194</f>
        <v>0</v>
      </c>
      <c r="AZ194" s="108"/>
    </row>
    <row r="195" customFormat="false" ht="12" hidden="false" customHeight="true" outlineLevel="0" collapsed="false">
      <c r="A195" s="25" t="n">
        <f aca="false">EDATE(A194,1)</f>
        <v>42583</v>
      </c>
      <c r="B195" s="95" t="n">
        <f aca="false">Inputs!K190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105" t="n">
        <v>0</v>
      </c>
      <c r="H195" s="99" t="n">
        <f aca="false">Inputs!O190</f>
        <v>0</v>
      </c>
      <c r="I195" s="101" t="n">
        <f aca="false">Inputs!L190</f>
        <v>0</v>
      </c>
      <c r="J195" s="105" t="n">
        <v>0</v>
      </c>
      <c r="K195" s="99" t="n">
        <f aca="false">Inputs!P190</f>
        <v>0</v>
      </c>
      <c r="L195" s="101" t="n">
        <f aca="false">Inputs!M190</f>
        <v>0</v>
      </c>
      <c r="M195" s="98" t="n">
        <f aca="false">VLOOKUP($A195,[1]!Table,MATCH(M$4,[1]!Curves,0))</f>
        <v>0.01</v>
      </c>
      <c r="N195" s="99" t="n">
        <f aca="false">Inputs!Q190</f>
        <v>0.0025</v>
      </c>
      <c r="O195" s="101" t="n">
        <f aca="false">Inputs!N190</f>
        <v>0</v>
      </c>
      <c r="P195" s="102"/>
      <c r="Q195" s="103" t="n">
        <f aca="false">M195+J195+G195</f>
        <v>0.01</v>
      </c>
      <c r="R195" s="103" t="n">
        <f aca="false">N195+K195+H195</f>
        <v>0.0025</v>
      </c>
      <c r="S195" s="103" t="n">
        <f aca="false">O195+L195+I195</f>
        <v>0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91" t="n">
        <f aca="false">AK195+AH195+AE195</f>
        <v>0</v>
      </c>
      <c r="AZ195" s="108"/>
    </row>
    <row r="196" customFormat="false" ht="12" hidden="false" customHeight="true" outlineLevel="0" collapsed="false">
      <c r="A196" s="25" t="n">
        <f aca="false">EDATE(A195,1)</f>
        <v>42614</v>
      </c>
      <c r="B196" s="95" t="n">
        <f aca="false">Inputs!K191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105" t="n">
        <v>0</v>
      </c>
      <c r="H196" s="99" t="n">
        <f aca="false">Inputs!O191</f>
        <v>0</v>
      </c>
      <c r="I196" s="101" t="n">
        <f aca="false">Inputs!L191</f>
        <v>0</v>
      </c>
      <c r="J196" s="105" t="n">
        <v>0</v>
      </c>
      <c r="K196" s="99" t="n">
        <f aca="false">Inputs!P191</f>
        <v>0</v>
      </c>
      <c r="L196" s="101" t="n">
        <f aca="false">Inputs!M191</f>
        <v>0</v>
      </c>
      <c r="M196" s="98" t="n">
        <f aca="false">VLOOKUP($A196,[1]!Table,MATCH(M$4,[1]!Curves,0))</f>
        <v>0.01</v>
      </c>
      <c r="N196" s="99" t="n">
        <f aca="false">Inputs!Q191</f>
        <v>0.0025</v>
      </c>
      <c r="O196" s="101" t="n">
        <f aca="false">Inputs!N191</f>
        <v>0</v>
      </c>
      <c r="P196" s="102"/>
      <c r="Q196" s="103" t="n">
        <f aca="false">M196+J196+G196</f>
        <v>0.01</v>
      </c>
      <c r="R196" s="103" t="n">
        <f aca="false">N196+K196+H196</f>
        <v>0.0025</v>
      </c>
      <c r="S196" s="103" t="n">
        <f aca="false">O196+L196+I196</f>
        <v>0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91" t="n">
        <f aca="false">AK196+AH196+AE196</f>
        <v>0</v>
      </c>
      <c r="AZ196" s="108"/>
    </row>
    <row r="197" customFormat="false" ht="12" hidden="false" customHeight="true" outlineLevel="0" collapsed="false">
      <c r="A197" s="25" t="n">
        <f aca="false">EDATE(A196,1)</f>
        <v>42644</v>
      </c>
      <c r="B197" s="95" t="n">
        <f aca="false">Inputs!K192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105" t="n">
        <v>0</v>
      </c>
      <c r="H197" s="99" t="n">
        <f aca="false">Inputs!O192</f>
        <v>0</v>
      </c>
      <c r="I197" s="101" t="n">
        <f aca="false">Inputs!L192</f>
        <v>0</v>
      </c>
      <c r="J197" s="105" t="n">
        <v>0</v>
      </c>
      <c r="K197" s="99" t="n">
        <f aca="false">Inputs!P192</f>
        <v>0</v>
      </c>
      <c r="L197" s="101" t="n">
        <f aca="false">Inputs!M192</f>
        <v>0</v>
      </c>
      <c r="M197" s="98" t="n">
        <f aca="false">VLOOKUP($A197,[1]!Table,MATCH(M$4,[1]!Curves,0))</f>
        <v>0.01</v>
      </c>
      <c r="N197" s="99" t="n">
        <f aca="false">Inputs!Q192</f>
        <v>0.0025</v>
      </c>
      <c r="O197" s="101" t="n">
        <f aca="false">Inputs!N192</f>
        <v>0</v>
      </c>
      <c r="P197" s="102"/>
      <c r="Q197" s="103" t="n">
        <f aca="false">M197+J197+G197</f>
        <v>0.01</v>
      </c>
      <c r="R197" s="103" t="n">
        <f aca="false">N197+K197+H197</f>
        <v>0.0025</v>
      </c>
      <c r="S197" s="103" t="n">
        <f aca="false">O197+L197+I197</f>
        <v>0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91" t="n">
        <f aca="false">AK197+AH197+AE197</f>
        <v>0</v>
      </c>
      <c r="AZ197" s="108"/>
    </row>
    <row r="198" customFormat="false" ht="12" hidden="false" customHeight="true" outlineLevel="0" collapsed="false">
      <c r="A198" s="25" t="n">
        <f aca="false">EDATE(A197,1)</f>
        <v>42675</v>
      </c>
      <c r="B198" s="95" t="n">
        <f aca="false">Inputs!K193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105" t="n">
        <v>0</v>
      </c>
      <c r="H198" s="99" t="n">
        <f aca="false">Inputs!O193</f>
        <v>0</v>
      </c>
      <c r="I198" s="101" t="n">
        <f aca="false">Inputs!L193</f>
        <v>0</v>
      </c>
      <c r="J198" s="105" t="n">
        <v>0</v>
      </c>
      <c r="K198" s="99" t="n">
        <f aca="false">Inputs!P193</f>
        <v>0</v>
      </c>
      <c r="L198" s="101" t="n">
        <f aca="false">Inputs!M193</f>
        <v>0</v>
      </c>
      <c r="M198" s="98" t="n">
        <f aca="false">VLOOKUP($A198,[1]!Table,MATCH(M$4,[1]!Curves,0))</f>
        <v>0.015</v>
      </c>
      <c r="N198" s="99" t="n">
        <f aca="false">Inputs!Q193</f>
        <v>0.0075</v>
      </c>
      <c r="O198" s="101" t="n">
        <f aca="false">Inputs!N193</f>
        <v>0</v>
      </c>
      <c r="P198" s="102"/>
      <c r="Q198" s="103" t="n">
        <f aca="false">M198+J198+G198</f>
        <v>0.015</v>
      </c>
      <c r="R198" s="103" t="n">
        <f aca="false">N198+K198+H198</f>
        <v>0.0075</v>
      </c>
      <c r="S198" s="103" t="n">
        <f aca="false">O198+L198+I198</f>
        <v>0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91" t="n">
        <f aca="false">AK198+AH198+AE198</f>
        <v>0</v>
      </c>
      <c r="AZ198" s="108"/>
    </row>
    <row r="199" customFormat="false" ht="12" hidden="false" customHeight="true" outlineLevel="0" collapsed="false">
      <c r="A199" s="25" t="n">
        <f aca="false">EDATE(A198,1)</f>
        <v>42705</v>
      </c>
      <c r="B199" s="95" t="n">
        <f aca="false">Inputs!K194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105" t="n">
        <v>0</v>
      </c>
      <c r="H199" s="99" t="n">
        <f aca="false">Inputs!O194</f>
        <v>0</v>
      </c>
      <c r="I199" s="101" t="n">
        <f aca="false">Inputs!L194</f>
        <v>0</v>
      </c>
      <c r="J199" s="105" t="n">
        <v>0</v>
      </c>
      <c r="K199" s="99" t="n">
        <f aca="false">Inputs!P194</f>
        <v>0</v>
      </c>
      <c r="L199" s="101" t="n">
        <f aca="false">Inputs!M194</f>
        <v>0</v>
      </c>
      <c r="M199" s="98" t="n">
        <f aca="false">VLOOKUP($A199,[1]!Table,MATCH(M$4,[1]!Curves,0))</f>
        <v>0.015</v>
      </c>
      <c r="N199" s="99" t="n">
        <f aca="false">Inputs!Q194</f>
        <v>0.0075</v>
      </c>
      <c r="O199" s="101" t="n">
        <f aca="false">Inputs!N194</f>
        <v>0</v>
      </c>
      <c r="P199" s="102"/>
      <c r="Q199" s="103" t="n">
        <f aca="false">M199+J199+G199</f>
        <v>0.015</v>
      </c>
      <c r="R199" s="103" t="n">
        <f aca="false">N199+K199+H199</f>
        <v>0.0075</v>
      </c>
      <c r="S199" s="103" t="n">
        <f aca="false">O199+L199+I199</f>
        <v>0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91" t="n">
        <f aca="false">AK199+AH199+AE199</f>
        <v>0</v>
      </c>
      <c r="AZ199" s="108"/>
    </row>
    <row r="200" customFormat="false" ht="12" hidden="false" customHeight="true" outlineLevel="0" collapsed="false">
      <c r="A200" s="25" t="n">
        <f aca="false">EDATE(A199,1)</f>
        <v>42736</v>
      </c>
      <c r="B200" s="95" t="n">
        <f aca="false">Inputs!K195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105" t="n">
        <v>0</v>
      </c>
      <c r="H200" s="99" t="n">
        <f aca="false">Inputs!O195</f>
        <v>0</v>
      </c>
      <c r="I200" s="101" t="n">
        <f aca="false">Inputs!L195</f>
        <v>0</v>
      </c>
      <c r="J200" s="105" t="n">
        <v>0</v>
      </c>
      <c r="K200" s="99" t="n">
        <f aca="false">Inputs!P195</f>
        <v>0</v>
      </c>
      <c r="L200" s="101" t="n">
        <f aca="false">Inputs!M195</f>
        <v>0</v>
      </c>
      <c r="M200" s="98" t="n">
        <f aca="false">VLOOKUP($A200,[1]!Table,MATCH(M$4,[1]!Curves,0))</f>
        <v>0.015</v>
      </c>
      <c r="N200" s="99" t="n">
        <f aca="false">Inputs!Q195</f>
        <v>0.0075</v>
      </c>
      <c r="O200" s="101" t="n">
        <f aca="false">Inputs!N195</f>
        <v>0</v>
      </c>
      <c r="P200" s="102"/>
      <c r="Q200" s="103" t="n">
        <f aca="false">M200+J200+G200</f>
        <v>0.015</v>
      </c>
      <c r="R200" s="103" t="n">
        <f aca="false">N200+K200+H200</f>
        <v>0.0075</v>
      </c>
      <c r="S200" s="103" t="n">
        <f aca="false">O200+L200+I200</f>
        <v>0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91" t="n">
        <f aca="false">AK200+AH200+AE200</f>
        <v>0</v>
      </c>
      <c r="AZ200" s="108"/>
    </row>
    <row r="201" customFormat="false" ht="12" hidden="false" customHeight="true" outlineLevel="0" collapsed="false">
      <c r="A201" s="25" t="n">
        <f aca="false">EDATE(A200,1)</f>
        <v>42767</v>
      </c>
      <c r="B201" s="95" t="n">
        <f aca="false">Inputs!K196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105" t="n">
        <v>0</v>
      </c>
      <c r="H201" s="99" t="n">
        <f aca="false">Inputs!O196</f>
        <v>0</v>
      </c>
      <c r="I201" s="101" t="n">
        <f aca="false">Inputs!L196</f>
        <v>0</v>
      </c>
      <c r="J201" s="105" t="n">
        <v>0</v>
      </c>
      <c r="K201" s="99" t="n">
        <f aca="false">Inputs!P196</f>
        <v>0</v>
      </c>
      <c r="L201" s="101" t="n">
        <f aca="false">Inputs!M196</f>
        <v>0</v>
      </c>
      <c r="M201" s="98" t="n">
        <f aca="false">VLOOKUP($A201,[1]!Table,MATCH(M$4,[1]!Curves,0))</f>
        <v>0.015</v>
      </c>
      <c r="N201" s="99" t="n">
        <f aca="false">Inputs!Q196</f>
        <v>0.0075</v>
      </c>
      <c r="O201" s="101" t="n">
        <f aca="false">Inputs!N196</f>
        <v>0</v>
      </c>
      <c r="P201" s="102"/>
      <c r="Q201" s="103" t="n">
        <f aca="false">M201+J201+G201</f>
        <v>0.015</v>
      </c>
      <c r="R201" s="103" t="n">
        <f aca="false">N201+K201+H201</f>
        <v>0.0075</v>
      </c>
      <c r="S201" s="103" t="n">
        <f aca="false">O201+L201+I201</f>
        <v>0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91" t="n">
        <f aca="false">AK201+AH201+AE201</f>
        <v>0</v>
      </c>
      <c r="AZ201" s="108"/>
    </row>
    <row r="202" customFormat="false" ht="12" hidden="false" customHeight="true" outlineLevel="0" collapsed="false">
      <c r="A202" s="25" t="n">
        <f aca="false">EDATE(A201,1)</f>
        <v>42795</v>
      </c>
      <c r="B202" s="95" t="n">
        <f aca="false">Inputs!K197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105" t="n">
        <v>0</v>
      </c>
      <c r="H202" s="99" t="n">
        <f aca="false">Inputs!O197</f>
        <v>0</v>
      </c>
      <c r="I202" s="101" t="n">
        <f aca="false">Inputs!L197</f>
        <v>0</v>
      </c>
      <c r="J202" s="105" t="n">
        <v>0</v>
      </c>
      <c r="K202" s="99" t="n">
        <f aca="false">Inputs!P197</f>
        <v>0</v>
      </c>
      <c r="L202" s="101" t="n">
        <f aca="false">Inputs!M197</f>
        <v>0</v>
      </c>
      <c r="M202" s="98" t="n">
        <f aca="false">VLOOKUP($A202,[1]!Table,MATCH(M$4,[1]!Curves,0))</f>
        <v>0</v>
      </c>
      <c r="N202" s="99" t="n">
        <f aca="false">Inputs!Q197</f>
        <v>-0.0075</v>
      </c>
      <c r="O202" s="101" t="n">
        <f aca="false">Inputs!N197</f>
        <v>0</v>
      </c>
      <c r="P202" s="102"/>
      <c r="Q202" s="103" t="n">
        <f aca="false">M202+J202+G202</f>
        <v>0</v>
      </c>
      <c r="R202" s="103" t="n">
        <f aca="false">N202+K202+H202</f>
        <v>-0.0075</v>
      </c>
      <c r="S202" s="103" t="n">
        <f aca="false">O202+L202+I202</f>
        <v>0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-0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91" t="n">
        <f aca="false">AK202+AH202+AE202</f>
        <v>0</v>
      </c>
      <c r="AZ202" s="108"/>
    </row>
    <row r="203" customFormat="false" ht="12" hidden="false" customHeight="true" outlineLevel="0" collapsed="false">
      <c r="A203" s="25" t="n">
        <f aca="false">EDATE(A202,1)</f>
        <v>42826</v>
      </c>
      <c r="B203" s="95" t="n">
        <f aca="false">Inputs!K198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105" t="n">
        <v>0</v>
      </c>
      <c r="H203" s="99" t="n">
        <f aca="false">Inputs!O198</f>
        <v>0</v>
      </c>
      <c r="I203" s="101" t="n">
        <f aca="false">Inputs!L198</f>
        <v>0</v>
      </c>
      <c r="J203" s="105" t="n">
        <v>0</v>
      </c>
      <c r="K203" s="99" t="n">
        <f aca="false">Inputs!P198</f>
        <v>0</v>
      </c>
      <c r="L203" s="101" t="n">
        <f aca="false">Inputs!M198</f>
        <v>0</v>
      </c>
      <c r="M203" s="98" t="n">
        <f aca="false">VLOOKUP($A203,[1]!Table,MATCH(M$4,[1]!Curves,0))</f>
        <v>0</v>
      </c>
      <c r="N203" s="99" t="n">
        <f aca="false">Inputs!Q198</f>
        <v>-0.0075</v>
      </c>
      <c r="O203" s="101" t="n">
        <f aca="false">Inputs!N198</f>
        <v>0</v>
      </c>
      <c r="P203" s="102"/>
      <c r="Q203" s="103" t="n">
        <f aca="false">M203+J203+G203</f>
        <v>0</v>
      </c>
      <c r="R203" s="103" t="n">
        <f aca="false">N203+K203+H203</f>
        <v>-0.0075</v>
      </c>
      <c r="S203" s="103" t="n">
        <f aca="false">O203+L203+I203</f>
        <v>0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-0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91" t="n">
        <f aca="false">AK203+AH203+AE203</f>
        <v>0</v>
      </c>
      <c r="AZ203" s="108"/>
    </row>
    <row r="204" customFormat="false" ht="12" hidden="false" customHeight="true" outlineLevel="0" collapsed="false">
      <c r="A204" s="25" t="n">
        <f aca="false">EDATE(A203,1)</f>
        <v>42856</v>
      </c>
      <c r="B204" s="95" t="n">
        <f aca="false">Inputs!K199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105" t="n">
        <v>0</v>
      </c>
      <c r="H204" s="99" t="n">
        <f aca="false">Inputs!O199</f>
        <v>0</v>
      </c>
      <c r="I204" s="101" t="n">
        <f aca="false">Inputs!L199</f>
        <v>0</v>
      </c>
      <c r="J204" s="105" t="n">
        <v>0</v>
      </c>
      <c r="K204" s="99" t="n">
        <f aca="false">Inputs!P199</f>
        <v>0</v>
      </c>
      <c r="L204" s="101" t="n">
        <f aca="false">Inputs!M199</f>
        <v>0</v>
      </c>
      <c r="M204" s="98" t="n">
        <f aca="false">VLOOKUP($A204,[1]!Table,MATCH(M$4,[1]!Curves,0))</f>
        <v>0</v>
      </c>
      <c r="N204" s="99" t="n">
        <f aca="false">Inputs!Q199</f>
        <v>-0.0075</v>
      </c>
      <c r="O204" s="101" t="n">
        <f aca="false">Inputs!N199</f>
        <v>0</v>
      </c>
      <c r="P204" s="102"/>
      <c r="Q204" s="103" t="n">
        <f aca="false">M204+J204+G204</f>
        <v>0</v>
      </c>
      <c r="R204" s="103" t="n">
        <f aca="false">N204+K204+H204</f>
        <v>-0.0075</v>
      </c>
      <c r="S204" s="103" t="n">
        <f aca="false">O204+L204+I204</f>
        <v>0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-0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91" t="n">
        <f aca="false">AK204+AH204+AE204</f>
        <v>0</v>
      </c>
      <c r="AZ204" s="108"/>
    </row>
    <row r="205" customFormat="false" ht="12" hidden="false" customHeight="true" outlineLevel="0" collapsed="false">
      <c r="A205" s="25" t="n">
        <f aca="false">EDATE(A204,1)</f>
        <v>42887</v>
      </c>
      <c r="B205" s="95" t="n">
        <f aca="false">Inputs!K200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105" t="n">
        <v>0</v>
      </c>
      <c r="H205" s="99" t="n">
        <f aca="false">Inputs!O200</f>
        <v>0</v>
      </c>
      <c r="I205" s="101" t="n">
        <f aca="false">Inputs!L200</f>
        <v>0</v>
      </c>
      <c r="J205" s="105" t="n">
        <v>0</v>
      </c>
      <c r="K205" s="99" t="n">
        <f aca="false">Inputs!P200</f>
        <v>0</v>
      </c>
      <c r="L205" s="101" t="n">
        <f aca="false">Inputs!M200</f>
        <v>0</v>
      </c>
      <c r="M205" s="98" t="n">
        <f aca="false">VLOOKUP($A205,[1]!Table,MATCH(M$4,[1]!Curves,0))</f>
        <v>0</v>
      </c>
      <c r="N205" s="99" t="n">
        <f aca="false">Inputs!Q200</f>
        <v>-0.0075</v>
      </c>
      <c r="O205" s="101" t="n">
        <f aca="false">Inputs!N200</f>
        <v>0</v>
      </c>
      <c r="P205" s="102"/>
      <c r="Q205" s="103" t="n">
        <f aca="false">M205+J205+G205</f>
        <v>0</v>
      </c>
      <c r="R205" s="103" t="n">
        <f aca="false">N205+K205+H205</f>
        <v>-0.0075</v>
      </c>
      <c r="S205" s="103" t="n">
        <f aca="false">O205+L205+I205</f>
        <v>0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-0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91" t="n">
        <f aca="false">AK205+AH205+AE205</f>
        <v>0</v>
      </c>
      <c r="AZ205" s="108"/>
    </row>
    <row r="206" customFormat="false" ht="12" hidden="false" customHeight="true" outlineLevel="0" collapsed="false">
      <c r="A206" s="25" t="n">
        <f aca="false">EDATE(A205,1)</f>
        <v>42917</v>
      </c>
      <c r="B206" s="95" t="n">
        <f aca="false">Inputs!K201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105" t="n">
        <v>0</v>
      </c>
      <c r="H206" s="99" t="n">
        <f aca="false">Inputs!O201</f>
        <v>0</v>
      </c>
      <c r="I206" s="101" t="n">
        <f aca="false">Inputs!L201</f>
        <v>0</v>
      </c>
      <c r="J206" s="105" t="n">
        <v>0</v>
      </c>
      <c r="K206" s="99" t="n">
        <f aca="false">Inputs!P201</f>
        <v>0</v>
      </c>
      <c r="L206" s="101" t="n">
        <f aca="false">Inputs!M201</f>
        <v>0</v>
      </c>
      <c r="M206" s="98" t="n">
        <f aca="false">VLOOKUP($A206,[1]!Table,MATCH(M$4,[1]!Curves,0))</f>
        <v>0</v>
      </c>
      <c r="N206" s="99" t="n">
        <f aca="false">Inputs!Q201</f>
        <v>-0.0075</v>
      </c>
      <c r="O206" s="101" t="n">
        <f aca="false">Inputs!N201</f>
        <v>0</v>
      </c>
      <c r="P206" s="102"/>
      <c r="Q206" s="103" t="n">
        <f aca="false">M206+J206+G206</f>
        <v>0</v>
      </c>
      <c r="R206" s="103" t="n">
        <f aca="false">N206+K206+H206</f>
        <v>-0.0075</v>
      </c>
      <c r="S206" s="103" t="n">
        <f aca="false">O206+L206+I206</f>
        <v>0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-0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91" t="n">
        <f aca="false">AK206+AH206+AE206</f>
        <v>0</v>
      </c>
      <c r="AZ206" s="108"/>
    </row>
    <row r="207" customFormat="false" ht="12" hidden="false" customHeight="true" outlineLevel="0" collapsed="false">
      <c r="A207" s="25" t="n">
        <f aca="false">EDATE(A206,1)</f>
        <v>42948</v>
      </c>
      <c r="B207" s="95" t="n">
        <f aca="false">Inputs!K202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105" t="n">
        <v>0</v>
      </c>
      <c r="H207" s="99" t="n">
        <f aca="false">Inputs!O202</f>
        <v>0</v>
      </c>
      <c r="I207" s="101" t="n">
        <f aca="false">Inputs!L202</f>
        <v>0</v>
      </c>
      <c r="J207" s="105" t="n">
        <v>0</v>
      </c>
      <c r="K207" s="99" t="n">
        <f aca="false">Inputs!P202</f>
        <v>0</v>
      </c>
      <c r="L207" s="101" t="n">
        <f aca="false">Inputs!M202</f>
        <v>0</v>
      </c>
      <c r="M207" s="98" t="n">
        <f aca="false">VLOOKUP($A207,[1]!Table,MATCH(M$4,[1]!Curves,0))</f>
        <v>0</v>
      </c>
      <c r="N207" s="99" t="n">
        <f aca="false">Inputs!Q202</f>
        <v>-0.0075</v>
      </c>
      <c r="O207" s="101" t="n">
        <f aca="false">Inputs!N202</f>
        <v>0</v>
      </c>
      <c r="P207" s="102"/>
      <c r="Q207" s="103" t="n">
        <f aca="false">M207+J207+G207</f>
        <v>0</v>
      </c>
      <c r="R207" s="103" t="n">
        <f aca="false">N207+K207+H207</f>
        <v>-0.0075</v>
      </c>
      <c r="S207" s="103" t="n">
        <f aca="false">O207+L207+I207</f>
        <v>0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-0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91" t="n">
        <f aca="false">AK207+AH207+AE207</f>
        <v>0</v>
      </c>
      <c r="AZ207" s="108"/>
    </row>
    <row r="208" customFormat="false" ht="12" hidden="false" customHeight="true" outlineLevel="0" collapsed="false">
      <c r="A208" s="25" t="n">
        <f aca="false">EDATE(A207,1)</f>
        <v>42979</v>
      </c>
      <c r="B208" s="95" t="n">
        <f aca="false">Inputs!K203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105" t="n">
        <v>0</v>
      </c>
      <c r="H208" s="99" t="n">
        <f aca="false">Inputs!O203</f>
        <v>0</v>
      </c>
      <c r="I208" s="101" t="n">
        <f aca="false">Inputs!L203</f>
        <v>0</v>
      </c>
      <c r="J208" s="105" t="n">
        <v>0</v>
      </c>
      <c r="K208" s="99" t="n">
        <f aca="false">Inputs!P203</f>
        <v>0</v>
      </c>
      <c r="L208" s="101" t="n">
        <f aca="false">Inputs!M203</f>
        <v>0</v>
      </c>
      <c r="M208" s="98" t="n">
        <f aca="false">VLOOKUP($A208,[1]!Table,MATCH(M$4,[1]!Curves,0))</f>
        <v>0</v>
      </c>
      <c r="N208" s="99" t="n">
        <f aca="false">Inputs!Q203</f>
        <v>-0.0075</v>
      </c>
      <c r="O208" s="101" t="n">
        <f aca="false">Inputs!N203</f>
        <v>0</v>
      </c>
      <c r="P208" s="102"/>
      <c r="Q208" s="103" t="n">
        <f aca="false">M208+J208+G208</f>
        <v>0</v>
      </c>
      <c r="R208" s="103" t="n">
        <f aca="false">N208+K208+H208</f>
        <v>-0.0075</v>
      </c>
      <c r="S208" s="103" t="n">
        <f aca="false">O208+L208+I208</f>
        <v>0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-0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91" t="n">
        <f aca="false">AK208+AH208+AE208</f>
        <v>0</v>
      </c>
      <c r="AZ208" s="108"/>
    </row>
    <row r="209" customFormat="false" ht="12" hidden="false" customHeight="true" outlineLevel="0" collapsed="false">
      <c r="A209" s="25" t="n">
        <f aca="false">EDATE(A208,1)</f>
        <v>43009</v>
      </c>
      <c r="B209" s="95" t="n">
        <f aca="false">Inputs!K204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105" t="n">
        <v>0</v>
      </c>
      <c r="H209" s="99" t="n">
        <f aca="false">Inputs!O204</f>
        <v>0</v>
      </c>
      <c r="I209" s="101" t="n">
        <f aca="false">Inputs!L204</f>
        <v>0</v>
      </c>
      <c r="J209" s="105" t="n">
        <v>0</v>
      </c>
      <c r="K209" s="99" t="n">
        <f aca="false">Inputs!P204</f>
        <v>0</v>
      </c>
      <c r="L209" s="101" t="n">
        <f aca="false">Inputs!M204</f>
        <v>0</v>
      </c>
      <c r="M209" s="98" t="n">
        <f aca="false">VLOOKUP($A209,[1]!Table,MATCH(M$4,[1]!Curves,0))</f>
        <v>0</v>
      </c>
      <c r="N209" s="99" t="n">
        <f aca="false">Inputs!Q204</f>
        <v>-0.0075</v>
      </c>
      <c r="O209" s="101" t="n">
        <f aca="false">Inputs!N204</f>
        <v>0</v>
      </c>
      <c r="P209" s="102"/>
      <c r="Q209" s="103" t="n">
        <f aca="false">M209+J209+G209</f>
        <v>0</v>
      </c>
      <c r="R209" s="103" t="n">
        <f aca="false">N209+K209+H209</f>
        <v>-0.0075</v>
      </c>
      <c r="S209" s="103" t="n">
        <f aca="false">O209+L209+I209</f>
        <v>0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-0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91" t="n">
        <f aca="false">AK209+AH209+AE209</f>
        <v>0</v>
      </c>
      <c r="AZ209" s="108"/>
    </row>
    <row r="210" customFormat="false" ht="12" hidden="false" customHeight="true" outlineLevel="0" collapsed="false">
      <c r="A210" s="25" t="n">
        <f aca="false">EDATE(A209,1)</f>
        <v>43040</v>
      </c>
      <c r="B210" s="95" t="n">
        <f aca="false">Inputs!K205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105" t="n">
        <v>0</v>
      </c>
      <c r="H210" s="99" t="n">
        <f aca="false">Inputs!O205</f>
        <v>0</v>
      </c>
      <c r="I210" s="101" t="n">
        <f aca="false">Inputs!L205</f>
        <v>0</v>
      </c>
      <c r="J210" s="105" t="n">
        <v>0</v>
      </c>
      <c r="K210" s="99" t="n">
        <f aca="false">Inputs!P205</f>
        <v>0</v>
      </c>
      <c r="L210" s="101" t="n">
        <f aca="false">Inputs!M205</f>
        <v>0</v>
      </c>
      <c r="M210" s="98" t="n">
        <f aca="false">VLOOKUP($A210,[1]!Table,MATCH(M$4,[1]!Curves,0))</f>
        <v>0</v>
      </c>
      <c r="N210" s="99" t="n">
        <f aca="false">Inputs!Q205</f>
        <v>-0.0075</v>
      </c>
      <c r="O210" s="101" t="n">
        <f aca="false">Inputs!N205</f>
        <v>0</v>
      </c>
      <c r="P210" s="102"/>
      <c r="Q210" s="103" t="n">
        <f aca="false">M210+J210+G210</f>
        <v>0</v>
      </c>
      <c r="R210" s="103" t="n">
        <f aca="false">N210+K210+H210</f>
        <v>-0.0075</v>
      </c>
      <c r="S210" s="103" t="n">
        <f aca="false">O210+L210+I210</f>
        <v>0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-0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91" t="n">
        <f aca="false">AK210+AH210+AE210</f>
        <v>0</v>
      </c>
      <c r="AZ210" s="108"/>
    </row>
    <row r="211" customFormat="false" ht="12" hidden="false" customHeight="true" outlineLevel="0" collapsed="false">
      <c r="A211" s="25" t="n">
        <f aca="false">EDATE(A210,1)</f>
        <v>43070</v>
      </c>
      <c r="B211" s="95" t="n">
        <f aca="false">Inputs!K206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105" t="n">
        <v>0</v>
      </c>
      <c r="H211" s="99" t="n">
        <f aca="false">Inputs!O206</f>
        <v>0</v>
      </c>
      <c r="I211" s="101" t="n">
        <f aca="false">Inputs!L206</f>
        <v>0</v>
      </c>
      <c r="J211" s="105" t="n">
        <v>0</v>
      </c>
      <c r="K211" s="99" t="n">
        <f aca="false">Inputs!P206</f>
        <v>0</v>
      </c>
      <c r="L211" s="101" t="n">
        <f aca="false">Inputs!M206</f>
        <v>0</v>
      </c>
      <c r="M211" s="98" t="n">
        <f aca="false">VLOOKUP($A211,[1]!Table,MATCH(M$4,[1]!Curves,0))</f>
        <v>0</v>
      </c>
      <c r="N211" s="99" t="n">
        <f aca="false">Inputs!Q206</f>
        <v>-0.0075</v>
      </c>
      <c r="O211" s="101" t="n">
        <f aca="false">Inputs!N206</f>
        <v>0</v>
      </c>
      <c r="P211" s="102"/>
      <c r="Q211" s="103" t="n">
        <f aca="false">M211+J211+G211</f>
        <v>0</v>
      </c>
      <c r="R211" s="103" t="n">
        <f aca="false">N211+K211+H211</f>
        <v>-0.0075</v>
      </c>
      <c r="S211" s="103" t="n">
        <f aca="false">O211+L211+I211</f>
        <v>0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-0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91" t="n">
        <f aca="false">AK211+AH211+AE211</f>
        <v>0</v>
      </c>
      <c r="AZ211" s="108"/>
    </row>
    <row r="212" customFormat="false" ht="12" hidden="false" customHeight="true" outlineLevel="0" collapsed="false">
      <c r="A212" s="25" t="n">
        <f aca="false">EDATE(A211,1)</f>
        <v>43101</v>
      </c>
      <c r="B212" s="95" t="n">
        <f aca="false">Inputs!K207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105" t="n">
        <v>0</v>
      </c>
      <c r="H212" s="99" t="n">
        <f aca="false">Inputs!O207</f>
        <v>0</v>
      </c>
      <c r="I212" s="101" t="n">
        <f aca="false">Inputs!L207</f>
        <v>0</v>
      </c>
      <c r="J212" s="105" t="n">
        <v>0</v>
      </c>
      <c r="K212" s="99" t="n">
        <f aca="false">Inputs!P207</f>
        <v>0</v>
      </c>
      <c r="L212" s="101" t="n">
        <f aca="false">Inputs!M207</f>
        <v>0</v>
      </c>
      <c r="M212" s="98" t="n">
        <f aca="false">VLOOKUP($A212,[1]!Table,MATCH(M$4,[1]!Curves,0))</f>
        <v>0</v>
      </c>
      <c r="N212" s="99" t="n">
        <f aca="false">Inputs!Q207</f>
        <v>-0.0075</v>
      </c>
      <c r="O212" s="101" t="n">
        <f aca="false">Inputs!N207</f>
        <v>0</v>
      </c>
      <c r="P212" s="102"/>
      <c r="Q212" s="103" t="n">
        <f aca="false">M212+J212+G212</f>
        <v>0</v>
      </c>
      <c r="R212" s="103" t="n">
        <f aca="false">N212+K212+H212</f>
        <v>-0.0075</v>
      </c>
      <c r="S212" s="103" t="n">
        <f aca="false">O212+L212+I212</f>
        <v>0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-0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91" t="n">
        <f aca="false">AK212+AH212+AE212</f>
        <v>0</v>
      </c>
      <c r="AZ212" s="108"/>
    </row>
    <row r="213" customFormat="false" ht="12" hidden="false" customHeight="true" outlineLevel="0" collapsed="false">
      <c r="A213" s="25" t="n">
        <f aca="false">EDATE(A212,1)</f>
        <v>43132</v>
      </c>
      <c r="B213" s="95" t="n">
        <f aca="false">Inputs!K208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105" t="n">
        <v>0</v>
      </c>
      <c r="H213" s="99" t="n">
        <f aca="false">Inputs!O208</f>
        <v>0</v>
      </c>
      <c r="I213" s="101" t="n">
        <f aca="false">Inputs!L208</f>
        <v>0</v>
      </c>
      <c r="J213" s="105" t="n">
        <v>0</v>
      </c>
      <c r="K213" s="99" t="n">
        <f aca="false">Inputs!P208</f>
        <v>0</v>
      </c>
      <c r="L213" s="101" t="n">
        <f aca="false">Inputs!M208</f>
        <v>0</v>
      </c>
      <c r="M213" s="98" t="n">
        <f aca="false">VLOOKUP($A213,[1]!Table,MATCH(M$4,[1]!Curves,0))</f>
        <v>0</v>
      </c>
      <c r="N213" s="99" t="n">
        <f aca="false">Inputs!Q208</f>
        <v>-0.0075</v>
      </c>
      <c r="O213" s="101" t="n">
        <f aca="false">Inputs!N208</f>
        <v>0</v>
      </c>
      <c r="P213" s="102"/>
      <c r="Q213" s="103" t="n">
        <f aca="false">M213+J213+G213</f>
        <v>0</v>
      </c>
      <c r="R213" s="103" t="n">
        <f aca="false">N213+K213+H213</f>
        <v>-0.0075</v>
      </c>
      <c r="S213" s="103" t="n">
        <f aca="false">O213+L213+I213</f>
        <v>0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-0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91" t="n">
        <f aca="false">AK213+AH213+AE213</f>
        <v>0</v>
      </c>
      <c r="AZ213" s="108"/>
    </row>
    <row r="214" customFormat="false" ht="12" hidden="false" customHeight="true" outlineLevel="0" collapsed="false">
      <c r="A214" s="25" t="n">
        <f aca="false">EDATE(A213,1)</f>
        <v>43160</v>
      </c>
      <c r="B214" s="95" t="n">
        <f aca="false">Inputs!K209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105" t="n">
        <v>0</v>
      </c>
      <c r="H214" s="99" t="n">
        <f aca="false">Inputs!O209</f>
        <v>0</v>
      </c>
      <c r="I214" s="101" t="n">
        <f aca="false">Inputs!L209</f>
        <v>0</v>
      </c>
      <c r="J214" s="105" t="n">
        <v>0</v>
      </c>
      <c r="K214" s="99" t="n">
        <f aca="false">Inputs!P209</f>
        <v>0</v>
      </c>
      <c r="L214" s="101" t="n">
        <f aca="false">Inputs!M209</f>
        <v>0</v>
      </c>
      <c r="M214" s="98" t="n">
        <f aca="false">VLOOKUP($A214,[1]!Table,MATCH(M$4,[1]!Curves,0))</f>
        <v>0</v>
      </c>
      <c r="N214" s="99" t="n">
        <f aca="false">Inputs!Q209</f>
        <v>-0.0075</v>
      </c>
      <c r="O214" s="101" t="n">
        <f aca="false">Inputs!N209</f>
        <v>0</v>
      </c>
      <c r="P214" s="102"/>
      <c r="Q214" s="103" t="n">
        <f aca="false">M214+J214+G214</f>
        <v>0</v>
      </c>
      <c r="R214" s="103" t="n">
        <f aca="false">N214+K214+H214</f>
        <v>-0.0075</v>
      </c>
      <c r="S214" s="103" t="n">
        <f aca="false">O214+L214+I214</f>
        <v>0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-0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91" t="n">
        <f aca="false">AK214+AH214+AE214</f>
        <v>0</v>
      </c>
      <c r="AZ214" s="108"/>
    </row>
    <row r="215" customFormat="false" ht="12" hidden="false" customHeight="true" outlineLevel="0" collapsed="false">
      <c r="A215" s="25" t="n">
        <f aca="false">EDATE(A214,1)</f>
        <v>43191</v>
      </c>
      <c r="B215" s="95" t="n">
        <f aca="false">Inputs!K210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105" t="n">
        <v>0</v>
      </c>
      <c r="H215" s="99" t="n">
        <f aca="false">Inputs!O210</f>
        <v>0</v>
      </c>
      <c r="I215" s="101" t="n">
        <f aca="false">Inputs!L210</f>
        <v>0</v>
      </c>
      <c r="J215" s="105" t="n">
        <v>0</v>
      </c>
      <c r="K215" s="99" t="n">
        <f aca="false">Inputs!P210</f>
        <v>0</v>
      </c>
      <c r="L215" s="101" t="n">
        <f aca="false">Inputs!M210</f>
        <v>0</v>
      </c>
      <c r="M215" s="98" t="n">
        <f aca="false">VLOOKUP($A215,[1]!Table,MATCH(M$4,[1]!Curves,0))</f>
        <v>0</v>
      </c>
      <c r="N215" s="99" t="n">
        <f aca="false">Inputs!Q210</f>
        <v>-0.0075</v>
      </c>
      <c r="O215" s="101" t="n">
        <f aca="false">Inputs!N210</f>
        <v>0</v>
      </c>
      <c r="P215" s="102"/>
      <c r="Q215" s="103" t="n">
        <f aca="false">M215+J215+G215</f>
        <v>0</v>
      </c>
      <c r="R215" s="103" t="n">
        <f aca="false">N215+K215+H215</f>
        <v>-0.0075</v>
      </c>
      <c r="S215" s="103" t="n">
        <f aca="false">O215+L215+I215</f>
        <v>0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-0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91" t="n">
        <f aca="false">AK215+AH215+AE215</f>
        <v>0</v>
      </c>
      <c r="AZ215" s="108"/>
    </row>
    <row r="216" customFormat="false" ht="12" hidden="false" customHeight="true" outlineLevel="0" collapsed="false">
      <c r="A216" s="25" t="n">
        <f aca="false">EDATE(A215,1)</f>
        <v>43221</v>
      </c>
      <c r="B216" s="95" t="n">
        <f aca="false">Inputs!K211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105" t="n">
        <v>0</v>
      </c>
      <c r="H216" s="99" t="n">
        <f aca="false">Inputs!O211</f>
        <v>0</v>
      </c>
      <c r="I216" s="101" t="n">
        <f aca="false">Inputs!L211</f>
        <v>0</v>
      </c>
      <c r="J216" s="105" t="n">
        <v>0</v>
      </c>
      <c r="K216" s="99" t="n">
        <f aca="false">Inputs!P211</f>
        <v>0</v>
      </c>
      <c r="L216" s="101" t="n">
        <f aca="false">Inputs!M211</f>
        <v>0</v>
      </c>
      <c r="M216" s="98" t="n">
        <f aca="false">VLOOKUP($A216,[1]!Table,MATCH(M$4,[1]!Curves,0))</f>
        <v>0</v>
      </c>
      <c r="N216" s="99" t="n">
        <f aca="false">Inputs!Q211</f>
        <v>-0.0075</v>
      </c>
      <c r="O216" s="101" t="n">
        <f aca="false">Inputs!N211</f>
        <v>0</v>
      </c>
      <c r="P216" s="102"/>
      <c r="Q216" s="103" t="n">
        <f aca="false">M216+J216+G216</f>
        <v>0</v>
      </c>
      <c r="R216" s="103" t="n">
        <f aca="false">N216+K216+H216</f>
        <v>-0.0075</v>
      </c>
      <c r="S216" s="103" t="n">
        <f aca="false">O216+L216+I216</f>
        <v>0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-0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91" t="n">
        <f aca="false">AK216+AH216+AE216</f>
        <v>0</v>
      </c>
      <c r="AZ216" s="108"/>
    </row>
    <row r="217" customFormat="false" ht="12" hidden="false" customHeight="true" outlineLevel="0" collapsed="false">
      <c r="A217" s="25" t="n">
        <f aca="false">EDATE(A216,1)</f>
        <v>43252</v>
      </c>
      <c r="B217" s="95" t="n">
        <f aca="false">Inputs!K212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105" t="n">
        <v>0</v>
      </c>
      <c r="H217" s="99" t="n">
        <f aca="false">Inputs!O212</f>
        <v>0</v>
      </c>
      <c r="I217" s="101" t="n">
        <f aca="false">Inputs!L212</f>
        <v>0</v>
      </c>
      <c r="J217" s="105" t="n">
        <v>0</v>
      </c>
      <c r="K217" s="99" t="n">
        <f aca="false">Inputs!P212</f>
        <v>0</v>
      </c>
      <c r="L217" s="101" t="n">
        <f aca="false">Inputs!M212</f>
        <v>0</v>
      </c>
      <c r="M217" s="98" t="n">
        <f aca="false">VLOOKUP($A217,[1]!Table,MATCH(M$4,[1]!Curves,0))</f>
        <v>0</v>
      </c>
      <c r="N217" s="99" t="n">
        <f aca="false">Inputs!Q212</f>
        <v>-0.0075</v>
      </c>
      <c r="O217" s="101" t="n">
        <f aca="false">Inputs!N212</f>
        <v>0</v>
      </c>
      <c r="P217" s="102"/>
      <c r="Q217" s="103" t="n">
        <f aca="false">M217+J217+G217</f>
        <v>0</v>
      </c>
      <c r="R217" s="103" t="n">
        <f aca="false">N217+K217+H217</f>
        <v>-0.0075</v>
      </c>
      <c r="S217" s="103" t="n">
        <f aca="false">O217+L217+I217</f>
        <v>0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-0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91" t="n">
        <f aca="false">AK217+AH217+AE217</f>
        <v>0</v>
      </c>
      <c r="AZ217" s="108"/>
    </row>
    <row r="218" customFormat="false" ht="12" hidden="false" customHeight="true" outlineLevel="0" collapsed="false">
      <c r="A218" s="25" t="n">
        <f aca="false">EDATE(A217,1)</f>
        <v>43282</v>
      </c>
      <c r="B218" s="95" t="n">
        <f aca="false">Inputs!K213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105" t="n">
        <v>0</v>
      </c>
      <c r="H218" s="99" t="n">
        <f aca="false">Inputs!O213</f>
        <v>0</v>
      </c>
      <c r="I218" s="101" t="n">
        <f aca="false">Inputs!L213</f>
        <v>0</v>
      </c>
      <c r="J218" s="105" t="n">
        <v>0</v>
      </c>
      <c r="K218" s="99" t="n">
        <f aca="false">Inputs!P213</f>
        <v>0</v>
      </c>
      <c r="L218" s="101" t="n">
        <f aca="false">Inputs!M213</f>
        <v>0</v>
      </c>
      <c r="M218" s="98" t="n">
        <f aca="false">VLOOKUP($A218,[1]!Table,MATCH(M$4,[1]!Curves,0))</f>
        <v>0</v>
      </c>
      <c r="N218" s="99" t="n">
        <f aca="false">Inputs!Q213</f>
        <v>-0.0075</v>
      </c>
      <c r="O218" s="101" t="n">
        <f aca="false">Inputs!N213</f>
        <v>0</v>
      </c>
      <c r="P218" s="102"/>
      <c r="Q218" s="103" t="n">
        <f aca="false">M218+J218+G218</f>
        <v>0</v>
      </c>
      <c r="R218" s="103" t="n">
        <f aca="false">N218+K218+H218</f>
        <v>-0.0075</v>
      </c>
      <c r="S218" s="103" t="n">
        <f aca="false">O218+L218+I218</f>
        <v>0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-0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91" t="n">
        <f aca="false">AK218+AH218+AE218</f>
        <v>0</v>
      </c>
      <c r="AZ218" s="108"/>
    </row>
    <row r="219" customFormat="false" ht="12" hidden="false" customHeight="true" outlineLevel="0" collapsed="false">
      <c r="A219" s="25" t="n">
        <f aca="false">EDATE(A218,1)</f>
        <v>43313</v>
      </c>
      <c r="B219" s="95" t="n">
        <f aca="false">Inputs!K214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105" t="n">
        <v>0</v>
      </c>
      <c r="H219" s="99" t="n">
        <f aca="false">Inputs!O214</f>
        <v>0</v>
      </c>
      <c r="I219" s="101" t="n">
        <f aca="false">Inputs!L214</f>
        <v>0</v>
      </c>
      <c r="J219" s="105" t="n">
        <v>0</v>
      </c>
      <c r="K219" s="99" t="n">
        <f aca="false">Inputs!P214</f>
        <v>0</v>
      </c>
      <c r="L219" s="101" t="n">
        <f aca="false">Inputs!M214</f>
        <v>0</v>
      </c>
      <c r="M219" s="98" t="n">
        <f aca="false">VLOOKUP($A219,[1]!Table,MATCH(M$4,[1]!Curves,0))</f>
        <v>0</v>
      </c>
      <c r="N219" s="99" t="n">
        <f aca="false">Inputs!Q214</f>
        <v>-0.0075</v>
      </c>
      <c r="O219" s="101" t="n">
        <f aca="false">Inputs!N214</f>
        <v>0</v>
      </c>
      <c r="P219" s="102"/>
      <c r="Q219" s="103" t="n">
        <f aca="false">M219+J219+G219</f>
        <v>0</v>
      </c>
      <c r="R219" s="103" t="n">
        <f aca="false">N219+K219+H219</f>
        <v>-0.0075</v>
      </c>
      <c r="S219" s="103" t="n">
        <f aca="false">O219+L219+I219</f>
        <v>0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-0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91" t="n">
        <f aca="false">AK219+AH219+AE219</f>
        <v>0</v>
      </c>
      <c r="AZ219" s="108"/>
    </row>
    <row r="220" customFormat="false" ht="12" hidden="false" customHeight="true" outlineLevel="0" collapsed="false">
      <c r="A220" s="25" t="n">
        <f aca="false">EDATE(A219,1)</f>
        <v>43344</v>
      </c>
      <c r="B220" s="95" t="n">
        <f aca="false">Inputs!K215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105" t="n">
        <v>0</v>
      </c>
      <c r="H220" s="99" t="n">
        <f aca="false">Inputs!O215</f>
        <v>0</v>
      </c>
      <c r="I220" s="101" t="n">
        <f aca="false">Inputs!L215</f>
        <v>0</v>
      </c>
      <c r="J220" s="105" t="n">
        <v>0</v>
      </c>
      <c r="K220" s="99" t="n">
        <f aca="false">Inputs!P215</f>
        <v>0</v>
      </c>
      <c r="L220" s="101" t="n">
        <f aca="false">Inputs!M215</f>
        <v>0</v>
      </c>
      <c r="M220" s="98" t="n">
        <f aca="false">VLOOKUP($A220,[1]!Table,MATCH(M$4,[1]!Curves,0))</f>
        <v>0</v>
      </c>
      <c r="N220" s="99" t="n">
        <f aca="false">Inputs!Q215</f>
        <v>-0.0075</v>
      </c>
      <c r="O220" s="101" t="n">
        <f aca="false">Inputs!N215</f>
        <v>0</v>
      </c>
      <c r="P220" s="102"/>
      <c r="Q220" s="103" t="n">
        <f aca="false">M220+J220+G220</f>
        <v>0</v>
      </c>
      <c r="R220" s="103" t="n">
        <f aca="false">N220+K220+H220</f>
        <v>-0.0075</v>
      </c>
      <c r="S220" s="103" t="n">
        <f aca="false">O220+L220+I220</f>
        <v>0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-0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91" t="n">
        <f aca="false">AK220+AH220+AE220</f>
        <v>0</v>
      </c>
      <c r="AZ220" s="108"/>
    </row>
    <row r="221" customFormat="false" ht="12" hidden="false" customHeight="true" outlineLevel="0" collapsed="false">
      <c r="A221" s="25" t="n">
        <f aca="false">EDATE(A220,1)</f>
        <v>43374</v>
      </c>
      <c r="B221" s="95" t="n">
        <f aca="false">Inputs!K216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105" t="n">
        <v>0</v>
      </c>
      <c r="H221" s="99" t="n">
        <f aca="false">Inputs!O216</f>
        <v>0</v>
      </c>
      <c r="I221" s="101" t="n">
        <f aca="false">Inputs!L216</f>
        <v>0</v>
      </c>
      <c r="J221" s="105" t="n">
        <v>0</v>
      </c>
      <c r="K221" s="99" t="n">
        <f aca="false">Inputs!P216</f>
        <v>0</v>
      </c>
      <c r="L221" s="101" t="n">
        <f aca="false">Inputs!M216</f>
        <v>0</v>
      </c>
      <c r="M221" s="98" t="n">
        <f aca="false">VLOOKUP($A221,[1]!Table,MATCH(M$4,[1]!Curves,0))</f>
        <v>0</v>
      </c>
      <c r="N221" s="99" t="n">
        <f aca="false">Inputs!Q216</f>
        <v>-0.0075</v>
      </c>
      <c r="O221" s="101" t="n">
        <f aca="false">Inputs!N216</f>
        <v>0</v>
      </c>
      <c r="P221" s="102"/>
      <c r="Q221" s="103" t="n">
        <f aca="false">M221+J221+G221</f>
        <v>0</v>
      </c>
      <c r="R221" s="103" t="n">
        <f aca="false">N221+K221+H221</f>
        <v>-0.0075</v>
      </c>
      <c r="S221" s="103" t="n">
        <f aca="false">O221+L221+I221</f>
        <v>0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-0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91" t="n">
        <f aca="false">AK221+AH221+AE221</f>
        <v>0</v>
      </c>
      <c r="AZ221" s="108"/>
    </row>
    <row r="222" customFormat="false" ht="12" hidden="false" customHeight="true" outlineLevel="0" collapsed="false">
      <c r="A222" s="25" t="n">
        <f aca="false">EDATE(A221,1)</f>
        <v>43405</v>
      </c>
      <c r="B222" s="95" t="n">
        <f aca="false">Inputs!K217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105" t="n">
        <v>0</v>
      </c>
      <c r="H222" s="99" t="n">
        <f aca="false">Inputs!O217</f>
        <v>0</v>
      </c>
      <c r="I222" s="101" t="n">
        <f aca="false">Inputs!L217</f>
        <v>0</v>
      </c>
      <c r="J222" s="105" t="n">
        <v>0</v>
      </c>
      <c r="K222" s="99" t="n">
        <f aca="false">Inputs!P217</f>
        <v>0</v>
      </c>
      <c r="L222" s="101" t="n">
        <f aca="false">Inputs!M217</f>
        <v>0</v>
      </c>
      <c r="M222" s="98" t="n">
        <f aca="false">VLOOKUP($A222,[1]!Table,MATCH(M$4,[1]!Curves,0))</f>
        <v>0</v>
      </c>
      <c r="N222" s="99" t="n">
        <f aca="false">Inputs!Q217</f>
        <v>-0.0075</v>
      </c>
      <c r="O222" s="101" t="n">
        <f aca="false">Inputs!N217</f>
        <v>0</v>
      </c>
      <c r="P222" s="102"/>
      <c r="Q222" s="103" t="n">
        <f aca="false">M222+J222+G222</f>
        <v>0</v>
      </c>
      <c r="R222" s="103" t="n">
        <f aca="false">N222+K222+H222</f>
        <v>-0.0075</v>
      </c>
      <c r="S222" s="103" t="n">
        <f aca="false">O222+L222+I222</f>
        <v>0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-0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91" t="n">
        <f aca="false">AK222+AH222+AE222</f>
        <v>0</v>
      </c>
      <c r="AZ222" s="108"/>
    </row>
    <row r="223" customFormat="false" ht="12" hidden="false" customHeight="true" outlineLevel="0" collapsed="false">
      <c r="A223" s="25" t="n">
        <f aca="false">EDATE(A222,1)</f>
        <v>43435</v>
      </c>
      <c r="B223" s="95" t="n">
        <f aca="false">Inputs!K218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105" t="n">
        <v>0</v>
      </c>
      <c r="H223" s="99" t="n">
        <f aca="false">Inputs!O218</f>
        <v>0</v>
      </c>
      <c r="I223" s="101" t="n">
        <f aca="false">Inputs!L218</f>
        <v>0</v>
      </c>
      <c r="J223" s="105" t="n">
        <v>0</v>
      </c>
      <c r="K223" s="99" t="n">
        <f aca="false">Inputs!P218</f>
        <v>0</v>
      </c>
      <c r="L223" s="101" t="n">
        <f aca="false">Inputs!M218</f>
        <v>0</v>
      </c>
      <c r="M223" s="98" t="n">
        <f aca="false">VLOOKUP($A223,[1]!Table,MATCH(M$4,[1]!Curves,0))</f>
        <v>0</v>
      </c>
      <c r="N223" s="99" t="n">
        <f aca="false">Inputs!Q218</f>
        <v>-0.0075</v>
      </c>
      <c r="O223" s="101" t="n">
        <f aca="false">Inputs!N218</f>
        <v>0</v>
      </c>
      <c r="P223" s="102"/>
      <c r="Q223" s="103" t="n">
        <f aca="false">M223+J223+G223</f>
        <v>0</v>
      </c>
      <c r="R223" s="103" t="n">
        <f aca="false">N223+K223+H223</f>
        <v>-0.0075</v>
      </c>
      <c r="S223" s="103" t="n">
        <f aca="false">O223+L223+I223</f>
        <v>0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-0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91" t="n">
        <f aca="false">AK223+AH223+AE223</f>
        <v>0</v>
      </c>
      <c r="AZ223" s="108"/>
    </row>
    <row r="224" customFormat="false" ht="12" hidden="false" customHeight="true" outlineLevel="0" collapsed="false">
      <c r="A224" s="25" t="n">
        <f aca="false">EDATE(A223,1)</f>
        <v>43466</v>
      </c>
      <c r="B224" s="95" t="n">
        <f aca="false">Inputs!K219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105" t="n">
        <v>0</v>
      </c>
      <c r="H224" s="99" t="n">
        <f aca="false">Inputs!O219</f>
        <v>0</v>
      </c>
      <c r="I224" s="101" t="n">
        <f aca="false">Inputs!L219</f>
        <v>0</v>
      </c>
      <c r="J224" s="105" t="n">
        <v>0</v>
      </c>
      <c r="K224" s="99" t="n">
        <f aca="false">Inputs!P219</f>
        <v>0</v>
      </c>
      <c r="L224" s="101" t="n">
        <f aca="false">Inputs!M219</f>
        <v>0</v>
      </c>
      <c r="M224" s="98" t="n">
        <f aca="false">VLOOKUP($A224,[1]!Table,MATCH(M$4,[1]!Curves,0))</f>
        <v>0</v>
      </c>
      <c r="N224" s="99" t="n">
        <f aca="false">Inputs!Q219</f>
        <v>-0.0075</v>
      </c>
      <c r="O224" s="101" t="n">
        <f aca="false">Inputs!N219</f>
        <v>0</v>
      </c>
      <c r="P224" s="102"/>
      <c r="Q224" s="103" t="n">
        <f aca="false">M224+J224+G224</f>
        <v>0</v>
      </c>
      <c r="R224" s="103" t="n">
        <f aca="false">N224+K224+H224</f>
        <v>-0.0075</v>
      </c>
      <c r="S224" s="103" t="n">
        <f aca="false">O224+L224+I224</f>
        <v>0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-0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91" t="n">
        <f aca="false">AK224+AH224+AE224</f>
        <v>0</v>
      </c>
      <c r="AZ224" s="108"/>
    </row>
    <row r="225" customFormat="false" ht="12" hidden="false" customHeight="true" outlineLevel="0" collapsed="false">
      <c r="A225" s="25" t="n">
        <f aca="false">EDATE(A224,1)</f>
        <v>43497</v>
      </c>
      <c r="B225" s="95" t="n">
        <f aca="false">Inputs!K220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105" t="n">
        <v>0</v>
      </c>
      <c r="H225" s="99" t="n">
        <f aca="false">Inputs!O220</f>
        <v>0</v>
      </c>
      <c r="I225" s="101" t="n">
        <f aca="false">Inputs!L220</f>
        <v>0</v>
      </c>
      <c r="J225" s="105" t="n">
        <v>0</v>
      </c>
      <c r="K225" s="99" t="n">
        <f aca="false">Inputs!P220</f>
        <v>0</v>
      </c>
      <c r="L225" s="101" t="n">
        <f aca="false">Inputs!M220</f>
        <v>0</v>
      </c>
      <c r="M225" s="98" t="n">
        <f aca="false">VLOOKUP($A225,[1]!Table,MATCH(M$4,[1]!Curves,0))</f>
        <v>0</v>
      </c>
      <c r="N225" s="99" t="n">
        <f aca="false">Inputs!Q220</f>
        <v>-0.0075</v>
      </c>
      <c r="O225" s="101" t="n">
        <f aca="false">Inputs!N220</f>
        <v>0</v>
      </c>
      <c r="P225" s="102"/>
      <c r="Q225" s="103" t="n">
        <f aca="false">M225+J225+G225</f>
        <v>0</v>
      </c>
      <c r="R225" s="103" t="n">
        <f aca="false">N225+K225+H225</f>
        <v>-0.0075</v>
      </c>
      <c r="S225" s="103" t="n">
        <f aca="false">O225+L225+I225</f>
        <v>0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-0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91" t="n">
        <f aca="false">AK225+AH225+AE225</f>
        <v>0</v>
      </c>
      <c r="AZ225" s="108"/>
    </row>
    <row r="226" customFormat="false" ht="12" hidden="false" customHeight="true" outlineLevel="0" collapsed="false">
      <c r="A226" s="25" t="n">
        <f aca="false">EDATE(A225,1)</f>
        <v>43525</v>
      </c>
      <c r="B226" s="95" t="n">
        <f aca="false">Inputs!K221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105" t="n">
        <v>0</v>
      </c>
      <c r="H226" s="99" t="n">
        <f aca="false">Inputs!O221</f>
        <v>0</v>
      </c>
      <c r="I226" s="101" t="n">
        <f aca="false">Inputs!L221</f>
        <v>0</v>
      </c>
      <c r="J226" s="105" t="n">
        <v>0</v>
      </c>
      <c r="K226" s="99" t="n">
        <f aca="false">Inputs!P221</f>
        <v>0</v>
      </c>
      <c r="L226" s="101" t="n">
        <f aca="false">Inputs!M221</f>
        <v>0</v>
      </c>
      <c r="M226" s="98" t="n">
        <f aca="false">VLOOKUP($A226,[1]!Table,MATCH(M$4,[1]!Curves,0))</f>
        <v>0</v>
      </c>
      <c r="N226" s="99" t="n">
        <f aca="false">Inputs!Q221</f>
        <v>-0.0075</v>
      </c>
      <c r="O226" s="101" t="n">
        <f aca="false">Inputs!N221</f>
        <v>0</v>
      </c>
      <c r="P226" s="102"/>
      <c r="Q226" s="103" t="n">
        <f aca="false">M226+J226+G226</f>
        <v>0</v>
      </c>
      <c r="R226" s="103" t="n">
        <f aca="false">N226+K226+H226</f>
        <v>-0.0075</v>
      </c>
      <c r="S226" s="103" t="n">
        <f aca="false">O226+L226+I226</f>
        <v>0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-0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91" t="n">
        <f aca="false">AK226+AH226+AE226</f>
        <v>0</v>
      </c>
      <c r="AZ226" s="108"/>
    </row>
    <row r="227" customFormat="false" ht="12" hidden="false" customHeight="true" outlineLevel="0" collapsed="false">
      <c r="A227" s="25" t="n">
        <f aca="false">EDATE(A226,1)</f>
        <v>43556</v>
      </c>
      <c r="B227" s="95" t="n">
        <f aca="false">Inputs!K222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105" t="n">
        <v>0</v>
      </c>
      <c r="H227" s="99" t="n">
        <f aca="false">Inputs!O222</f>
        <v>0</v>
      </c>
      <c r="I227" s="101" t="n">
        <f aca="false">Inputs!L222</f>
        <v>0</v>
      </c>
      <c r="J227" s="105" t="n">
        <v>0</v>
      </c>
      <c r="K227" s="99" t="n">
        <f aca="false">Inputs!P222</f>
        <v>0</v>
      </c>
      <c r="L227" s="101" t="n">
        <f aca="false">Inputs!M222</f>
        <v>0</v>
      </c>
      <c r="M227" s="98" t="n">
        <f aca="false">VLOOKUP($A227,[1]!Table,MATCH(M$4,[1]!Curves,0))</f>
        <v>0</v>
      </c>
      <c r="N227" s="99" t="n">
        <f aca="false">Inputs!Q222</f>
        <v>-0.0075</v>
      </c>
      <c r="O227" s="101" t="n">
        <f aca="false">Inputs!N222</f>
        <v>0</v>
      </c>
      <c r="P227" s="102"/>
      <c r="Q227" s="103" t="n">
        <f aca="false">M227+J227+G227</f>
        <v>0</v>
      </c>
      <c r="R227" s="103" t="n">
        <f aca="false">N227+K227+H227</f>
        <v>-0.0075</v>
      </c>
      <c r="S227" s="103" t="n">
        <f aca="false">O227+L227+I227</f>
        <v>0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-0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91" t="n">
        <f aca="false">AK227+AH227+AE227</f>
        <v>0</v>
      </c>
      <c r="AZ227" s="108"/>
    </row>
    <row r="228" customFormat="false" ht="12" hidden="false" customHeight="true" outlineLevel="0" collapsed="false">
      <c r="A228" s="25" t="n">
        <f aca="false">EDATE(A227,1)</f>
        <v>43586</v>
      </c>
      <c r="B228" s="95" t="n">
        <f aca="false">Inputs!K223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105" t="n">
        <v>0</v>
      </c>
      <c r="H228" s="99" t="n">
        <f aca="false">Inputs!O223</f>
        <v>0</v>
      </c>
      <c r="I228" s="101" t="n">
        <f aca="false">Inputs!L223</f>
        <v>0</v>
      </c>
      <c r="J228" s="105" t="n">
        <v>0</v>
      </c>
      <c r="K228" s="99" t="n">
        <f aca="false">Inputs!P223</f>
        <v>0</v>
      </c>
      <c r="L228" s="101" t="n">
        <f aca="false">Inputs!M223</f>
        <v>0</v>
      </c>
      <c r="M228" s="98" t="n">
        <f aca="false">VLOOKUP($A228,[1]!Table,MATCH(M$4,[1]!Curves,0))</f>
        <v>0</v>
      </c>
      <c r="N228" s="99" t="n">
        <f aca="false">Inputs!Q223</f>
        <v>-0.0075</v>
      </c>
      <c r="O228" s="101" t="n">
        <f aca="false">Inputs!N223</f>
        <v>0</v>
      </c>
      <c r="P228" s="102"/>
      <c r="Q228" s="103" t="n">
        <f aca="false">M228+J228+G228</f>
        <v>0</v>
      </c>
      <c r="R228" s="103" t="n">
        <f aca="false">N228+K228+H228</f>
        <v>-0.0075</v>
      </c>
      <c r="S228" s="103" t="n">
        <f aca="false">O228+L228+I228</f>
        <v>0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-0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91" t="n">
        <f aca="false">AK228+AH228+AE228</f>
        <v>0</v>
      </c>
      <c r="AZ228" s="108"/>
    </row>
    <row r="229" customFormat="false" ht="12" hidden="false" customHeight="true" outlineLevel="0" collapsed="false">
      <c r="A229" s="25" t="n">
        <f aca="false">EDATE(A228,1)</f>
        <v>43617</v>
      </c>
      <c r="B229" s="95" t="n">
        <f aca="false">Inputs!K224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105" t="n">
        <v>0</v>
      </c>
      <c r="H229" s="99" t="n">
        <f aca="false">Inputs!O224</f>
        <v>0</v>
      </c>
      <c r="I229" s="101" t="n">
        <f aca="false">Inputs!L224</f>
        <v>0</v>
      </c>
      <c r="J229" s="105" t="n">
        <v>0</v>
      </c>
      <c r="K229" s="99" t="n">
        <f aca="false">Inputs!P224</f>
        <v>0</v>
      </c>
      <c r="L229" s="101" t="n">
        <f aca="false">Inputs!M224</f>
        <v>0</v>
      </c>
      <c r="M229" s="98" t="n">
        <f aca="false">VLOOKUP($A229,[1]!Table,MATCH(M$4,[1]!Curves,0))</f>
        <v>0</v>
      </c>
      <c r="N229" s="99" t="n">
        <f aca="false">Inputs!Q224</f>
        <v>-0.0075</v>
      </c>
      <c r="O229" s="101" t="n">
        <f aca="false">Inputs!N224</f>
        <v>0</v>
      </c>
      <c r="P229" s="102"/>
      <c r="Q229" s="103" t="n">
        <f aca="false">M229+J229+G229</f>
        <v>0</v>
      </c>
      <c r="R229" s="103" t="n">
        <f aca="false">N229+K229+H229</f>
        <v>-0.0075</v>
      </c>
      <c r="S229" s="103" t="n">
        <f aca="false">O229+L229+I229</f>
        <v>0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-0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91" t="n">
        <f aca="false">AK229+AH229+AE229</f>
        <v>0</v>
      </c>
      <c r="AZ229" s="108"/>
    </row>
    <row r="230" customFormat="false" ht="12" hidden="false" customHeight="true" outlineLevel="0" collapsed="false">
      <c r="A230" s="25" t="n">
        <f aca="false">EDATE(A229,1)</f>
        <v>43647</v>
      </c>
      <c r="B230" s="95" t="n">
        <f aca="false">Inputs!K225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105" t="n">
        <v>0</v>
      </c>
      <c r="H230" s="99" t="n">
        <f aca="false">Inputs!O225</f>
        <v>0</v>
      </c>
      <c r="I230" s="101" t="n">
        <f aca="false">Inputs!L225</f>
        <v>0</v>
      </c>
      <c r="J230" s="105" t="n">
        <v>0</v>
      </c>
      <c r="K230" s="99" t="n">
        <f aca="false">Inputs!P225</f>
        <v>0</v>
      </c>
      <c r="L230" s="101" t="n">
        <f aca="false">Inputs!M225</f>
        <v>0</v>
      </c>
      <c r="M230" s="98" t="n">
        <f aca="false">VLOOKUP($A230,[1]!Table,MATCH(M$4,[1]!Curves,0))</f>
        <v>0</v>
      </c>
      <c r="N230" s="99" t="n">
        <f aca="false">Inputs!Q225</f>
        <v>-0.0075</v>
      </c>
      <c r="O230" s="101" t="n">
        <f aca="false">Inputs!N225</f>
        <v>0</v>
      </c>
      <c r="P230" s="102"/>
      <c r="Q230" s="103" t="n">
        <f aca="false">M230+J230+G230</f>
        <v>0</v>
      </c>
      <c r="R230" s="103" t="n">
        <f aca="false">N230+K230+H230</f>
        <v>-0.0075</v>
      </c>
      <c r="S230" s="103" t="n">
        <f aca="false">O230+L230+I230</f>
        <v>0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-0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91" t="n">
        <f aca="false">AK230+AH230+AE230</f>
        <v>0</v>
      </c>
      <c r="AZ230" s="108"/>
    </row>
    <row r="231" customFormat="false" ht="12" hidden="false" customHeight="true" outlineLevel="0" collapsed="false">
      <c r="A231" s="25" t="n">
        <f aca="false">EDATE(A230,1)</f>
        <v>43678</v>
      </c>
      <c r="B231" s="95" t="n">
        <f aca="false">Inputs!K226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105" t="n">
        <v>0</v>
      </c>
      <c r="H231" s="99" t="n">
        <f aca="false">Inputs!O226</f>
        <v>0</v>
      </c>
      <c r="I231" s="101" t="n">
        <f aca="false">Inputs!L226</f>
        <v>0</v>
      </c>
      <c r="J231" s="105" t="n">
        <v>0</v>
      </c>
      <c r="K231" s="99" t="n">
        <f aca="false">Inputs!P226</f>
        <v>0</v>
      </c>
      <c r="L231" s="101" t="n">
        <f aca="false">Inputs!M226</f>
        <v>0</v>
      </c>
      <c r="M231" s="98" t="n">
        <f aca="false">VLOOKUP($A231,[1]!Table,MATCH(M$4,[1]!Curves,0))</f>
        <v>0</v>
      </c>
      <c r="N231" s="99" t="n">
        <f aca="false">Inputs!Q226</f>
        <v>-0.0075</v>
      </c>
      <c r="O231" s="101" t="n">
        <f aca="false">Inputs!N226</f>
        <v>0</v>
      </c>
      <c r="P231" s="102"/>
      <c r="Q231" s="103" t="n">
        <f aca="false">M231+J231+G231</f>
        <v>0</v>
      </c>
      <c r="R231" s="103" t="n">
        <f aca="false">N231+K231+H231</f>
        <v>-0.0075</v>
      </c>
      <c r="S231" s="103" t="n">
        <f aca="false">O231+L231+I231</f>
        <v>0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-0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91" t="n">
        <f aca="false">AK231+AH231+AE231</f>
        <v>0</v>
      </c>
      <c r="AZ231" s="108"/>
    </row>
    <row r="232" customFormat="false" ht="12" hidden="false" customHeight="true" outlineLevel="0" collapsed="false">
      <c r="A232" s="25" t="n">
        <f aca="false">EDATE(A231,1)</f>
        <v>43709</v>
      </c>
      <c r="B232" s="95" t="n">
        <f aca="false">Inputs!K227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105" t="n">
        <v>0</v>
      </c>
      <c r="H232" s="99" t="n">
        <f aca="false">Inputs!O227</f>
        <v>0</v>
      </c>
      <c r="I232" s="101" t="n">
        <f aca="false">Inputs!L227</f>
        <v>0</v>
      </c>
      <c r="J232" s="105" t="n">
        <v>0</v>
      </c>
      <c r="K232" s="99" t="n">
        <f aca="false">Inputs!P227</f>
        <v>0</v>
      </c>
      <c r="L232" s="101" t="n">
        <f aca="false">Inputs!M227</f>
        <v>0</v>
      </c>
      <c r="M232" s="98" t="n">
        <f aca="false">VLOOKUP($A232,[1]!Table,MATCH(M$4,[1]!Curves,0))</f>
        <v>0</v>
      </c>
      <c r="N232" s="99" t="n">
        <f aca="false">Inputs!Q227</f>
        <v>-0.0075</v>
      </c>
      <c r="O232" s="101" t="n">
        <f aca="false">Inputs!N227</f>
        <v>0</v>
      </c>
      <c r="P232" s="102"/>
      <c r="Q232" s="103" t="n">
        <f aca="false">M232+J232+G232</f>
        <v>0</v>
      </c>
      <c r="R232" s="103" t="n">
        <f aca="false">N232+K232+H232</f>
        <v>-0.0075</v>
      </c>
      <c r="S232" s="103" t="n">
        <f aca="false">O232+L232+I232</f>
        <v>0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-0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91" t="n">
        <f aca="false">AK232+AH232+AE232</f>
        <v>0</v>
      </c>
      <c r="AZ232" s="108"/>
    </row>
    <row r="233" customFormat="false" ht="12" hidden="false" customHeight="true" outlineLevel="0" collapsed="false">
      <c r="A233" s="25" t="n">
        <f aca="false">EDATE(A232,1)</f>
        <v>43739</v>
      </c>
      <c r="B233" s="95" t="n">
        <f aca="false">Inputs!K228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105" t="n">
        <v>0</v>
      </c>
      <c r="H233" s="99" t="n">
        <f aca="false">Inputs!O228</f>
        <v>0</v>
      </c>
      <c r="I233" s="101" t="n">
        <f aca="false">Inputs!L228</f>
        <v>0</v>
      </c>
      <c r="J233" s="105" t="n">
        <v>0</v>
      </c>
      <c r="K233" s="99" t="n">
        <f aca="false">Inputs!P228</f>
        <v>0</v>
      </c>
      <c r="L233" s="101" t="n">
        <f aca="false">Inputs!M228</f>
        <v>0</v>
      </c>
      <c r="M233" s="98" t="n">
        <f aca="false">VLOOKUP($A233,[1]!Table,MATCH(M$4,[1]!Curves,0))</f>
        <v>0</v>
      </c>
      <c r="N233" s="99" t="n">
        <f aca="false">Inputs!Q228</f>
        <v>-0.0075</v>
      </c>
      <c r="O233" s="101" t="n">
        <f aca="false">Inputs!N228</f>
        <v>0</v>
      </c>
      <c r="P233" s="102"/>
      <c r="Q233" s="103" t="n">
        <f aca="false">M233+J233+G233</f>
        <v>0</v>
      </c>
      <c r="R233" s="103" t="n">
        <f aca="false">N233+K233+H233</f>
        <v>-0.0075</v>
      </c>
      <c r="S233" s="103" t="n">
        <f aca="false">O233+L233+I233</f>
        <v>0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-0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91" t="n">
        <f aca="false">AK233+AH233+AE233</f>
        <v>0</v>
      </c>
      <c r="AZ233" s="108"/>
    </row>
    <row r="234" customFormat="false" ht="12" hidden="false" customHeight="true" outlineLevel="0" collapsed="false">
      <c r="A234" s="25" t="n">
        <f aca="false">EDATE(A233,1)</f>
        <v>43770</v>
      </c>
      <c r="B234" s="95" t="n">
        <f aca="false">Inputs!K229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105" t="n">
        <v>0</v>
      </c>
      <c r="H234" s="99" t="n">
        <f aca="false">Inputs!O229</f>
        <v>0</v>
      </c>
      <c r="I234" s="101" t="n">
        <f aca="false">Inputs!L229</f>
        <v>0</v>
      </c>
      <c r="J234" s="105" t="n">
        <v>0</v>
      </c>
      <c r="K234" s="99" t="n">
        <f aca="false">Inputs!P229</f>
        <v>0</v>
      </c>
      <c r="L234" s="101" t="n">
        <f aca="false">Inputs!M229</f>
        <v>0</v>
      </c>
      <c r="M234" s="98" t="n">
        <f aca="false">VLOOKUP($A234,[1]!Table,MATCH(M$4,[1]!Curves,0))</f>
        <v>0</v>
      </c>
      <c r="N234" s="99" t="n">
        <f aca="false">Inputs!Q229</f>
        <v>-0.0075</v>
      </c>
      <c r="O234" s="101" t="n">
        <f aca="false">Inputs!N229</f>
        <v>0</v>
      </c>
      <c r="P234" s="102"/>
      <c r="Q234" s="103" t="n">
        <f aca="false">M234+J234+G234</f>
        <v>0</v>
      </c>
      <c r="R234" s="103" t="n">
        <f aca="false">N234+K234+H234</f>
        <v>-0.0075</v>
      </c>
      <c r="S234" s="103" t="n">
        <f aca="false">O234+L234+I234</f>
        <v>0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-0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91" t="n">
        <f aca="false">AK234+AH234+AE234</f>
        <v>0</v>
      </c>
      <c r="AZ234" s="108"/>
    </row>
    <row r="235" customFormat="false" ht="12" hidden="false" customHeight="true" outlineLevel="0" collapsed="false">
      <c r="A235" s="25" t="n">
        <f aca="false">EDATE(A234,1)</f>
        <v>43800</v>
      </c>
      <c r="B235" s="95" t="n">
        <f aca="false">Inputs!K230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105" t="n">
        <v>0</v>
      </c>
      <c r="H235" s="99" t="n">
        <f aca="false">Inputs!O230</f>
        <v>0</v>
      </c>
      <c r="I235" s="101" t="n">
        <f aca="false">Inputs!L230</f>
        <v>0</v>
      </c>
      <c r="J235" s="105" t="n">
        <v>0</v>
      </c>
      <c r="K235" s="99" t="n">
        <f aca="false">Inputs!P230</f>
        <v>0</v>
      </c>
      <c r="L235" s="101" t="n">
        <f aca="false">Inputs!M230</f>
        <v>0</v>
      </c>
      <c r="M235" s="98" t="n">
        <f aca="false">VLOOKUP($A235,[1]!Table,MATCH(M$4,[1]!Curves,0))</f>
        <v>0</v>
      </c>
      <c r="N235" s="99" t="n">
        <f aca="false">Inputs!Q230</f>
        <v>-0.0075</v>
      </c>
      <c r="O235" s="101" t="n">
        <f aca="false">Inputs!N230</f>
        <v>0</v>
      </c>
      <c r="P235" s="102"/>
      <c r="Q235" s="103" t="n">
        <f aca="false">M235+J235+G235</f>
        <v>0</v>
      </c>
      <c r="R235" s="103" t="n">
        <f aca="false">N235+K235+H235</f>
        <v>-0.0075</v>
      </c>
      <c r="S235" s="103" t="n">
        <f aca="false">O235+L235+I235</f>
        <v>0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-0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91" t="n">
        <f aca="false">AK235+AH235+AE235</f>
        <v>0</v>
      </c>
      <c r="AZ235" s="108"/>
    </row>
    <row r="236" customFormat="false" ht="12" hidden="false" customHeight="true" outlineLevel="0" collapsed="false">
      <c r="A236" s="25" t="n">
        <f aca="false">EDATE(A235,1)</f>
        <v>43831</v>
      </c>
      <c r="B236" s="95" t="n">
        <f aca="false">Inputs!K231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105" t="n">
        <v>0</v>
      </c>
      <c r="H236" s="99" t="n">
        <f aca="false">Inputs!O231</f>
        <v>0</v>
      </c>
      <c r="I236" s="101" t="n">
        <f aca="false">Inputs!L231</f>
        <v>0</v>
      </c>
      <c r="J236" s="105" t="n">
        <v>0</v>
      </c>
      <c r="K236" s="99" t="n">
        <f aca="false">Inputs!P231</f>
        <v>0</v>
      </c>
      <c r="L236" s="101" t="n">
        <f aca="false">Inputs!M231</f>
        <v>0</v>
      </c>
      <c r="M236" s="98" t="n">
        <f aca="false">VLOOKUP($A236,[1]!Table,MATCH(M$4,[1]!Curves,0))</f>
        <v>0</v>
      </c>
      <c r="N236" s="99" t="n">
        <f aca="false">Inputs!Q231</f>
        <v>-0.0075</v>
      </c>
      <c r="O236" s="101" t="n">
        <f aca="false">Inputs!N231</f>
        <v>0</v>
      </c>
      <c r="P236" s="102"/>
      <c r="Q236" s="103" t="n">
        <f aca="false">M236+J236+G236</f>
        <v>0</v>
      </c>
      <c r="R236" s="103" t="n">
        <f aca="false">N236+K236+H236</f>
        <v>-0.0075</v>
      </c>
      <c r="S236" s="103" t="n">
        <f aca="false">O236+L236+I236</f>
        <v>0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-0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91" t="n">
        <f aca="false">AK236+AH236+AE236</f>
        <v>0</v>
      </c>
      <c r="AZ236" s="108"/>
    </row>
    <row r="237" customFormat="false" ht="12" hidden="false" customHeight="true" outlineLevel="0" collapsed="false">
      <c r="A237" s="25" t="n">
        <f aca="false">EDATE(A236,1)</f>
        <v>43862</v>
      </c>
      <c r="B237" s="95" t="n">
        <f aca="false">Inputs!K232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105" t="n">
        <v>0</v>
      </c>
      <c r="H237" s="99" t="n">
        <f aca="false">Inputs!O232</f>
        <v>0</v>
      </c>
      <c r="I237" s="101" t="n">
        <f aca="false">Inputs!L232</f>
        <v>0</v>
      </c>
      <c r="J237" s="105" t="n">
        <v>0</v>
      </c>
      <c r="K237" s="99" t="n">
        <f aca="false">Inputs!P232</f>
        <v>0</v>
      </c>
      <c r="L237" s="101" t="n">
        <f aca="false">Inputs!M232</f>
        <v>0</v>
      </c>
      <c r="M237" s="98" t="n">
        <f aca="false">VLOOKUP($A237,[1]!Table,MATCH(M$4,[1]!Curves,0))</f>
        <v>0</v>
      </c>
      <c r="N237" s="99" t="n">
        <f aca="false">Inputs!Q232</f>
        <v>-0.0075</v>
      </c>
      <c r="O237" s="101" t="n">
        <f aca="false">Inputs!N232</f>
        <v>0</v>
      </c>
      <c r="P237" s="102"/>
      <c r="Q237" s="103" t="n">
        <f aca="false">M237+J237+G237</f>
        <v>0</v>
      </c>
      <c r="R237" s="103" t="n">
        <f aca="false">N237+K237+H237</f>
        <v>-0.0075</v>
      </c>
      <c r="S237" s="103" t="n">
        <f aca="false">O237+L237+I237</f>
        <v>0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-0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91" t="n">
        <f aca="false">AK237+AH237+AE237</f>
        <v>0</v>
      </c>
      <c r="AZ237" s="108"/>
    </row>
    <row r="238" customFormat="false" ht="12" hidden="false" customHeight="true" outlineLevel="0" collapsed="false">
      <c r="A238" s="25" t="n">
        <f aca="false">EDATE(A237,1)</f>
        <v>43891</v>
      </c>
      <c r="B238" s="95" t="n">
        <f aca="false">Inputs!K233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105" t="n">
        <v>0</v>
      </c>
      <c r="H238" s="99" t="n">
        <f aca="false">Inputs!O233</f>
        <v>0</v>
      </c>
      <c r="I238" s="101" t="n">
        <f aca="false">Inputs!L233</f>
        <v>0</v>
      </c>
      <c r="J238" s="105" t="n">
        <v>0</v>
      </c>
      <c r="K238" s="99" t="n">
        <f aca="false">Inputs!P233</f>
        <v>0</v>
      </c>
      <c r="L238" s="101" t="n">
        <f aca="false">Inputs!M233</f>
        <v>0</v>
      </c>
      <c r="M238" s="98" t="n">
        <f aca="false">VLOOKUP($A238,[1]!Table,MATCH(M$4,[1]!Curves,0))</f>
        <v>0</v>
      </c>
      <c r="N238" s="99" t="n">
        <f aca="false">Inputs!Q233</f>
        <v>-0.0075</v>
      </c>
      <c r="O238" s="101" t="n">
        <f aca="false">Inputs!N233</f>
        <v>0</v>
      </c>
      <c r="P238" s="102"/>
      <c r="Q238" s="103" t="n">
        <f aca="false">M238+J238+G238</f>
        <v>0</v>
      </c>
      <c r="R238" s="103" t="n">
        <f aca="false">N238+K238+H238</f>
        <v>-0.0075</v>
      </c>
      <c r="S238" s="103" t="n">
        <f aca="false">O238+L238+I238</f>
        <v>0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-0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91" t="n">
        <f aca="false">AK238+AH238+AE238</f>
        <v>0</v>
      </c>
      <c r="AZ238" s="108"/>
    </row>
    <row r="239" customFormat="false" ht="12" hidden="false" customHeight="true" outlineLevel="0" collapsed="false">
      <c r="A239" s="25" t="n">
        <f aca="false">EDATE(A238,1)</f>
        <v>43922</v>
      </c>
      <c r="B239" s="95" t="n">
        <f aca="false">Inputs!K234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105" t="n">
        <v>0</v>
      </c>
      <c r="H239" s="99" t="n">
        <f aca="false">Inputs!O234</f>
        <v>0</v>
      </c>
      <c r="I239" s="101" t="n">
        <f aca="false">Inputs!L234</f>
        <v>0</v>
      </c>
      <c r="J239" s="105" t="n">
        <v>0</v>
      </c>
      <c r="K239" s="99" t="n">
        <f aca="false">Inputs!P234</f>
        <v>0</v>
      </c>
      <c r="L239" s="101" t="n">
        <f aca="false">Inputs!M234</f>
        <v>0</v>
      </c>
      <c r="M239" s="98" t="n">
        <f aca="false">VLOOKUP($A239,[1]!Table,MATCH(M$4,[1]!Curves,0))</f>
        <v>0</v>
      </c>
      <c r="N239" s="99" t="n">
        <f aca="false">Inputs!Q234</f>
        <v>-0.0075</v>
      </c>
      <c r="O239" s="101" t="n">
        <f aca="false">Inputs!N234</f>
        <v>0</v>
      </c>
      <c r="P239" s="102"/>
      <c r="Q239" s="103" t="n">
        <f aca="false">M239+J239+G239</f>
        <v>0</v>
      </c>
      <c r="R239" s="103" t="n">
        <f aca="false">N239+K239+H239</f>
        <v>-0.0075</v>
      </c>
      <c r="S239" s="103" t="n">
        <f aca="false">O239+L239+I239</f>
        <v>0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-0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91" t="n">
        <f aca="false">AK239+AH239+AE239</f>
        <v>0</v>
      </c>
      <c r="AZ239" s="108"/>
    </row>
    <row r="240" customFormat="false" ht="12" hidden="false" customHeight="true" outlineLevel="0" collapsed="false">
      <c r="A240" s="25" t="n">
        <f aca="false">EDATE(A239,1)</f>
        <v>43952</v>
      </c>
      <c r="B240" s="95" t="n">
        <f aca="false">Inputs!K235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105" t="n">
        <v>0</v>
      </c>
      <c r="H240" s="99" t="n">
        <f aca="false">Inputs!O235</f>
        <v>0</v>
      </c>
      <c r="I240" s="101" t="n">
        <f aca="false">Inputs!L235</f>
        <v>0</v>
      </c>
      <c r="J240" s="105" t="n">
        <v>0</v>
      </c>
      <c r="K240" s="99" t="n">
        <f aca="false">Inputs!P235</f>
        <v>0</v>
      </c>
      <c r="L240" s="101" t="n">
        <f aca="false">Inputs!M235</f>
        <v>0</v>
      </c>
      <c r="M240" s="98" t="n">
        <f aca="false">VLOOKUP($A240,[1]!Table,MATCH(M$4,[1]!Curves,0))</f>
        <v>0</v>
      </c>
      <c r="N240" s="99" t="n">
        <f aca="false">Inputs!Q235</f>
        <v>-0.0075</v>
      </c>
      <c r="O240" s="101" t="n">
        <f aca="false">Inputs!N235</f>
        <v>0</v>
      </c>
      <c r="P240" s="102"/>
      <c r="Q240" s="103" t="n">
        <f aca="false">M240+J240+G240</f>
        <v>0</v>
      </c>
      <c r="R240" s="103" t="n">
        <f aca="false">N240+K240+H240</f>
        <v>-0.0075</v>
      </c>
      <c r="S240" s="103" t="n">
        <f aca="false">O240+L240+I240</f>
        <v>0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-0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91" t="n">
        <f aca="false">AK240+AH240+AE240</f>
        <v>0</v>
      </c>
      <c r="AZ240" s="108"/>
    </row>
    <row r="241" customFormat="false" ht="12" hidden="false" customHeight="true" outlineLevel="0" collapsed="false">
      <c r="A241" s="25" t="n">
        <f aca="false">EDATE(A240,1)</f>
        <v>43983</v>
      </c>
      <c r="B241" s="95" t="n">
        <f aca="false">Inputs!K236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105" t="n">
        <v>0</v>
      </c>
      <c r="H241" s="99" t="n">
        <f aca="false">Inputs!O236</f>
        <v>0</v>
      </c>
      <c r="I241" s="101" t="n">
        <f aca="false">Inputs!L236</f>
        <v>0</v>
      </c>
      <c r="J241" s="105" t="n">
        <v>0</v>
      </c>
      <c r="K241" s="99" t="n">
        <f aca="false">Inputs!P236</f>
        <v>0</v>
      </c>
      <c r="L241" s="101" t="n">
        <f aca="false">Inputs!M236</f>
        <v>0</v>
      </c>
      <c r="M241" s="98" t="n">
        <f aca="false">VLOOKUP($A241,[1]!Table,MATCH(M$4,[1]!Curves,0))</f>
        <v>0</v>
      </c>
      <c r="N241" s="99" t="n">
        <f aca="false">Inputs!Q236</f>
        <v>-0.0075</v>
      </c>
      <c r="O241" s="101" t="n">
        <f aca="false">Inputs!N236</f>
        <v>0</v>
      </c>
      <c r="P241" s="102"/>
      <c r="Q241" s="103" t="n">
        <f aca="false">M241+J241+G241</f>
        <v>0</v>
      </c>
      <c r="R241" s="103" t="n">
        <f aca="false">N241+K241+H241</f>
        <v>-0.0075</v>
      </c>
      <c r="S241" s="103" t="n">
        <f aca="false">O241+L241+I241</f>
        <v>0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-0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91" t="n">
        <f aca="false">AK241+AH241+AE241</f>
        <v>0</v>
      </c>
      <c r="AZ241" s="108"/>
    </row>
    <row r="242" customFormat="false" ht="12" hidden="false" customHeight="true" outlineLevel="0" collapsed="false">
      <c r="A242" s="25" t="n">
        <f aca="false">EDATE(A241,1)</f>
        <v>44013</v>
      </c>
      <c r="B242" s="95" t="n">
        <f aca="false">Inputs!K237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105" t="n">
        <v>0</v>
      </c>
      <c r="H242" s="99" t="n">
        <f aca="false">Inputs!O237</f>
        <v>0</v>
      </c>
      <c r="I242" s="101" t="n">
        <f aca="false">Inputs!L237</f>
        <v>0</v>
      </c>
      <c r="J242" s="105" t="n">
        <v>0</v>
      </c>
      <c r="K242" s="99" t="n">
        <f aca="false">Inputs!P237</f>
        <v>0</v>
      </c>
      <c r="L242" s="101" t="n">
        <f aca="false">Inputs!M237</f>
        <v>0</v>
      </c>
      <c r="M242" s="98" t="n">
        <f aca="false">VLOOKUP($A242,[1]!Table,MATCH(M$4,[1]!Curves,0))</f>
        <v>0</v>
      </c>
      <c r="N242" s="99" t="n">
        <f aca="false">Inputs!Q237</f>
        <v>-0.0075</v>
      </c>
      <c r="O242" s="101" t="n">
        <f aca="false">Inputs!N237</f>
        <v>0</v>
      </c>
      <c r="P242" s="102"/>
      <c r="Q242" s="103" t="n">
        <f aca="false">M242+J242+G242</f>
        <v>0</v>
      </c>
      <c r="R242" s="103" t="n">
        <f aca="false">N242+K242+H242</f>
        <v>-0.0075</v>
      </c>
      <c r="S242" s="103" t="n">
        <f aca="false">O242+L242+I242</f>
        <v>0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-0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91" t="n">
        <f aca="false">AK242+AH242+AE242</f>
        <v>0</v>
      </c>
      <c r="AZ242" s="108"/>
    </row>
    <row r="243" customFormat="false" ht="12" hidden="false" customHeight="true" outlineLevel="0" collapsed="false">
      <c r="A243" s="25" t="n">
        <f aca="false">EDATE(A242,1)</f>
        <v>44044</v>
      </c>
      <c r="B243" s="95" t="n">
        <f aca="false">Inputs!K238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105" t="n">
        <v>0</v>
      </c>
      <c r="H243" s="99" t="n">
        <f aca="false">Inputs!O238</f>
        <v>0</v>
      </c>
      <c r="I243" s="101" t="n">
        <f aca="false">Inputs!L238</f>
        <v>0</v>
      </c>
      <c r="J243" s="105" t="n">
        <v>0</v>
      </c>
      <c r="K243" s="99" t="n">
        <f aca="false">Inputs!P238</f>
        <v>0</v>
      </c>
      <c r="L243" s="101" t="n">
        <f aca="false">Inputs!M238</f>
        <v>0</v>
      </c>
      <c r="M243" s="98" t="n">
        <f aca="false">VLOOKUP($A243,[1]!Table,MATCH(M$4,[1]!Curves,0))</f>
        <v>0</v>
      </c>
      <c r="N243" s="99" t="n">
        <f aca="false">Inputs!Q238</f>
        <v>-0.0075</v>
      </c>
      <c r="O243" s="101" t="n">
        <f aca="false">Inputs!N238</f>
        <v>0</v>
      </c>
      <c r="P243" s="102"/>
      <c r="Q243" s="103" t="n">
        <f aca="false">M243+J243+G243</f>
        <v>0</v>
      </c>
      <c r="R243" s="103" t="n">
        <f aca="false">N243+K243+H243</f>
        <v>-0.0075</v>
      </c>
      <c r="S243" s="103" t="n">
        <f aca="false">O243+L243+I243</f>
        <v>0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-0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91" t="n">
        <f aca="false">AK243+AH243+AE243</f>
        <v>0</v>
      </c>
      <c r="AZ243" s="108"/>
    </row>
    <row r="244" customFormat="false" ht="12" hidden="false" customHeight="true" outlineLevel="0" collapsed="false">
      <c r="A244" s="25" t="n">
        <f aca="false">EDATE(A243,1)</f>
        <v>44075</v>
      </c>
      <c r="B244" s="95" t="n">
        <f aca="false">Inputs!K239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105" t="n">
        <v>0</v>
      </c>
      <c r="H244" s="99" t="n">
        <f aca="false">Inputs!O239</f>
        <v>0</v>
      </c>
      <c r="I244" s="101" t="n">
        <f aca="false">Inputs!L239</f>
        <v>0</v>
      </c>
      <c r="J244" s="105" t="n">
        <v>0</v>
      </c>
      <c r="K244" s="99" t="n">
        <f aca="false">Inputs!P239</f>
        <v>0</v>
      </c>
      <c r="L244" s="101" t="n">
        <f aca="false">Inputs!M239</f>
        <v>0</v>
      </c>
      <c r="M244" s="98" t="n">
        <f aca="false">VLOOKUP($A244,[1]!Table,MATCH(M$4,[1]!Curves,0))</f>
        <v>0</v>
      </c>
      <c r="N244" s="99" t="n">
        <f aca="false">Inputs!Q239</f>
        <v>-0.0075</v>
      </c>
      <c r="O244" s="101" t="n">
        <f aca="false">Inputs!N239</f>
        <v>0</v>
      </c>
      <c r="P244" s="102"/>
      <c r="Q244" s="103" t="n">
        <f aca="false">M244+J244+G244</f>
        <v>0</v>
      </c>
      <c r="R244" s="103" t="n">
        <f aca="false">N244+K244+H244</f>
        <v>-0.0075</v>
      </c>
      <c r="S244" s="103" t="n">
        <f aca="false">O244+L244+I244</f>
        <v>0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-0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91" t="n">
        <f aca="false">AK244+AH244+AE244</f>
        <v>0</v>
      </c>
      <c r="AZ244" s="108"/>
    </row>
    <row r="245" customFormat="false" ht="12" hidden="false" customHeight="true" outlineLevel="0" collapsed="false">
      <c r="A245" s="25" t="n">
        <f aca="false">EDATE(A244,1)</f>
        <v>44105</v>
      </c>
      <c r="B245" s="95" t="n">
        <f aca="false">Inputs!K240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105" t="n">
        <v>0</v>
      </c>
      <c r="H245" s="99" t="n">
        <f aca="false">Inputs!O240</f>
        <v>0</v>
      </c>
      <c r="I245" s="101" t="n">
        <f aca="false">Inputs!L240</f>
        <v>0</v>
      </c>
      <c r="J245" s="105" t="n">
        <v>0</v>
      </c>
      <c r="K245" s="99" t="n">
        <f aca="false">Inputs!P240</f>
        <v>0</v>
      </c>
      <c r="L245" s="101" t="n">
        <f aca="false">Inputs!M240</f>
        <v>0</v>
      </c>
      <c r="M245" s="98" t="n">
        <f aca="false">VLOOKUP($A245,[1]!Table,MATCH(M$4,[1]!Curves,0))</f>
        <v>0</v>
      </c>
      <c r="N245" s="99" t="n">
        <f aca="false">Inputs!Q240</f>
        <v>-0.0075</v>
      </c>
      <c r="O245" s="101" t="n">
        <f aca="false">Inputs!N240</f>
        <v>0</v>
      </c>
      <c r="P245" s="102"/>
      <c r="Q245" s="103" t="n">
        <f aca="false">M245+J245+G245</f>
        <v>0</v>
      </c>
      <c r="R245" s="103" t="n">
        <f aca="false">N245+K245+H245</f>
        <v>-0.0075</v>
      </c>
      <c r="S245" s="103" t="n">
        <f aca="false">O245+L245+I245</f>
        <v>0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-0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91" t="n">
        <f aca="false">AK245+AH245+AE245</f>
        <v>0</v>
      </c>
      <c r="AZ245" s="108"/>
    </row>
    <row r="246" customFormat="false" ht="12" hidden="false" customHeight="true" outlineLevel="0" collapsed="false">
      <c r="A246" s="25" t="n">
        <f aca="false">EDATE(A245,1)</f>
        <v>44136</v>
      </c>
      <c r="B246" s="95" t="n">
        <f aca="false">Inputs!K241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105" t="n">
        <v>0</v>
      </c>
      <c r="H246" s="99" t="n">
        <f aca="false">Inputs!O241</f>
        <v>0</v>
      </c>
      <c r="I246" s="101" t="n">
        <f aca="false">Inputs!L241</f>
        <v>0</v>
      </c>
      <c r="J246" s="105" t="n">
        <v>0</v>
      </c>
      <c r="K246" s="99" t="n">
        <f aca="false">Inputs!P241</f>
        <v>0</v>
      </c>
      <c r="L246" s="101" t="n">
        <f aca="false">Inputs!M241</f>
        <v>0</v>
      </c>
      <c r="M246" s="98" t="n">
        <f aca="false">VLOOKUP($A246,[1]!Table,MATCH(M$4,[1]!Curves,0))</f>
        <v>0</v>
      </c>
      <c r="N246" s="99" t="n">
        <f aca="false">Inputs!Q241</f>
        <v>-0.0075</v>
      </c>
      <c r="O246" s="101" t="n">
        <f aca="false">Inputs!N241</f>
        <v>0</v>
      </c>
      <c r="P246" s="102"/>
      <c r="Q246" s="103" t="n">
        <f aca="false">M246+J246+G246</f>
        <v>0</v>
      </c>
      <c r="R246" s="103" t="n">
        <f aca="false">N246+K246+H246</f>
        <v>-0.0075</v>
      </c>
      <c r="S246" s="103" t="n">
        <f aca="false">O246+L246+I246</f>
        <v>0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-0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91" t="n">
        <f aca="false">AK246+AH246+AE246</f>
        <v>0</v>
      </c>
      <c r="AZ246" s="108"/>
    </row>
    <row r="247" customFormat="false" ht="12" hidden="false" customHeight="true" outlineLevel="0" collapsed="false">
      <c r="A247" s="25" t="n">
        <f aca="false">EDATE(A246,1)</f>
        <v>44166</v>
      </c>
      <c r="B247" s="95" t="n">
        <f aca="false">Inputs!K242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105" t="n">
        <v>0</v>
      </c>
      <c r="H247" s="99" t="n">
        <f aca="false">Inputs!O242</f>
        <v>0</v>
      </c>
      <c r="I247" s="101" t="n">
        <f aca="false">Inputs!L242</f>
        <v>0</v>
      </c>
      <c r="J247" s="105" t="n">
        <v>0</v>
      </c>
      <c r="K247" s="99" t="n">
        <f aca="false">Inputs!P242</f>
        <v>0</v>
      </c>
      <c r="L247" s="101" t="n">
        <f aca="false">Inputs!M242</f>
        <v>0</v>
      </c>
      <c r="M247" s="98" t="n">
        <f aca="false">VLOOKUP($A247,[1]!Table,MATCH(M$4,[1]!Curves,0))</f>
        <v>0</v>
      </c>
      <c r="N247" s="99" t="n">
        <f aca="false">Inputs!Q242</f>
        <v>-0.0075</v>
      </c>
      <c r="O247" s="101" t="n">
        <f aca="false">Inputs!N242</f>
        <v>0</v>
      </c>
      <c r="P247" s="102"/>
      <c r="Q247" s="103" t="n">
        <f aca="false">M247+J247+G247</f>
        <v>0</v>
      </c>
      <c r="R247" s="103" t="n">
        <f aca="false">N247+K247+H247</f>
        <v>-0.0075</v>
      </c>
      <c r="S247" s="103" t="n">
        <f aca="false">O247+L247+I247</f>
        <v>0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-0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91" t="n">
        <f aca="false">AK247+AH247+AE247</f>
        <v>0</v>
      </c>
      <c r="AZ247" s="108"/>
    </row>
    <row r="248" customFormat="false" ht="12" hidden="false" customHeight="true" outlineLevel="0" collapsed="false">
      <c r="A248" s="25" t="n">
        <f aca="false">EDATE(A247,1)</f>
        <v>44197</v>
      </c>
      <c r="B248" s="95" t="n">
        <f aca="false">Inputs!K243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105" t="n">
        <v>0</v>
      </c>
      <c r="H248" s="99" t="n">
        <f aca="false">Inputs!O243</f>
        <v>0</v>
      </c>
      <c r="I248" s="101" t="n">
        <f aca="false">Inputs!L243</f>
        <v>0</v>
      </c>
      <c r="J248" s="105" t="n">
        <v>0</v>
      </c>
      <c r="K248" s="99" t="n">
        <f aca="false">Inputs!P243</f>
        <v>0</v>
      </c>
      <c r="L248" s="101" t="n">
        <f aca="false">Inputs!M243</f>
        <v>0</v>
      </c>
      <c r="M248" s="98" t="n">
        <f aca="false">VLOOKUP($A248,[1]!Table,MATCH(M$4,[1]!Curves,0))</f>
        <v>0</v>
      </c>
      <c r="N248" s="99" t="n">
        <f aca="false">Inputs!Q243</f>
        <v>-0.0075</v>
      </c>
      <c r="O248" s="101" t="n">
        <f aca="false">Inputs!N243</f>
        <v>0</v>
      </c>
      <c r="P248" s="102"/>
      <c r="Q248" s="103" t="n">
        <f aca="false">M248+J248+G248</f>
        <v>0</v>
      </c>
      <c r="R248" s="103" t="n">
        <f aca="false">N248+K248+H248</f>
        <v>-0.0075</v>
      </c>
      <c r="S248" s="103" t="n">
        <f aca="false">O248+L248+I248</f>
        <v>0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-0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91" t="n">
        <f aca="false">AK248+AH248+AE248</f>
        <v>0</v>
      </c>
      <c r="AZ248" s="108"/>
    </row>
    <row r="249" customFormat="false" ht="12" hidden="false" customHeight="true" outlineLevel="0" collapsed="false">
      <c r="A249" s="25" t="n">
        <f aca="false">EDATE(A248,1)</f>
        <v>44228</v>
      </c>
      <c r="B249" s="95" t="n">
        <f aca="false">Inputs!K244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105" t="n">
        <v>0</v>
      </c>
      <c r="H249" s="99" t="n">
        <f aca="false">Inputs!O244</f>
        <v>0</v>
      </c>
      <c r="I249" s="101" t="n">
        <f aca="false">Inputs!L244</f>
        <v>0</v>
      </c>
      <c r="J249" s="105" t="n">
        <v>0</v>
      </c>
      <c r="K249" s="99" t="n">
        <f aca="false">Inputs!P244</f>
        <v>0</v>
      </c>
      <c r="L249" s="101" t="n">
        <f aca="false">Inputs!M244</f>
        <v>0</v>
      </c>
      <c r="M249" s="98" t="n">
        <f aca="false">VLOOKUP($A249,[1]!Table,MATCH(M$4,[1]!Curves,0))</f>
        <v>0</v>
      </c>
      <c r="N249" s="99" t="n">
        <f aca="false">Inputs!Q244</f>
        <v>-0.0075</v>
      </c>
      <c r="O249" s="101" t="n">
        <f aca="false">Inputs!N244</f>
        <v>0</v>
      </c>
      <c r="P249" s="102"/>
      <c r="Q249" s="103" t="n">
        <f aca="false">M249+J249+G249</f>
        <v>0</v>
      </c>
      <c r="R249" s="103" t="n">
        <f aca="false">N249+K249+H249</f>
        <v>-0.0075</v>
      </c>
      <c r="S249" s="103" t="n">
        <f aca="false">O249+L249+I249</f>
        <v>0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-0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91" t="n">
        <f aca="false">AK249+AH249+AE249</f>
        <v>0</v>
      </c>
      <c r="AZ249" s="108"/>
    </row>
    <row r="250" customFormat="false" ht="12" hidden="false" customHeight="true" outlineLevel="0" collapsed="false">
      <c r="A250" s="25" t="n">
        <f aca="false">EDATE(A249,1)</f>
        <v>44256</v>
      </c>
      <c r="B250" s="95" t="n">
        <f aca="false">Inputs!K245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105" t="n">
        <v>0</v>
      </c>
      <c r="H250" s="99" t="n">
        <f aca="false">Inputs!O245</f>
        <v>0</v>
      </c>
      <c r="I250" s="101" t="n">
        <f aca="false">Inputs!L245</f>
        <v>0</v>
      </c>
      <c r="J250" s="105" t="n">
        <v>0</v>
      </c>
      <c r="K250" s="99" t="n">
        <f aca="false">Inputs!P245</f>
        <v>0</v>
      </c>
      <c r="L250" s="101" t="n">
        <f aca="false">Inputs!M245</f>
        <v>0</v>
      </c>
      <c r="M250" s="98" t="n">
        <f aca="false">VLOOKUP($A250,[1]!Table,MATCH(M$4,[1]!Curves,0))</f>
        <v>0</v>
      </c>
      <c r="N250" s="99" t="n">
        <f aca="false">Inputs!Q245</f>
        <v>-0.0075</v>
      </c>
      <c r="O250" s="101" t="n">
        <f aca="false">Inputs!N245</f>
        <v>0</v>
      </c>
      <c r="P250" s="102"/>
      <c r="Q250" s="103" t="n">
        <f aca="false">M250+J250+G250</f>
        <v>0</v>
      </c>
      <c r="R250" s="103" t="n">
        <f aca="false">N250+K250+H250</f>
        <v>-0.0075</v>
      </c>
      <c r="S250" s="103" t="n">
        <f aca="false">O250+L250+I250</f>
        <v>0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-0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91" t="n">
        <f aca="false">AK250+AH250+AE250</f>
        <v>0</v>
      </c>
      <c r="AZ250" s="108"/>
    </row>
    <row r="251" customFormat="false" ht="12" hidden="false" customHeight="true" outlineLevel="0" collapsed="false">
      <c r="A251" s="25" t="n">
        <f aca="false">EDATE(A250,1)</f>
        <v>44287</v>
      </c>
      <c r="B251" s="95" t="n">
        <f aca="false">Inputs!K246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105" t="n">
        <v>0</v>
      </c>
      <c r="H251" s="99" t="n">
        <f aca="false">Inputs!O246</f>
        <v>0</v>
      </c>
      <c r="I251" s="101" t="n">
        <f aca="false">Inputs!L246</f>
        <v>0</v>
      </c>
      <c r="J251" s="105" t="n">
        <v>0</v>
      </c>
      <c r="K251" s="99" t="n">
        <f aca="false">Inputs!P246</f>
        <v>0</v>
      </c>
      <c r="L251" s="101" t="n">
        <f aca="false">Inputs!M246</f>
        <v>0</v>
      </c>
      <c r="M251" s="98" t="n">
        <f aca="false">VLOOKUP($A251,[1]!Table,MATCH(M$4,[1]!Curves,0))</f>
        <v>0</v>
      </c>
      <c r="N251" s="99" t="n">
        <f aca="false">Inputs!Q246</f>
        <v>-0.0075</v>
      </c>
      <c r="O251" s="101" t="n">
        <f aca="false">Inputs!N246</f>
        <v>0</v>
      </c>
      <c r="P251" s="102"/>
      <c r="Q251" s="103" t="n">
        <f aca="false">M251+J251+G251</f>
        <v>0</v>
      </c>
      <c r="R251" s="103" t="n">
        <f aca="false">N251+K251+H251</f>
        <v>-0.0075</v>
      </c>
      <c r="S251" s="103" t="n">
        <f aca="false">O251+L251+I251</f>
        <v>0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-0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91" t="n">
        <f aca="false">AK251+AH251+AE251</f>
        <v>0</v>
      </c>
      <c r="AZ251" s="108"/>
    </row>
    <row r="252" customFormat="false" ht="12" hidden="false" customHeight="true" outlineLevel="0" collapsed="false">
      <c r="A252" s="25" t="n">
        <f aca="false">EDATE(A251,1)</f>
        <v>44317</v>
      </c>
      <c r="B252" s="95" t="n">
        <f aca="false">Inputs!K247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105" t="n">
        <v>0</v>
      </c>
      <c r="H252" s="99" t="n">
        <f aca="false">Inputs!O247</f>
        <v>0</v>
      </c>
      <c r="I252" s="101" t="n">
        <f aca="false">Inputs!L247</f>
        <v>0</v>
      </c>
      <c r="J252" s="105" t="n">
        <v>0</v>
      </c>
      <c r="K252" s="99" t="n">
        <f aca="false">Inputs!P247</f>
        <v>0</v>
      </c>
      <c r="L252" s="101" t="n">
        <f aca="false">Inputs!M247</f>
        <v>0</v>
      </c>
      <c r="M252" s="98" t="n">
        <f aca="false">VLOOKUP($A252,[1]!Table,MATCH(M$4,[1]!Curves,0))</f>
        <v>0</v>
      </c>
      <c r="N252" s="99" t="n">
        <f aca="false">Inputs!Q247</f>
        <v>-0.0075</v>
      </c>
      <c r="O252" s="101" t="n">
        <f aca="false">Inputs!N247</f>
        <v>0</v>
      </c>
      <c r="P252" s="102"/>
      <c r="Q252" s="103" t="n">
        <f aca="false">M252+J252+G252</f>
        <v>0</v>
      </c>
      <c r="R252" s="103" t="n">
        <f aca="false">N252+K252+H252</f>
        <v>-0.0075</v>
      </c>
      <c r="S252" s="103" t="n">
        <f aca="false">O252+L252+I252</f>
        <v>0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-0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91" t="n">
        <f aca="false">AK252+AH252+AE252</f>
        <v>0</v>
      </c>
      <c r="AZ252" s="108"/>
    </row>
    <row r="253" customFormat="false" ht="12" hidden="false" customHeight="true" outlineLevel="0" collapsed="false">
      <c r="A253" s="25" t="n">
        <f aca="false">EDATE(A252,1)</f>
        <v>44348</v>
      </c>
      <c r="B253" s="95" t="n">
        <f aca="false">Inputs!K248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105" t="n">
        <v>0</v>
      </c>
      <c r="H253" s="99" t="n">
        <f aca="false">Inputs!O248</f>
        <v>0</v>
      </c>
      <c r="I253" s="101" t="n">
        <f aca="false">Inputs!L248</f>
        <v>0</v>
      </c>
      <c r="J253" s="105" t="n">
        <v>0</v>
      </c>
      <c r="K253" s="99" t="n">
        <f aca="false">Inputs!P248</f>
        <v>0</v>
      </c>
      <c r="L253" s="101" t="n">
        <f aca="false">Inputs!M248</f>
        <v>0</v>
      </c>
      <c r="M253" s="98" t="n">
        <f aca="false">VLOOKUP($A253,[1]!Table,MATCH(M$4,[1]!Curves,0))</f>
        <v>0</v>
      </c>
      <c r="N253" s="99" t="n">
        <f aca="false">Inputs!Q248</f>
        <v>-0.0075</v>
      </c>
      <c r="O253" s="101" t="n">
        <f aca="false">Inputs!N248</f>
        <v>0</v>
      </c>
      <c r="P253" s="102"/>
      <c r="Q253" s="103" t="n">
        <f aca="false">M253+J253+G253</f>
        <v>0</v>
      </c>
      <c r="R253" s="103" t="n">
        <f aca="false">N253+K253+H253</f>
        <v>-0.0075</v>
      </c>
      <c r="S253" s="103" t="n">
        <f aca="false">O253+L253+I253</f>
        <v>0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-0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91" t="n">
        <f aca="false">AK253+AH253+AE253</f>
        <v>0</v>
      </c>
      <c r="AZ253" s="108"/>
    </row>
    <row r="254" customFormat="false" ht="12" hidden="false" customHeight="true" outlineLevel="0" collapsed="false">
      <c r="A254" s="25" t="n">
        <f aca="false">EDATE(A253,1)</f>
        <v>44378</v>
      </c>
      <c r="B254" s="95" t="n">
        <f aca="false">Inputs!K249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105" t="n">
        <v>0</v>
      </c>
      <c r="H254" s="99" t="n">
        <f aca="false">Inputs!O249</f>
        <v>0</v>
      </c>
      <c r="I254" s="101" t="n">
        <f aca="false">Inputs!L249</f>
        <v>0</v>
      </c>
      <c r="J254" s="105" t="n">
        <v>0</v>
      </c>
      <c r="K254" s="99" t="n">
        <f aca="false">Inputs!P249</f>
        <v>0</v>
      </c>
      <c r="L254" s="101" t="n">
        <f aca="false">Inputs!M249</f>
        <v>0</v>
      </c>
      <c r="M254" s="98" t="n">
        <f aca="false">VLOOKUP($A254,[1]!Table,MATCH(M$4,[1]!Curves,0))</f>
        <v>0</v>
      </c>
      <c r="N254" s="99" t="n">
        <f aca="false">Inputs!Q249</f>
        <v>-0.0075</v>
      </c>
      <c r="O254" s="101" t="n">
        <f aca="false">Inputs!N249</f>
        <v>0</v>
      </c>
      <c r="P254" s="102"/>
      <c r="Q254" s="103" t="n">
        <f aca="false">M254+J254+G254</f>
        <v>0</v>
      </c>
      <c r="R254" s="103" t="n">
        <f aca="false">N254+K254+H254</f>
        <v>-0.0075</v>
      </c>
      <c r="S254" s="103" t="n">
        <f aca="false">O254+L254+I254</f>
        <v>0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-0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91" t="n">
        <f aca="false">AK254+AH254+AE254</f>
        <v>0</v>
      </c>
      <c r="AZ254" s="108"/>
    </row>
    <row r="255" customFormat="false" ht="12" hidden="false" customHeight="true" outlineLevel="0" collapsed="false">
      <c r="A255" s="25" t="n">
        <f aca="false">EDATE(A254,1)</f>
        <v>44409</v>
      </c>
      <c r="B255" s="95" t="n">
        <f aca="false">Inputs!K250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105" t="n">
        <v>0</v>
      </c>
      <c r="H255" s="99" t="n">
        <f aca="false">Inputs!O250</f>
        <v>0</v>
      </c>
      <c r="I255" s="101" t="n">
        <f aca="false">Inputs!L250</f>
        <v>0</v>
      </c>
      <c r="J255" s="105" t="n">
        <v>0</v>
      </c>
      <c r="K255" s="99" t="n">
        <f aca="false">Inputs!P250</f>
        <v>0</v>
      </c>
      <c r="L255" s="101" t="n">
        <f aca="false">Inputs!M250</f>
        <v>0</v>
      </c>
      <c r="M255" s="98" t="n">
        <f aca="false">VLOOKUP($A255,[1]!Table,MATCH(M$4,[1]!Curves,0))</f>
        <v>0</v>
      </c>
      <c r="N255" s="99" t="n">
        <f aca="false">Inputs!Q250</f>
        <v>-0.0075</v>
      </c>
      <c r="O255" s="101" t="n">
        <f aca="false">Inputs!N250</f>
        <v>0</v>
      </c>
      <c r="P255" s="102"/>
      <c r="Q255" s="103" t="n">
        <f aca="false">M255+J255+G255</f>
        <v>0</v>
      </c>
      <c r="R255" s="103" t="n">
        <f aca="false">N255+K255+H255</f>
        <v>-0.0075</v>
      </c>
      <c r="S255" s="103" t="n">
        <f aca="false">O255+L255+I255</f>
        <v>0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-0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91" t="n">
        <f aca="false">AK255+AH255+AE255</f>
        <v>0</v>
      </c>
      <c r="AZ255" s="108"/>
    </row>
    <row r="256" customFormat="false" ht="12" hidden="false" customHeight="true" outlineLevel="0" collapsed="false">
      <c r="A256" s="25" t="n">
        <f aca="false">EDATE(A255,1)</f>
        <v>44440</v>
      </c>
      <c r="B256" s="95" t="n">
        <f aca="false">Inputs!K251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105" t="n">
        <v>0</v>
      </c>
      <c r="H256" s="99" t="n">
        <f aca="false">Inputs!O251</f>
        <v>0</v>
      </c>
      <c r="I256" s="101" t="n">
        <f aca="false">Inputs!L251</f>
        <v>0</v>
      </c>
      <c r="J256" s="105" t="n">
        <v>0</v>
      </c>
      <c r="K256" s="99" t="n">
        <f aca="false">Inputs!P251</f>
        <v>0</v>
      </c>
      <c r="L256" s="101" t="n">
        <f aca="false">Inputs!M251</f>
        <v>0</v>
      </c>
      <c r="M256" s="98" t="n">
        <f aca="false">VLOOKUP($A256,[1]!Table,MATCH(M$4,[1]!Curves,0))</f>
        <v>0</v>
      </c>
      <c r="N256" s="99" t="n">
        <f aca="false">Inputs!Q251</f>
        <v>-0.0075</v>
      </c>
      <c r="O256" s="101" t="n">
        <f aca="false">Inputs!N251</f>
        <v>0</v>
      </c>
      <c r="P256" s="102"/>
      <c r="Q256" s="103" t="n">
        <f aca="false">M256+J256+G256</f>
        <v>0</v>
      </c>
      <c r="R256" s="103" t="n">
        <f aca="false">N256+K256+H256</f>
        <v>-0.0075</v>
      </c>
      <c r="S256" s="103" t="n">
        <f aca="false">O256+L256+I256</f>
        <v>0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-0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91" t="n">
        <f aca="false">AK256+AH256+AE256</f>
        <v>0</v>
      </c>
      <c r="AZ256" s="108"/>
    </row>
    <row r="257" customFormat="false" ht="12" hidden="false" customHeight="true" outlineLevel="0" collapsed="false">
      <c r="A257" s="25" t="n">
        <f aca="false">EDATE(A256,1)</f>
        <v>44470</v>
      </c>
      <c r="B257" s="95" t="n">
        <f aca="false">Inputs!K252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105" t="n">
        <v>0</v>
      </c>
      <c r="H257" s="99" t="n">
        <f aca="false">Inputs!O252</f>
        <v>0</v>
      </c>
      <c r="I257" s="101" t="n">
        <f aca="false">Inputs!L252</f>
        <v>0</v>
      </c>
      <c r="J257" s="105" t="n">
        <v>0</v>
      </c>
      <c r="K257" s="99" t="n">
        <f aca="false">Inputs!P252</f>
        <v>0</v>
      </c>
      <c r="L257" s="101" t="n">
        <f aca="false">Inputs!M252</f>
        <v>0</v>
      </c>
      <c r="M257" s="98" t="n">
        <f aca="false">VLOOKUP($A257,[1]!Table,MATCH(M$4,[1]!Curves,0))</f>
        <v>0</v>
      </c>
      <c r="N257" s="99" t="n">
        <f aca="false">Inputs!Q252</f>
        <v>-0.0075</v>
      </c>
      <c r="O257" s="101" t="n">
        <f aca="false">Inputs!N252</f>
        <v>0</v>
      </c>
      <c r="P257" s="102"/>
      <c r="Q257" s="103" t="n">
        <f aca="false">M257+J257+G257</f>
        <v>0</v>
      </c>
      <c r="R257" s="103" t="n">
        <f aca="false">N257+K257+H257</f>
        <v>-0.0075</v>
      </c>
      <c r="S257" s="103" t="n">
        <f aca="false">O257+L257+I257</f>
        <v>0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-0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91" t="n">
        <f aca="false">AK257+AH257+AE257</f>
        <v>0</v>
      </c>
      <c r="AZ257" s="108"/>
    </row>
    <row r="258" customFormat="false" ht="12" hidden="false" customHeight="true" outlineLevel="0" collapsed="false">
      <c r="A258" s="25" t="n">
        <f aca="false">EDATE(A257,1)</f>
        <v>44501</v>
      </c>
      <c r="B258" s="95" t="n">
        <f aca="false">Inputs!K253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105" t="n">
        <v>0</v>
      </c>
      <c r="H258" s="99" t="n">
        <f aca="false">Inputs!O253</f>
        <v>0</v>
      </c>
      <c r="I258" s="101" t="n">
        <f aca="false">Inputs!L253</f>
        <v>0</v>
      </c>
      <c r="J258" s="105" t="n">
        <v>0</v>
      </c>
      <c r="K258" s="99" t="n">
        <f aca="false">Inputs!P253</f>
        <v>0</v>
      </c>
      <c r="L258" s="101" t="n">
        <f aca="false">Inputs!M253</f>
        <v>0</v>
      </c>
      <c r="M258" s="98" t="n">
        <f aca="false">VLOOKUP($A258,[1]!Table,MATCH(M$4,[1]!Curves,0))</f>
        <v>0</v>
      </c>
      <c r="N258" s="99" t="n">
        <f aca="false">Inputs!Q253</f>
        <v>-0.0075</v>
      </c>
      <c r="O258" s="101" t="n">
        <f aca="false">Inputs!N253</f>
        <v>0</v>
      </c>
      <c r="P258" s="102"/>
      <c r="Q258" s="103" t="n">
        <f aca="false">M258+J258+G258</f>
        <v>0</v>
      </c>
      <c r="R258" s="103" t="n">
        <f aca="false">N258+K258+H258</f>
        <v>-0.0075</v>
      </c>
      <c r="S258" s="103" t="n">
        <f aca="false">O258+L258+I258</f>
        <v>0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-0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91" t="n">
        <f aca="false">AK258+AH258+AE258</f>
        <v>0</v>
      </c>
      <c r="AZ258" s="108"/>
    </row>
    <row r="259" customFormat="false" ht="12" hidden="false" customHeight="true" outlineLevel="0" collapsed="false">
      <c r="A259" s="25" t="n">
        <f aca="false">EDATE(A258,1)</f>
        <v>44531</v>
      </c>
      <c r="B259" s="95" t="n">
        <f aca="false">Inputs!K254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105" t="n">
        <v>0</v>
      </c>
      <c r="H259" s="99" t="n">
        <f aca="false">Inputs!O254</f>
        <v>0</v>
      </c>
      <c r="I259" s="101" t="n">
        <f aca="false">Inputs!L254</f>
        <v>0</v>
      </c>
      <c r="J259" s="105" t="n">
        <v>0</v>
      </c>
      <c r="K259" s="99" t="n">
        <f aca="false">Inputs!P254</f>
        <v>0</v>
      </c>
      <c r="L259" s="101" t="n">
        <f aca="false">Inputs!M254</f>
        <v>0</v>
      </c>
      <c r="M259" s="98" t="n">
        <f aca="false">VLOOKUP($A259,[1]!Table,MATCH(M$4,[1]!Curves,0))</f>
        <v>0</v>
      </c>
      <c r="N259" s="99" t="n">
        <f aca="false">Inputs!Q254</f>
        <v>-0.0075</v>
      </c>
      <c r="O259" s="101" t="n">
        <f aca="false">Inputs!N254</f>
        <v>0</v>
      </c>
      <c r="P259" s="102"/>
      <c r="Q259" s="103" t="n">
        <f aca="false">M259+J259+G259</f>
        <v>0</v>
      </c>
      <c r="R259" s="103" t="n">
        <f aca="false">N259+K259+H259</f>
        <v>-0.0075</v>
      </c>
      <c r="S259" s="103" t="n">
        <f aca="false">O259+L259+I259</f>
        <v>0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-0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91" t="n">
        <f aca="false">AK259+AH259+AE259</f>
        <v>0</v>
      </c>
      <c r="AZ259" s="108"/>
    </row>
    <row r="260" customFormat="false" ht="12" hidden="false" customHeight="true" outlineLevel="0" collapsed="false">
      <c r="A260" s="25" t="n">
        <f aca="false">EDATE(A259,1)</f>
        <v>44562</v>
      </c>
      <c r="B260" s="95" t="n">
        <f aca="false">Inputs!K255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105" t="n">
        <v>0</v>
      </c>
      <c r="H260" s="99" t="n">
        <f aca="false">Inputs!O255</f>
        <v>0</v>
      </c>
      <c r="I260" s="101" t="n">
        <f aca="false">Inputs!L255</f>
        <v>0</v>
      </c>
      <c r="J260" s="105" t="n">
        <v>0</v>
      </c>
      <c r="K260" s="99" t="n">
        <f aca="false">Inputs!P255</f>
        <v>0</v>
      </c>
      <c r="L260" s="101" t="n">
        <f aca="false">Inputs!M255</f>
        <v>0</v>
      </c>
      <c r="M260" s="98" t="n">
        <f aca="false">VLOOKUP($A260,[1]!Table,MATCH(M$4,[1]!Curves,0))</f>
        <v>0</v>
      </c>
      <c r="N260" s="99" t="n">
        <f aca="false">Inputs!Q255</f>
        <v>-0.0075</v>
      </c>
      <c r="O260" s="101" t="n">
        <f aca="false">Inputs!N255</f>
        <v>0</v>
      </c>
      <c r="P260" s="102"/>
      <c r="Q260" s="103" t="n">
        <f aca="false">M260+J260+G260</f>
        <v>0</v>
      </c>
      <c r="R260" s="103" t="n">
        <f aca="false">N260+K260+H260</f>
        <v>-0.0075</v>
      </c>
      <c r="S260" s="103" t="n">
        <f aca="false">O260+L260+I260</f>
        <v>0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-0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91" t="n">
        <f aca="false">AK260+AH260+AE260</f>
        <v>0</v>
      </c>
      <c r="AZ260" s="108"/>
    </row>
    <row r="261" customFormat="false" ht="12" hidden="false" customHeight="true" outlineLevel="0" collapsed="false">
      <c r="A261" s="25" t="n">
        <f aca="false">EDATE(A260,1)</f>
        <v>44593</v>
      </c>
      <c r="B261" s="95" t="n">
        <f aca="false">Inputs!K256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105" t="n">
        <v>0</v>
      </c>
      <c r="H261" s="99" t="n">
        <f aca="false">Inputs!O256</f>
        <v>0</v>
      </c>
      <c r="I261" s="101" t="n">
        <f aca="false">Inputs!L256</f>
        <v>0</v>
      </c>
      <c r="J261" s="105" t="n">
        <v>0</v>
      </c>
      <c r="K261" s="99" t="n">
        <f aca="false">Inputs!P256</f>
        <v>0</v>
      </c>
      <c r="L261" s="101" t="n">
        <f aca="false">Inputs!M256</f>
        <v>0</v>
      </c>
      <c r="M261" s="98" t="n">
        <f aca="false">VLOOKUP($A261,[1]!Table,MATCH(M$4,[1]!Curves,0))</f>
        <v>0</v>
      </c>
      <c r="N261" s="99" t="n">
        <f aca="false">Inputs!Q256</f>
        <v>-0.0075</v>
      </c>
      <c r="O261" s="101" t="n">
        <f aca="false">Inputs!N256</f>
        <v>0</v>
      </c>
      <c r="P261" s="102"/>
      <c r="Q261" s="103" t="n">
        <f aca="false">M261+J261+G261</f>
        <v>0</v>
      </c>
      <c r="R261" s="103" t="n">
        <f aca="false">N261+K261+H261</f>
        <v>-0.0075</v>
      </c>
      <c r="S261" s="103" t="n">
        <f aca="false">O261+L261+I261</f>
        <v>0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-0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91" t="n">
        <f aca="false">AK261+AH261+AE261</f>
        <v>0</v>
      </c>
      <c r="AZ261" s="108"/>
    </row>
    <row r="262" customFormat="false" ht="12" hidden="false" customHeight="true" outlineLevel="0" collapsed="false">
      <c r="A262" s="25" t="n">
        <f aca="false">EDATE(A261,1)</f>
        <v>44621</v>
      </c>
      <c r="B262" s="95" t="n">
        <f aca="false">Inputs!K257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105" t="n">
        <v>0</v>
      </c>
      <c r="H262" s="99" t="n">
        <f aca="false">Inputs!O257</f>
        <v>0</v>
      </c>
      <c r="I262" s="101" t="n">
        <f aca="false">Inputs!L257</f>
        <v>0</v>
      </c>
      <c r="J262" s="105" t="n">
        <v>0</v>
      </c>
      <c r="K262" s="99" t="n">
        <f aca="false">Inputs!P257</f>
        <v>0</v>
      </c>
      <c r="L262" s="101" t="n">
        <f aca="false">Inputs!M257</f>
        <v>0</v>
      </c>
      <c r="M262" s="98" t="n">
        <f aca="false">VLOOKUP($A262,[1]!Table,MATCH(M$4,[1]!Curves,0))</f>
        <v>0</v>
      </c>
      <c r="N262" s="99" t="n">
        <f aca="false">Inputs!Q257</f>
        <v>-0.0075</v>
      </c>
      <c r="O262" s="101" t="n">
        <f aca="false">Inputs!N257</f>
        <v>0</v>
      </c>
      <c r="P262" s="102"/>
      <c r="Q262" s="103" t="n">
        <f aca="false">M262+J262+G262</f>
        <v>0</v>
      </c>
      <c r="R262" s="103" t="n">
        <f aca="false">N262+K262+H262</f>
        <v>-0.0075</v>
      </c>
      <c r="S262" s="103" t="n">
        <f aca="false">O262+L262+I262</f>
        <v>0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-0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91" t="n">
        <f aca="false">AK262+AH262+AE262</f>
        <v>0</v>
      </c>
      <c r="AZ262" s="108"/>
    </row>
    <row r="263" customFormat="false" ht="12" hidden="false" customHeight="true" outlineLevel="0" collapsed="false">
      <c r="A263" s="25" t="n">
        <f aca="false">EDATE(A262,1)</f>
        <v>44652</v>
      </c>
      <c r="B263" s="95" t="n">
        <f aca="false">Inputs!K258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105" t="n">
        <v>0</v>
      </c>
      <c r="H263" s="99" t="n">
        <f aca="false">Inputs!O258</f>
        <v>0</v>
      </c>
      <c r="I263" s="101" t="n">
        <f aca="false">Inputs!L258</f>
        <v>0</v>
      </c>
      <c r="J263" s="105" t="n">
        <v>0</v>
      </c>
      <c r="K263" s="99" t="n">
        <f aca="false">Inputs!P258</f>
        <v>0</v>
      </c>
      <c r="L263" s="101" t="n">
        <f aca="false">Inputs!M258</f>
        <v>0</v>
      </c>
      <c r="M263" s="98" t="n">
        <f aca="false">VLOOKUP($A263,[1]!Table,MATCH(M$4,[1]!Curves,0))</f>
        <v>0</v>
      </c>
      <c r="N263" s="99" t="n">
        <f aca="false">Inputs!Q258</f>
        <v>-0.0075</v>
      </c>
      <c r="O263" s="101" t="n">
        <f aca="false">Inputs!N258</f>
        <v>0</v>
      </c>
      <c r="P263" s="102"/>
      <c r="Q263" s="103" t="n">
        <f aca="false">M263+J263+G263</f>
        <v>0</v>
      </c>
      <c r="R263" s="103" t="n">
        <f aca="false">N263+K263+H263</f>
        <v>-0.0075</v>
      </c>
      <c r="S263" s="103" t="n">
        <f aca="false">O263+L263+I263</f>
        <v>0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-0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91" t="n">
        <f aca="false">AK263+AH263+AE263</f>
        <v>0</v>
      </c>
      <c r="AZ263" s="108"/>
    </row>
    <row r="264" customFormat="false" ht="12" hidden="false" customHeight="true" outlineLevel="0" collapsed="false">
      <c r="A264" s="25" t="n">
        <f aca="false">EDATE(A263,1)</f>
        <v>44682</v>
      </c>
      <c r="B264" s="95" t="n">
        <f aca="false">Inputs!K259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105" t="n">
        <v>0</v>
      </c>
      <c r="H264" s="99" t="n">
        <f aca="false">Inputs!O259</f>
        <v>0</v>
      </c>
      <c r="I264" s="101" t="n">
        <f aca="false">Inputs!L259</f>
        <v>0</v>
      </c>
      <c r="J264" s="105" t="n">
        <v>0</v>
      </c>
      <c r="K264" s="99" t="n">
        <f aca="false">Inputs!P259</f>
        <v>0</v>
      </c>
      <c r="L264" s="101" t="n">
        <f aca="false">Inputs!M259</f>
        <v>0</v>
      </c>
      <c r="M264" s="98" t="n">
        <f aca="false">VLOOKUP($A264,[1]!Table,MATCH(M$4,[1]!Curves,0))</f>
        <v>0</v>
      </c>
      <c r="N264" s="99" t="n">
        <f aca="false">Inputs!Q259</f>
        <v>-0.0075</v>
      </c>
      <c r="O264" s="101" t="n">
        <f aca="false">Inputs!N259</f>
        <v>0</v>
      </c>
      <c r="P264" s="102"/>
      <c r="Q264" s="103" t="n">
        <f aca="false">M264+J264+G264</f>
        <v>0</v>
      </c>
      <c r="R264" s="103" t="n">
        <f aca="false">N264+K264+H264</f>
        <v>-0.0075</v>
      </c>
      <c r="S264" s="103" t="n">
        <f aca="false">O264+L264+I264</f>
        <v>0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-0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91" t="n">
        <f aca="false">AK264+AH264+AE264</f>
        <v>0</v>
      </c>
      <c r="AZ264" s="108"/>
    </row>
    <row r="265" customFormat="false" ht="12" hidden="false" customHeight="true" outlineLevel="0" collapsed="false">
      <c r="A265" s="25" t="n">
        <f aca="false">EDATE(A264,1)</f>
        <v>44713</v>
      </c>
      <c r="B265" s="95" t="n">
        <f aca="false">Inputs!K260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105" t="n">
        <v>0</v>
      </c>
      <c r="H265" s="99" t="n">
        <f aca="false">Inputs!O260</f>
        <v>0</v>
      </c>
      <c r="I265" s="101" t="n">
        <f aca="false">Inputs!L260</f>
        <v>0</v>
      </c>
      <c r="J265" s="105" t="n">
        <v>0</v>
      </c>
      <c r="K265" s="99" t="n">
        <f aca="false">Inputs!P260</f>
        <v>0</v>
      </c>
      <c r="L265" s="101" t="n">
        <f aca="false">Inputs!M260</f>
        <v>0</v>
      </c>
      <c r="M265" s="98" t="n">
        <f aca="false">VLOOKUP($A265,[1]!Table,MATCH(M$4,[1]!Curves,0))</f>
        <v>0</v>
      </c>
      <c r="N265" s="99" t="n">
        <f aca="false">Inputs!Q260</f>
        <v>-0.0075</v>
      </c>
      <c r="O265" s="101" t="n">
        <f aca="false">Inputs!N260</f>
        <v>0</v>
      </c>
      <c r="P265" s="102"/>
      <c r="Q265" s="103" t="n">
        <f aca="false">M265+J265+G265</f>
        <v>0</v>
      </c>
      <c r="R265" s="103" t="n">
        <f aca="false">N265+K265+H265</f>
        <v>-0.0075</v>
      </c>
      <c r="S265" s="103" t="n">
        <f aca="false">O265+L265+I265</f>
        <v>0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-0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91" t="n">
        <f aca="false">AK265+AH265+AE265</f>
        <v>0</v>
      </c>
      <c r="AZ265" s="108"/>
    </row>
    <row r="266" customFormat="false" ht="12" hidden="false" customHeight="true" outlineLevel="0" collapsed="false">
      <c r="A266" s="25" t="n">
        <f aca="false">EDATE(A265,1)</f>
        <v>44743</v>
      </c>
      <c r="B266" s="95" t="n">
        <f aca="false">Inputs!K261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105" t="n">
        <v>0</v>
      </c>
      <c r="H266" s="99" t="n">
        <f aca="false">Inputs!O261</f>
        <v>0</v>
      </c>
      <c r="I266" s="101" t="n">
        <f aca="false">Inputs!L261</f>
        <v>0</v>
      </c>
      <c r="J266" s="105" t="n">
        <v>0</v>
      </c>
      <c r="K266" s="99" t="n">
        <f aca="false">Inputs!P261</f>
        <v>0</v>
      </c>
      <c r="L266" s="101" t="n">
        <f aca="false">Inputs!M261</f>
        <v>0</v>
      </c>
      <c r="M266" s="98" t="n">
        <f aca="false">VLOOKUP($A266,[1]!Table,MATCH(M$4,[1]!Curves,0))</f>
        <v>0</v>
      </c>
      <c r="N266" s="99" t="n">
        <f aca="false">Inputs!Q261</f>
        <v>-0.0075</v>
      </c>
      <c r="O266" s="101" t="n">
        <f aca="false">Inputs!N261</f>
        <v>0</v>
      </c>
      <c r="P266" s="102"/>
      <c r="Q266" s="103" t="n">
        <f aca="false">M266+J266+G266</f>
        <v>0</v>
      </c>
      <c r="R266" s="103" t="n">
        <f aca="false">N266+K266+H266</f>
        <v>-0.0075</v>
      </c>
      <c r="S266" s="103" t="n">
        <f aca="false">O266+L266+I266</f>
        <v>0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-0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91" t="n">
        <f aca="false">AK266+AH266+AE266</f>
        <v>0</v>
      </c>
      <c r="AZ266" s="108"/>
    </row>
    <row r="267" customFormat="false" ht="12" hidden="false" customHeight="true" outlineLevel="0" collapsed="false">
      <c r="A267" s="25" t="n">
        <f aca="false">EDATE(A266,1)</f>
        <v>44774</v>
      </c>
      <c r="B267" s="95" t="n">
        <f aca="false">Inputs!K262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105" t="n">
        <v>0</v>
      </c>
      <c r="H267" s="99" t="n">
        <f aca="false">Inputs!O262</f>
        <v>0</v>
      </c>
      <c r="I267" s="101" t="n">
        <f aca="false">Inputs!L262</f>
        <v>0</v>
      </c>
      <c r="J267" s="105" t="n">
        <v>0</v>
      </c>
      <c r="K267" s="99" t="n">
        <f aca="false">Inputs!P262</f>
        <v>0</v>
      </c>
      <c r="L267" s="101" t="n">
        <f aca="false">Inputs!M262</f>
        <v>0</v>
      </c>
      <c r="M267" s="98" t="n">
        <f aca="false">VLOOKUP($A267,[1]!Table,MATCH(M$4,[1]!Curves,0))</f>
        <v>0</v>
      </c>
      <c r="N267" s="99" t="n">
        <f aca="false">Inputs!Q262</f>
        <v>-0.0075</v>
      </c>
      <c r="O267" s="101" t="n">
        <f aca="false">Inputs!N262</f>
        <v>0</v>
      </c>
      <c r="P267" s="102"/>
      <c r="Q267" s="103" t="n">
        <f aca="false">M267+J267+G267</f>
        <v>0</v>
      </c>
      <c r="R267" s="103" t="n">
        <f aca="false">N267+K267+H267</f>
        <v>-0.0075</v>
      </c>
      <c r="S267" s="103" t="n">
        <f aca="false">O267+L267+I267</f>
        <v>0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-0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91" t="n">
        <f aca="false">AK267+AH267+AE267</f>
        <v>0</v>
      </c>
      <c r="AZ267" s="108"/>
    </row>
    <row r="268" customFormat="false" ht="12" hidden="false" customHeight="true" outlineLevel="0" collapsed="false">
      <c r="A268" s="25" t="n">
        <f aca="false">EDATE(A267,1)</f>
        <v>44805</v>
      </c>
      <c r="B268" s="95" t="n">
        <f aca="false">Inputs!K263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105" t="n">
        <v>0</v>
      </c>
      <c r="H268" s="99" t="n">
        <f aca="false">Inputs!O263</f>
        <v>0</v>
      </c>
      <c r="I268" s="101" t="n">
        <f aca="false">Inputs!L263</f>
        <v>0</v>
      </c>
      <c r="J268" s="105" t="n">
        <v>0</v>
      </c>
      <c r="K268" s="99" t="n">
        <f aca="false">Inputs!P263</f>
        <v>0</v>
      </c>
      <c r="L268" s="101" t="n">
        <f aca="false">Inputs!M263</f>
        <v>0</v>
      </c>
      <c r="M268" s="98" t="n">
        <f aca="false">VLOOKUP($A268,[1]!Table,MATCH(M$4,[1]!Curves,0))</f>
        <v>0</v>
      </c>
      <c r="N268" s="99" t="n">
        <f aca="false">Inputs!Q263</f>
        <v>-0.0075</v>
      </c>
      <c r="O268" s="101" t="n">
        <f aca="false">Inputs!N263</f>
        <v>0</v>
      </c>
      <c r="P268" s="102"/>
      <c r="Q268" s="103" t="n">
        <f aca="false">M268+J268+G268</f>
        <v>0</v>
      </c>
      <c r="R268" s="103" t="n">
        <f aca="false">N268+K268+H268</f>
        <v>-0.0075</v>
      </c>
      <c r="S268" s="103" t="n">
        <f aca="false">O268+L268+I268</f>
        <v>0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-0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91" t="n">
        <f aca="false">AK268+AH268+AE268</f>
        <v>0</v>
      </c>
      <c r="AZ268" s="108"/>
    </row>
    <row r="269" customFormat="false" ht="12" hidden="false" customHeight="true" outlineLevel="0" collapsed="false">
      <c r="A269" s="25" t="n">
        <f aca="false">EDATE(A268,1)</f>
        <v>44835</v>
      </c>
      <c r="B269" s="95" t="n">
        <f aca="false">Inputs!K264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105" t="n">
        <v>0</v>
      </c>
      <c r="H269" s="99" t="n">
        <f aca="false">Inputs!O264</f>
        <v>0</v>
      </c>
      <c r="I269" s="101" t="n">
        <f aca="false">Inputs!L264</f>
        <v>0</v>
      </c>
      <c r="J269" s="105" t="n">
        <v>0</v>
      </c>
      <c r="K269" s="99" t="n">
        <f aca="false">Inputs!P264</f>
        <v>0</v>
      </c>
      <c r="L269" s="101" t="n">
        <f aca="false">Inputs!M264</f>
        <v>0</v>
      </c>
      <c r="M269" s="98" t="n">
        <f aca="false">VLOOKUP($A269,[1]!Table,MATCH(M$4,[1]!Curves,0))</f>
        <v>0</v>
      </c>
      <c r="N269" s="99" t="n">
        <f aca="false">Inputs!Q264</f>
        <v>-0.0075</v>
      </c>
      <c r="O269" s="101" t="n">
        <f aca="false">Inputs!N264</f>
        <v>0</v>
      </c>
      <c r="P269" s="102"/>
      <c r="Q269" s="103" t="n">
        <f aca="false">M269+J269+G269</f>
        <v>0</v>
      </c>
      <c r="R269" s="103" t="n">
        <f aca="false">N269+K269+H269</f>
        <v>-0.0075</v>
      </c>
      <c r="S269" s="103" t="n">
        <f aca="false">O269+L269+I269</f>
        <v>0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-0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91" t="n">
        <f aca="false">AK269+AH269+AE269</f>
        <v>0</v>
      </c>
      <c r="AZ269" s="108"/>
    </row>
    <row r="270" customFormat="false" ht="12" hidden="false" customHeight="true" outlineLevel="0" collapsed="false">
      <c r="A270" s="25" t="n">
        <f aca="false">EDATE(A269,1)</f>
        <v>44866</v>
      </c>
      <c r="B270" s="95" t="n">
        <f aca="false">Inputs!K265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105" t="n">
        <v>0</v>
      </c>
      <c r="H270" s="99" t="n">
        <f aca="false">Inputs!O265</f>
        <v>0</v>
      </c>
      <c r="I270" s="101" t="n">
        <f aca="false">Inputs!L265</f>
        <v>0</v>
      </c>
      <c r="J270" s="105" t="n">
        <v>0</v>
      </c>
      <c r="K270" s="99" t="n">
        <f aca="false">Inputs!P265</f>
        <v>0</v>
      </c>
      <c r="L270" s="101" t="n">
        <f aca="false">Inputs!M265</f>
        <v>0</v>
      </c>
      <c r="M270" s="98" t="n">
        <f aca="false">VLOOKUP($A270,[1]!Table,MATCH(M$4,[1]!Curves,0))</f>
        <v>0</v>
      </c>
      <c r="N270" s="99" t="n">
        <f aca="false">Inputs!Q265</f>
        <v>-0.0075</v>
      </c>
      <c r="O270" s="101" t="n">
        <f aca="false">Inputs!N265</f>
        <v>0</v>
      </c>
      <c r="P270" s="102"/>
      <c r="Q270" s="103" t="n">
        <f aca="false">M270+J270+G270</f>
        <v>0</v>
      </c>
      <c r="R270" s="103" t="n">
        <f aca="false">N270+K270+H270</f>
        <v>-0.0075</v>
      </c>
      <c r="S270" s="103" t="n">
        <f aca="false">O270+L270+I270</f>
        <v>0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-0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91" t="n">
        <f aca="false">AK270+AH270+AE270</f>
        <v>0</v>
      </c>
      <c r="AZ270" s="108"/>
    </row>
    <row r="271" customFormat="false" ht="12" hidden="false" customHeight="true" outlineLevel="0" collapsed="false">
      <c r="A271" s="25" t="n">
        <f aca="false">EDATE(A270,1)</f>
        <v>44896</v>
      </c>
      <c r="B271" s="95" t="n">
        <f aca="false">Inputs!K266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105" t="n">
        <v>0</v>
      </c>
      <c r="H271" s="99" t="n">
        <f aca="false">Inputs!O266</f>
        <v>0</v>
      </c>
      <c r="I271" s="101" t="n">
        <f aca="false">Inputs!L266</f>
        <v>0</v>
      </c>
      <c r="J271" s="105" t="n">
        <v>0</v>
      </c>
      <c r="K271" s="99" t="n">
        <f aca="false">Inputs!P266</f>
        <v>0</v>
      </c>
      <c r="L271" s="101" t="n">
        <f aca="false">Inputs!M266</f>
        <v>0</v>
      </c>
      <c r="M271" s="98" t="n">
        <f aca="false">VLOOKUP($A271,[1]!Table,MATCH(M$4,[1]!Curves,0))</f>
        <v>0</v>
      </c>
      <c r="N271" s="99" t="n">
        <f aca="false">Inputs!Q266</f>
        <v>-0.0075</v>
      </c>
      <c r="O271" s="101" t="n">
        <f aca="false">Inputs!N266</f>
        <v>0</v>
      </c>
      <c r="P271" s="102"/>
      <c r="Q271" s="103" t="n">
        <f aca="false">M271+J271+G271</f>
        <v>0</v>
      </c>
      <c r="R271" s="103" t="n">
        <f aca="false">N271+K271+H271</f>
        <v>-0.0075</v>
      </c>
      <c r="S271" s="103" t="n">
        <f aca="false">O271+L271+I271</f>
        <v>0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-0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91" t="n">
        <f aca="false">AK271+AH271+AE271</f>
        <v>0</v>
      </c>
      <c r="AZ271" s="108"/>
    </row>
    <row r="272" customFormat="false" ht="12" hidden="false" customHeight="true" outlineLevel="0" collapsed="false">
      <c r="A272" s="25" t="n">
        <f aca="false">EDATE(A271,1)</f>
        <v>44927</v>
      </c>
      <c r="B272" s="95" t="n">
        <f aca="false">Inputs!K267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105" t="n">
        <v>0</v>
      </c>
      <c r="H272" s="99" t="n">
        <f aca="false">Inputs!O267</f>
        <v>0</v>
      </c>
      <c r="I272" s="101" t="n">
        <f aca="false">Inputs!L267</f>
        <v>0</v>
      </c>
      <c r="J272" s="105" t="n">
        <v>0</v>
      </c>
      <c r="K272" s="99" t="n">
        <f aca="false">Inputs!P267</f>
        <v>0</v>
      </c>
      <c r="L272" s="101" t="n">
        <f aca="false">Inputs!M267</f>
        <v>0</v>
      </c>
      <c r="M272" s="98" t="str">
        <f aca="false">VLOOKUP($A272,[1]!Table,MATCH(M$4,[1]!Curves,0))</f>
        <v/>
      </c>
      <c r="N272" s="99" t="e">
        <f aca="false">Inputs!Q267</f>
        <v>#VALUE!</v>
      </c>
      <c r="O272" s="101" t="n">
        <f aca="false">Inputs!N267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0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n">
        <f aca="false">$F272*J272</f>
        <v>0</v>
      </c>
      <c r="AG272" s="90" t="n">
        <f aca="false">$F272*K272</f>
        <v>0</v>
      </c>
      <c r="AH272" s="90" t="n">
        <f aca="false">$F272*L272</f>
        <v>0</v>
      </c>
      <c r="AI272" s="90" t="e">
        <f aca="false">$F272*M272</f>
        <v>#VALUE!</v>
      </c>
      <c r="AJ272" s="90" t="e">
        <f aca="false">$F272*N272</f>
        <v>#VALUE!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n">
        <f aca="false">-CHOOSE($G$3,AF272-AH272,AH272-AF272)</f>
        <v>-0</v>
      </c>
      <c r="AO272" s="90" t="e">
        <f aca="false">-CHOOSE($G$3,AI272-AL272,AK272-AI272)</f>
        <v>#VALUE!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n">
        <f aca="false">-CHOOSE($G$3,AG272-AF272,AF272-AG272)</f>
        <v>-0</v>
      </c>
      <c r="AT272" s="90" t="e">
        <f aca="false">-CHOOSE($G$3,AJ272-AI272,AI272-AJ272:AJ273)</f>
        <v>#VALUE!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91" t="n">
        <f aca="false">AK272+AH272+AE272</f>
        <v>0</v>
      </c>
      <c r="AZ272" s="108"/>
    </row>
    <row r="273" customFormat="false" ht="12" hidden="false" customHeight="true" outlineLevel="0" collapsed="false">
      <c r="A273" s="25" t="n">
        <f aca="false">EDATE(A272,1)</f>
        <v>44958</v>
      </c>
      <c r="B273" s="95" t="n">
        <f aca="false">Inputs!K268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105" t="n">
        <v>0</v>
      </c>
      <c r="H273" s="99" t="n">
        <f aca="false">Inputs!O268</f>
        <v>0</v>
      </c>
      <c r="I273" s="101" t="n">
        <f aca="false">Inputs!L268</f>
        <v>0</v>
      </c>
      <c r="J273" s="105" t="n">
        <v>0</v>
      </c>
      <c r="K273" s="99" t="n">
        <f aca="false">Inputs!P268</f>
        <v>0</v>
      </c>
      <c r="L273" s="101" t="n">
        <f aca="false">Inputs!M268</f>
        <v>0</v>
      </c>
      <c r="M273" s="98" t="str">
        <f aca="false">VLOOKUP($A273,[1]!Table,MATCH(M$4,[1]!Curves,0))</f>
        <v/>
      </c>
      <c r="N273" s="99" t="e">
        <f aca="false">Inputs!Q268</f>
        <v>#VALUE!</v>
      </c>
      <c r="O273" s="101" t="n">
        <f aca="false">Inputs!N268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0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n">
        <f aca="false">$F273*J273</f>
        <v>0</v>
      </c>
      <c r="AG273" s="90" t="n">
        <f aca="false">$F273*K273</f>
        <v>0</v>
      </c>
      <c r="AH273" s="90" t="n">
        <f aca="false">$F273*L273</f>
        <v>0</v>
      </c>
      <c r="AI273" s="90" t="e">
        <f aca="false">$F273*M273</f>
        <v>#VALUE!</v>
      </c>
      <c r="AJ273" s="90" t="e">
        <f aca="false">$F273*N273</f>
        <v>#VALUE!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n">
        <f aca="false">-CHOOSE($G$3,AF273-AH273,AH273-AF273)</f>
        <v>-0</v>
      </c>
      <c r="AO273" s="90" t="e">
        <f aca="false">-CHOOSE($G$3,AI273-AL273,AK273-AI273)</f>
        <v>#VALUE!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n">
        <f aca="false">-CHOOSE($G$3,AG273-AF273,AF273-AG273)</f>
        <v>-0</v>
      </c>
      <c r="AT273" s="90" t="e">
        <f aca="false">-CHOOSE($G$3,AJ273-AI273,AI273-AJ273:AJ274)</f>
        <v>#VALUE!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91" t="n">
        <f aca="false">AK273+AH273+AE273</f>
        <v>0</v>
      </c>
      <c r="AZ273" s="108"/>
    </row>
    <row r="274" customFormat="false" ht="12" hidden="false" customHeight="true" outlineLevel="0" collapsed="false">
      <c r="A274" s="25" t="n">
        <f aca="false">EDATE(A273,1)</f>
        <v>44986</v>
      </c>
      <c r="B274" s="95" t="n">
        <f aca="false">Inputs!K269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105" t="n">
        <v>0</v>
      </c>
      <c r="H274" s="99" t="n">
        <f aca="false">Inputs!O269</f>
        <v>0</v>
      </c>
      <c r="I274" s="101" t="n">
        <f aca="false">Inputs!L269</f>
        <v>0</v>
      </c>
      <c r="J274" s="105" t="n">
        <v>0</v>
      </c>
      <c r="K274" s="99" t="n">
        <f aca="false">Inputs!P269</f>
        <v>0</v>
      </c>
      <c r="L274" s="101" t="n">
        <f aca="false">Inputs!M269</f>
        <v>0</v>
      </c>
      <c r="M274" s="98" t="str">
        <f aca="false">VLOOKUP($A274,[1]!Table,MATCH(M$4,[1]!Curves,0))</f>
        <v/>
      </c>
      <c r="N274" s="99" t="e">
        <f aca="false">Inputs!Q269</f>
        <v>#VALUE!</v>
      </c>
      <c r="O274" s="101" t="n">
        <f aca="false">Inputs!N269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0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n">
        <f aca="false">$F274*J274</f>
        <v>0</v>
      </c>
      <c r="AG274" s="90" t="n">
        <f aca="false">$F274*K274</f>
        <v>0</v>
      </c>
      <c r="AH274" s="90" t="n">
        <f aca="false">$F274*L274</f>
        <v>0</v>
      </c>
      <c r="AI274" s="90" t="e">
        <f aca="false">$F274*M274</f>
        <v>#VALUE!</v>
      </c>
      <c r="AJ274" s="90" t="e">
        <f aca="false">$F274*N274</f>
        <v>#VALUE!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n">
        <f aca="false">-CHOOSE($G$3,AF274-AH274,AH274-AF274)</f>
        <v>-0</v>
      </c>
      <c r="AO274" s="90" t="e">
        <f aca="false">-CHOOSE($G$3,AI274-AL274,AK274-AI274)</f>
        <v>#VALUE!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n">
        <f aca="false">-CHOOSE($G$3,AG274-AF274,AF274-AG274)</f>
        <v>-0</v>
      </c>
      <c r="AT274" s="90" t="e">
        <f aca="false">-CHOOSE($G$3,AJ274-AI274,AI274-AJ274:AJ275)</f>
        <v>#VALUE!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91" t="n">
        <f aca="false">AK274+AH274+AE274</f>
        <v>0</v>
      </c>
      <c r="AZ274" s="108"/>
    </row>
    <row r="275" customFormat="false" ht="12" hidden="false" customHeight="true" outlineLevel="0" collapsed="false">
      <c r="A275" s="25" t="n">
        <f aca="false">EDATE(A274,1)</f>
        <v>45017</v>
      </c>
      <c r="B275" s="95" t="n">
        <f aca="false">Inputs!K270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105" t="n">
        <v>0</v>
      </c>
      <c r="H275" s="99" t="n">
        <f aca="false">Inputs!O270</f>
        <v>0</v>
      </c>
      <c r="I275" s="101" t="n">
        <f aca="false">Inputs!L270</f>
        <v>0</v>
      </c>
      <c r="J275" s="105" t="n">
        <v>0</v>
      </c>
      <c r="K275" s="99" t="n">
        <f aca="false">Inputs!P270</f>
        <v>0</v>
      </c>
      <c r="L275" s="101" t="n">
        <f aca="false">Inputs!M270</f>
        <v>0</v>
      </c>
      <c r="M275" s="98" t="str">
        <f aca="false">VLOOKUP($A275,[1]!Table,MATCH(M$4,[1]!Curves,0))</f>
        <v/>
      </c>
      <c r="N275" s="99" t="e">
        <f aca="false">Inputs!Q270</f>
        <v>#VALUE!</v>
      </c>
      <c r="O275" s="101" t="n">
        <f aca="false">Inputs!N270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0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n">
        <f aca="false">$F275*J275</f>
        <v>0</v>
      </c>
      <c r="AG275" s="90" t="n">
        <f aca="false">$F275*K275</f>
        <v>0</v>
      </c>
      <c r="AH275" s="90" t="n">
        <f aca="false">$F275*L275</f>
        <v>0</v>
      </c>
      <c r="AI275" s="90" t="e">
        <f aca="false">$F275*M275</f>
        <v>#VALUE!</v>
      </c>
      <c r="AJ275" s="90" t="e">
        <f aca="false">$F275*N275</f>
        <v>#VALUE!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n">
        <f aca="false">-CHOOSE($G$3,AF275-AH275,AH275-AF275)</f>
        <v>-0</v>
      </c>
      <c r="AO275" s="90" t="e">
        <f aca="false">-CHOOSE($G$3,AI275-AL275,AK275-AI275)</f>
        <v>#VALUE!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n">
        <f aca="false">-CHOOSE($G$3,AG275-AF275,AF275-AG275)</f>
        <v>-0</v>
      </c>
      <c r="AT275" s="90" t="e">
        <f aca="false">-CHOOSE($G$3,AJ275-AI275,AI275-AJ275:AJ276)</f>
        <v>#VALUE!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91" t="n">
        <f aca="false">AK275+AH275+AE275</f>
        <v>0</v>
      </c>
      <c r="AZ275" s="108"/>
    </row>
    <row r="276" customFormat="false" ht="12" hidden="false" customHeight="true" outlineLevel="0" collapsed="false">
      <c r="A276" s="25" t="n">
        <f aca="false">EDATE(A275,1)</f>
        <v>45047</v>
      </c>
      <c r="B276" s="95" t="n">
        <f aca="false">Inputs!K271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105" t="n">
        <v>0</v>
      </c>
      <c r="H276" s="99" t="n">
        <f aca="false">Inputs!O271</f>
        <v>0</v>
      </c>
      <c r="I276" s="101" t="n">
        <f aca="false">Inputs!L271</f>
        <v>0</v>
      </c>
      <c r="J276" s="105" t="n">
        <v>0</v>
      </c>
      <c r="K276" s="99" t="n">
        <f aca="false">Inputs!P271</f>
        <v>0</v>
      </c>
      <c r="L276" s="101" t="n">
        <f aca="false">Inputs!M271</f>
        <v>0</v>
      </c>
      <c r="M276" s="98" t="str">
        <f aca="false">VLOOKUP($A276,[1]!Table,MATCH(M$4,[1]!Curves,0))</f>
        <v/>
      </c>
      <c r="N276" s="99" t="e">
        <f aca="false">Inputs!Q271</f>
        <v>#VALUE!</v>
      </c>
      <c r="O276" s="101" t="n">
        <f aca="false">Inputs!N271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0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n">
        <f aca="false">$F276*J276</f>
        <v>0</v>
      </c>
      <c r="AG276" s="90" t="n">
        <f aca="false">$F276*K276</f>
        <v>0</v>
      </c>
      <c r="AH276" s="90" t="n">
        <f aca="false">$F276*L276</f>
        <v>0</v>
      </c>
      <c r="AI276" s="90" t="e">
        <f aca="false">$F276*M276</f>
        <v>#VALUE!</v>
      </c>
      <c r="AJ276" s="90" t="e">
        <f aca="false">$F276*N276</f>
        <v>#VALUE!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n">
        <f aca="false">-CHOOSE($G$3,AF276-AH276,AH276-AF276)</f>
        <v>-0</v>
      </c>
      <c r="AO276" s="90" t="e">
        <f aca="false">-CHOOSE($G$3,AI276-AL276,AK276-AI276)</f>
        <v>#VALUE!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n">
        <f aca="false">-CHOOSE($G$3,AG276-AF276,AF276-AG276)</f>
        <v>-0</v>
      </c>
      <c r="AT276" s="90" t="e">
        <f aca="false">-CHOOSE($G$3,AJ276-AI276,AI276-AJ276:AJ277)</f>
        <v>#VALUE!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91" t="n">
        <f aca="false">AK276+AH276+AE276</f>
        <v>0</v>
      </c>
      <c r="AZ276" s="108"/>
    </row>
    <row r="277" customFormat="false" ht="12" hidden="false" customHeight="true" outlineLevel="0" collapsed="false">
      <c r="A277" s="25" t="n">
        <f aca="false">EDATE(A276,1)</f>
        <v>45078</v>
      </c>
      <c r="B277" s="95" t="n">
        <f aca="false">Inputs!K272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105" t="n">
        <v>0</v>
      </c>
      <c r="H277" s="99" t="n">
        <f aca="false">Inputs!O272</f>
        <v>0</v>
      </c>
      <c r="I277" s="101" t="n">
        <f aca="false">Inputs!L272</f>
        <v>0</v>
      </c>
      <c r="J277" s="105" t="n">
        <v>0</v>
      </c>
      <c r="K277" s="99" t="n">
        <f aca="false">Inputs!P272</f>
        <v>0</v>
      </c>
      <c r="L277" s="101" t="n">
        <f aca="false">Inputs!M272</f>
        <v>0</v>
      </c>
      <c r="M277" s="98" t="str">
        <f aca="false">VLOOKUP($A277,[1]!Table,MATCH(M$4,[1]!Curves,0))</f>
        <v/>
      </c>
      <c r="N277" s="99" t="e">
        <f aca="false">Inputs!Q272</f>
        <v>#VALUE!</v>
      </c>
      <c r="O277" s="101" t="n">
        <f aca="false">Inputs!N272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0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n">
        <f aca="false">$F277*J277</f>
        <v>0</v>
      </c>
      <c r="AG277" s="90" t="n">
        <f aca="false">$F277*K277</f>
        <v>0</v>
      </c>
      <c r="AH277" s="90" t="n">
        <f aca="false">$F277*L277</f>
        <v>0</v>
      </c>
      <c r="AI277" s="90" t="e">
        <f aca="false">$F277*M277</f>
        <v>#VALUE!</v>
      </c>
      <c r="AJ277" s="90" t="e">
        <f aca="false">$F277*N277</f>
        <v>#VALUE!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n">
        <f aca="false">-CHOOSE($G$3,AF277-AH277,AH277-AF277)</f>
        <v>-0</v>
      </c>
      <c r="AO277" s="90" t="e">
        <f aca="false">-CHOOSE($G$3,AI277-AL277,AK277-AI277)</f>
        <v>#VALUE!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n">
        <f aca="false">-CHOOSE($G$3,AG277-AF277,AF277-AG277)</f>
        <v>-0</v>
      </c>
      <c r="AT277" s="90" t="e">
        <f aca="false">-CHOOSE($G$3,AJ277-AI277,AI277-AJ277:AJ278)</f>
        <v>#VALUE!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91" t="n">
        <f aca="false">AK277+AH277+AE277</f>
        <v>0</v>
      </c>
      <c r="AZ277" s="108"/>
    </row>
    <row r="278" customFormat="false" ht="12" hidden="false" customHeight="true" outlineLevel="0" collapsed="false">
      <c r="A278" s="25" t="n">
        <f aca="false">EDATE(A277,1)</f>
        <v>45108</v>
      </c>
      <c r="B278" s="95" t="n">
        <f aca="false">Inputs!K273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105" t="n">
        <v>0</v>
      </c>
      <c r="H278" s="99" t="n">
        <f aca="false">Inputs!O273</f>
        <v>0</v>
      </c>
      <c r="I278" s="101" t="n">
        <f aca="false">Inputs!L273</f>
        <v>0</v>
      </c>
      <c r="J278" s="105" t="n">
        <v>0</v>
      </c>
      <c r="K278" s="99" t="n">
        <f aca="false">Inputs!P273</f>
        <v>0</v>
      </c>
      <c r="L278" s="101" t="n">
        <f aca="false">Inputs!M273</f>
        <v>0</v>
      </c>
      <c r="M278" s="98" t="str">
        <f aca="false">VLOOKUP($A278,[1]!Table,MATCH(M$4,[1]!Curves,0))</f>
        <v/>
      </c>
      <c r="N278" s="99" t="e">
        <f aca="false">Inputs!Q273</f>
        <v>#VALUE!</v>
      </c>
      <c r="O278" s="101" t="n">
        <f aca="false">Inputs!N273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0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n">
        <f aca="false">$F278*J278</f>
        <v>0</v>
      </c>
      <c r="AG278" s="90" t="n">
        <f aca="false">$F278*K278</f>
        <v>0</v>
      </c>
      <c r="AH278" s="90" t="n">
        <f aca="false">$F278*L278</f>
        <v>0</v>
      </c>
      <c r="AI278" s="90" t="e">
        <f aca="false">$F278*M278</f>
        <v>#VALUE!</v>
      </c>
      <c r="AJ278" s="90" t="e">
        <f aca="false">$F278*N278</f>
        <v>#VALUE!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n">
        <f aca="false">-CHOOSE($G$3,AF278-AH278,AH278-AF278)</f>
        <v>-0</v>
      </c>
      <c r="AO278" s="90" t="e">
        <f aca="false">-CHOOSE($G$3,AI278-AL278,AK278-AI278)</f>
        <v>#VALUE!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n">
        <f aca="false">-CHOOSE($G$3,AG278-AF278,AF278-AG278)</f>
        <v>-0</v>
      </c>
      <c r="AT278" s="90" t="e">
        <f aca="false">-CHOOSE($G$3,AJ278-AI278,AI278-AJ278:AJ279)</f>
        <v>#VALUE!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91" t="n">
        <f aca="false">AK278+AH278+AE278</f>
        <v>0</v>
      </c>
      <c r="AZ278" s="108"/>
    </row>
    <row r="279" customFormat="false" ht="12" hidden="false" customHeight="true" outlineLevel="0" collapsed="false">
      <c r="A279" s="25" t="n">
        <f aca="false">EDATE(A278,1)</f>
        <v>45139</v>
      </c>
      <c r="B279" s="95" t="n">
        <f aca="false">Inputs!K274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105" t="n">
        <v>0</v>
      </c>
      <c r="H279" s="99" t="n">
        <f aca="false">Inputs!O274</f>
        <v>0</v>
      </c>
      <c r="I279" s="101" t="n">
        <f aca="false">Inputs!L274</f>
        <v>0</v>
      </c>
      <c r="J279" s="105" t="n">
        <v>0</v>
      </c>
      <c r="K279" s="99" t="n">
        <f aca="false">Inputs!P274</f>
        <v>0</v>
      </c>
      <c r="L279" s="101" t="n">
        <f aca="false">Inputs!M274</f>
        <v>0</v>
      </c>
      <c r="M279" s="98" t="str">
        <f aca="false">VLOOKUP($A279,[1]!Table,MATCH(M$4,[1]!Curves,0))</f>
        <v/>
      </c>
      <c r="N279" s="99" t="e">
        <f aca="false">Inputs!Q274</f>
        <v>#VALUE!</v>
      </c>
      <c r="O279" s="101" t="n">
        <f aca="false">Inputs!N274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0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n">
        <f aca="false">$F279*J279</f>
        <v>0</v>
      </c>
      <c r="AG279" s="90" t="n">
        <f aca="false">$F279*K279</f>
        <v>0</v>
      </c>
      <c r="AH279" s="90" t="n">
        <f aca="false">$F279*L279</f>
        <v>0</v>
      </c>
      <c r="AI279" s="90" t="e">
        <f aca="false">$F279*M279</f>
        <v>#VALUE!</v>
      </c>
      <c r="AJ279" s="90" t="e">
        <f aca="false">$F279*N279</f>
        <v>#VALUE!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n">
        <f aca="false">-CHOOSE($G$3,AF279-AH279,AH279-AF279)</f>
        <v>-0</v>
      </c>
      <c r="AO279" s="90" t="e">
        <f aca="false">-CHOOSE($G$3,AI279-AL279,AK279-AI279)</f>
        <v>#VALUE!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n">
        <f aca="false">-CHOOSE($G$3,AG279-AF279,AF279-AG279)</f>
        <v>-0</v>
      </c>
      <c r="AT279" s="90" t="e">
        <f aca="false">-CHOOSE($G$3,AJ279-AI279,AI279-AJ279:AJ280)</f>
        <v>#VALUE!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91" t="n">
        <f aca="false">AK279+AH279+AE279</f>
        <v>0</v>
      </c>
      <c r="AZ279" s="108"/>
    </row>
    <row r="280" customFormat="false" ht="12" hidden="false" customHeight="true" outlineLevel="0" collapsed="false">
      <c r="A280" s="25" t="n">
        <f aca="false">EDATE(A279,1)</f>
        <v>45170</v>
      </c>
      <c r="B280" s="95" t="n">
        <f aca="false">Inputs!K275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105" t="n">
        <v>0</v>
      </c>
      <c r="H280" s="99" t="n">
        <f aca="false">Inputs!O275</f>
        <v>0</v>
      </c>
      <c r="I280" s="101" t="n">
        <f aca="false">Inputs!L275</f>
        <v>0</v>
      </c>
      <c r="J280" s="105" t="n">
        <v>0</v>
      </c>
      <c r="K280" s="99" t="n">
        <f aca="false">Inputs!P275</f>
        <v>0</v>
      </c>
      <c r="L280" s="101" t="n">
        <f aca="false">Inputs!M275</f>
        <v>0</v>
      </c>
      <c r="M280" s="98" t="str">
        <f aca="false">VLOOKUP($A280,[1]!Table,MATCH(M$4,[1]!Curves,0))</f>
        <v/>
      </c>
      <c r="N280" s="99" t="e">
        <f aca="false">Inputs!Q275</f>
        <v>#VALUE!</v>
      </c>
      <c r="O280" s="101" t="n">
        <f aca="false">Inputs!N275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0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n">
        <f aca="false">$F280*J280</f>
        <v>0</v>
      </c>
      <c r="AG280" s="90" t="n">
        <f aca="false">$F280*K280</f>
        <v>0</v>
      </c>
      <c r="AH280" s="90" t="n">
        <f aca="false">$F280*L280</f>
        <v>0</v>
      </c>
      <c r="AI280" s="90" t="e">
        <f aca="false">$F280*M280</f>
        <v>#VALUE!</v>
      </c>
      <c r="AJ280" s="90" t="e">
        <f aca="false">$F280*N280</f>
        <v>#VALUE!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n">
        <f aca="false">-CHOOSE($G$3,AF280-AH280,AH280-AF280)</f>
        <v>-0</v>
      </c>
      <c r="AO280" s="90" t="e">
        <f aca="false">-CHOOSE($G$3,AI280-AL280,AK280-AI280)</f>
        <v>#VALUE!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n">
        <f aca="false">-CHOOSE($G$3,AG280-AF280,AF280-AG280)</f>
        <v>-0</v>
      </c>
      <c r="AT280" s="90" t="e">
        <f aca="false">-CHOOSE($G$3,AJ280-AI280,AI280-AJ280:AJ281)</f>
        <v>#VALUE!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91" t="n">
        <f aca="false">AK280+AH280+AE280</f>
        <v>0</v>
      </c>
      <c r="AZ280" s="108"/>
    </row>
    <row r="281" customFormat="false" ht="12" hidden="false" customHeight="true" outlineLevel="0" collapsed="false">
      <c r="A281" s="25" t="n">
        <f aca="false">EDATE(A280,1)</f>
        <v>45200</v>
      </c>
      <c r="B281" s="95" t="n">
        <f aca="false">Inputs!K276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105" t="n">
        <v>0</v>
      </c>
      <c r="H281" s="99" t="n">
        <f aca="false">Inputs!O276</f>
        <v>0</v>
      </c>
      <c r="I281" s="101" t="n">
        <f aca="false">Inputs!L276</f>
        <v>0</v>
      </c>
      <c r="J281" s="105" t="n">
        <v>0</v>
      </c>
      <c r="K281" s="99" t="n">
        <f aca="false">Inputs!P276</f>
        <v>0</v>
      </c>
      <c r="L281" s="101" t="n">
        <f aca="false">Inputs!M276</f>
        <v>0</v>
      </c>
      <c r="M281" s="98" t="str">
        <f aca="false">VLOOKUP($A281,[1]!Table,MATCH(M$4,[1]!Curves,0))</f>
        <v/>
      </c>
      <c r="N281" s="99" t="e">
        <f aca="false">Inputs!Q276</f>
        <v>#VALUE!</v>
      </c>
      <c r="O281" s="101" t="n">
        <f aca="false">Inputs!N276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0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n">
        <f aca="false">$F281*J281</f>
        <v>0</v>
      </c>
      <c r="AG281" s="90" t="n">
        <f aca="false">$F281*K281</f>
        <v>0</v>
      </c>
      <c r="AH281" s="90" t="n">
        <f aca="false">$F281*L281</f>
        <v>0</v>
      </c>
      <c r="AI281" s="90" t="e">
        <f aca="false">$F281*M281</f>
        <v>#VALUE!</v>
      </c>
      <c r="AJ281" s="90" t="e">
        <f aca="false">$F281*N281</f>
        <v>#VALUE!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n">
        <f aca="false">-CHOOSE($G$3,AF281-AH281,AH281-AF281)</f>
        <v>-0</v>
      </c>
      <c r="AO281" s="90" t="e">
        <f aca="false">-CHOOSE($G$3,AI281-AL281,AK281-AI281)</f>
        <v>#VALUE!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n">
        <f aca="false">-CHOOSE($G$3,AG281-AF281,AF281-AG281)</f>
        <v>-0</v>
      </c>
      <c r="AT281" s="90" t="e">
        <f aca="false">-CHOOSE($G$3,AJ281-AI281,AI281-AJ281:AJ282)</f>
        <v>#VALUE!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91" t="n">
        <f aca="false">AK281+AH281+AE281</f>
        <v>0</v>
      </c>
      <c r="AZ281" s="108"/>
    </row>
    <row r="282" customFormat="false" ht="12" hidden="false" customHeight="true" outlineLevel="0" collapsed="false">
      <c r="A282" s="25" t="n">
        <f aca="false">EDATE(A281,1)</f>
        <v>45231</v>
      </c>
      <c r="B282" s="95" t="n">
        <f aca="false">Inputs!K277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105" t="n">
        <v>0</v>
      </c>
      <c r="H282" s="99" t="n">
        <f aca="false">Inputs!O277</f>
        <v>0</v>
      </c>
      <c r="I282" s="101" t="n">
        <f aca="false">Inputs!L277</f>
        <v>0</v>
      </c>
      <c r="J282" s="105" t="n">
        <v>0</v>
      </c>
      <c r="K282" s="99" t="n">
        <f aca="false">Inputs!P277</f>
        <v>0</v>
      </c>
      <c r="L282" s="101" t="n">
        <f aca="false">Inputs!M277</f>
        <v>0</v>
      </c>
      <c r="M282" s="98" t="str">
        <f aca="false">VLOOKUP($A282,[1]!Table,MATCH(M$4,[1]!Curves,0))</f>
        <v/>
      </c>
      <c r="N282" s="99" t="e">
        <f aca="false">Inputs!Q277</f>
        <v>#VALUE!</v>
      </c>
      <c r="O282" s="101" t="n">
        <f aca="false">Inputs!N277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0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n">
        <f aca="false">$F282*J282</f>
        <v>0</v>
      </c>
      <c r="AG282" s="90" t="n">
        <f aca="false">$F282*K282</f>
        <v>0</v>
      </c>
      <c r="AH282" s="90" t="n">
        <f aca="false">$F282*L282</f>
        <v>0</v>
      </c>
      <c r="AI282" s="90" t="e">
        <f aca="false">$F282*M282</f>
        <v>#VALUE!</v>
      </c>
      <c r="AJ282" s="90" t="e">
        <f aca="false">$F282*N282</f>
        <v>#VALUE!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n">
        <f aca="false">-CHOOSE($G$3,AF282-AH282,AH282-AF282)</f>
        <v>-0</v>
      </c>
      <c r="AO282" s="90" t="e">
        <f aca="false">-CHOOSE($G$3,AI282-AL282,AK282-AI282)</f>
        <v>#VALUE!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n">
        <f aca="false">-CHOOSE($G$3,AG282-AF282,AF282-AG282)</f>
        <v>-0</v>
      </c>
      <c r="AT282" s="90" t="e">
        <f aca="false">-CHOOSE($G$3,AJ282-AI282,AI282-AJ282:AJ283)</f>
        <v>#VALUE!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91" t="n">
        <f aca="false">AK282+AH282+AE282</f>
        <v>0</v>
      </c>
      <c r="AZ282" s="108"/>
    </row>
    <row r="283" customFormat="false" ht="12" hidden="false" customHeight="true" outlineLevel="0" collapsed="false">
      <c r="A283" s="25" t="n">
        <f aca="false">EDATE(A282,1)</f>
        <v>45261</v>
      </c>
      <c r="B283" s="95" t="n">
        <f aca="false">Inputs!K278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105" t="n">
        <v>0</v>
      </c>
      <c r="H283" s="99" t="n">
        <f aca="false">Inputs!O278</f>
        <v>0</v>
      </c>
      <c r="I283" s="101" t="n">
        <f aca="false">Inputs!L278</f>
        <v>0</v>
      </c>
      <c r="J283" s="105" t="n">
        <v>0</v>
      </c>
      <c r="K283" s="99" t="n">
        <f aca="false">Inputs!P278</f>
        <v>0</v>
      </c>
      <c r="L283" s="101" t="n">
        <f aca="false">Inputs!M278</f>
        <v>0</v>
      </c>
      <c r="M283" s="98" t="str">
        <f aca="false">VLOOKUP($A283,[1]!Table,MATCH(M$4,[1]!Curves,0))</f>
        <v/>
      </c>
      <c r="N283" s="99" t="e">
        <f aca="false">Inputs!Q278</f>
        <v>#VALUE!</v>
      </c>
      <c r="O283" s="101" t="n">
        <f aca="false">Inputs!N278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0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n">
        <f aca="false">$F283*J283</f>
        <v>0</v>
      </c>
      <c r="AG283" s="90" t="n">
        <f aca="false">$F283*K283</f>
        <v>0</v>
      </c>
      <c r="AH283" s="90" t="n">
        <f aca="false">$F283*L283</f>
        <v>0</v>
      </c>
      <c r="AI283" s="90" t="e">
        <f aca="false">$F283*M283</f>
        <v>#VALUE!</v>
      </c>
      <c r="AJ283" s="90" t="e">
        <f aca="false">$F283*N283</f>
        <v>#VALUE!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n">
        <f aca="false">-CHOOSE($G$3,AF283-AH283,AH283-AF283)</f>
        <v>-0</v>
      </c>
      <c r="AO283" s="90" t="e">
        <f aca="false">-CHOOSE($G$3,AI283-AL283,AK283-AI283)</f>
        <v>#VALUE!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n">
        <f aca="false">-CHOOSE($G$3,AG283-AF283,AF283-AG283)</f>
        <v>-0</v>
      </c>
      <c r="AT283" s="90" t="e">
        <f aca="false">-CHOOSE($G$3,AJ283-AI283,AI283-AJ283:AJ284)</f>
        <v>#VALUE!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91" t="n">
        <f aca="false">AK283+AH283+AE283</f>
        <v>0</v>
      </c>
      <c r="AZ283" s="108"/>
    </row>
    <row r="284" customFormat="false" ht="12" hidden="false" customHeight="true" outlineLevel="0" collapsed="false">
      <c r="A284" s="25" t="n">
        <f aca="false">EDATE(A283,1)</f>
        <v>45292</v>
      </c>
      <c r="B284" s="95" t="n">
        <f aca="false">Inputs!K279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105" t="n">
        <v>0</v>
      </c>
      <c r="H284" s="99" t="n">
        <f aca="false">Inputs!O279</f>
        <v>0</v>
      </c>
      <c r="I284" s="101" t="n">
        <f aca="false">Inputs!L279</f>
        <v>0</v>
      </c>
      <c r="J284" s="105" t="n">
        <v>0</v>
      </c>
      <c r="K284" s="99" t="n">
        <f aca="false">Inputs!P279</f>
        <v>0</v>
      </c>
      <c r="L284" s="101" t="n">
        <f aca="false">Inputs!M279</f>
        <v>0</v>
      </c>
      <c r="M284" s="98" t="str">
        <f aca="false">VLOOKUP($A284,[1]!Table,MATCH(M$4,[1]!Curves,0))</f>
        <v/>
      </c>
      <c r="N284" s="99" t="e">
        <f aca="false">Inputs!Q279</f>
        <v>#VALUE!</v>
      </c>
      <c r="O284" s="101" t="n">
        <f aca="false">Inputs!N279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0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n">
        <f aca="false">$F284*J284</f>
        <v>0</v>
      </c>
      <c r="AG284" s="90" t="n">
        <f aca="false">$F284*K284</f>
        <v>0</v>
      </c>
      <c r="AH284" s="90" t="n">
        <f aca="false">$F284*L284</f>
        <v>0</v>
      </c>
      <c r="AI284" s="90" t="e">
        <f aca="false">$F284*M284</f>
        <v>#VALUE!</v>
      </c>
      <c r="AJ284" s="90" t="e">
        <f aca="false">$F284*N284</f>
        <v>#VALUE!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n">
        <f aca="false">-CHOOSE($G$3,AF284-AH284,AH284-AF284)</f>
        <v>-0</v>
      </c>
      <c r="AO284" s="90" t="e">
        <f aca="false">-CHOOSE($G$3,AI284-AL284,AK284-AI284)</f>
        <v>#VALUE!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n">
        <f aca="false">-CHOOSE($G$3,AG284-AF284,AF284-AG284)</f>
        <v>-0</v>
      </c>
      <c r="AT284" s="90" t="e">
        <f aca="false">-CHOOSE($G$3,AJ284-AI284,AI284-AJ284:AJ285)</f>
        <v>#VALUE!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91" t="n">
        <f aca="false">AK284+AH284+AE284</f>
        <v>0</v>
      </c>
      <c r="AZ284" s="108"/>
    </row>
    <row r="285" customFormat="false" ht="12" hidden="false" customHeight="true" outlineLevel="0" collapsed="false">
      <c r="A285" s="25" t="n">
        <f aca="false">EDATE(A284,1)</f>
        <v>45323</v>
      </c>
      <c r="B285" s="95" t="n">
        <f aca="false">Inputs!K280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105" t="n">
        <v>0</v>
      </c>
      <c r="H285" s="99" t="n">
        <f aca="false">Inputs!O280</f>
        <v>0</v>
      </c>
      <c r="I285" s="101" t="n">
        <f aca="false">Inputs!L280</f>
        <v>0</v>
      </c>
      <c r="J285" s="105" t="n">
        <v>0</v>
      </c>
      <c r="K285" s="99" t="n">
        <f aca="false">Inputs!P280</f>
        <v>0</v>
      </c>
      <c r="L285" s="101" t="n">
        <f aca="false">Inputs!M280</f>
        <v>0</v>
      </c>
      <c r="M285" s="98" t="str">
        <f aca="false">VLOOKUP($A285,[1]!Table,MATCH(M$4,[1]!Curves,0))</f>
        <v/>
      </c>
      <c r="N285" s="99" t="e">
        <f aca="false">Inputs!Q280</f>
        <v>#VALUE!</v>
      </c>
      <c r="O285" s="101" t="n">
        <f aca="false">Inputs!N280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0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n">
        <f aca="false">$F285*J285</f>
        <v>0</v>
      </c>
      <c r="AG285" s="90" t="n">
        <f aca="false">$F285*K285</f>
        <v>0</v>
      </c>
      <c r="AH285" s="90" t="n">
        <f aca="false">$F285*L285</f>
        <v>0</v>
      </c>
      <c r="AI285" s="90" t="e">
        <f aca="false">$F285*M285</f>
        <v>#VALUE!</v>
      </c>
      <c r="AJ285" s="90" t="e">
        <f aca="false">$F285*N285</f>
        <v>#VALUE!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n">
        <f aca="false">-CHOOSE($G$3,AF285-AH285,AH285-AF285)</f>
        <v>-0</v>
      </c>
      <c r="AO285" s="90" t="e">
        <f aca="false">-CHOOSE($G$3,AI285-AL285,AK285-AI285)</f>
        <v>#VALUE!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n">
        <f aca="false">-CHOOSE($G$3,AG285-AF285,AF285-AG285)</f>
        <v>-0</v>
      </c>
      <c r="AT285" s="90" t="e">
        <f aca="false">-CHOOSE($G$3,AJ285-AI285,AI285-AJ285:AJ286)</f>
        <v>#VALUE!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91" t="n">
        <f aca="false">AK285+AH285+AE285</f>
        <v>0</v>
      </c>
      <c r="AZ285" s="108"/>
    </row>
    <row r="286" customFormat="false" ht="12" hidden="false" customHeight="true" outlineLevel="0" collapsed="false">
      <c r="A286" s="25" t="n">
        <f aca="false">EDATE(A285,1)</f>
        <v>45352</v>
      </c>
      <c r="B286" s="95" t="n">
        <f aca="false">Inputs!K281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105" t="n">
        <v>0</v>
      </c>
      <c r="H286" s="99" t="n">
        <f aca="false">Inputs!O281</f>
        <v>0</v>
      </c>
      <c r="I286" s="101" t="n">
        <f aca="false">Inputs!L281</f>
        <v>0</v>
      </c>
      <c r="J286" s="105" t="n">
        <v>0</v>
      </c>
      <c r="K286" s="99" t="n">
        <f aca="false">Inputs!P281</f>
        <v>0</v>
      </c>
      <c r="L286" s="101" t="n">
        <f aca="false">Inputs!M281</f>
        <v>0</v>
      </c>
      <c r="M286" s="98" t="str">
        <f aca="false">VLOOKUP($A286,[1]!Table,MATCH(M$4,[1]!Curves,0))</f>
        <v/>
      </c>
      <c r="N286" s="99" t="e">
        <f aca="false">Inputs!Q281</f>
        <v>#VALUE!</v>
      </c>
      <c r="O286" s="101" t="n">
        <f aca="false">Inputs!N281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0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n">
        <f aca="false">$F286*J286</f>
        <v>0</v>
      </c>
      <c r="AG286" s="90" t="n">
        <f aca="false">$F286*K286</f>
        <v>0</v>
      </c>
      <c r="AH286" s="90" t="n">
        <f aca="false">$F286*L286</f>
        <v>0</v>
      </c>
      <c r="AI286" s="90" t="e">
        <f aca="false">$F286*M286</f>
        <v>#VALUE!</v>
      </c>
      <c r="AJ286" s="90" t="e">
        <f aca="false">$F286*N286</f>
        <v>#VALUE!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n">
        <f aca="false">-CHOOSE($G$3,AF286-AH286,AH286-AF286)</f>
        <v>-0</v>
      </c>
      <c r="AO286" s="90" t="e">
        <f aca="false">-CHOOSE($G$3,AI286-AL286,AK286-AI286)</f>
        <v>#VALUE!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n">
        <f aca="false">-CHOOSE($G$3,AG286-AF286,AF286-AG286)</f>
        <v>-0</v>
      </c>
      <c r="AT286" s="90" t="e">
        <f aca="false">-CHOOSE($G$3,AJ286-AI286,AI286-AJ286:AJ287)</f>
        <v>#VALUE!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91" t="n">
        <f aca="false">AK286+AH286+AE286</f>
        <v>0</v>
      </c>
      <c r="AZ286" s="108"/>
    </row>
    <row r="287" customFormat="false" ht="12" hidden="false" customHeight="true" outlineLevel="0" collapsed="false">
      <c r="A287" s="25" t="n">
        <f aca="false">EDATE(A286,1)</f>
        <v>45383</v>
      </c>
      <c r="B287" s="95" t="n">
        <f aca="false">Inputs!K282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105" t="n">
        <v>0</v>
      </c>
      <c r="H287" s="99" t="n">
        <f aca="false">Inputs!O282</f>
        <v>0</v>
      </c>
      <c r="I287" s="101" t="n">
        <f aca="false">Inputs!L282</f>
        <v>0</v>
      </c>
      <c r="J287" s="105" t="n">
        <v>0</v>
      </c>
      <c r="K287" s="99" t="n">
        <f aca="false">Inputs!P282</f>
        <v>0</v>
      </c>
      <c r="L287" s="101" t="n">
        <f aca="false">Inputs!M282</f>
        <v>0</v>
      </c>
      <c r="M287" s="98" t="str">
        <f aca="false">VLOOKUP($A287,[1]!Table,MATCH(M$4,[1]!Curves,0))</f>
        <v/>
      </c>
      <c r="N287" s="99" t="e">
        <f aca="false">Inputs!Q282</f>
        <v>#VALUE!</v>
      </c>
      <c r="O287" s="101" t="n">
        <f aca="false">Inputs!N282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0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n">
        <f aca="false">$F287*J287</f>
        <v>0</v>
      </c>
      <c r="AG287" s="90" t="n">
        <f aca="false">$F287*K287</f>
        <v>0</v>
      </c>
      <c r="AH287" s="90" t="n">
        <f aca="false">$F287*L287</f>
        <v>0</v>
      </c>
      <c r="AI287" s="90" t="e">
        <f aca="false">$F287*M287</f>
        <v>#VALUE!</v>
      </c>
      <c r="AJ287" s="90" t="e">
        <f aca="false">$F287*N287</f>
        <v>#VALUE!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n">
        <f aca="false">-CHOOSE($G$3,AF287-AH287,AH287-AF287)</f>
        <v>-0</v>
      </c>
      <c r="AO287" s="90" t="e">
        <f aca="false">-CHOOSE($G$3,AI287-AL287,AK287-AI287)</f>
        <v>#VALUE!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n">
        <f aca="false">-CHOOSE($G$3,AG287-AF287,AF287-AG287)</f>
        <v>-0</v>
      </c>
      <c r="AT287" s="90" t="e">
        <f aca="false">-CHOOSE($G$3,AJ287-AI287,AI287-AJ287:AJ288)</f>
        <v>#VALUE!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91" t="n">
        <f aca="false">AK287+AH287+AE287</f>
        <v>0</v>
      </c>
      <c r="AZ287" s="108"/>
    </row>
    <row r="288" customFormat="false" ht="12" hidden="false" customHeight="true" outlineLevel="0" collapsed="false">
      <c r="A288" s="25" t="n">
        <f aca="false">EDATE(A287,1)</f>
        <v>45413</v>
      </c>
      <c r="B288" s="95" t="n">
        <f aca="false">Inputs!K283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105" t="n">
        <v>0</v>
      </c>
      <c r="H288" s="99" t="n">
        <f aca="false">Inputs!O283</f>
        <v>0</v>
      </c>
      <c r="I288" s="101" t="n">
        <f aca="false">Inputs!L283</f>
        <v>0</v>
      </c>
      <c r="J288" s="105" t="n">
        <v>0</v>
      </c>
      <c r="K288" s="99" t="n">
        <f aca="false">Inputs!P283</f>
        <v>0</v>
      </c>
      <c r="L288" s="101" t="n">
        <f aca="false">Inputs!M283</f>
        <v>0</v>
      </c>
      <c r="M288" s="98" t="str">
        <f aca="false">VLOOKUP($A288,[1]!Table,MATCH(M$4,[1]!Curves,0))</f>
        <v/>
      </c>
      <c r="N288" s="99" t="e">
        <f aca="false">Inputs!Q283</f>
        <v>#VALUE!</v>
      </c>
      <c r="O288" s="101" t="n">
        <f aca="false">Inputs!N283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0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n">
        <f aca="false">$F288*J288</f>
        <v>0</v>
      </c>
      <c r="AG288" s="90" t="n">
        <f aca="false">$F288*K288</f>
        <v>0</v>
      </c>
      <c r="AH288" s="90" t="n">
        <f aca="false">$F288*L288</f>
        <v>0</v>
      </c>
      <c r="AI288" s="90" t="e">
        <f aca="false">$F288*M288</f>
        <v>#VALUE!</v>
      </c>
      <c r="AJ288" s="90" t="e">
        <f aca="false">$F288*N288</f>
        <v>#VALUE!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n">
        <f aca="false">-CHOOSE($G$3,AF288-AH288,AH288-AF288)</f>
        <v>-0</v>
      </c>
      <c r="AO288" s="90" t="e">
        <f aca="false">-CHOOSE($G$3,AI288-AL288,AK288-AI288)</f>
        <v>#VALUE!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n">
        <f aca="false">-CHOOSE($G$3,AG288-AF288,AF288-AG288)</f>
        <v>-0</v>
      </c>
      <c r="AT288" s="90" t="e">
        <f aca="false">-CHOOSE($G$3,AJ288-AI288,AI288-AJ288:AJ289)</f>
        <v>#VALUE!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91" t="n">
        <f aca="false">AK288+AH288+AE288</f>
        <v>0</v>
      </c>
      <c r="AZ288" s="108"/>
    </row>
    <row r="289" customFormat="false" ht="12" hidden="false" customHeight="true" outlineLevel="0" collapsed="false">
      <c r="A289" s="25" t="n">
        <f aca="false">EDATE(A288,1)</f>
        <v>45444</v>
      </c>
      <c r="B289" s="95" t="n">
        <f aca="false">Inputs!K284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105" t="n">
        <v>0</v>
      </c>
      <c r="H289" s="99" t="n">
        <f aca="false">Inputs!O284</f>
        <v>0</v>
      </c>
      <c r="I289" s="101" t="n">
        <f aca="false">Inputs!L284</f>
        <v>0</v>
      </c>
      <c r="J289" s="105" t="n">
        <v>0</v>
      </c>
      <c r="K289" s="99" t="n">
        <f aca="false">Inputs!P284</f>
        <v>0</v>
      </c>
      <c r="L289" s="101" t="n">
        <f aca="false">Inputs!M284</f>
        <v>0</v>
      </c>
      <c r="M289" s="98" t="str">
        <f aca="false">VLOOKUP($A289,[1]!Table,MATCH(M$4,[1]!Curves,0))</f>
        <v/>
      </c>
      <c r="N289" s="99" t="e">
        <f aca="false">Inputs!Q284</f>
        <v>#VALUE!</v>
      </c>
      <c r="O289" s="101" t="n">
        <f aca="false">Inputs!N284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0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n">
        <f aca="false">$F289*J289</f>
        <v>0</v>
      </c>
      <c r="AG289" s="90" t="n">
        <f aca="false">$F289*K289</f>
        <v>0</v>
      </c>
      <c r="AH289" s="90" t="n">
        <f aca="false">$F289*L289</f>
        <v>0</v>
      </c>
      <c r="AI289" s="90" t="e">
        <f aca="false">$F289*M289</f>
        <v>#VALUE!</v>
      </c>
      <c r="AJ289" s="90" t="e">
        <f aca="false">$F289*N289</f>
        <v>#VALUE!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n">
        <f aca="false">-CHOOSE($G$3,AF289-AH289,AH289-AF289)</f>
        <v>-0</v>
      </c>
      <c r="AO289" s="90" t="e">
        <f aca="false">-CHOOSE($G$3,AI289-AL289,AK289-AI289)</f>
        <v>#VALUE!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n">
        <f aca="false">-CHOOSE($G$3,AG289-AF289,AF289-AG289)</f>
        <v>-0</v>
      </c>
      <c r="AT289" s="90" t="e">
        <f aca="false">-CHOOSE($G$3,AJ289-AI289,AI289-AJ289:AJ290)</f>
        <v>#VALUE!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91" t="n">
        <f aca="false">AK289+AH289+AE289</f>
        <v>0</v>
      </c>
      <c r="AZ289" s="108"/>
    </row>
    <row r="290" customFormat="false" ht="12" hidden="false" customHeight="true" outlineLevel="0" collapsed="false">
      <c r="A290" s="25" t="n">
        <f aca="false">EDATE(A289,1)</f>
        <v>45474</v>
      </c>
      <c r="B290" s="95" t="n">
        <f aca="false">Inputs!K285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105" t="n">
        <v>0</v>
      </c>
      <c r="H290" s="99" t="n">
        <f aca="false">Inputs!O285</f>
        <v>0</v>
      </c>
      <c r="I290" s="101" t="n">
        <f aca="false">Inputs!L285</f>
        <v>0</v>
      </c>
      <c r="J290" s="105" t="n">
        <v>0</v>
      </c>
      <c r="K290" s="99" t="n">
        <f aca="false">Inputs!P285</f>
        <v>0</v>
      </c>
      <c r="L290" s="101" t="n">
        <f aca="false">Inputs!M285</f>
        <v>0</v>
      </c>
      <c r="M290" s="98" t="str">
        <f aca="false">VLOOKUP($A290,[1]!Table,MATCH(M$4,[1]!Curves,0))</f>
        <v/>
      </c>
      <c r="N290" s="99" t="e">
        <f aca="false">Inputs!Q285</f>
        <v>#VALUE!</v>
      </c>
      <c r="O290" s="101" t="n">
        <f aca="false">Inputs!N285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0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n">
        <f aca="false">$F290*J290</f>
        <v>0</v>
      </c>
      <c r="AG290" s="90" t="n">
        <f aca="false">$F290*K290</f>
        <v>0</v>
      </c>
      <c r="AH290" s="90" t="n">
        <f aca="false">$F290*L290</f>
        <v>0</v>
      </c>
      <c r="AI290" s="90" t="e">
        <f aca="false">$F290*M290</f>
        <v>#VALUE!</v>
      </c>
      <c r="AJ290" s="90" t="e">
        <f aca="false">$F290*N290</f>
        <v>#VALUE!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n">
        <f aca="false">-CHOOSE($G$3,AF290-AH290,AH290-AF290)</f>
        <v>-0</v>
      </c>
      <c r="AO290" s="90" t="e">
        <f aca="false">-CHOOSE($G$3,AI290-AL290,AK290-AI290)</f>
        <v>#VALUE!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n">
        <f aca="false">-CHOOSE($G$3,AG290-AF290,AF290-AG290)</f>
        <v>-0</v>
      </c>
      <c r="AT290" s="90" t="e">
        <f aca="false">-CHOOSE($G$3,AJ290-AI290,AI290-AJ290:AJ291)</f>
        <v>#VALUE!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91" t="n">
        <f aca="false">AK290+AH290+AE290</f>
        <v>0</v>
      </c>
      <c r="AZ290" s="108"/>
    </row>
    <row r="291" customFormat="false" ht="12" hidden="false" customHeight="true" outlineLevel="0" collapsed="false">
      <c r="A291" s="25" t="n">
        <f aca="false">EDATE(A290,1)</f>
        <v>45505</v>
      </c>
      <c r="B291" s="95" t="n">
        <f aca="false">Inputs!K286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105" t="n">
        <v>0</v>
      </c>
      <c r="H291" s="99" t="n">
        <f aca="false">Inputs!O286</f>
        <v>0</v>
      </c>
      <c r="I291" s="101" t="n">
        <f aca="false">Inputs!L286</f>
        <v>0</v>
      </c>
      <c r="J291" s="105" t="n">
        <v>0</v>
      </c>
      <c r="K291" s="99" t="n">
        <f aca="false">Inputs!P286</f>
        <v>0</v>
      </c>
      <c r="L291" s="101" t="n">
        <f aca="false">Inputs!M286</f>
        <v>0</v>
      </c>
      <c r="M291" s="98" t="str">
        <f aca="false">VLOOKUP($A291,[1]!Table,MATCH(M$4,[1]!Curves,0))</f>
        <v/>
      </c>
      <c r="N291" s="99" t="e">
        <f aca="false">Inputs!Q286</f>
        <v>#VALUE!</v>
      </c>
      <c r="O291" s="101" t="n">
        <f aca="false">Inputs!N286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0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n">
        <f aca="false">$F291*J291</f>
        <v>0</v>
      </c>
      <c r="AG291" s="90" t="n">
        <f aca="false">$F291*K291</f>
        <v>0</v>
      </c>
      <c r="AH291" s="90" t="n">
        <f aca="false">$F291*L291</f>
        <v>0</v>
      </c>
      <c r="AI291" s="90" t="e">
        <f aca="false">$F291*M291</f>
        <v>#VALUE!</v>
      </c>
      <c r="AJ291" s="90" t="e">
        <f aca="false">$F291*N291</f>
        <v>#VALUE!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n">
        <f aca="false">-CHOOSE($G$3,AF291-AH291,AH291-AF291)</f>
        <v>-0</v>
      </c>
      <c r="AO291" s="90" t="e">
        <f aca="false">-CHOOSE($G$3,AI291-AL291,AK291-AI291)</f>
        <v>#VALUE!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n">
        <f aca="false">-CHOOSE($G$3,AG291-AF291,AF291-AG291)</f>
        <v>-0</v>
      </c>
      <c r="AT291" s="90" t="e">
        <f aca="false">-CHOOSE($G$3,AJ291-AI291,AI291-AJ291:AJ292)</f>
        <v>#VALUE!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91" t="n">
        <f aca="false">AK291+AH291+AE291</f>
        <v>0</v>
      </c>
      <c r="AZ291" s="108"/>
    </row>
    <row r="292" customFormat="false" ht="12" hidden="false" customHeight="true" outlineLevel="0" collapsed="false">
      <c r="A292" s="25" t="n">
        <f aca="false">EDATE(A291,1)</f>
        <v>45536</v>
      </c>
      <c r="B292" s="95" t="n">
        <f aca="false">Inputs!K287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105" t="n">
        <v>0</v>
      </c>
      <c r="H292" s="99" t="n">
        <f aca="false">Inputs!O287</f>
        <v>0</v>
      </c>
      <c r="I292" s="101" t="n">
        <f aca="false">Inputs!L287</f>
        <v>0</v>
      </c>
      <c r="J292" s="105" t="n">
        <v>0</v>
      </c>
      <c r="K292" s="99" t="n">
        <f aca="false">Inputs!P287</f>
        <v>0</v>
      </c>
      <c r="L292" s="101" t="n">
        <f aca="false">Inputs!M287</f>
        <v>0</v>
      </c>
      <c r="M292" s="98" t="str">
        <f aca="false">VLOOKUP($A292,[1]!Table,MATCH(M$4,[1]!Curves,0))</f>
        <v/>
      </c>
      <c r="N292" s="99" t="e">
        <f aca="false">Inputs!Q287</f>
        <v>#VALUE!</v>
      </c>
      <c r="O292" s="101" t="n">
        <f aca="false">Inputs!N287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0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n">
        <f aca="false">$F292*J292</f>
        <v>0</v>
      </c>
      <c r="AG292" s="90" t="n">
        <f aca="false">$F292*K292</f>
        <v>0</v>
      </c>
      <c r="AH292" s="90" t="n">
        <f aca="false">$F292*L292</f>
        <v>0</v>
      </c>
      <c r="AI292" s="90" t="e">
        <f aca="false">$F292*M292</f>
        <v>#VALUE!</v>
      </c>
      <c r="AJ292" s="90" t="e">
        <f aca="false">$F292*N292</f>
        <v>#VALUE!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n">
        <f aca="false">-CHOOSE($G$3,AF292-AH292,AH292-AF292)</f>
        <v>-0</v>
      </c>
      <c r="AO292" s="90" t="e">
        <f aca="false">-CHOOSE($G$3,AI292-AL292,AK292-AI292)</f>
        <v>#VALUE!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n">
        <f aca="false">-CHOOSE($G$3,AG292-AF292,AF292-AG292)</f>
        <v>-0</v>
      </c>
      <c r="AT292" s="90" t="e">
        <f aca="false">-CHOOSE($G$3,AJ292-AI292,AI292-AJ292:AJ293)</f>
        <v>#VALUE!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91" t="n">
        <f aca="false">AK292+AH292+AE292</f>
        <v>0</v>
      </c>
      <c r="AZ292" s="108"/>
    </row>
    <row r="293" customFormat="false" ht="12" hidden="false" customHeight="true" outlineLevel="0" collapsed="false">
      <c r="A293" s="25" t="n">
        <f aca="false">EDATE(A292,1)</f>
        <v>45566</v>
      </c>
      <c r="B293" s="95" t="n">
        <f aca="false">Inputs!K288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105" t="n">
        <v>0</v>
      </c>
      <c r="H293" s="99" t="n">
        <f aca="false">Inputs!O288</f>
        <v>0</v>
      </c>
      <c r="I293" s="101" t="n">
        <f aca="false">Inputs!L288</f>
        <v>0</v>
      </c>
      <c r="J293" s="105" t="n">
        <v>0</v>
      </c>
      <c r="K293" s="99" t="n">
        <f aca="false">Inputs!P288</f>
        <v>0</v>
      </c>
      <c r="L293" s="101" t="n">
        <f aca="false">Inputs!M288</f>
        <v>0</v>
      </c>
      <c r="M293" s="98" t="str">
        <f aca="false">VLOOKUP($A293,[1]!Table,MATCH(M$4,[1]!Curves,0))</f>
        <v/>
      </c>
      <c r="N293" s="99" t="e">
        <f aca="false">Inputs!Q288</f>
        <v>#VALUE!</v>
      </c>
      <c r="O293" s="101" t="n">
        <f aca="false">Inputs!N288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0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n">
        <f aca="false">$F293*J293</f>
        <v>0</v>
      </c>
      <c r="AG293" s="90" t="n">
        <f aca="false">$F293*K293</f>
        <v>0</v>
      </c>
      <c r="AH293" s="90" t="n">
        <f aca="false">$F293*L293</f>
        <v>0</v>
      </c>
      <c r="AI293" s="90" t="e">
        <f aca="false">$F293*M293</f>
        <v>#VALUE!</v>
      </c>
      <c r="AJ293" s="90" t="e">
        <f aca="false">$F293*N293</f>
        <v>#VALUE!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n">
        <f aca="false">-CHOOSE($G$3,AF293-AH293,AH293-AF293)</f>
        <v>-0</v>
      </c>
      <c r="AO293" s="90" t="e">
        <f aca="false">-CHOOSE($G$3,AI293-AL293,AK293-AI293)</f>
        <v>#VALUE!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n">
        <f aca="false">-CHOOSE($G$3,AG293-AF293,AF293-AG293)</f>
        <v>-0</v>
      </c>
      <c r="AT293" s="90" t="e">
        <f aca="false">-CHOOSE($G$3,AJ293-AI293,AI293-AJ293:AJ294)</f>
        <v>#VALUE!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91" t="n">
        <f aca="false">AK293+AH293+AE293</f>
        <v>0</v>
      </c>
      <c r="AZ293" s="108"/>
    </row>
    <row r="294" customFormat="false" ht="12" hidden="false" customHeight="true" outlineLevel="0" collapsed="false">
      <c r="A294" s="25" t="n">
        <f aca="false">EDATE(A293,1)</f>
        <v>45597</v>
      </c>
      <c r="B294" s="95" t="n">
        <f aca="false">Inputs!K289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105" t="n">
        <v>0</v>
      </c>
      <c r="H294" s="99" t="n">
        <f aca="false">Inputs!O289</f>
        <v>0</v>
      </c>
      <c r="I294" s="101" t="n">
        <f aca="false">Inputs!L289</f>
        <v>0</v>
      </c>
      <c r="J294" s="105" t="n">
        <v>0</v>
      </c>
      <c r="K294" s="99" t="n">
        <f aca="false">Inputs!P289</f>
        <v>0</v>
      </c>
      <c r="L294" s="101" t="n">
        <f aca="false">Inputs!M289</f>
        <v>0</v>
      </c>
      <c r="M294" s="98" t="str">
        <f aca="false">VLOOKUP($A294,[1]!Table,MATCH(M$4,[1]!Curves,0))</f>
        <v/>
      </c>
      <c r="N294" s="99" t="e">
        <f aca="false">Inputs!Q289</f>
        <v>#VALUE!</v>
      </c>
      <c r="O294" s="101" t="n">
        <f aca="false">Inputs!N289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0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n">
        <f aca="false">$F294*J294</f>
        <v>0</v>
      </c>
      <c r="AG294" s="90" t="n">
        <f aca="false">$F294*K294</f>
        <v>0</v>
      </c>
      <c r="AH294" s="90" t="n">
        <f aca="false">$F294*L294</f>
        <v>0</v>
      </c>
      <c r="AI294" s="90" t="e">
        <f aca="false">$F294*M294</f>
        <v>#VALUE!</v>
      </c>
      <c r="AJ294" s="90" t="e">
        <f aca="false">$F294*N294</f>
        <v>#VALUE!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n">
        <f aca="false">-CHOOSE($G$3,AF294-AH294,AH294-AF294)</f>
        <v>-0</v>
      </c>
      <c r="AO294" s="90" t="e">
        <f aca="false">-CHOOSE($G$3,AI294-AL294,AK294-AI294)</f>
        <v>#VALUE!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n">
        <f aca="false">-CHOOSE($G$3,AG294-AF294,AF294-AG294)</f>
        <v>-0</v>
      </c>
      <c r="AT294" s="90" t="e">
        <f aca="false">-CHOOSE($G$3,AJ294-AI294,AI294-AJ294:AJ295)</f>
        <v>#VALUE!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91" t="n">
        <f aca="false">AK294+AH294+AE294</f>
        <v>0</v>
      </c>
      <c r="AZ294" s="108"/>
    </row>
    <row r="295" customFormat="false" ht="12" hidden="false" customHeight="true" outlineLevel="0" collapsed="false">
      <c r="A295" s="25" t="n">
        <f aca="false">EDATE(A294,1)</f>
        <v>45627</v>
      </c>
      <c r="B295" s="95" t="n">
        <f aca="false">Inputs!K290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105" t="n">
        <v>0</v>
      </c>
      <c r="H295" s="99" t="n">
        <f aca="false">Inputs!O290</f>
        <v>0</v>
      </c>
      <c r="I295" s="101" t="n">
        <f aca="false">Inputs!L290</f>
        <v>0</v>
      </c>
      <c r="J295" s="105" t="n">
        <v>0</v>
      </c>
      <c r="K295" s="99" t="n">
        <f aca="false">Inputs!P290</f>
        <v>0</v>
      </c>
      <c r="L295" s="101" t="n">
        <f aca="false">Inputs!M290</f>
        <v>0</v>
      </c>
      <c r="M295" s="98" t="str">
        <f aca="false">VLOOKUP($A295,[1]!Table,MATCH(M$4,[1]!Curves,0))</f>
        <v/>
      </c>
      <c r="N295" s="99" t="e">
        <f aca="false">Inputs!Q290</f>
        <v>#VALUE!</v>
      </c>
      <c r="O295" s="101" t="n">
        <f aca="false">Inputs!N290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0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n">
        <f aca="false">$F295*J295</f>
        <v>0</v>
      </c>
      <c r="AG295" s="90" t="n">
        <f aca="false">$F295*K295</f>
        <v>0</v>
      </c>
      <c r="AH295" s="90" t="n">
        <f aca="false">$F295*L295</f>
        <v>0</v>
      </c>
      <c r="AI295" s="90" t="e">
        <f aca="false">$F295*M295</f>
        <v>#VALUE!</v>
      </c>
      <c r="AJ295" s="90" t="e">
        <f aca="false">$F295*N295</f>
        <v>#VALUE!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n">
        <f aca="false">-CHOOSE($G$3,AF295-AH295,AH295-AF295)</f>
        <v>-0</v>
      </c>
      <c r="AO295" s="90" t="e">
        <f aca="false">-CHOOSE($G$3,AI295-AL295,AK295-AI295)</f>
        <v>#VALUE!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n">
        <f aca="false">-CHOOSE($G$3,AG295-AF295,AF295-AG295)</f>
        <v>-0</v>
      </c>
      <c r="AT295" s="90" t="e">
        <f aca="false">-CHOOSE($G$3,AJ295-AI295,AI295-AJ295:AJ296)</f>
        <v>#VALUE!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91" t="n">
        <f aca="false">AK295+AH295+AE295</f>
        <v>0</v>
      </c>
      <c r="AZ295" s="108"/>
    </row>
    <row r="296" customFormat="false" ht="12" hidden="false" customHeight="true" outlineLevel="0" collapsed="false">
      <c r="A296" s="25" t="n">
        <f aca="false">EDATE(A295,1)</f>
        <v>45658</v>
      </c>
      <c r="B296" s="95" t="n">
        <f aca="false">Inputs!K291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105" t="n">
        <v>0</v>
      </c>
      <c r="H296" s="99" t="n">
        <f aca="false">Inputs!O291</f>
        <v>0</v>
      </c>
      <c r="I296" s="101" t="n">
        <f aca="false">Inputs!L291</f>
        <v>0</v>
      </c>
      <c r="J296" s="105" t="n">
        <v>0</v>
      </c>
      <c r="K296" s="99" t="n">
        <f aca="false">Inputs!P291</f>
        <v>0</v>
      </c>
      <c r="L296" s="101" t="n">
        <f aca="false">Inputs!M291</f>
        <v>0</v>
      </c>
      <c r="M296" s="98" t="str">
        <f aca="false">VLOOKUP($A296,[1]!Table,MATCH(M$4,[1]!Curves,0))</f>
        <v/>
      </c>
      <c r="N296" s="99" t="e">
        <f aca="false">Inputs!Q291</f>
        <v>#VALUE!</v>
      </c>
      <c r="O296" s="101" t="n">
        <f aca="false">Inputs!N291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0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n">
        <f aca="false">F296*G296</f>
        <v>0</v>
      </c>
      <c r="AD296" s="90" t="n">
        <f aca="false">$F296*H296</f>
        <v>0</v>
      </c>
      <c r="AE296" s="90" t="n">
        <f aca="false">$F296*I296</f>
        <v>0</v>
      </c>
      <c r="AF296" s="90" t="n">
        <f aca="false">$F296*J296</f>
        <v>0</v>
      </c>
      <c r="AG296" s="90" t="n">
        <f aca="false">$F296*K296</f>
        <v>0</v>
      </c>
      <c r="AH296" s="90" t="n">
        <f aca="false">$F296*L296</f>
        <v>0</v>
      </c>
      <c r="AI296" s="90" t="e">
        <f aca="false">$F296*M296</f>
        <v>#VALUE!</v>
      </c>
      <c r="AJ296" s="90" t="e">
        <f aca="false">$F296*N296</f>
        <v>#VALUE!</v>
      </c>
      <c r="AK296" s="90" t="n">
        <f aca="false">F296*O296</f>
        <v>0</v>
      </c>
      <c r="AL296" s="94"/>
      <c r="AM296" s="90" t="n">
        <f aca="false">-CHOOSE($G$3,AC296-AE296,AE296-AC296)</f>
        <v>-0</v>
      </c>
      <c r="AN296" s="90" t="n">
        <f aca="false">-CHOOSE($G$3,AF296-AH296,AH296-AF296)</f>
        <v>-0</v>
      </c>
      <c r="AO296" s="90" t="e">
        <f aca="false">-CHOOSE($G$3,AI296-AL296,AK296-AI296)</f>
        <v>#VALUE!</v>
      </c>
      <c r="AP296" s="107" t="e">
        <f aca="false">SUM(AM296:AO296)</f>
        <v>#VALUE!</v>
      </c>
      <c r="AR296" s="90" t="n">
        <f aca="false">-CHOOSE($G$3,AD296-AC296,AC296-AD296)</f>
        <v>-0</v>
      </c>
      <c r="AS296" s="90" t="n">
        <f aca="false">-CHOOSE($G$3,AG296-AF296,AF296-AG296)</f>
        <v>-0</v>
      </c>
      <c r="AT296" s="90" t="e">
        <f aca="false">-CHOOSE($G$3,AJ296-AI296,AI296-AJ296:AJ297)</f>
        <v>#VALUE!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91" t="n">
        <f aca="false">AK296+AH296+AE296</f>
        <v>0</v>
      </c>
      <c r="AZ296" s="108"/>
    </row>
    <row r="297" customFormat="false" ht="12" hidden="false" customHeight="true" outlineLevel="0" collapsed="false">
      <c r="A297" s="25" t="n">
        <f aca="false">EDATE(A296,1)</f>
        <v>45689</v>
      </c>
      <c r="B297" s="95" t="n">
        <f aca="false">Inputs!K292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105" t="n">
        <v>0</v>
      </c>
      <c r="H297" s="99" t="n">
        <f aca="false">Inputs!O292</f>
        <v>0</v>
      </c>
      <c r="I297" s="101" t="n">
        <f aca="false">Inputs!L292</f>
        <v>0</v>
      </c>
      <c r="J297" s="105" t="n">
        <v>0</v>
      </c>
      <c r="K297" s="99" t="n">
        <f aca="false">Inputs!P292</f>
        <v>0</v>
      </c>
      <c r="L297" s="101" t="n">
        <f aca="false">Inputs!M292</f>
        <v>0</v>
      </c>
      <c r="M297" s="98" t="str">
        <f aca="false">VLOOKUP($A297,[1]!Table,MATCH(M$4,[1]!Curves,0))</f>
        <v/>
      </c>
      <c r="N297" s="99" t="e">
        <f aca="false">Inputs!Q292</f>
        <v>#VALUE!</v>
      </c>
      <c r="O297" s="101" t="n">
        <f aca="false">Inputs!N292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0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n">
        <f aca="false">F297*G297</f>
        <v>0</v>
      </c>
      <c r="AD297" s="90" t="n">
        <f aca="false">$F297*H297</f>
        <v>0</v>
      </c>
      <c r="AE297" s="90" t="n">
        <f aca="false">$F297*I297</f>
        <v>0</v>
      </c>
      <c r="AF297" s="90" t="n">
        <f aca="false">$F297*J297</f>
        <v>0</v>
      </c>
      <c r="AG297" s="90" t="n">
        <f aca="false">$F297*K297</f>
        <v>0</v>
      </c>
      <c r="AH297" s="90" t="n">
        <f aca="false">$F297*L297</f>
        <v>0</v>
      </c>
      <c r="AI297" s="90" t="e">
        <f aca="false">$F297*M297</f>
        <v>#VALUE!</v>
      </c>
      <c r="AJ297" s="90" t="e">
        <f aca="false">$F297*N297</f>
        <v>#VALUE!</v>
      </c>
      <c r="AK297" s="90" t="n">
        <f aca="false">F297*O297</f>
        <v>0</v>
      </c>
      <c r="AL297" s="94"/>
      <c r="AM297" s="90" t="n">
        <f aca="false">-CHOOSE($G$3,AC297-AE297,AE297-AC297)</f>
        <v>-0</v>
      </c>
      <c r="AN297" s="90" t="n">
        <f aca="false">-CHOOSE($G$3,AF297-AH297,AH297-AF297)</f>
        <v>-0</v>
      </c>
      <c r="AO297" s="90" t="e">
        <f aca="false">-CHOOSE($G$3,AI297-AL297,AK297-AI297)</f>
        <v>#VALUE!</v>
      </c>
      <c r="AP297" s="107" t="e">
        <f aca="false">SUM(AM297:AO297)</f>
        <v>#VALUE!</v>
      </c>
      <c r="AR297" s="90" t="n">
        <f aca="false">-CHOOSE($G$3,AD297-AC297,AC297-AD297)</f>
        <v>-0</v>
      </c>
      <c r="AS297" s="90" t="n">
        <f aca="false">-CHOOSE($G$3,AG297-AF297,AF297-AG297)</f>
        <v>-0</v>
      </c>
      <c r="AT297" s="90" t="e">
        <f aca="false">-CHOOSE($G$3,AJ297-AI297,AI297-AJ297:AJ298)</f>
        <v>#VALUE!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91" t="n">
        <f aca="false">AK297+AH297+AE297</f>
        <v>0</v>
      </c>
      <c r="AZ297" s="108"/>
    </row>
    <row r="298" customFormat="false" ht="12" hidden="false" customHeight="true" outlineLevel="0" collapsed="false">
      <c r="A298" s="25" t="n">
        <f aca="false">EDATE(A297,1)</f>
        <v>45717</v>
      </c>
      <c r="B298" s="95" t="n">
        <f aca="false">Inputs!K293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105" t="n">
        <v>0</v>
      </c>
      <c r="H298" s="99" t="n">
        <f aca="false">Inputs!O293</f>
        <v>0</v>
      </c>
      <c r="I298" s="101" t="n">
        <f aca="false">Inputs!L293</f>
        <v>0</v>
      </c>
      <c r="J298" s="105" t="n">
        <v>0</v>
      </c>
      <c r="K298" s="99" t="n">
        <f aca="false">Inputs!P293</f>
        <v>0</v>
      </c>
      <c r="L298" s="101" t="n">
        <f aca="false">Inputs!M293</f>
        <v>0</v>
      </c>
      <c r="M298" s="98" t="str">
        <f aca="false">VLOOKUP($A298,[1]!Table,MATCH(M$4,[1]!Curves,0))</f>
        <v/>
      </c>
      <c r="N298" s="99" t="e">
        <f aca="false">Inputs!Q293</f>
        <v>#VALUE!</v>
      </c>
      <c r="O298" s="101" t="n">
        <f aca="false">Inputs!N293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0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n">
        <f aca="false">F298*G298</f>
        <v>0</v>
      </c>
      <c r="AD298" s="90" t="n">
        <f aca="false">$F298*H298</f>
        <v>0</v>
      </c>
      <c r="AE298" s="90" t="n">
        <f aca="false">$F298*I298</f>
        <v>0</v>
      </c>
      <c r="AF298" s="90" t="n">
        <f aca="false">$F298*J298</f>
        <v>0</v>
      </c>
      <c r="AG298" s="90" t="n">
        <f aca="false">$F298*K298</f>
        <v>0</v>
      </c>
      <c r="AH298" s="90" t="n">
        <f aca="false">$F298*L298</f>
        <v>0</v>
      </c>
      <c r="AI298" s="90" t="e">
        <f aca="false">$F298*M298</f>
        <v>#VALUE!</v>
      </c>
      <c r="AJ298" s="90" t="e">
        <f aca="false">$F298*N298</f>
        <v>#VALUE!</v>
      </c>
      <c r="AK298" s="90" t="n">
        <f aca="false">F298*O298</f>
        <v>0</v>
      </c>
      <c r="AL298" s="94"/>
      <c r="AM298" s="90" t="n">
        <f aca="false">-CHOOSE($G$3,AC298-AE298,AE298-AC298)</f>
        <v>-0</v>
      </c>
      <c r="AN298" s="90" t="n">
        <f aca="false">-CHOOSE($G$3,AF298-AH298,AH298-AF298)</f>
        <v>-0</v>
      </c>
      <c r="AO298" s="90" t="e">
        <f aca="false">-CHOOSE($G$3,AI298-AL298,AK298-AI298)</f>
        <v>#VALUE!</v>
      </c>
      <c r="AP298" s="107" t="e">
        <f aca="false">SUM(AM298:AO298)</f>
        <v>#VALUE!</v>
      </c>
      <c r="AR298" s="90" t="n">
        <f aca="false">-CHOOSE($G$3,AD298-AC298,AC298-AD298)</f>
        <v>-0</v>
      </c>
      <c r="AS298" s="90" t="n">
        <f aca="false">-CHOOSE($G$3,AG298-AF298,AF298-AG298)</f>
        <v>-0</v>
      </c>
      <c r="AT298" s="90" t="e">
        <f aca="false">-CHOOSE($G$3,AJ298-AI298,AI298-AJ298:AJ299)</f>
        <v>#VALUE!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91" t="n">
        <f aca="false">AK298+AH298+AE298</f>
        <v>0</v>
      </c>
      <c r="AZ298" s="108"/>
    </row>
    <row r="299" customFormat="false" ht="12" hidden="false" customHeight="true" outlineLevel="0" collapsed="false">
      <c r="A299" s="25" t="n">
        <f aca="false">EDATE(A298,1)</f>
        <v>45748</v>
      </c>
      <c r="B299" s="95" t="n">
        <f aca="false">Inputs!K294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105" t="n">
        <v>0</v>
      </c>
      <c r="H299" s="99" t="n">
        <f aca="false">Inputs!O294</f>
        <v>0</v>
      </c>
      <c r="I299" s="101" t="n">
        <f aca="false">Inputs!L294</f>
        <v>0</v>
      </c>
      <c r="J299" s="105" t="n">
        <v>0</v>
      </c>
      <c r="K299" s="99" t="n">
        <f aca="false">Inputs!P294</f>
        <v>0</v>
      </c>
      <c r="L299" s="101" t="n">
        <f aca="false">Inputs!M294</f>
        <v>0</v>
      </c>
      <c r="M299" s="98" t="str">
        <f aca="false">VLOOKUP($A299,[1]!Table,MATCH(M$4,[1]!Curves,0))</f>
        <v/>
      </c>
      <c r="N299" s="99" t="e">
        <f aca="false">Inputs!Q294</f>
        <v>#VALUE!</v>
      </c>
      <c r="O299" s="101" t="n">
        <f aca="false">Inputs!N294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0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n">
        <f aca="false">F299*G299</f>
        <v>0</v>
      </c>
      <c r="AD299" s="90" t="n">
        <f aca="false">$F299*H299</f>
        <v>0</v>
      </c>
      <c r="AE299" s="90" t="n">
        <f aca="false">$F299*I299</f>
        <v>0</v>
      </c>
      <c r="AF299" s="90" t="n">
        <f aca="false">$F299*J299</f>
        <v>0</v>
      </c>
      <c r="AG299" s="90" t="n">
        <f aca="false">$F299*K299</f>
        <v>0</v>
      </c>
      <c r="AH299" s="90" t="n">
        <f aca="false">$F299*L299</f>
        <v>0</v>
      </c>
      <c r="AI299" s="90" t="e">
        <f aca="false">$F299*M299</f>
        <v>#VALUE!</v>
      </c>
      <c r="AJ299" s="90" t="e">
        <f aca="false">$F299*N299</f>
        <v>#VALUE!</v>
      </c>
      <c r="AK299" s="90" t="n">
        <f aca="false">F299*O299</f>
        <v>0</v>
      </c>
      <c r="AL299" s="94"/>
      <c r="AM299" s="90" t="n">
        <f aca="false">-CHOOSE($G$3,AC299-AE299,AE299-AC299)</f>
        <v>-0</v>
      </c>
      <c r="AN299" s="90" t="n">
        <f aca="false">-CHOOSE($G$3,AF299-AH299,AH299-AF299)</f>
        <v>-0</v>
      </c>
      <c r="AO299" s="90" t="e">
        <f aca="false">-CHOOSE($G$3,AI299-AL299,AK299-AI299)</f>
        <v>#VALUE!</v>
      </c>
      <c r="AP299" s="107" t="e">
        <f aca="false">SUM(AM299:AO299)</f>
        <v>#VALUE!</v>
      </c>
      <c r="AR299" s="90" t="n">
        <f aca="false">-CHOOSE($G$3,AD299-AC299,AC299-AD299)</f>
        <v>-0</v>
      </c>
      <c r="AS299" s="90" t="n">
        <f aca="false">-CHOOSE($G$3,AG299-AF299,AF299-AG299)</f>
        <v>-0</v>
      </c>
      <c r="AT299" s="90" t="e">
        <f aca="false">-CHOOSE($G$3,AJ299-AI299,AI299-AJ299:AJ300)</f>
        <v>#VALUE!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91" t="n">
        <f aca="false">AK299+AH299+AE299</f>
        <v>0</v>
      </c>
      <c r="AZ299" s="108"/>
    </row>
    <row r="300" customFormat="false" ht="12" hidden="false" customHeight="true" outlineLevel="0" collapsed="false">
      <c r="A300" s="25" t="n">
        <f aca="false">EDATE(A299,1)</f>
        <v>45778</v>
      </c>
      <c r="B300" s="95" t="n">
        <f aca="false">Inputs!K295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105" t="n">
        <v>0</v>
      </c>
      <c r="H300" s="99" t="n">
        <f aca="false">Inputs!O295</f>
        <v>0</v>
      </c>
      <c r="I300" s="101" t="n">
        <f aca="false">Inputs!L295</f>
        <v>0</v>
      </c>
      <c r="J300" s="105" t="n">
        <v>0</v>
      </c>
      <c r="K300" s="99" t="n">
        <f aca="false">Inputs!P295</f>
        <v>0</v>
      </c>
      <c r="L300" s="101" t="n">
        <f aca="false">Inputs!M295</f>
        <v>0</v>
      </c>
      <c r="M300" s="98" t="str">
        <f aca="false">VLOOKUP($A300,[1]!Table,MATCH(M$4,[1]!Curves,0))</f>
        <v/>
      </c>
      <c r="N300" s="99" t="e">
        <f aca="false">Inputs!Q295</f>
        <v>#VALUE!</v>
      </c>
      <c r="O300" s="101" t="n">
        <f aca="false">Inputs!N295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0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n">
        <f aca="false">F300*G300</f>
        <v>0</v>
      </c>
      <c r="AD300" s="90" t="n">
        <f aca="false">$F300*H300</f>
        <v>0</v>
      </c>
      <c r="AE300" s="90" t="n">
        <f aca="false">$F300*I300</f>
        <v>0</v>
      </c>
      <c r="AF300" s="90" t="n">
        <f aca="false">$F300*J300</f>
        <v>0</v>
      </c>
      <c r="AG300" s="90" t="n">
        <f aca="false">$F300*K300</f>
        <v>0</v>
      </c>
      <c r="AH300" s="90" t="n">
        <f aca="false">$F300*L300</f>
        <v>0</v>
      </c>
      <c r="AI300" s="90" t="e">
        <f aca="false">$F300*M300</f>
        <v>#VALUE!</v>
      </c>
      <c r="AJ300" s="90" t="e">
        <f aca="false">$F300*N300</f>
        <v>#VALUE!</v>
      </c>
      <c r="AK300" s="90" t="n">
        <f aca="false">F300*O300</f>
        <v>0</v>
      </c>
      <c r="AL300" s="94"/>
      <c r="AM300" s="90" t="n">
        <f aca="false">-CHOOSE($G$3,AC300-AE300,AE300-AC300)</f>
        <v>-0</v>
      </c>
      <c r="AN300" s="90" t="n">
        <f aca="false">-CHOOSE($G$3,AF300-AH300,AH300-AF300)</f>
        <v>-0</v>
      </c>
      <c r="AO300" s="90" t="e">
        <f aca="false">-CHOOSE($G$3,AI300-AL300,AK300-AI300)</f>
        <v>#VALUE!</v>
      </c>
      <c r="AP300" s="107" t="e">
        <f aca="false">SUM(AM300:AO300)</f>
        <v>#VALUE!</v>
      </c>
      <c r="AR300" s="90" t="n">
        <f aca="false">-CHOOSE($G$3,AD300-AC300,AC300-AD300)</f>
        <v>-0</v>
      </c>
      <c r="AS300" s="90" t="n">
        <f aca="false">-CHOOSE($G$3,AG300-AF300,AF300-AG300)</f>
        <v>-0</v>
      </c>
      <c r="AT300" s="90" t="e">
        <f aca="false">-CHOOSE($G$3,AJ300-AI300,AI300-AJ300:AJ301)</f>
        <v>#VALUE!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91" t="n">
        <f aca="false">AK300+AH300+AE300</f>
        <v>0</v>
      </c>
      <c r="AZ300" s="108"/>
    </row>
    <row r="301" customFormat="false" ht="12" hidden="false" customHeight="true" outlineLevel="0" collapsed="false">
      <c r="A301" s="25" t="n">
        <f aca="false">EDATE(A300,1)</f>
        <v>45809</v>
      </c>
      <c r="B301" s="95" t="n">
        <f aca="false">Inputs!K296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105" t="n">
        <v>0</v>
      </c>
      <c r="H301" s="99" t="n">
        <f aca="false">Inputs!O296</f>
        <v>0</v>
      </c>
      <c r="I301" s="101" t="n">
        <f aca="false">Inputs!L296</f>
        <v>0</v>
      </c>
      <c r="J301" s="105" t="n">
        <v>0</v>
      </c>
      <c r="K301" s="99" t="n">
        <f aca="false">Inputs!P296</f>
        <v>0</v>
      </c>
      <c r="L301" s="101" t="n">
        <f aca="false">Inputs!M296</f>
        <v>0</v>
      </c>
      <c r="M301" s="98" t="str">
        <f aca="false">VLOOKUP($A301,[1]!Table,MATCH(M$4,[1]!Curves,0))</f>
        <v/>
      </c>
      <c r="N301" s="99" t="e">
        <f aca="false">Inputs!Q296</f>
        <v>#VALUE!</v>
      </c>
      <c r="O301" s="101" t="n">
        <f aca="false">Inputs!N296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0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n">
        <f aca="false">F301*G301</f>
        <v>0</v>
      </c>
      <c r="AD301" s="90" t="n">
        <f aca="false">$F301*H301</f>
        <v>0</v>
      </c>
      <c r="AE301" s="90" t="n">
        <f aca="false">$F301*I301</f>
        <v>0</v>
      </c>
      <c r="AF301" s="90" t="n">
        <f aca="false">$F301*J301</f>
        <v>0</v>
      </c>
      <c r="AG301" s="90" t="n">
        <f aca="false">$F301*K301</f>
        <v>0</v>
      </c>
      <c r="AH301" s="90" t="n">
        <f aca="false">$F301*L301</f>
        <v>0</v>
      </c>
      <c r="AI301" s="90" t="e">
        <f aca="false">$F301*M301</f>
        <v>#VALUE!</v>
      </c>
      <c r="AJ301" s="90" t="e">
        <f aca="false">$F301*N301</f>
        <v>#VALUE!</v>
      </c>
      <c r="AK301" s="90" t="n">
        <f aca="false">F301*O301</f>
        <v>0</v>
      </c>
      <c r="AL301" s="94"/>
      <c r="AM301" s="90" t="n">
        <f aca="false">-CHOOSE($G$3,AC301-AE301,AE301-AC301)</f>
        <v>-0</v>
      </c>
      <c r="AN301" s="90" t="n">
        <f aca="false">-CHOOSE($G$3,AF301-AH301,AH301-AF301)</f>
        <v>-0</v>
      </c>
      <c r="AO301" s="90" t="e">
        <f aca="false">-CHOOSE($G$3,AI301-AL301,AK301-AI301)</f>
        <v>#VALUE!</v>
      </c>
      <c r="AP301" s="107" t="e">
        <f aca="false">SUM(AM301:AO301)</f>
        <v>#VALUE!</v>
      </c>
      <c r="AR301" s="90" t="n">
        <f aca="false">-CHOOSE($G$3,AD301-AC301,AC301-AD301)</f>
        <v>-0</v>
      </c>
      <c r="AS301" s="90" t="n">
        <f aca="false">-CHOOSE($G$3,AG301-AF301,AF301-AG301)</f>
        <v>-0</v>
      </c>
      <c r="AT301" s="90" t="e">
        <f aca="false">-CHOOSE($G$3,AJ301-AI301,AI301-AJ301:AJ302)</f>
        <v>#VALUE!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91" t="n">
        <f aca="false">AK301+AH301+AE301</f>
        <v>0</v>
      </c>
      <c r="AZ301" s="108"/>
    </row>
    <row r="302" customFormat="false" ht="12" hidden="false" customHeight="true" outlineLevel="0" collapsed="false">
      <c r="A302" s="25" t="n">
        <f aca="false">EDATE(A301,1)</f>
        <v>45839</v>
      </c>
      <c r="B302" s="95" t="n">
        <f aca="false">Inputs!K297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105" t="n">
        <v>0</v>
      </c>
      <c r="H302" s="99" t="n">
        <f aca="false">Inputs!O297</f>
        <v>0</v>
      </c>
      <c r="I302" s="101" t="n">
        <f aca="false">Inputs!L297</f>
        <v>0</v>
      </c>
      <c r="J302" s="105" t="n">
        <v>0</v>
      </c>
      <c r="K302" s="99" t="n">
        <f aca="false">Inputs!P297</f>
        <v>0</v>
      </c>
      <c r="L302" s="101" t="n">
        <f aca="false">Inputs!M297</f>
        <v>0</v>
      </c>
      <c r="M302" s="98" t="str">
        <f aca="false">VLOOKUP($A302,[1]!Table,MATCH(M$4,[1]!Curves,0))</f>
        <v/>
      </c>
      <c r="N302" s="99" t="e">
        <f aca="false">Inputs!Q297</f>
        <v>#VALUE!</v>
      </c>
      <c r="O302" s="101" t="n">
        <f aca="false">Inputs!N297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0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n">
        <f aca="false">F302*G302</f>
        <v>0</v>
      </c>
      <c r="AD302" s="90" t="n">
        <f aca="false">$F302*H302</f>
        <v>0</v>
      </c>
      <c r="AE302" s="90" t="n">
        <f aca="false">$F302*I302</f>
        <v>0</v>
      </c>
      <c r="AF302" s="90" t="n">
        <f aca="false">$F302*J302</f>
        <v>0</v>
      </c>
      <c r="AG302" s="90" t="n">
        <f aca="false">$F302*K302</f>
        <v>0</v>
      </c>
      <c r="AH302" s="90" t="n">
        <f aca="false">$F302*L302</f>
        <v>0</v>
      </c>
      <c r="AI302" s="90" t="e">
        <f aca="false">$F302*M302</f>
        <v>#VALUE!</v>
      </c>
      <c r="AJ302" s="90" t="e">
        <f aca="false">$F302*N302</f>
        <v>#VALUE!</v>
      </c>
      <c r="AK302" s="90" t="n">
        <f aca="false">F302*O302</f>
        <v>0</v>
      </c>
      <c r="AL302" s="94"/>
      <c r="AM302" s="90" t="n">
        <f aca="false">-CHOOSE($G$3,AC302-AE302,AE302-AC302)</f>
        <v>-0</v>
      </c>
      <c r="AN302" s="90" t="n">
        <f aca="false">-CHOOSE($G$3,AF302-AH302,AH302-AF302)</f>
        <v>-0</v>
      </c>
      <c r="AO302" s="90" t="e">
        <f aca="false">-CHOOSE($G$3,AI302-AL302,AK302-AI302)</f>
        <v>#VALUE!</v>
      </c>
      <c r="AP302" s="107" t="e">
        <f aca="false">SUM(AM302:AO302)</f>
        <v>#VALUE!</v>
      </c>
      <c r="AR302" s="90" t="n">
        <f aca="false">-CHOOSE($G$3,AD302-AC302,AC302-AD302)</f>
        <v>-0</v>
      </c>
      <c r="AS302" s="90" t="n">
        <f aca="false">-CHOOSE($G$3,AG302-AF302,AF302-AG302)</f>
        <v>-0</v>
      </c>
      <c r="AT302" s="90" t="e">
        <f aca="false">-CHOOSE($G$3,AJ302-AI302,AI302-AJ302:AJ303)</f>
        <v>#VALUE!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91" t="n">
        <f aca="false">AK302+AH302+AE302</f>
        <v>0</v>
      </c>
      <c r="AZ302" s="108"/>
    </row>
    <row r="303" customFormat="false" ht="12" hidden="false" customHeight="true" outlineLevel="0" collapsed="false">
      <c r="A303" s="25" t="n">
        <f aca="false">EDATE(A302,1)</f>
        <v>45870</v>
      </c>
      <c r="B303" s="95" t="n">
        <f aca="false">Inputs!K298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105" t="n">
        <v>0</v>
      </c>
      <c r="H303" s="99" t="n">
        <f aca="false">Inputs!O298</f>
        <v>0</v>
      </c>
      <c r="I303" s="101" t="n">
        <f aca="false">Inputs!L298</f>
        <v>0</v>
      </c>
      <c r="J303" s="105" t="n">
        <v>0</v>
      </c>
      <c r="K303" s="99" t="n">
        <f aca="false">Inputs!P298</f>
        <v>0</v>
      </c>
      <c r="L303" s="101" t="n">
        <f aca="false">Inputs!M298</f>
        <v>0</v>
      </c>
      <c r="M303" s="98" t="str">
        <f aca="false">VLOOKUP($A303,[1]!Table,MATCH(M$4,[1]!Curves,0))</f>
        <v/>
      </c>
      <c r="N303" s="99" t="e">
        <f aca="false">Inputs!Q298</f>
        <v>#VALUE!</v>
      </c>
      <c r="O303" s="101" t="n">
        <f aca="false">Inputs!N298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0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n">
        <f aca="false">F303*G303</f>
        <v>0</v>
      </c>
      <c r="AD303" s="90" t="n">
        <f aca="false">$F303*H303</f>
        <v>0</v>
      </c>
      <c r="AE303" s="90" t="n">
        <f aca="false">$F303*I303</f>
        <v>0</v>
      </c>
      <c r="AF303" s="90" t="n">
        <f aca="false">$F303*J303</f>
        <v>0</v>
      </c>
      <c r="AG303" s="90" t="n">
        <f aca="false">$F303*K303</f>
        <v>0</v>
      </c>
      <c r="AH303" s="90" t="n">
        <f aca="false">$F303*L303</f>
        <v>0</v>
      </c>
      <c r="AI303" s="90" t="e">
        <f aca="false">$F303*M303</f>
        <v>#VALUE!</v>
      </c>
      <c r="AJ303" s="90" t="e">
        <f aca="false">$F303*N303</f>
        <v>#VALUE!</v>
      </c>
      <c r="AK303" s="90" t="n">
        <f aca="false">F303*O303</f>
        <v>0</v>
      </c>
      <c r="AL303" s="94"/>
      <c r="AM303" s="90" t="n">
        <f aca="false">-CHOOSE($G$3,AC303-AE303,AE303-AC303)</f>
        <v>-0</v>
      </c>
      <c r="AN303" s="90" t="n">
        <f aca="false">-CHOOSE($G$3,AF303-AH303,AH303-AF303)</f>
        <v>-0</v>
      </c>
      <c r="AO303" s="90" t="e">
        <f aca="false">-CHOOSE($G$3,AI303-AL303,AK303-AI303)</f>
        <v>#VALUE!</v>
      </c>
      <c r="AP303" s="107" t="e">
        <f aca="false">SUM(AM303:AO303)</f>
        <v>#VALUE!</v>
      </c>
      <c r="AR303" s="90" t="n">
        <f aca="false">-CHOOSE($G$3,AD303-AC303,AC303-AD303)</f>
        <v>-0</v>
      </c>
      <c r="AS303" s="90" t="n">
        <f aca="false">-CHOOSE($G$3,AG303-AF303,AF303-AG303)</f>
        <v>-0</v>
      </c>
      <c r="AT303" s="90" t="e">
        <f aca="false">-CHOOSE($G$3,AJ303-AI303,AI303-AJ303:AJ304)</f>
        <v>#VALUE!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91" t="n">
        <f aca="false">AK303+AH303+AE303</f>
        <v>0</v>
      </c>
      <c r="AZ303" s="108"/>
    </row>
    <row r="304" customFormat="false" ht="12" hidden="false" customHeight="true" outlineLevel="0" collapsed="false">
      <c r="A304" s="25" t="n">
        <f aca="false">EDATE(A303,1)</f>
        <v>45901</v>
      </c>
      <c r="B304" s="95" t="n">
        <f aca="false">Inputs!K299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105" t="n">
        <v>0</v>
      </c>
      <c r="H304" s="99" t="n">
        <f aca="false">Inputs!O299</f>
        <v>0</v>
      </c>
      <c r="I304" s="101" t="n">
        <f aca="false">Inputs!L299</f>
        <v>0</v>
      </c>
      <c r="J304" s="105" t="n">
        <v>0</v>
      </c>
      <c r="K304" s="99" t="n">
        <f aca="false">Inputs!P299</f>
        <v>0</v>
      </c>
      <c r="L304" s="101" t="n">
        <f aca="false">Inputs!M299</f>
        <v>0</v>
      </c>
      <c r="M304" s="98" t="str">
        <f aca="false">VLOOKUP($A304,[1]!Table,MATCH(M$4,[1]!Curves,0))</f>
        <v/>
      </c>
      <c r="N304" s="99" t="e">
        <f aca="false">Inputs!Q299</f>
        <v>#VALUE!</v>
      </c>
      <c r="O304" s="101" t="n">
        <f aca="false">Inputs!N299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0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n">
        <f aca="false">F304*G304</f>
        <v>0</v>
      </c>
      <c r="AD304" s="90" t="n">
        <f aca="false">$F304*H304</f>
        <v>0</v>
      </c>
      <c r="AE304" s="90" t="n">
        <f aca="false">$F304*I304</f>
        <v>0</v>
      </c>
      <c r="AF304" s="90" t="n">
        <f aca="false">$F304*J304</f>
        <v>0</v>
      </c>
      <c r="AG304" s="90" t="n">
        <f aca="false">$F304*K304</f>
        <v>0</v>
      </c>
      <c r="AH304" s="90" t="n">
        <f aca="false">$F304*L304</f>
        <v>0</v>
      </c>
      <c r="AI304" s="90" t="e">
        <f aca="false">$F304*M304</f>
        <v>#VALUE!</v>
      </c>
      <c r="AJ304" s="90" t="e">
        <f aca="false">$F304*N304</f>
        <v>#VALUE!</v>
      </c>
      <c r="AK304" s="90" t="n">
        <f aca="false">F304*O304</f>
        <v>0</v>
      </c>
      <c r="AL304" s="94"/>
      <c r="AM304" s="90" t="n">
        <f aca="false">-CHOOSE($G$3,AC304-AE304,AE304-AC304)</f>
        <v>-0</v>
      </c>
      <c r="AN304" s="90" t="n">
        <f aca="false">-CHOOSE($G$3,AF304-AH304,AH304-AF304)</f>
        <v>-0</v>
      </c>
      <c r="AO304" s="90" t="e">
        <f aca="false">-CHOOSE($G$3,AI304-AL304,AK304-AI304)</f>
        <v>#VALUE!</v>
      </c>
      <c r="AP304" s="107" t="e">
        <f aca="false">SUM(AM304:AO304)</f>
        <v>#VALUE!</v>
      </c>
      <c r="AR304" s="90" t="n">
        <f aca="false">-CHOOSE($G$3,AD304-AC304,AC304-AD304)</f>
        <v>-0</v>
      </c>
      <c r="AS304" s="90" t="n">
        <f aca="false">-CHOOSE($G$3,AG304-AF304,AF304-AG304)</f>
        <v>-0</v>
      </c>
      <c r="AT304" s="90" t="e">
        <f aca="false">-CHOOSE($G$3,AJ304-AI304,AI304-AJ304:AJ305)</f>
        <v>#VALUE!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91" t="n">
        <f aca="false">AK304+AH304+AE304</f>
        <v>0</v>
      </c>
      <c r="AZ304" s="108"/>
    </row>
    <row r="305" customFormat="false" ht="12" hidden="false" customHeight="true" outlineLevel="0" collapsed="false">
      <c r="A305" s="25" t="n">
        <f aca="false">EDATE(A304,1)</f>
        <v>45931</v>
      </c>
      <c r="B305" s="95" t="n">
        <f aca="false">Inputs!K300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105" t="n">
        <v>0</v>
      </c>
      <c r="H305" s="99" t="n">
        <f aca="false">Inputs!O300</f>
        <v>0</v>
      </c>
      <c r="I305" s="101" t="n">
        <f aca="false">Inputs!L300</f>
        <v>0</v>
      </c>
      <c r="J305" s="105" t="n">
        <v>0</v>
      </c>
      <c r="K305" s="99" t="n">
        <f aca="false">Inputs!P300</f>
        <v>0</v>
      </c>
      <c r="L305" s="101" t="n">
        <f aca="false">Inputs!M300</f>
        <v>0</v>
      </c>
      <c r="M305" s="98" t="str">
        <f aca="false">VLOOKUP($A305,[1]!Table,MATCH(M$4,[1]!Curves,0))</f>
        <v/>
      </c>
      <c r="N305" s="99" t="e">
        <f aca="false">Inputs!Q300</f>
        <v>#VALUE!</v>
      </c>
      <c r="O305" s="101" t="n">
        <f aca="false">Inputs!N300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0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n">
        <f aca="false">F305*G305</f>
        <v>0</v>
      </c>
      <c r="AD305" s="90" t="n">
        <f aca="false">$F305*H305</f>
        <v>0</v>
      </c>
      <c r="AE305" s="90" t="n">
        <f aca="false">$F305*I305</f>
        <v>0</v>
      </c>
      <c r="AF305" s="90" t="n">
        <f aca="false">$F305*J305</f>
        <v>0</v>
      </c>
      <c r="AG305" s="90" t="n">
        <f aca="false">$F305*K305</f>
        <v>0</v>
      </c>
      <c r="AH305" s="90" t="n">
        <f aca="false">$F305*L305</f>
        <v>0</v>
      </c>
      <c r="AI305" s="90" t="e">
        <f aca="false">$F305*M305</f>
        <v>#VALUE!</v>
      </c>
      <c r="AJ305" s="90" t="e">
        <f aca="false">$F305*N305</f>
        <v>#VALUE!</v>
      </c>
      <c r="AK305" s="90" t="n">
        <f aca="false">F305*O305</f>
        <v>0</v>
      </c>
      <c r="AL305" s="94"/>
      <c r="AM305" s="90" t="n">
        <f aca="false">-CHOOSE($G$3,AC305-AE305,AE305-AC305)</f>
        <v>-0</v>
      </c>
      <c r="AN305" s="90" t="n">
        <f aca="false">-CHOOSE($G$3,AF305-AH305,AH305-AF305)</f>
        <v>-0</v>
      </c>
      <c r="AO305" s="90" t="e">
        <f aca="false">-CHOOSE($G$3,AI305-AL305,AK305-AI305)</f>
        <v>#VALUE!</v>
      </c>
      <c r="AP305" s="107" t="e">
        <f aca="false">SUM(AM305:AO305)</f>
        <v>#VALUE!</v>
      </c>
      <c r="AR305" s="90" t="n">
        <f aca="false">-CHOOSE($G$3,AD305-AC305,AC305-AD305)</f>
        <v>-0</v>
      </c>
      <c r="AS305" s="90" t="n">
        <f aca="false">-CHOOSE($G$3,AG305-AF305,AF305-AG305)</f>
        <v>-0</v>
      </c>
      <c r="AT305" s="90" t="e">
        <f aca="false">-CHOOSE($G$3,AJ305-AI305,AI305-AJ305:AJ306)</f>
        <v>#VALUE!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91" t="n">
        <f aca="false">AK305+AH305+AE305</f>
        <v>0</v>
      </c>
      <c r="AZ305" s="108"/>
    </row>
    <row r="306" customFormat="false" ht="12" hidden="false" customHeight="true" outlineLevel="0" collapsed="false">
      <c r="A306" s="25" t="n">
        <f aca="false">EDATE(A305,1)</f>
        <v>45962</v>
      </c>
      <c r="B306" s="95" t="n">
        <f aca="false">Inputs!K301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105" t="n">
        <v>0</v>
      </c>
      <c r="H306" s="99" t="n">
        <f aca="false">Inputs!O301</f>
        <v>0</v>
      </c>
      <c r="I306" s="101" t="n">
        <f aca="false">Inputs!L301</f>
        <v>0</v>
      </c>
      <c r="J306" s="105" t="n">
        <v>0</v>
      </c>
      <c r="K306" s="99" t="n">
        <f aca="false">Inputs!P301</f>
        <v>0</v>
      </c>
      <c r="L306" s="101" t="n">
        <f aca="false">Inputs!M301</f>
        <v>0</v>
      </c>
      <c r="M306" s="98" t="str">
        <f aca="false">VLOOKUP($A306,[1]!Table,MATCH(M$4,[1]!Curves,0))</f>
        <v/>
      </c>
      <c r="N306" s="99" t="e">
        <f aca="false">Inputs!Q301</f>
        <v>#VALUE!</v>
      </c>
      <c r="O306" s="101" t="n">
        <f aca="false">Inputs!N301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0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n">
        <f aca="false">F306*G306</f>
        <v>0</v>
      </c>
      <c r="AD306" s="90" t="n">
        <f aca="false">$F306*H306</f>
        <v>0</v>
      </c>
      <c r="AE306" s="90" t="n">
        <f aca="false">$F306*I306</f>
        <v>0</v>
      </c>
      <c r="AF306" s="90" t="n">
        <f aca="false">$F306*J306</f>
        <v>0</v>
      </c>
      <c r="AG306" s="90" t="n">
        <f aca="false">$F306*K306</f>
        <v>0</v>
      </c>
      <c r="AH306" s="90" t="n">
        <f aca="false">$F306*L306</f>
        <v>0</v>
      </c>
      <c r="AI306" s="90" t="e">
        <f aca="false">$F306*M306</f>
        <v>#VALUE!</v>
      </c>
      <c r="AJ306" s="90" t="e">
        <f aca="false">$F306*N306</f>
        <v>#VALUE!</v>
      </c>
      <c r="AK306" s="90" t="n">
        <f aca="false">F306*O306</f>
        <v>0</v>
      </c>
      <c r="AL306" s="94"/>
      <c r="AM306" s="90" t="n">
        <f aca="false">-CHOOSE($G$3,AC306-AE306,AE306-AC306)</f>
        <v>-0</v>
      </c>
      <c r="AN306" s="90" t="n">
        <f aca="false">-CHOOSE($G$3,AF306-AH306,AH306-AF306)</f>
        <v>-0</v>
      </c>
      <c r="AO306" s="90" t="e">
        <f aca="false">-CHOOSE($G$3,AI306-AL306,AK306-AI306)</f>
        <v>#VALUE!</v>
      </c>
      <c r="AP306" s="107" t="e">
        <f aca="false">SUM(AM306:AO306)</f>
        <v>#VALUE!</v>
      </c>
      <c r="AR306" s="90" t="n">
        <f aca="false">-CHOOSE($G$3,AD306-AC306,AC306-AD306)</f>
        <v>-0</v>
      </c>
      <c r="AS306" s="90" t="n">
        <f aca="false">-CHOOSE($G$3,AG306-AF306,AF306-AG306)</f>
        <v>-0</v>
      </c>
      <c r="AT306" s="90" t="e">
        <f aca="false">-CHOOSE($G$3,AJ306-AI306,AI306-AJ306:AJ307)</f>
        <v>#VALUE!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91" t="n">
        <f aca="false">AK306+AH306+AE306</f>
        <v>0</v>
      </c>
      <c r="AZ306" s="108"/>
    </row>
    <row r="307" customFormat="false" ht="12" hidden="false" customHeight="true" outlineLevel="0" collapsed="false">
      <c r="A307" s="25" t="n">
        <f aca="false">EDATE(A306,1)</f>
        <v>45992</v>
      </c>
      <c r="B307" s="95" t="n">
        <f aca="false">Inputs!K302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105" t="n">
        <v>0</v>
      </c>
      <c r="H307" s="99" t="n">
        <f aca="false">Inputs!O302</f>
        <v>0</v>
      </c>
      <c r="I307" s="101" t="n">
        <f aca="false">Inputs!L302</f>
        <v>0</v>
      </c>
      <c r="J307" s="105" t="n">
        <v>0</v>
      </c>
      <c r="K307" s="99" t="n">
        <f aca="false">Inputs!P302</f>
        <v>0</v>
      </c>
      <c r="L307" s="101" t="n">
        <f aca="false">Inputs!M302</f>
        <v>0</v>
      </c>
      <c r="M307" s="98" t="str">
        <f aca="false">VLOOKUP($A307,[1]!Table,MATCH(M$4,[1]!Curves,0))</f>
        <v/>
      </c>
      <c r="N307" s="99" t="e">
        <f aca="false">Inputs!Q302</f>
        <v>#VALUE!</v>
      </c>
      <c r="O307" s="101" t="n">
        <f aca="false">Inputs!N302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0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n">
        <f aca="false">F307*G307</f>
        <v>0</v>
      </c>
      <c r="AD307" s="90" t="n">
        <f aca="false">$F307*H307</f>
        <v>0</v>
      </c>
      <c r="AE307" s="90" t="n">
        <f aca="false">$F307*I307</f>
        <v>0</v>
      </c>
      <c r="AF307" s="90" t="n">
        <f aca="false">$F307*J307</f>
        <v>0</v>
      </c>
      <c r="AG307" s="90" t="n">
        <f aca="false">$F307*K307</f>
        <v>0</v>
      </c>
      <c r="AH307" s="90" t="n">
        <f aca="false">$F307*L307</f>
        <v>0</v>
      </c>
      <c r="AI307" s="90" t="e">
        <f aca="false">$F307*M307</f>
        <v>#VALUE!</v>
      </c>
      <c r="AJ307" s="90" t="e">
        <f aca="false">$F307*N307</f>
        <v>#VALUE!</v>
      </c>
      <c r="AK307" s="90" t="n">
        <f aca="false">F307*O307</f>
        <v>0</v>
      </c>
      <c r="AL307" s="94"/>
      <c r="AM307" s="90" t="n">
        <f aca="false">-CHOOSE($G$3,AC307-AE307,AE307-AC307)</f>
        <v>-0</v>
      </c>
      <c r="AN307" s="90" t="n">
        <f aca="false">-CHOOSE($G$3,AF307-AH307,AH307-AF307)</f>
        <v>-0</v>
      </c>
      <c r="AO307" s="90" t="e">
        <f aca="false">-CHOOSE($G$3,AI307-AL307,AK307-AI307)</f>
        <v>#VALUE!</v>
      </c>
      <c r="AP307" s="107" t="e">
        <f aca="false">SUM(AM307:AO307)</f>
        <v>#VALUE!</v>
      </c>
      <c r="AR307" s="90" t="n">
        <f aca="false">-CHOOSE($G$3,AD307-AC307,AC307-AD307)</f>
        <v>-0</v>
      </c>
      <c r="AS307" s="90" t="n">
        <f aca="false">-CHOOSE($G$3,AG307-AF307,AF307-AG307)</f>
        <v>-0</v>
      </c>
      <c r="AT307" s="90" t="e">
        <f aca="false">-CHOOSE($G$3,AJ307-AI307,AI307-AJ307:AJ308)</f>
        <v>#VALUE!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91" t="n">
        <f aca="false">AK307+AH307+AE307</f>
        <v>0</v>
      </c>
      <c r="AZ307" s="108"/>
    </row>
    <row r="308" customFormat="false" ht="12" hidden="false" customHeight="true" outlineLevel="0" collapsed="false">
      <c r="A308" s="25" t="n">
        <f aca="false">EDATE(A307,1)</f>
        <v>46023</v>
      </c>
      <c r="B308" s="95" t="n">
        <f aca="false">Inputs!K303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105" t="n">
        <v>0</v>
      </c>
      <c r="H308" s="99" t="n">
        <f aca="false">Inputs!O303</f>
        <v>0</v>
      </c>
      <c r="I308" s="101" t="n">
        <f aca="false">Inputs!L303</f>
        <v>0</v>
      </c>
      <c r="J308" s="105" t="n">
        <v>0</v>
      </c>
      <c r="K308" s="99" t="n">
        <f aca="false">Inputs!P303</f>
        <v>0</v>
      </c>
      <c r="L308" s="101" t="n">
        <f aca="false">Inputs!M303</f>
        <v>0</v>
      </c>
      <c r="M308" s="98" t="str">
        <f aca="false">VLOOKUP($A308,[1]!Table,MATCH(M$4,[1]!Curves,0))</f>
        <v/>
      </c>
      <c r="N308" s="99" t="e">
        <f aca="false">Inputs!Q303</f>
        <v>#VALUE!</v>
      </c>
      <c r="O308" s="101" t="n">
        <f aca="false">Inputs!N303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0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n">
        <f aca="false">F308*G308</f>
        <v>0</v>
      </c>
      <c r="AD308" s="90" t="n">
        <f aca="false">$F308*H308</f>
        <v>0</v>
      </c>
      <c r="AE308" s="90" t="n">
        <f aca="false">$F308*I308</f>
        <v>0</v>
      </c>
      <c r="AF308" s="90" t="n">
        <f aca="false">$F308*J308</f>
        <v>0</v>
      </c>
      <c r="AG308" s="90" t="n">
        <f aca="false">$F308*K308</f>
        <v>0</v>
      </c>
      <c r="AH308" s="90" t="n">
        <f aca="false">$F308*L308</f>
        <v>0</v>
      </c>
      <c r="AI308" s="90" t="e">
        <f aca="false">$F308*M308</f>
        <v>#VALUE!</v>
      </c>
      <c r="AJ308" s="90" t="e">
        <f aca="false">$F308*N308</f>
        <v>#VALUE!</v>
      </c>
      <c r="AK308" s="90" t="n">
        <f aca="false">F308*O308</f>
        <v>0</v>
      </c>
      <c r="AL308" s="94"/>
      <c r="AM308" s="90" t="n">
        <f aca="false">-CHOOSE($G$3,AC308-AE308,AE308-AC308)</f>
        <v>-0</v>
      </c>
      <c r="AN308" s="90" t="n">
        <f aca="false">-CHOOSE($G$3,AF308-AH308,AH308-AF308)</f>
        <v>-0</v>
      </c>
      <c r="AO308" s="90" t="e">
        <f aca="false">-CHOOSE($G$3,AI308-AL308,AK308-AI308)</f>
        <v>#VALUE!</v>
      </c>
      <c r="AP308" s="107" t="e">
        <f aca="false">SUM(AM308:AO308)</f>
        <v>#VALUE!</v>
      </c>
      <c r="AR308" s="90" t="n">
        <f aca="false">-CHOOSE($G$3,AD308-AC308,AC308-AD308)</f>
        <v>-0</v>
      </c>
      <c r="AS308" s="90" t="n">
        <f aca="false">-CHOOSE($G$3,AG308-AF308,AF308-AG308)</f>
        <v>-0</v>
      </c>
      <c r="AT308" s="90" t="e">
        <f aca="false">-CHOOSE($G$3,AJ308-AI308,AI308-AJ308:AJ309)</f>
        <v>#VALUE!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91" t="n">
        <f aca="false">AK308+AH308+AE308</f>
        <v>0</v>
      </c>
      <c r="AZ308" s="108"/>
    </row>
    <row r="309" customFormat="false" ht="12" hidden="false" customHeight="true" outlineLevel="0" collapsed="false">
      <c r="A309" s="25" t="n">
        <f aca="false">EDATE(A308,1)</f>
        <v>46054</v>
      </c>
      <c r="B309" s="95" t="n">
        <f aca="false">Inputs!K304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105" t="n">
        <v>0</v>
      </c>
      <c r="H309" s="99" t="n">
        <f aca="false">Inputs!O304</f>
        <v>0</v>
      </c>
      <c r="I309" s="101" t="n">
        <f aca="false">Inputs!L304</f>
        <v>0</v>
      </c>
      <c r="J309" s="105" t="n">
        <v>0</v>
      </c>
      <c r="K309" s="99" t="n">
        <f aca="false">Inputs!P304</f>
        <v>0</v>
      </c>
      <c r="L309" s="101" t="n">
        <f aca="false">Inputs!M304</f>
        <v>0</v>
      </c>
      <c r="M309" s="98" t="str">
        <f aca="false">VLOOKUP($A309,[1]!Table,MATCH(M$4,[1]!Curves,0))</f>
        <v/>
      </c>
      <c r="N309" s="99" t="e">
        <f aca="false">Inputs!Q304</f>
        <v>#VALUE!</v>
      </c>
      <c r="O309" s="101" t="n">
        <f aca="false">Inputs!N304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0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n">
        <f aca="false">F309*G309</f>
        <v>0</v>
      </c>
      <c r="AD309" s="90" t="n">
        <f aca="false">$F309*H309</f>
        <v>0</v>
      </c>
      <c r="AE309" s="90" t="n">
        <f aca="false">$F309*I309</f>
        <v>0</v>
      </c>
      <c r="AF309" s="90" t="n">
        <f aca="false">$F309*J309</f>
        <v>0</v>
      </c>
      <c r="AG309" s="90" t="n">
        <f aca="false">$F309*K309</f>
        <v>0</v>
      </c>
      <c r="AH309" s="90" t="n">
        <f aca="false">$F309*L309</f>
        <v>0</v>
      </c>
      <c r="AI309" s="90" t="e">
        <f aca="false">$F309*M309</f>
        <v>#VALUE!</v>
      </c>
      <c r="AJ309" s="90" t="e">
        <f aca="false">$F309*N309</f>
        <v>#VALUE!</v>
      </c>
      <c r="AK309" s="90" t="n">
        <f aca="false">F309*O309</f>
        <v>0</v>
      </c>
      <c r="AL309" s="94"/>
      <c r="AM309" s="90" t="n">
        <f aca="false">-CHOOSE($G$3,AC309-AE309,AE309-AC309)</f>
        <v>-0</v>
      </c>
      <c r="AN309" s="90" t="n">
        <f aca="false">-CHOOSE($G$3,AF309-AH309,AH309-AF309)</f>
        <v>-0</v>
      </c>
      <c r="AO309" s="90" t="e">
        <f aca="false">-CHOOSE($G$3,AI309-AL309,AK309-AI309)</f>
        <v>#VALUE!</v>
      </c>
      <c r="AP309" s="107" t="e">
        <f aca="false">SUM(AM309:AO309)</f>
        <v>#VALUE!</v>
      </c>
      <c r="AR309" s="90" t="n">
        <f aca="false">-CHOOSE($G$3,AD309-AC309,AC309-AD309)</f>
        <v>-0</v>
      </c>
      <c r="AS309" s="90" t="n">
        <f aca="false">-CHOOSE($G$3,AG309-AF309,AF309-AG309)</f>
        <v>-0</v>
      </c>
      <c r="AT309" s="90" t="e">
        <f aca="false">-CHOOSE($G$3,AJ309-AI309,AI309-AJ309:AJ310)</f>
        <v>#VALUE!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91" t="n">
        <f aca="false">AK309+AH309+AE309</f>
        <v>0</v>
      </c>
      <c r="AZ309" s="108"/>
    </row>
    <row r="310" customFormat="false" ht="12" hidden="false" customHeight="true" outlineLevel="0" collapsed="false">
      <c r="A310" s="25" t="n">
        <f aca="false">EDATE(A309,1)</f>
        <v>46082</v>
      </c>
      <c r="B310" s="95" t="n">
        <f aca="false">Inputs!K305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105" t="n">
        <v>0</v>
      </c>
      <c r="H310" s="99" t="n">
        <f aca="false">Inputs!O305</f>
        <v>0</v>
      </c>
      <c r="I310" s="101" t="n">
        <f aca="false">Inputs!L305</f>
        <v>0</v>
      </c>
      <c r="J310" s="105" t="n">
        <v>0</v>
      </c>
      <c r="K310" s="99" t="n">
        <f aca="false">Inputs!P305</f>
        <v>0</v>
      </c>
      <c r="L310" s="101" t="n">
        <f aca="false">Inputs!M305</f>
        <v>0</v>
      </c>
      <c r="M310" s="98" t="str">
        <f aca="false">VLOOKUP($A310,[1]!Table,MATCH(M$4,[1]!Curves,0))</f>
        <v/>
      </c>
      <c r="N310" s="99" t="e">
        <f aca="false">Inputs!Q305</f>
        <v>#VALUE!</v>
      </c>
      <c r="O310" s="101" t="n">
        <f aca="false">Inputs!N305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0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n">
        <f aca="false">F310*G310</f>
        <v>0</v>
      </c>
      <c r="AD310" s="90" t="n">
        <f aca="false">$F310*H310</f>
        <v>0</v>
      </c>
      <c r="AE310" s="90" t="n">
        <f aca="false">$F310*I310</f>
        <v>0</v>
      </c>
      <c r="AF310" s="90" t="n">
        <f aca="false">$F310*J310</f>
        <v>0</v>
      </c>
      <c r="AG310" s="90" t="n">
        <f aca="false">$F310*K310</f>
        <v>0</v>
      </c>
      <c r="AH310" s="90" t="n">
        <f aca="false">$F310*L310</f>
        <v>0</v>
      </c>
      <c r="AI310" s="90" t="e">
        <f aca="false">$F310*M310</f>
        <v>#VALUE!</v>
      </c>
      <c r="AJ310" s="90" t="e">
        <f aca="false">$F310*N310</f>
        <v>#VALUE!</v>
      </c>
      <c r="AK310" s="90" t="n">
        <f aca="false">F310*O310</f>
        <v>0</v>
      </c>
      <c r="AL310" s="94"/>
      <c r="AM310" s="90" t="n">
        <f aca="false">-CHOOSE($G$3,AC310-AE310,AE310-AC310)</f>
        <v>-0</v>
      </c>
      <c r="AN310" s="90" t="n">
        <f aca="false">-CHOOSE($G$3,AF310-AH310,AH310-AF310)</f>
        <v>-0</v>
      </c>
      <c r="AO310" s="90" t="e">
        <f aca="false">-CHOOSE($G$3,AI310-AL310,AK310-AI310)</f>
        <v>#VALUE!</v>
      </c>
      <c r="AP310" s="107" t="e">
        <f aca="false">SUM(AM310:AO310)</f>
        <v>#VALUE!</v>
      </c>
      <c r="AR310" s="90" t="n">
        <f aca="false">-CHOOSE($G$3,AD310-AC310,AC310-AD310)</f>
        <v>-0</v>
      </c>
      <c r="AS310" s="90" t="n">
        <f aca="false">-CHOOSE($G$3,AG310-AF310,AF310-AG310)</f>
        <v>-0</v>
      </c>
      <c r="AT310" s="90" t="e">
        <f aca="false">-CHOOSE($G$3,AJ310-AI310,AI310-AJ310:AJ311)</f>
        <v>#VALUE!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91" t="n">
        <f aca="false">AK310+AH310+AE310</f>
        <v>0</v>
      </c>
      <c r="AZ310" s="108"/>
    </row>
    <row r="311" customFormat="false" ht="12" hidden="false" customHeight="true" outlineLevel="0" collapsed="false">
      <c r="A311" s="25" t="n">
        <f aca="false">EDATE(A310,1)</f>
        <v>46113</v>
      </c>
      <c r="B311" s="95" t="n">
        <f aca="false">Inputs!K306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105" t="n">
        <v>0</v>
      </c>
      <c r="H311" s="99" t="n">
        <f aca="false">Inputs!O306</f>
        <v>0</v>
      </c>
      <c r="I311" s="101" t="n">
        <f aca="false">Inputs!L306</f>
        <v>0</v>
      </c>
      <c r="J311" s="105" t="n">
        <v>0</v>
      </c>
      <c r="K311" s="99" t="n">
        <f aca="false">Inputs!P306</f>
        <v>0</v>
      </c>
      <c r="L311" s="101" t="n">
        <f aca="false">Inputs!M306</f>
        <v>0</v>
      </c>
      <c r="M311" s="98" t="str">
        <f aca="false">VLOOKUP($A311,[1]!Table,MATCH(M$4,[1]!Curves,0))</f>
        <v/>
      </c>
      <c r="N311" s="99" t="e">
        <f aca="false">Inputs!Q306</f>
        <v>#VALUE!</v>
      </c>
      <c r="O311" s="101" t="n">
        <f aca="false">Inputs!N306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0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n">
        <f aca="false">F311*G311</f>
        <v>0</v>
      </c>
      <c r="AD311" s="90" t="n">
        <f aca="false">$F311*H311</f>
        <v>0</v>
      </c>
      <c r="AE311" s="90" t="n">
        <f aca="false">$F311*I311</f>
        <v>0</v>
      </c>
      <c r="AF311" s="90" t="n">
        <f aca="false">$F311*J311</f>
        <v>0</v>
      </c>
      <c r="AG311" s="90" t="n">
        <f aca="false">$F311*K311</f>
        <v>0</v>
      </c>
      <c r="AH311" s="90" t="n">
        <f aca="false">$F311*L311</f>
        <v>0</v>
      </c>
      <c r="AI311" s="90" t="e">
        <f aca="false">$F311*M311</f>
        <v>#VALUE!</v>
      </c>
      <c r="AJ311" s="90" t="e">
        <f aca="false">$F311*N311</f>
        <v>#VALUE!</v>
      </c>
      <c r="AK311" s="90" t="n">
        <f aca="false">F311*O311</f>
        <v>0</v>
      </c>
      <c r="AL311" s="94"/>
      <c r="AM311" s="90" t="n">
        <f aca="false">-CHOOSE($G$3,AC311-AE311,AE311-AC311)</f>
        <v>-0</v>
      </c>
      <c r="AN311" s="90" t="n">
        <f aca="false">-CHOOSE($G$3,AF311-AH311,AH311-AF311)</f>
        <v>-0</v>
      </c>
      <c r="AO311" s="90" t="e">
        <f aca="false">-CHOOSE($G$3,AI311-AL311,AK311-AI311)</f>
        <v>#VALUE!</v>
      </c>
      <c r="AP311" s="107" t="e">
        <f aca="false">SUM(AM311:AO311)</f>
        <v>#VALUE!</v>
      </c>
      <c r="AR311" s="90" t="n">
        <f aca="false">-CHOOSE($G$3,AD311-AC311,AC311-AD311)</f>
        <v>-0</v>
      </c>
      <c r="AS311" s="90" t="n">
        <f aca="false">-CHOOSE($G$3,AG311-AF311,AF311-AG311)</f>
        <v>-0</v>
      </c>
      <c r="AT311" s="90" t="e">
        <f aca="false">-CHOOSE($G$3,AJ311-AI311,AI311-AJ311:AJ312)</f>
        <v>#VALUE!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91" t="n">
        <f aca="false">AK311+AH311+AE311</f>
        <v>0</v>
      </c>
      <c r="AZ311" s="108"/>
    </row>
    <row r="312" customFormat="false" ht="12" hidden="false" customHeight="true" outlineLevel="0" collapsed="false">
      <c r="A312" s="25" t="n">
        <f aca="false">EDATE(A311,1)</f>
        <v>46143</v>
      </c>
      <c r="B312" s="95" t="n">
        <f aca="false">Inputs!K307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105" t="n">
        <v>0</v>
      </c>
      <c r="H312" s="99" t="n">
        <f aca="false">Inputs!O307</f>
        <v>0</v>
      </c>
      <c r="I312" s="101" t="n">
        <f aca="false">Inputs!L307</f>
        <v>0</v>
      </c>
      <c r="J312" s="105" t="n">
        <v>0</v>
      </c>
      <c r="K312" s="99" t="n">
        <f aca="false">Inputs!P307</f>
        <v>0</v>
      </c>
      <c r="L312" s="101" t="n">
        <f aca="false">Inputs!M307</f>
        <v>0</v>
      </c>
      <c r="M312" s="98" t="str">
        <f aca="false">VLOOKUP($A312,[1]!Table,MATCH(M$4,[1]!Curves,0))</f>
        <v/>
      </c>
      <c r="N312" s="99" t="e">
        <f aca="false">Inputs!Q307</f>
        <v>#VALUE!</v>
      </c>
      <c r="O312" s="101" t="n">
        <f aca="false">Inputs!N307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0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n">
        <f aca="false">F312*G312</f>
        <v>0</v>
      </c>
      <c r="AD312" s="90" t="n">
        <f aca="false">$F312*H312</f>
        <v>0</v>
      </c>
      <c r="AE312" s="90" t="n">
        <f aca="false">$F312*I312</f>
        <v>0</v>
      </c>
      <c r="AF312" s="90" t="n">
        <f aca="false">$F312*J312</f>
        <v>0</v>
      </c>
      <c r="AG312" s="90" t="n">
        <f aca="false">$F312*K312</f>
        <v>0</v>
      </c>
      <c r="AH312" s="90" t="n">
        <f aca="false">$F312*L312</f>
        <v>0</v>
      </c>
      <c r="AI312" s="90" t="e">
        <f aca="false">$F312*M312</f>
        <v>#VALUE!</v>
      </c>
      <c r="AJ312" s="90" t="e">
        <f aca="false">$F312*N312</f>
        <v>#VALUE!</v>
      </c>
      <c r="AK312" s="90" t="n">
        <f aca="false">F312*O312</f>
        <v>0</v>
      </c>
      <c r="AL312" s="94"/>
      <c r="AM312" s="90" t="n">
        <f aca="false">-CHOOSE($G$3,AC312-AE312,AE312-AC312)</f>
        <v>-0</v>
      </c>
      <c r="AN312" s="90" t="n">
        <f aca="false">-CHOOSE($G$3,AF312-AH312,AH312-AF312)</f>
        <v>-0</v>
      </c>
      <c r="AO312" s="90" t="e">
        <f aca="false">-CHOOSE($G$3,AI312-AL312,AK312-AI312)</f>
        <v>#VALUE!</v>
      </c>
      <c r="AP312" s="107" t="e">
        <f aca="false">SUM(AM312:AO312)</f>
        <v>#VALUE!</v>
      </c>
      <c r="AR312" s="90" t="n">
        <f aca="false">-CHOOSE($G$3,AD312-AC312,AC312-AD312)</f>
        <v>-0</v>
      </c>
      <c r="AS312" s="90" t="n">
        <f aca="false">-CHOOSE($G$3,AG312-AF312,AF312-AG312)</f>
        <v>-0</v>
      </c>
      <c r="AT312" s="90" t="e">
        <f aca="false">-CHOOSE($G$3,AJ312-AI312,AI312-AJ312:AJ313)</f>
        <v>#VALUE!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91" t="n">
        <f aca="false">AK312+AH312+AE312</f>
        <v>0</v>
      </c>
      <c r="AZ312" s="108"/>
    </row>
    <row r="313" customFormat="false" ht="12" hidden="false" customHeight="true" outlineLevel="0" collapsed="false">
      <c r="A313" s="25" t="n">
        <f aca="false">EDATE(A312,1)</f>
        <v>46174</v>
      </c>
      <c r="B313" s="95" t="n">
        <f aca="false">Inputs!K308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105" t="n">
        <v>0</v>
      </c>
      <c r="H313" s="99" t="n">
        <f aca="false">Inputs!O308</f>
        <v>0</v>
      </c>
      <c r="I313" s="101" t="n">
        <f aca="false">Inputs!L308</f>
        <v>0</v>
      </c>
      <c r="J313" s="105" t="n">
        <v>0</v>
      </c>
      <c r="K313" s="99" t="n">
        <f aca="false">Inputs!P308</f>
        <v>0</v>
      </c>
      <c r="L313" s="101" t="n">
        <f aca="false">Inputs!M308</f>
        <v>0</v>
      </c>
      <c r="M313" s="98" t="str">
        <f aca="false">VLOOKUP($A313,[1]!Table,MATCH(M$4,[1]!Curves,0))</f>
        <v/>
      </c>
      <c r="N313" s="99" t="e">
        <f aca="false">Inputs!Q308</f>
        <v>#VALUE!</v>
      </c>
      <c r="O313" s="101" t="n">
        <f aca="false">Inputs!N308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0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n">
        <f aca="false">F313*G313</f>
        <v>0</v>
      </c>
      <c r="AD313" s="90" t="n">
        <f aca="false">$F313*H313</f>
        <v>0</v>
      </c>
      <c r="AE313" s="90" t="n">
        <f aca="false">$F313*I313</f>
        <v>0</v>
      </c>
      <c r="AF313" s="90" t="n">
        <f aca="false">$F313*J313</f>
        <v>0</v>
      </c>
      <c r="AG313" s="90" t="n">
        <f aca="false">$F313*K313</f>
        <v>0</v>
      </c>
      <c r="AH313" s="90" t="n">
        <f aca="false">$F313*L313</f>
        <v>0</v>
      </c>
      <c r="AI313" s="90" t="e">
        <f aca="false">$F313*M313</f>
        <v>#VALUE!</v>
      </c>
      <c r="AJ313" s="90" t="e">
        <f aca="false">$F313*N313</f>
        <v>#VALUE!</v>
      </c>
      <c r="AK313" s="90" t="n">
        <f aca="false">F313*O313</f>
        <v>0</v>
      </c>
      <c r="AL313" s="94"/>
      <c r="AM313" s="90" t="n">
        <f aca="false">-CHOOSE($G$3,AC313-AE313,AE313-AC313)</f>
        <v>-0</v>
      </c>
      <c r="AN313" s="90" t="n">
        <f aca="false">-CHOOSE($G$3,AF313-AH313,AH313-AF313)</f>
        <v>-0</v>
      </c>
      <c r="AO313" s="90" t="e">
        <f aca="false">-CHOOSE($G$3,AI313-AL313,AK313-AI313)</f>
        <v>#VALUE!</v>
      </c>
      <c r="AP313" s="107" t="e">
        <f aca="false">SUM(AM313:AO313)</f>
        <v>#VALUE!</v>
      </c>
      <c r="AR313" s="90" t="n">
        <f aca="false">-CHOOSE($G$3,AD313-AC313,AC313-AD313)</f>
        <v>-0</v>
      </c>
      <c r="AS313" s="90" t="n">
        <f aca="false">-CHOOSE($G$3,AG313-AF313,AF313-AG313)</f>
        <v>-0</v>
      </c>
      <c r="AT313" s="90" t="e">
        <f aca="false">-CHOOSE($G$3,AJ313-AI313,AI313-AJ313:AJ314)</f>
        <v>#VALUE!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91" t="n">
        <f aca="false">AK313+AH313+AE313</f>
        <v>0</v>
      </c>
      <c r="AZ313" s="108"/>
    </row>
    <row r="314" customFormat="false" ht="12" hidden="false" customHeight="true" outlineLevel="0" collapsed="false">
      <c r="A314" s="25" t="n">
        <f aca="false">EDATE(A313,1)</f>
        <v>46204</v>
      </c>
      <c r="B314" s="95" t="n">
        <f aca="false">Inputs!K309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105" t="n">
        <v>0</v>
      </c>
      <c r="H314" s="99" t="n">
        <f aca="false">Inputs!O309</f>
        <v>0</v>
      </c>
      <c r="I314" s="101" t="n">
        <f aca="false">Inputs!L309</f>
        <v>0</v>
      </c>
      <c r="J314" s="105" t="n">
        <v>0</v>
      </c>
      <c r="K314" s="99" t="n">
        <f aca="false">Inputs!P309</f>
        <v>0</v>
      </c>
      <c r="L314" s="101" t="n">
        <f aca="false">Inputs!M309</f>
        <v>0</v>
      </c>
      <c r="M314" s="98" t="str">
        <f aca="false">VLOOKUP($A314,[1]!Table,MATCH(M$4,[1]!Curves,0))</f>
        <v/>
      </c>
      <c r="N314" s="99" t="e">
        <f aca="false">Inputs!Q309</f>
        <v>#VALUE!</v>
      </c>
      <c r="O314" s="101" t="n">
        <f aca="false">Inputs!N309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0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n">
        <f aca="false">F314*G314</f>
        <v>0</v>
      </c>
      <c r="AD314" s="90" t="n">
        <f aca="false">$F314*H314</f>
        <v>0</v>
      </c>
      <c r="AE314" s="90" t="n">
        <f aca="false">$F314*I314</f>
        <v>0</v>
      </c>
      <c r="AF314" s="90" t="n">
        <f aca="false">$F314*J314</f>
        <v>0</v>
      </c>
      <c r="AG314" s="90" t="n">
        <f aca="false">$F314*K314</f>
        <v>0</v>
      </c>
      <c r="AH314" s="90" t="n">
        <f aca="false">$F314*L314</f>
        <v>0</v>
      </c>
      <c r="AI314" s="90" t="e">
        <f aca="false">$F314*M314</f>
        <v>#VALUE!</v>
      </c>
      <c r="AJ314" s="90" t="e">
        <f aca="false">$F314*N314</f>
        <v>#VALUE!</v>
      </c>
      <c r="AK314" s="90" t="n">
        <f aca="false">F314*O314</f>
        <v>0</v>
      </c>
      <c r="AL314" s="94"/>
      <c r="AM314" s="90" t="n">
        <f aca="false">-CHOOSE($G$3,AC314-AE314,AE314-AC314)</f>
        <v>-0</v>
      </c>
      <c r="AN314" s="90" t="n">
        <f aca="false">-CHOOSE($G$3,AF314-AH314,AH314-AF314)</f>
        <v>-0</v>
      </c>
      <c r="AO314" s="90" t="e">
        <f aca="false">-CHOOSE($G$3,AI314-AL314,AK314-AI314)</f>
        <v>#VALUE!</v>
      </c>
      <c r="AP314" s="107" t="e">
        <f aca="false">SUM(AM314:AO314)</f>
        <v>#VALUE!</v>
      </c>
      <c r="AR314" s="90" t="n">
        <f aca="false">-CHOOSE($G$3,AD314-AC314,AC314-AD314)</f>
        <v>-0</v>
      </c>
      <c r="AS314" s="90" t="n">
        <f aca="false">-CHOOSE($G$3,AG314-AF314,AF314-AG314)</f>
        <v>-0</v>
      </c>
      <c r="AT314" s="90" t="e">
        <f aca="false">-CHOOSE($G$3,AJ314-AI314,AI314-AJ314:AJ315)</f>
        <v>#VALUE!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91" t="n">
        <f aca="false">AK314+AH314+AE314</f>
        <v>0</v>
      </c>
      <c r="AZ314" s="108"/>
    </row>
    <row r="315" customFormat="false" ht="12" hidden="false" customHeight="true" outlineLevel="0" collapsed="false">
      <c r="A315" s="25" t="n">
        <f aca="false">EDATE(A314,1)</f>
        <v>46235</v>
      </c>
      <c r="B315" s="95" t="n">
        <f aca="false">Inputs!K310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105" t="n">
        <v>0</v>
      </c>
      <c r="H315" s="99" t="n">
        <f aca="false">Inputs!O310</f>
        <v>0</v>
      </c>
      <c r="I315" s="101" t="n">
        <f aca="false">Inputs!L310</f>
        <v>0</v>
      </c>
      <c r="J315" s="105" t="n">
        <v>0</v>
      </c>
      <c r="K315" s="99" t="n">
        <f aca="false">Inputs!P310</f>
        <v>0</v>
      </c>
      <c r="L315" s="101" t="n">
        <f aca="false">Inputs!M310</f>
        <v>0</v>
      </c>
      <c r="M315" s="98" t="str">
        <f aca="false">VLOOKUP($A315,[1]!Table,MATCH(M$4,[1]!Curves,0))</f>
        <v/>
      </c>
      <c r="N315" s="99" t="e">
        <f aca="false">Inputs!Q310</f>
        <v>#VALUE!</v>
      </c>
      <c r="O315" s="101" t="n">
        <f aca="false">Inputs!N310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0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n">
        <f aca="false">F315*G315</f>
        <v>0</v>
      </c>
      <c r="AD315" s="90" t="n">
        <f aca="false">$F315*H315</f>
        <v>0</v>
      </c>
      <c r="AE315" s="90" t="n">
        <f aca="false">$F315*I315</f>
        <v>0</v>
      </c>
      <c r="AF315" s="90" t="n">
        <f aca="false">$F315*J315</f>
        <v>0</v>
      </c>
      <c r="AG315" s="90" t="n">
        <f aca="false">$F315*K315</f>
        <v>0</v>
      </c>
      <c r="AH315" s="90" t="n">
        <f aca="false">$F315*L315</f>
        <v>0</v>
      </c>
      <c r="AI315" s="90" t="e">
        <f aca="false">$F315*M315</f>
        <v>#VALUE!</v>
      </c>
      <c r="AJ315" s="90" t="e">
        <f aca="false">$F315*N315</f>
        <v>#VALUE!</v>
      </c>
      <c r="AK315" s="90" t="n">
        <f aca="false">F315*O315</f>
        <v>0</v>
      </c>
      <c r="AL315" s="94"/>
      <c r="AM315" s="90" t="n">
        <f aca="false">-CHOOSE($G$3,AC315-AE315,AE315-AC315)</f>
        <v>-0</v>
      </c>
      <c r="AN315" s="90" t="n">
        <f aca="false">-CHOOSE($G$3,AF315-AH315,AH315-AF315)</f>
        <v>-0</v>
      </c>
      <c r="AO315" s="90" t="e">
        <f aca="false">-CHOOSE($G$3,AI315-AL315,AK315-AI315)</f>
        <v>#VALUE!</v>
      </c>
      <c r="AP315" s="107" t="e">
        <f aca="false">SUM(AM315:AO315)</f>
        <v>#VALUE!</v>
      </c>
      <c r="AR315" s="90" t="n">
        <f aca="false">-CHOOSE($G$3,AD315-AC315,AC315-AD315)</f>
        <v>-0</v>
      </c>
      <c r="AS315" s="90" t="n">
        <f aca="false">-CHOOSE($G$3,AG315-AF315,AF315-AG315)</f>
        <v>-0</v>
      </c>
      <c r="AT315" s="90" t="e">
        <f aca="false">-CHOOSE($G$3,AJ315-AI315,AI315-AJ315:AJ316)</f>
        <v>#VALUE!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91" t="n">
        <f aca="false">AK315+AH315+AE315</f>
        <v>0</v>
      </c>
      <c r="AZ315" s="108"/>
    </row>
    <row r="316" customFormat="false" ht="12" hidden="false" customHeight="true" outlineLevel="0" collapsed="false">
      <c r="A316" s="25" t="n">
        <f aca="false">EDATE(A315,1)</f>
        <v>46266</v>
      </c>
      <c r="B316" s="95" t="n">
        <f aca="false">Inputs!K311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105" t="n">
        <v>0</v>
      </c>
      <c r="H316" s="99" t="n">
        <f aca="false">Inputs!O311</f>
        <v>0</v>
      </c>
      <c r="I316" s="101" t="n">
        <f aca="false">Inputs!L311</f>
        <v>0</v>
      </c>
      <c r="J316" s="105" t="n">
        <v>0</v>
      </c>
      <c r="K316" s="99" t="n">
        <f aca="false">Inputs!P311</f>
        <v>0</v>
      </c>
      <c r="L316" s="101" t="n">
        <f aca="false">Inputs!M311</f>
        <v>0</v>
      </c>
      <c r="M316" s="98" t="str">
        <f aca="false">VLOOKUP($A316,[1]!Table,MATCH(M$4,[1]!Curves,0))</f>
        <v/>
      </c>
      <c r="N316" s="99" t="e">
        <f aca="false">Inputs!Q311</f>
        <v>#VALUE!</v>
      </c>
      <c r="O316" s="101" t="n">
        <f aca="false">Inputs!N311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0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n">
        <f aca="false">F316*G316</f>
        <v>0</v>
      </c>
      <c r="AD316" s="90" t="n">
        <f aca="false">$F316*H316</f>
        <v>0</v>
      </c>
      <c r="AE316" s="90" t="n">
        <f aca="false">$F316*I316</f>
        <v>0</v>
      </c>
      <c r="AF316" s="90" t="n">
        <f aca="false">$F316*J316</f>
        <v>0</v>
      </c>
      <c r="AG316" s="90" t="n">
        <f aca="false">$F316*K316</f>
        <v>0</v>
      </c>
      <c r="AH316" s="90" t="n">
        <f aca="false">$F316*L316</f>
        <v>0</v>
      </c>
      <c r="AI316" s="90" t="e">
        <f aca="false">$F316*M316</f>
        <v>#VALUE!</v>
      </c>
      <c r="AJ316" s="90" t="e">
        <f aca="false">$F316*N316</f>
        <v>#VALUE!</v>
      </c>
      <c r="AK316" s="90" t="n">
        <f aca="false">F316*O316</f>
        <v>0</v>
      </c>
      <c r="AL316" s="94"/>
      <c r="AM316" s="90" t="n">
        <f aca="false">-CHOOSE($G$3,AC316-AE316,AE316-AC316)</f>
        <v>-0</v>
      </c>
      <c r="AN316" s="90" t="n">
        <f aca="false">-CHOOSE($G$3,AF316-AH316,AH316-AF316)</f>
        <v>-0</v>
      </c>
      <c r="AO316" s="90" t="e">
        <f aca="false">-CHOOSE($G$3,AI316-AL316,AK316-AI316)</f>
        <v>#VALUE!</v>
      </c>
      <c r="AP316" s="107" t="e">
        <f aca="false">SUM(AM316:AO316)</f>
        <v>#VALUE!</v>
      </c>
      <c r="AR316" s="90" t="n">
        <f aca="false">-CHOOSE($G$3,AD316-AC316,AC316-AD316)</f>
        <v>-0</v>
      </c>
      <c r="AS316" s="90" t="n">
        <f aca="false">-CHOOSE($G$3,AG316-AF316,AF316-AG316)</f>
        <v>-0</v>
      </c>
      <c r="AT316" s="90" t="e">
        <f aca="false">-CHOOSE($G$3,AJ316-AI316,AI316-AJ316:AJ317)</f>
        <v>#VALUE!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91" t="n">
        <f aca="false">AK316+AH316+AE316</f>
        <v>0</v>
      </c>
      <c r="AZ316" s="108"/>
    </row>
    <row r="317" customFormat="false" ht="12" hidden="false" customHeight="true" outlineLevel="0" collapsed="false">
      <c r="A317" s="25" t="n">
        <f aca="false">EDATE(A316,1)</f>
        <v>46296</v>
      </c>
      <c r="B317" s="95" t="n">
        <f aca="false">Inputs!K312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105" t="n">
        <v>0</v>
      </c>
      <c r="H317" s="99" t="n">
        <f aca="false">Inputs!O312</f>
        <v>0</v>
      </c>
      <c r="I317" s="101" t="n">
        <f aca="false">Inputs!L312</f>
        <v>0</v>
      </c>
      <c r="J317" s="105" t="n">
        <v>0</v>
      </c>
      <c r="K317" s="99" t="n">
        <f aca="false">Inputs!P312</f>
        <v>0</v>
      </c>
      <c r="L317" s="101" t="n">
        <f aca="false">Inputs!M312</f>
        <v>0</v>
      </c>
      <c r="M317" s="98" t="str">
        <f aca="false">VLOOKUP($A317,[1]!Table,MATCH(M$4,[1]!Curves,0))</f>
        <v/>
      </c>
      <c r="N317" s="99" t="e">
        <f aca="false">Inputs!Q312</f>
        <v>#VALUE!</v>
      </c>
      <c r="O317" s="101" t="n">
        <f aca="false">Inputs!N312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0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n">
        <f aca="false">F317*G317</f>
        <v>0</v>
      </c>
      <c r="AD317" s="90" t="n">
        <f aca="false">$F317*H317</f>
        <v>0</v>
      </c>
      <c r="AE317" s="90" t="n">
        <f aca="false">$F317*I317</f>
        <v>0</v>
      </c>
      <c r="AF317" s="90" t="n">
        <f aca="false">$F317*J317</f>
        <v>0</v>
      </c>
      <c r="AG317" s="90" t="n">
        <f aca="false">$F317*K317</f>
        <v>0</v>
      </c>
      <c r="AH317" s="90" t="n">
        <f aca="false">$F317*L317</f>
        <v>0</v>
      </c>
      <c r="AI317" s="90" t="e">
        <f aca="false">$F317*M317</f>
        <v>#VALUE!</v>
      </c>
      <c r="AJ317" s="90" t="e">
        <f aca="false">$F317*N317</f>
        <v>#VALUE!</v>
      </c>
      <c r="AK317" s="90" t="n">
        <f aca="false">F317*O317</f>
        <v>0</v>
      </c>
      <c r="AL317" s="94"/>
      <c r="AM317" s="90" t="n">
        <f aca="false">-CHOOSE($G$3,AC317-AE317,AE317-AC317)</f>
        <v>-0</v>
      </c>
      <c r="AN317" s="90" t="n">
        <f aca="false">-CHOOSE($G$3,AF317-AH317,AH317-AF317)</f>
        <v>-0</v>
      </c>
      <c r="AO317" s="90" t="e">
        <f aca="false">-CHOOSE($G$3,AI317-AL317,AK317-AI317)</f>
        <v>#VALUE!</v>
      </c>
      <c r="AP317" s="107" t="e">
        <f aca="false">SUM(AM317:AO317)</f>
        <v>#VALUE!</v>
      </c>
      <c r="AR317" s="90" t="n">
        <f aca="false">-CHOOSE($G$3,AD317-AC317,AC317-AD317)</f>
        <v>-0</v>
      </c>
      <c r="AS317" s="90" t="n">
        <f aca="false">-CHOOSE($G$3,AG317-AF317,AF317-AG317)</f>
        <v>-0</v>
      </c>
      <c r="AT317" s="90" t="e">
        <f aca="false">-CHOOSE($G$3,AJ317-AI317,AI317-AJ317:AJ318)</f>
        <v>#VALUE!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91" t="n">
        <f aca="false">AK317+AH317+AE317</f>
        <v>0</v>
      </c>
      <c r="AZ317" s="108"/>
    </row>
    <row r="318" customFormat="false" ht="12" hidden="false" customHeight="true" outlineLevel="0" collapsed="false">
      <c r="A318" s="25" t="n">
        <f aca="false">EDATE(A317,1)</f>
        <v>46327</v>
      </c>
      <c r="B318" s="95" t="n">
        <f aca="false">Inputs!K313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105" t="n">
        <v>0</v>
      </c>
      <c r="H318" s="99" t="n">
        <f aca="false">Inputs!O313</f>
        <v>0</v>
      </c>
      <c r="I318" s="101" t="n">
        <f aca="false">Inputs!L313</f>
        <v>0</v>
      </c>
      <c r="J318" s="105" t="n">
        <v>0</v>
      </c>
      <c r="K318" s="99" t="n">
        <f aca="false">Inputs!P313</f>
        <v>0</v>
      </c>
      <c r="L318" s="101" t="n">
        <f aca="false">Inputs!M313</f>
        <v>0</v>
      </c>
      <c r="M318" s="98" t="str">
        <f aca="false">VLOOKUP($A318,[1]!Table,MATCH(M$4,[1]!Curves,0))</f>
        <v/>
      </c>
      <c r="N318" s="99" t="e">
        <f aca="false">Inputs!Q313</f>
        <v>#VALUE!</v>
      </c>
      <c r="O318" s="101" t="n">
        <f aca="false">Inputs!N313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0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n">
        <f aca="false">F318*G318</f>
        <v>0</v>
      </c>
      <c r="AD318" s="90" t="n">
        <f aca="false">$F318*H318</f>
        <v>0</v>
      </c>
      <c r="AE318" s="90" t="n">
        <f aca="false">$F318*I318</f>
        <v>0</v>
      </c>
      <c r="AF318" s="90" t="n">
        <f aca="false">$F318*J318</f>
        <v>0</v>
      </c>
      <c r="AG318" s="90" t="n">
        <f aca="false">$F318*K318</f>
        <v>0</v>
      </c>
      <c r="AH318" s="90" t="n">
        <f aca="false">$F318*L318</f>
        <v>0</v>
      </c>
      <c r="AI318" s="90" t="e">
        <f aca="false">$F318*M318</f>
        <v>#VALUE!</v>
      </c>
      <c r="AJ318" s="90" t="e">
        <f aca="false">$F318*N318</f>
        <v>#VALUE!</v>
      </c>
      <c r="AK318" s="90" t="n">
        <f aca="false">F318*O318</f>
        <v>0</v>
      </c>
      <c r="AL318" s="94"/>
      <c r="AM318" s="90" t="n">
        <f aca="false">-CHOOSE($G$3,AC318-AE318,AE318-AC318)</f>
        <v>-0</v>
      </c>
      <c r="AN318" s="90" t="n">
        <f aca="false">-CHOOSE($G$3,AF318-AH318,AH318-AF318)</f>
        <v>-0</v>
      </c>
      <c r="AO318" s="90" t="e">
        <f aca="false">-CHOOSE($G$3,AI318-AL318,AK318-AI318)</f>
        <v>#VALUE!</v>
      </c>
      <c r="AP318" s="107" t="e">
        <f aca="false">SUM(AM318:AO318)</f>
        <v>#VALUE!</v>
      </c>
      <c r="AR318" s="90" t="n">
        <f aca="false">-CHOOSE($G$3,AD318-AC318,AC318-AD318)</f>
        <v>-0</v>
      </c>
      <c r="AS318" s="90" t="n">
        <f aca="false">-CHOOSE($G$3,AG318-AF318,AF318-AG318)</f>
        <v>-0</v>
      </c>
      <c r="AT318" s="90" t="e">
        <f aca="false">-CHOOSE($G$3,AJ318-AI318,AI318-AJ318:AJ319)</f>
        <v>#VALUE!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91" t="n">
        <f aca="false">AK318+AH318+AE318</f>
        <v>0</v>
      </c>
      <c r="AZ318" s="108"/>
    </row>
    <row r="319" customFormat="false" ht="12" hidden="false" customHeight="true" outlineLevel="0" collapsed="false">
      <c r="A319" s="25" t="n">
        <f aca="false">EDATE(A318,1)</f>
        <v>46357</v>
      </c>
      <c r="B319" s="95" t="n">
        <f aca="false">Inputs!K314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105" t="n">
        <v>0</v>
      </c>
      <c r="H319" s="99" t="n">
        <f aca="false">Inputs!O314</f>
        <v>0</v>
      </c>
      <c r="I319" s="101" t="n">
        <f aca="false">Inputs!L314</f>
        <v>0</v>
      </c>
      <c r="J319" s="105" t="n">
        <v>0</v>
      </c>
      <c r="K319" s="99" t="n">
        <f aca="false">Inputs!P314</f>
        <v>0</v>
      </c>
      <c r="L319" s="101" t="n">
        <f aca="false">Inputs!M314</f>
        <v>0</v>
      </c>
      <c r="M319" s="98" t="str">
        <f aca="false">VLOOKUP($A319,[1]!Table,MATCH(M$4,[1]!Curves,0))</f>
        <v/>
      </c>
      <c r="N319" s="99" t="e">
        <f aca="false">Inputs!Q314</f>
        <v>#VALUE!</v>
      </c>
      <c r="O319" s="101" t="n">
        <f aca="false">Inputs!N314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0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n">
        <f aca="false">F319*G319</f>
        <v>0</v>
      </c>
      <c r="AD319" s="90" t="n">
        <f aca="false">$F319*H319</f>
        <v>0</v>
      </c>
      <c r="AE319" s="90" t="n">
        <f aca="false">$F319*I319</f>
        <v>0</v>
      </c>
      <c r="AF319" s="90" t="n">
        <f aca="false">$F319*J319</f>
        <v>0</v>
      </c>
      <c r="AG319" s="90" t="n">
        <f aca="false">$F319*K319</f>
        <v>0</v>
      </c>
      <c r="AH319" s="90" t="n">
        <f aca="false">$F319*L319</f>
        <v>0</v>
      </c>
      <c r="AI319" s="90" t="e">
        <f aca="false">$F319*M319</f>
        <v>#VALUE!</v>
      </c>
      <c r="AJ319" s="90" t="e">
        <f aca="false">$F319*N319</f>
        <v>#VALUE!</v>
      </c>
      <c r="AK319" s="90" t="n">
        <f aca="false">F319*O319</f>
        <v>0</v>
      </c>
      <c r="AL319" s="94"/>
      <c r="AM319" s="90" t="n">
        <f aca="false">-CHOOSE($G$3,AC319-AE319,AE319-AC319)</f>
        <v>-0</v>
      </c>
      <c r="AN319" s="90" t="n">
        <f aca="false">-CHOOSE($G$3,AF319-AH319,AH319-AF319)</f>
        <v>-0</v>
      </c>
      <c r="AO319" s="90" t="e">
        <f aca="false">-CHOOSE($G$3,AI319-AL319,AK319-AI319)</f>
        <v>#VALUE!</v>
      </c>
      <c r="AP319" s="107" t="e">
        <f aca="false">SUM(AM319:AO319)</f>
        <v>#VALUE!</v>
      </c>
      <c r="AR319" s="90" t="n">
        <f aca="false">-CHOOSE($G$3,AD319-AC319,AC319-AD319)</f>
        <v>-0</v>
      </c>
      <c r="AS319" s="90" t="n">
        <f aca="false">-CHOOSE($G$3,AG319-AF319,AF319-AG319)</f>
        <v>-0</v>
      </c>
      <c r="AT319" s="90" t="e">
        <f aca="false">-CHOOSE($G$3,AJ319-AI319,AI319-AJ319:AJ320)</f>
        <v>#VALUE!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91" t="n">
        <f aca="false">AK319+AH319+AE319</f>
        <v>0</v>
      </c>
      <c r="AZ319" s="108"/>
    </row>
    <row r="320" customFormat="false" ht="12" hidden="false" customHeight="true" outlineLevel="0" collapsed="false">
      <c r="A320" s="25" t="n">
        <f aca="false">EDATE(A319,1)</f>
        <v>46388</v>
      </c>
      <c r="B320" s="95" t="n">
        <f aca="false">Inputs!K315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105" t="n">
        <v>0</v>
      </c>
      <c r="H320" s="99" t="n">
        <f aca="false">Inputs!O315</f>
        <v>0</v>
      </c>
      <c r="I320" s="101" t="n">
        <f aca="false">Inputs!L315</f>
        <v>0</v>
      </c>
      <c r="J320" s="105" t="n">
        <v>0</v>
      </c>
      <c r="K320" s="99" t="n">
        <f aca="false">Inputs!P315</f>
        <v>0</v>
      </c>
      <c r="L320" s="101" t="n">
        <f aca="false">Inputs!M315</f>
        <v>0</v>
      </c>
      <c r="M320" s="98" t="str">
        <f aca="false">VLOOKUP($A320,[1]!Table,MATCH(M$4,[1]!Curves,0))</f>
        <v/>
      </c>
      <c r="N320" s="99" t="e">
        <f aca="false">Inputs!Q315</f>
        <v>#VALUE!</v>
      </c>
      <c r="O320" s="101" t="n">
        <f aca="false">Inputs!N315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0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n">
        <f aca="false">F320*G320</f>
        <v>0</v>
      </c>
      <c r="AD320" s="90" t="n">
        <f aca="false">$F320*H320</f>
        <v>0</v>
      </c>
      <c r="AE320" s="90" t="n">
        <f aca="false">$F320*I320</f>
        <v>0</v>
      </c>
      <c r="AF320" s="90" t="n">
        <f aca="false">$F320*J320</f>
        <v>0</v>
      </c>
      <c r="AG320" s="90" t="n">
        <f aca="false">$F320*K320</f>
        <v>0</v>
      </c>
      <c r="AH320" s="90" t="n">
        <f aca="false">$F320*L320</f>
        <v>0</v>
      </c>
      <c r="AI320" s="90" t="e">
        <f aca="false">$F320*M320</f>
        <v>#VALUE!</v>
      </c>
      <c r="AJ320" s="90" t="e">
        <f aca="false">$F320*N320</f>
        <v>#VALUE!</v>
      </c>
      <c r="AK320" s="90" t="n">
        <f aca="false">F320*O320</f>
        <v>0</v>
      </c>
      <c r="AL320" s="94"/>
      <c r="AM320" s="90" t="n">
        <f aca="false">-CHOOSE($G$3,AC320-AE320,AE320-AC320)</f>
        <v>-0</v>
      </c>
      <c r="AN320" s="90" t="n">
        <f aca="false">-CHOOSE($G$3,AF320-AH320,AH320-AF320)</f>
        <v>-0</v>
      </c>
      <c r="AO320" s="90" t="e">
        <f aca="false">-CHOOSE($G$3,AI320-AL320,AK320-AI320)</f>
        <v>#VALUE!</v>
      </c>
      <c r="AP320" s="107" t="e">
        <f aca="false">SUM(AM320:AO320)</f>
        <v>#VALUE!</v>
      </c>
      <c r="AR320" s="90" t="n">
        <f aca="false">-CHOOSE($G$3,AD320-AC320,AC320-AD320)</f>
        <v>-0</v>
      </c>
      <c r="AS320" s="90" t="n">
        <f aca="false">-CHOOSE($G$3,AG320-AF320,AF320-AG320)</f>
        <v>-0</v>
      </c>
      <c r="AT320" s="90" t="e">
        <f aca="false">-CHOOSE($G$3,AJ320-AI320,AI320-AJ320:AJ321)</f>
        <v>#VALUE!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91" t="n">
        <f aca="false">AK320+AH320+AE320</f>
        <v>0</v>
      </c>
      <c r="AZ320" s="108"/>
    </row>
    <row r="321" customFormat="false" ht="12" hidden="false" customHeight="true" outlineLevel="0" collapsed="false">
      <c r="A321" s="25" t="n">
        <f aca="false">EDATE(A320,1)</f>
        <v>46419</v>
      </c>
      <c r="B321" s="95" t="n">
        <f aca="false">Inputs!K316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105" t="n">
        <v>0</v>
      </c>
      <c r="H321" s="99" t="n">
        <f aca="false">Inputs!O316</f>
        <v>0</v>
      </c>
      <c r="I321" s="101" t="n">
        <f aca="false">Inputs!L316</f>
        <v>0</v>
      </c>
      <c r="J321" s="105" t="n">
        <v>0</v>
      </c>
      <c r="K321" s="99" t="n">
        <f aca="false">Inputs!P316</f>
        <v>0</v>
      </c>
      <c r="L321" s="101" t="n">
        <f aca="false">Inputs!M316</f>
        <v>0</v>
      </c>
      <c r="M321" s="98" t="str">
        <f aca="false">VLOOKUP($A321,[1]!Table,MATCH(M$4,[1]!Curves,0))</f>
        <v/>
      </c>
      <c r="N321" s="99" t="e">
        <f aca="false">Inputs!Q316</f>
        <v>#VALUE!</v>
      </c>
      <c r="O321" s="101" t="n">
        <f aca="false">Inputs!N316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0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n">
        <f aca="false">F321*G321</f>
        <v>0</v>
      </c>
      <c r="AD321" s="90" t="n">
        <f aca="false">$F321*H321</f>
        <v>0</v>
      </c>
      <c r="AE321" s="90" t="n">
        <f aca="false">$F321*I321</f>
        <v>0</v>
      </c>
      <c r="AF321" s="90" t="n">
        <f aca="false">$F321*J321</f>
        <v>0</v>
      </c>
      <c r="AG321" s="90" t="n">
        <f aca="false">$F321*K321</f>
        <v>0</v>
      </c>
      <c r="AH321" s="90" t="n">
        <f aca="false">$F321*L321</f>
        <v>0</v>
      </c>
      <c r="AI321" s="90" t="e">
        <f aca="false">$F321*M321</f>
        <v>#VALUE!</v>
      </c>
      <c r="AJ321" s="90" t="e">
        <f aca="false">$F321*N321</f>
        <v>#VALUE!</v>
      </c>
      <c r="AK321" s="90" t="n">
        <f aca="false">F321*O321</f>
        <v>0</v>
      </c>
      <c r="AL321" s="94"/>
      <c r="AM321" s="90" t="n">
        <f aca="false">-CHOOSE($G$3,AC321-AE321,AE321-AC321)</f>
        <v>-0</v>
      </c>
      <c r="AN321" s="90" t="n">
        <f aca="false">-CHOOSE($G$3,AF321-AH321,AH321-AF321)</f>
        <v>-0</v>
      </c>
      <c r="AO321" s="90" t="e">
        <f aca="false">-CHOOSE($G$3,AI321-AL321,AK321-AI321)</f>
        <v>#VALUE!</v>
      </c>
      <c r="AP321" s="107" t="e">
        <f aca="false">SUM(AM321:AO321)</f>
        <v>#VALUE!</v>
      </c>
      <c r="AR321" s="90" t="n">
        <f aca="false">-CHOOSE($G$3,AD321-AC321,AC321-AD321)</f>
        <v>-0</v>
      </c>
      <c r="AS321" s="90" t="n">
        <f aca="false">-CHOOSE($G$3,AG321-AF321,AF321-AG321)</f>
        <v>-0</v>
      </c>
      <c r="AT321" s="90" t="e">
        <f aca="false">-CHOOSE($G$3,AJ321-AI321,AI321-AJ321:AJ322)</f>
        <v>#VALUE!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91" t="n">
        <f aca="false">AK321+AH321+AE321</f>
        <v>0</v>
      </c>
      <c r="AZ321" s="108"/>
    </row>
    <row r="322" customFormat="false" ht="12" hidden="false" customHeight="true" outlineLevel="0" collapsed="false">
      <c r="A322" s="25" t="n">
        <f aca="false">EDATE(A321,1)</f>
        <v>46447</v>
      </c>
      <c r="B322" s="95" t="n">
        <f aca="false">Inputs!K317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105" t="n">
        <v>0</v>
      </c>
      <c r="H322" s="99" t="n">
        <f aca="false">Inputs!O317</f>
        <v>0</v>
      </c>
      <c r="I322" s="101" t="n">
        <f aca="false">Inputs!L317</f>
        <v>0</v>
      </c>
      <c r="J322" s="105" t="n">
        <v>0</v>
      </c>
      <c r="K322" s="99" t="n">
        <f aca="false">Inputs!P317</f>
        <v>0</v>
      </c>
      <c r="L322" s="101" t="n">
        <f aca="false">Inputs!M317</f>
        <v>0</v>
      </c>
      <c r="M322" s="98" t="str">
        <f aca="false">VLOOKUP($A322,[1]!Table,MATCH(M$4,[1]!Curves,0))</f>
        <v/>
      </c>
      <c r="N322" s="99" t="e">
        <f aca="false">Inputs!Q317</f>
        <v>#VALUE!</v>
      </c>
      <c r="O322" s="101" t="n">
        <f aca="false">Inputs!N317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0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n">
        <f aca="false">F322*G322</f>
        <v>0</v>
      </c>
      <c r="AD322" s="90" t="n">
        <f aca="false">$F322*H322</f>
        <v>0</v>
      </c>
      <c r="AE322" s="90" t="n">
        <f aca="false">$F322*I322</f>
        <v>0</v>
      </c>
      <c r="AF322" s="90" t="n">
        <f aca="false">$F322*J322</f>
        <v>0</v>
      </c>
      <c r="AG322" s="90" t="n">
        <f aca="false">$F322*K322</f>
        <v>0</v>
      </c>
      <c r="AH322" s="90" t="n">
        <f aca="false">$F322*L322</f>
        <v>0</v>
      </c>
      <c r="AI322" s="90" t="e">
        <f aca="false">$F322*M322</f>
        <v>#VALUE!</v>
      </c>
      <c r="AJ322" s="90" t="e">
        <f aca="false">$F322*N322</f>
        <v>#VALUE!</v>
      </c>
      <c r="AK322" s="90" t="n">
        <f aca="false">F322*O322</f>
        <v>0</v>
      </c>
      <c r="AL322" s="94"/>
      <c r="AM322" s="90" t="n">
        <f aca="false">-CHOOSE($G$3,AC322-AE322,AE322-AC322)</f>
        <v>-0</v>
      </c>
      <c r="AN322" s="90" t="n">
        <f aca="false">-CHOOSE($G$3,AF322-AH322,AH322-AF322)</f>
        <v>-0</v>
      </c>
      <c r="AO322" s="90" t="e">
        <f aca="false">-CHOOSE($G$3,AI322-AL322,AK322-AI322)</f>
        <v>#VALUE!</v>
      </c>
      <c r="AP322" s="107" t="e">
        <f aca="false">SUM(AM322:AO322)</f>
        <v>#VALUE!</v>
      </c>
      <c r="AR322" s="90" t="n">
        <f aca="false">-CHOOSE($G$3,AD322-AC322,AC322-AD322)</f>
        <v>-0</v>
      </c>
      <c r="AS322" s="90" t="n">
        <f aca="false">-CHOOSE($G$3,AG322-AF322,AF322-AG322)</f>
        <v>-0</v>
      </c>
      <c r="AT322" s="90" t="e">
        <f aca="false">-CHOOSE($G$3,AJ322-AI322,AI322-AJ322:AJ323)</f>
        <v>#VALUE!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91" t="n">
        <f aca="false">AK322+AH322+AE322</f>
        <v>0</v>
      </c>
      <c r="AZ322" s="108"/>
    </row>
    <row r="323" customFormat="false" ht="12" hidden="false" customHeight="true" outlineLevel="0" collapsed="false">
      <c r="A323" s="25" t="n">
        <f aca="false">EDATE(A322,1)</f>
        <v>46478</v>
      </c>
      <c r="B323" s="95" t="n">
        <f aca="false">Inputs!K318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105" t="n">
        <v>0</v>
      </c>
      <c r="H323" s="99" t="n">
        <f aca="false">Inputs!O318</f>
        <v>0</v>
      </c>
      <c r="I323" s="101" t="n">
        <f aca="false">Inputs!L318</f>
        <v>0</v>
      </c>
      <c r="J323" s="105" t="n">
        <v>0</v>
      </c>
      <c r="K323" s="99" t="n">
        <f aca="false">Inputs!P318</f>
        <v>0</v>
      </c>
      <c r="L323" s="101" t="n">
        <f aca="false">Inputs!M318</f>
        <v>0</v>
      </c>
      <c r="M323" s="98" t="str">
        <f aca="false">VLOOKUP($A323,[1]!Table,MATCH(M$4,[1]!Curves,0))</f>
        <v/>
      </c>
      <c r="N323" s="99" t="e">
        <f aca="false">Inputs!Q318</f>
        <v>#VALUE!</v>
      </c>
      <c r="O323" s="101" t="n">
        <f aca="false">Inputs!N318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0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n">
        <f aca="false">F323*G323</f>
        <v>0</v>
      </c>
      <c r="AD323" s="90" t="n">
        <f aca="false">$F323*H323</f>
        <v>0</v>
      </c>
      <c r="AE323" s="90" t="n">
        <f aca="false">$F323*I323</f>
        <v>0</v>
      </c>
      <c r="AF323" s="90" t="n">
        <f aca="false">$F323*J323</f>
        <v>0</v>
      </c>
      <c r="AG323" s="90" t="n">
        <f aca="false">$F323*K323</f>
        <v>0</v>
      </c>
      <c r="AH323" s="90" t="n">
        <f aca="false">$F323*L323</f>
        <v>0</v>
      </c>
      <c r="AI323" s="90" t="e">
        <f aca="false">$F323*M323</f>
        <v>#VALUE!</v>
      </c>
      <c r="AJ323" s="90" t="e">
        <f aca="false">$F323*N323</f>
        <v>#VALUE!</v>
      </c>
      <c r="AK323" s="90" t="n">
        <f aca="false">F323*O323</f>
        <v>0</v>
      </c>
      <c r="AL323" s="94"/>
      <c r="AM323" s="90" t="n">
        <f aca="false">-CHOOSE($G$3,AC323-AE323,AE323-AC323)</f>
        <v>-0</v>
      </c>
      <c r="AN323" s="90" t="n">
        <f aca="false">-CHOOSE($G$3,AF323-AH323,AH323-AF323)</f>
        <v>-0</v>
      </c>
      <c r="AO323" s="90" t="e">
        <f aca="false">-CHOOSE($G$3,AI323-AL323,AK323-AI323)</f>
        <v>#VALUE!</v>
      </c>
      <c r="AP323" s="107" t="e">
        <f aca="false">SUM(AM323:AO323)</f>
        <v>#VALUE!</v>
      </c>
      <c r="AR323" s="90" t="n">
        <f aca="false">-CHOOSE($G$3,AD323-AC323,AC323-AD323)</f>
        <v>-0</v>
      </c>
      <c r="AS323" s="90" t="n">
        <f aca="false">-CHOOSE($G$3,AG323-AF323,AF323-AG323)</f>
        <v>-0</v>
      </c>
      <c r="AT323" s="90" t="e">
        <f aca="false">-CHOOSE($G$3,AJ323-AI323,AI323-AJ323:AJ324)</f>
        <v>#VALUE!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91" t="n">
        <f aca="false">AK323+AH323+AE323</f>
        <v>0</v>
      </c>
      <c r="AZ323" s="108"/>
    </row>
    <row r="324" customFormat="false" ht="12" hidden="false" customHeight="true" outlineLevel="0" collapsed="false">
      <c r="A324" s="25" t="n">
        <f aca="false">EDATE(A323,1)</f>
        <v>46508</v>
      </c>
      <c r="B324" s="95" t="n">
        <f aca="false">Inputs!K319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105" t="n">
        <v>0</v>
      </c>
      <c r="H324" s="99" t="n">
        <f aca="false">Inputs!O319</f>
        <v>0</v>
      </c>
      <c r="I324" s="101" t="n">
        <f aca="false">Inputs!L319</f>
        <v>0</v>
      </c>
      <c r="J324" s="105" t="n">
        <v>0</v>
      </c>
      <c r="K324" s="99" t="n">
        <f aca="false">Inputs!P319</f>
        <v>0</v>
      </c>
      <c r="L324" s="101" t="n">
        <f aca="false">Inputs!M319</f>
        <v>0</v>
      </c>
      <c r="M324" s="98" t="str">
        <f aca="false">VLOOKUP($A324,[1]!Table,MATCH(M$4,[1]!Curves,0))</f>
        <v/>
      </c>
      <c r="N324" s="99" t="e">
        <f aca="false">Inputs!Q319</f>
        <v>#VALUE!</v>
      </c>
      <c r="O324" s="101" t="n">
        <f aca="false">Inputs!N319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0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n">
        <f aca="false">F324*G324</f>
        <v>0</v>
      </c>
      <c r="AD324" s="90" t="n">
        <f aca="false">$F324*H324</f>
        <v>0</v>
      </c>
      <c r="AE324" s="90" t="n">
        <f aca="false">$F324*I324</f>
        <v>0</v>
      </c>
      <c r="AF324" s="90" t="n">
        <f aca="false">$F324*J324</f>
        <v>0</v>
      </c>
      <c r="AG324" s="90" t="n">
        <f aca="false">$F324*K324</f>
        <v>0</v>
      </c>
      <c r="AH324" s="90" t="n">
        <f aca="false">$F324*L324</f>
        <v>0</v>
      </c>
      <c r="AI324" s="90" t="e">
        <f aca="false">$F324*M324</f>
        <v>#VALUE!</v>
      </c>
      <c r="AJ324" s="90" t="e">
        <f aca="false">$F324*N324</f>
        <v>#VALUE!</v>
      </c>
      <c r="AK324" s="90" t="n">
        <f aca="false">F324*O324</f>
        <v>0</v>
      </c>
      <c r="AL324" s="94"/>
      <c r="AM324" s="90" t="n">
        <f aca="false">-CHOOSE($G$3,AC324-AE324,AE324-AC324)</f>
        <v>-0</v>
      </c>
      <c r="AN324" s="90" t="n">
        <f aca="false">-CHOOSE($G$3,AF324-AH324,AH324-AF324)</f>
        <v>-0</v>
      </c>
      <c r="AO324" s="90" t="e">
        <f aca="false">-CHOOSE($G$3,AI324-AL324,AK324-AI324)</f>
        <v>#VALUE!</v>
      </c>
      <c r="AP324" s="107" t="e">
        <f aca="false">SUM(AM324:AO324)</f>
        <v>#VALUE!</v>
      </c>
      <c r="AR324" s="90" t="n">
        <f aca="false">-CHOOSE($G$3,AD324-AC324,AC324-AD324)</f>
        <v>-0</v>
      </c>
      <c r="AS324" s="90" t="n">
        <f aca="false">-CHOOSE($G$3,AG324-AF324,AF324-AG324)</f>
        <v>-0</v>
      </c>
      <c r="AT324" s="90" t="e">
        <f aca="false">-CHOOSE($G$3,AJ324-AI324,AI324-AJ324:AJ325)</f>
        <v>#VALUE!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91" t="n">
        <f aca="false">AK324+AH324+AE324</f>
        <v>0</v>
      </c>
      <c r="AZ324" s="108"/>
    </row>
    <row r="325" customFormat="false" ht="12" hidden="false" customHeight="true" outlineLevel="0" collapsed="false">
      <c r="A325" s="25" t="n">
        <f aca="false">EDATE(A324,1)</f>
        <v>46539</v>
      </c>
      <c r="B325" s="95" t="n">
        <f aca="false">Inputs!K320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105" t="n">
        <v>0</v>
      </c>
      <c r="H325" s="99" t="n">
        <f aca="false">Inputs!O320</f>
        <v>0</v>
      </c>
      <c r="I325" s="101" t="n">
        <f aca="false">Inputs!L320</f>
        <v>0</v>
      </c>
      <c r="J325" s="105" t="n">
        <v>0</v>
      </c>
      <c r="K325" s="99" t="n">
        <f aca="false">Inputs!P320</f>
        <v>0</v>
      </c>
      <c r="L325" s="101" t="n">
        <f aca="false">Inputs!M320</f>
        <v>0</v>
      </c>
      <c r="M325" s="98" t="str">
        <f aca="false">VLOOKUP($A325,[1]!Table,MATCH(M$4,[1]!Curves,0))</f>
        <v/>
      </c>
      <c r="N325" s="99" t="e">
        <f aca="false">Inputs!Q320</f>
        <v>#VALUE!</v>
      </c>
      <c r="O325" s="101" t="n">
        <f aca="false">Inputs!N320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0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n">
        <f aca="false">F325*G325</f>
        <v>0</v>
      </c>
      <c r="AD325" s="90" t="n">
        <f aca="false">$F325*H325</f>
        <v>0</v>
      </c>
      <c r="AE325" s="90" t="n">
        <f aca="false">$F325*I325</f>
        <v>0</v>
      </c>
      <c r="AF325" s="90" t="n">
        <f aca="false">$F325*J325</f>
        <v>0</v>
      </c>
      <c r="AG325" s="90" t="n">
        <f aca="false">$F325*K325</f>
        <v>0</v>
      </c>
      <c r="AH325" s="90" t="n">
        <f aca="false">$F325*L325</f>
        <v>0</v>
      </c>
      <c r="AI325" s="90" t="e">
        <f aca="false">$F325*M325</f>
        <v>#VALUE!</v>
      </c>
      <c r="AJ325" s="90" t="e">
        <f aca="false">$F325*N325</f>
        <v>#VALUE!</v>
      </c>
      <c r="AK325" s="90" t="n">
        <f aca="false">F325*O325</f>
        <v>0</v>
      </c>
      <c r="AL325" s="94"/>
      <c r="AM325" s="90" t="n">
        <f aca="false">-CHOOSE($G$3,AC325-AE325,AE325-AC325)</f>
        <v>-0</v>
      </c>
      <c r="AN325" s="90" t="n">
        <f aca="false">-CHOOSE($G$3,AF325-AH325,AH325-AF325)</f>
        <v>-0</v>
      </c>
      <c r="AO325" s="90" t="e">
        <f aca="false">-CHOOSE($G$3,AI325-AL325,AK325-AI325)</f>
        <v>#VALUE!</v>
      </c>
      <c r="AP325" s="107" t="e">
        <f aca="false">SUM(AM325:AO325)</f>
        <v>#VALUE!</v>
      </c>
      <c r="AR325" s="90" t="n">
        <f aca="false">-CHOOSE($G$3,AD325-AC325,AC325-AD325)</f>
        <v>-0</v>
      </c>
      <c r="AS325" s="90" t="n">
        <f aca="false">-CHOOSE($G$3,AG325-AF325,AF325-AG325)</f>
        <v>-0</v>
      </c>
      <c r="AT325" s="90" t="e">
        <f aca="false">-CHOOSE($G$3,AJ325-AI325,AI325-AJ325:AJ326)</f>
        <v>#VALUE!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91" t="n">
        <f aca="false">AK325+AH325+AE325</f>
        <v>0</v>
      </c>
      <c r="AZ325" s="108"/>
    </row>
    <row r="326" customFormat="false" ht="12" hidden="false" customHeight="true" outlineLevel="0" collapsed="false">
      <c r="A326" s="25" t="n">
        <f aca="false">EDATE(A325,1)</f>
        <v>46569</v>
      </c>
      <c r="B326" s="95" t="n">
        <f aca="false">Inputs!K321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105" t="n">
        <v>0</v>
      </c>
      <c r="H326" s="99" t="n">
        <f aca="false">Inputs!O321</f>
        <v>0</v>
      </c>
      <c r="I326" s="101" t="n">
        <f aca="false">Inputs!L321</f>
        <v>0</v>
      </c>
      <c r="J326" s="105" t="n">
        <v>0</v>
      </c>
      <c r="K326" s="99" t="n">
        <f aca="false">Inputs!P321</f>
        <v>0</v>
      </c>
      <c r="L326" s="101" t="n">
        <f aca="false">Inputs!M321</f>
        <v>0</v>
      </c>
      <c r="M326" s="98" t="str">
        <f aca="false">VLOOKUP($A326,[1]!Table,MATCH(M$4,[1]!Curves,0))</f>
        <v/>
      </c>
      <c r="N326" s="99" t="e">
        <f aca="false">Inputs!Q321</f>
        <v>#VALUE!</v>
      </c>
      <c r="O326" s="101" t="n">
        <f aca="false">Inputs!N321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0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n">
        <f aca="false">F326*G326</f>
        <v>0</v>
      </c>
      <c r="AD326" s="90" t="n">
        <f aca="false">$F326*H326</f>
        <v>0</v>
      </c>
      <c r="AE326" s="90" t="n">
        <f aca="false">$F326*I326</f>
        <v>0</v>
      </c>
      <c r="AF326" s="90" t="n">
        <f aca="false">$F326*J326</f>
        <v>0</v>
      </c>
      <c r="AG326" s="90" t="n">
        <f aca="false">$F326*K326</f>
        <v>0</v>
      </c>
      <c r="AH326" s="90" t="n">
        <f aca="false">$F326*L326</f>
        <v>0</v>
      </c>
      <c r="AI326" s="90" t="e">
        <f aca="false">$F326*M326</f>
        <v>#VALUE!</v>
      </c>
      <c r="AJ326" s="90" t="e">
        <f aca="false">$F326*N326</f>
        <v>#VALUE!</v>
      </c>
      <c r="AK326" s="90" t="n">
        <f aca="false">F326*O326</f>
        <v>0</v>
      </c>
      <c r="AL326" s="94"/>
      <c r="AM326" s="90" t="n">
        <f aca="false">-CHOOSE($G$3,AC326-AE326,AE326-AC326)</f>
        <v>-0</v>
      </c>
      <c r="AN326" s="90" t="n">
        <f aca="false">-CHOOSE($G$3,AF326-AH326,AH326-AF326)</f>
        <v>-0</v>
      </c>
      <c r="AO326" s="90" t="e">
        <f aca="false">-CHOOSE($G$3,AI326-AL326,AK326-AI326)</f>
        <v>#VALUE!</v>
      </c>
      <c r="AP326" s="107" t="e">
        <f aca="false">SUM(AM326:AO326)</f>
        <v>#VALUE!</v>
      </c>
      <c r="AR326" s="90" t="n">
        <f aca="false">-CHOOSE($G$3,AD326-AC326,AC326-AD326)</f>
        <v>-0</v>
      </c>
      <c r="AS326" s="90" t="n">
        <f aca="false">-CHOOSE($G$3,AG326-AF326,AF326-AG326)</f>
        <v>-0</v>
      </c>
      <c r="AT326" s="90" t="e">
        <f aca="false">-CHOOSE($G$3,AJ326-AI326,AI326-AJ326:AJ327)</f>
        <v>#VALUE!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91" t="n">
        <f aca="false">AK326+AH326+AE326</f>
        <v>0</v>
      </c>
      <c r="AZ326" s="108"/>
    </row>
    <row r="327" customFormat="false" ht="12" hidden="false" customHeight="true" outlineLevel="0" collapsed="false">
      <c r="A327" s="25" t="n">
        <f aca="false">EDATE(A326,1)</f>
        <v>46600</v>
      </c>
      <c r="B327" s="95" t="n">
        <f aca="false">Inputs!K322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105" t="n">
        <v>0</v>
      </c>
      <c r="H327" s="99" t="n">
        <f aca="false">Inputs!O322</f>
        <v>0</v>
      </c>
      <c r="I327" s="101" t="n">
        <f aca="false">Inputs!L322</f>
        <v>0</v>
      </c>
      <c r="J327" s="105" t="n">
        <v>0</v>
      </c>
      <c r="K327" s="99" t="n">
        <f aca="false">Inputs!P322</f>
        <v>0</v>
      </c>
      <c r="L327" s="101" t="n">
        <f aca="false">Inputs!M322</f>
        <v>0</v>
      </c>
      <c r="M327" s="98" t="str">
        <f aca="false">VLOOKUP($A327,[1]!Table,MATCH(M$4,[1]!Curves,0))</f>
        <v/>
      </c>
      <c r="N327" s="99" t="e">
        <f aca="false">Inputs!Q322</f>
        <v>#VALUE!</v>
      </c>
      <c r="O327" s="101" t="n">
        <f aca="false">Inputs!N322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0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n">
        <f aca="false">F327*G327</f>
        <v>0</v>
      </c>
      <c r="AD327" s="90" t="n">
        <f aca="false">$F327*H327</f>
        <v>0</v>
      </c>
      <c r="AE327" s="90" t="n">
        <f aca="false">$F327*I327</f>
        <v>0</v>
      </c>
      <c r="AF327" s="90" t="n">
        <f aca="false">$F327*J327</f>
        <v>0</v>
      </c>
      <c r="AG327" s="90" t="n">
        <f aca="false">$F327*K327</f>
        <v>0</v>
      </c>
      <c r="AH327" s="90" t="n">
        <f aca="false">$F327*L327</f>
        <v>0</v>
      </c>
      <c r="AI327" s="90" t="e">
        <f aca="false">$F327*M327</f>
        <v>#VALUE!</v>
      </c>
      <c r="AJ327" s="90" t="e">
        <f aca="false">$F327*N327</f>
        <v>#VALUE!</v>
      </c>
      <c r="AK327" s="90" t="n">
        <f aca="false">F327*O327</f>
        <v>0</v>
      </c>
      <c r="AL327" s="94"/>
      <c r="AM327" s="90" t="n">
        <f aca="false">-CHOOSE($G$3,AC327-AE327,AE327-AC327)</f>
        <v>-0</v>
      </c>
      <c r="AN327" s="90" t="n">
        <f aca="false">-CHOOSE($G$3,AF327-AH327,AH327-AF327)</f>
        <v>-0</v>
      </c>
      <c r="AO327" s="90" t="e">
        <f aca="false">-CHOOSE($G$3,AI327-AL327,AK327-AI327)</f>
        <v>#VALUE!</v>
      </c>
      <c r="AP327" s="107" t="e">
        <f aca="false">SUM(AM327:AO327)</f>
        <v>#VALUE!</v>
      </c>
      <c r="AR327" s="90" t="n">
        <f aca="false">-CHOOSE($G$3,AD327-AC327,AC327-AD327)</f>
        <v>-0</v>
      </c>
      <c r="AS327" s="90" t="n">
        <f aca="false">-CHOOSE($G$3,AG327-AF327,AF327-AG327)</f>
        <v>-0</v>
      </c>
      <c r="AT327" s="90" t="e">
        <f aca="false">-CHOOSE($G$3,AJ327-AI327,AI327-AJ327:AJ328)</f>
        <v>#VALUE!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91" t="n">
        <f aca="false">AK327+AH327+AE327</f>
        <v>0</v>
      </c>
      <c r="AZ327" s="108"/>
    </row>
    <row r="328" customFormat="false" ht="12" hidden="false" customHeight="true" outlineLevel="0" collapsed="false">
      <c r="A328" s="25" t="n">
        <f aca="false">EDATE(A327,1)</f>
        <v>46631</v>
      </c>
      <c r="B328" s="95" t="n">
        <f aca="false">Inputs!K323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105" t="n">
        <v>0</v>
      </c>
      <c r="H328" s="99" t="n">
        <f aca="false">Inputs!O323</f>
        <v>0</v>
      </c>
      <c r="I328" s="101" t="n">
        <f aca="false">Inputs!L323</f>
        <v>0</v>
      </c>
      <c r="J328" s="105" t="n">
        <v>0</v>
      </c>
      <c r="K328" s="99" t="n">
        <f aca="false">Inputs!P323</f>
        <v>0</v>
      </c>
      <c r="L328" s="101" t="n">
        <f aca="false">Inputs!M323</f>
        <v>0</v>
      </c>
      <c r="M328" s="98" t="str">
        <f aca="false">VLOOKUP($A328,[1]!Table,MATCH(M$4,[1]!Curves,0))</f>
        <v/>
      </c>
      <c r="N328" s="99" t="e">
        <f aca="false">Inputs!Q323</f>
        <v>#VALUE!</v>
      </c>
      <c r="O328" s="101" t="n">
        <f aca="false">Inputs!N323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0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n">
        <f aca="false">F328*G328</f>
        <v>0</v>
      </c>
      <c r="AD328" s="90" t="n">
        <f aca="false">$F328*H328</f>
        <v>0</v>
      </c>
      <c r="AE328" s="90" t="n">
        <f aca="false">$F328*I328</f>
        <v>0</v>
      </c>
      <c r="AF328" s="90" t="n">
        <f aca="false">$F328*J328</f>
        <v>0</v>
      </c>
      <c r="AG328" s="90" t="n">
        <f aca="false">$F328*K328</f>
        <v>0</v>
      </c>
      <c r="AH328" s="90" t="n">
        <f aca="false">$F328*L328</f>
        <v>0</v>
      </c>
      <c r="AI328" s="90" t="e">
        <f aca="false">$F328*M328</f>
        <v>#VALUE!</v>
      </c>
      <c r="AJ328" s="90" t="e">
        <f aca="false">$F328*N328</f>
        <v>#VALUE!</v>
      </c>
      <c r="AK328" s="90" t="n">
        <f aca="false">F328*O328</f>
        <v>0</v>
      </c>
      <c r="AL328" s="94"/>
      <c r="AM328" s="90" t="n">
        <f aca="false">-CHOOSE($G$3,AC328-AE328,AE328-AC328)</f>
        <v>-0</v>
      </c>
      <c r="AN328" s="90" t="n">
        <f aca="false">-CHOOSE($G$3,AF328-AH328,AH328-AF328)</f>
        <v>-0</v>
      </c>
      <c r="AO328" s="90" t="e">
        <f aca="false">-CHOOSE($G$3,AI328-AL328,AK328-AI328)</f>
        <v>#VALUE!</v>
      </c>
      <c r="AP328" s="107" t="e">
        <f aca="false">SUM(AM328:AO328)</f>
        <v>#VALUE!</v>
      </c>
      <c r="AR328" s="90" t="n">
        <f aca="false">-CHOOSE($G$3,AD328-AC328,AC328-AD328)</f>
        <v>-0</v>
      </c>
      <c r="AS328" s="90" t="n">
        <f aca="false">-CHOOSE($G$3,AG328-AF328,AF328-AG328)</f>
        <v>-0</v>
      </c>
      <c r="AT328" s="90" t="e">
        <f aca="false">-CHOOSE($G$3,AJ328-AI328,AI328-AJ328:AJ329)</f>
        <v>#VALUE!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91" t="n">
        <f aca="false">AK328+AH328+AE328</f>
        <v>0</v>
      </c>
      <c r="AZ328" s="108"/>
    </row>
    <row r="329" customFormat="false" ht="12" hidden="false" customHeight="true" outlineLevel="0" collapsed="false">
      <c r="A329" s="25" t="n">
        <f aca="false">EDATE(A328,1)</f>
        <v>46661</v>
      </c>
      <c r="B329" s="95" t="n">
        <f aca="false">Inputs!K324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105" t="n">
        <v>0</v>
      </c>
      <c r="H329" s="99" t="n">
        <f aca="false">Inputs!O324</f>
        <v>0</v>
      </c>
      <c r="I329" s="101" t="n">
        <f aca="false">Inputs!L324</f>
        <v>0</v>
      </c>
      <c r="J329" s="105" t="n">
        <v>0</v>
      </c>
      <c r="K329" s="99" t="n">
        <f aca="false">Inputs!P324</f>
        <v>0</v>
      </c>
      <c r="L329" s="101" t="n">
        <f aca="false">Inputs!M324</f>
        <v>0</v>
      </c>
      <c r="M329" s="98" t="str">
        <f aca="false">VLOOKUP($A329,[1]!Table,MATCH(M$4,[1]!Curves,0))</f>
        <v/>
      </c>
      <c r="N329" s="99" t="e">
        <f aca="false">Inputs!Q324</f>
        <v>#VALUE!</v>
      </c>
      <c r="O329" s="101" t="n">
        <f aca="false">Inputs!N324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0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n">
        <f aca="false">F329*G329</f>
        <v>0</v>
      </c>
      <c r="AD329" s="90" t="n">
        <f aca="false">$F329*H329</f>
        <v>0</v>
      </c>
      <c r="AE329" s="90" t="n">
        <f aca="false">$F329*I329</f>
        <v>0</v>
      </c>
      <c r="AF329" s="90" t="n">
        <f aca="false">$F329*J329</f>
        <v>0</v>
      </c>
      <c r="AG329" s="90" t="n">
        <f aca="false">$F329*K329</f>
        <v>0</v>
      </c>
      <c r="AH329" s="90" t="n">
        <f aca="false">$F329*L329</f>
        <v>0</v>
      </c>
      <c r="AI329" s="90" t="e">
        <f aca="false">$F329*M329</f>
        <v>#VALUE!</v>
      </c>
      <c r="AJ329" s="90" t="e">
        <f aca="false">$F329*N329</f>
        <v>#VALUE!</v>
      </c>
      <c r="AK329" s="90" t="n">
        <f aca="false">F329*O329</f>
        <v>0</v>
      </c>
      <c r="AL329" s="94"/>
      <c r="AM329" s="90" t="n">
        <f aca="false">-CHOOSE($G$3,AC329-AE329,AE329-AC329)</f>
        <v>-0</v>
      </c>
      <c r="AN329" s="90" t="n">
        <f aca="false">-CHOOSE($G$3,AF329-AH329,AH329-AF329)</f>
        <v>-0</v>
      </c>
      <c r="AO329" s="90" t="e">
        <f aca="false">-CHOOSE($G$3,AI329-AL329,AK329-AI329)</f>
        <v>#VALUE!</v>
      </c>
      <c r="AP329" s="107" t="e">
        <f aca="false">SUM(AM329:AO329)</f>
        <v>#VALUE!</v>
      </c>
      <c r="AR329" s="90" t="n">
        <f aca="false">-CHOOSE($G$3,AD329-AC329,AC329-AD329)</f>
        <v>-0</v>
      </c>
      <c r="AS329" s="90" t="n">
        <f aca="false">-CHOOSE($G$3,AG329-AF329,AF329-AG329)</f>
        <v>-0</v>
      </c>
      <c r="AT329" s="90" t="e">
        <f aca="false">-CHOOSE($G$3,AJ329-AI329,AI329-AJ329:AJ330)</f>
        <v>#VALUE!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91" t="n">
        <f aca="false">AK329+AH329+AE329</f>
        <v>0</v>
      </c>
      <c r="AZ329" s="108"/>
    </row>
    <row r="330" customFormat="false" ht="12" hidden="false" customHeight="true" outlineLevel="0" collapsed="false">
      <c r="A330" s="25" t="n">
        <f aca="false">EDATE(A329,1)</f>
        <v>46692</v>
      </c>
      <c r="B330" s="95" t="n">
        <f aca="false">Inputs!K325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105" t="n">
        <v>0</v>
      </c>
      <c r="H330" s="99" t="n">
        <f aca="false">Inputs!O325</f>
        <v>0</v>
      </c>
      <c r="I330" s="101" t="n">
        <f aca="false">Inputs!L325</f>
        <v>0</v>
      </c>
      <c r="J330" s="105" t="n">
        <v>0</v>
      </c>
      <c r="K330" s="99" t="n">
        <f aca="false">Inputs!P325</f>
        <v>0</v>
      </c>
      <c r="L330" s="101" t="n">
        <f aca="false">Inputs!M325</f>
        <v>0</v>
      </c>
      <c r="M330" s="98" t="str">
        <f aca="false">VLOOKUP($A330,[1]!Table,MATCH(M$4,[1]!Curves,0))</f>
        <v/>
      </c>
      <c r="N330" s="99" t="e">
        <f aca="false">Inputs!Q325</f>
        <v>#VALUE!</v>
      </c>
      <c r="O330" s="101" t="n">
        <f aca="false">Inputs!N325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0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n">
        <f aca="false">F330*G330</f>
        <v>0</v>
      </c>
      <c r="AD330" s="90" t="n">
        <f aca="false">$F330*H330</f>
        <v>0</v>
      </c>
      <c r="AE330" s="90" t="n">
        <f aca="false">$F330*I330</f>
        <v>0</v>
      </c>
      <c r="AF330" s="90" t="n">
        <f aca="false">$F330*J330</f>
        <v>0</v>
      </c>
      <c r="AG330" s="90" t="n">
        <f aca="false">$F330*K330</f>
        <v>0</v>
      </c>
      <c r="AH330" s="90" t="n">
        <f aca="false">$F330*L330</f>
        <v>0</v>
      </c>
      <c r="AI330" s="90" t="e">
        <f aca="false">$F330*M330</f>
        <v>#VALUE!</v>
      </c>
      <c r="AJ330" s="90" t="e">
        <f aca="false">$F330*N330</f>
        <v>#VALUE!</v>
      </c>
      <c r="AK330" s="90" t="n">
        <f aca="false">F330*O330</f>
        <v>0</v>
      </c>
      <c r="AL330" s="94"/>
      <c r="AM330" s="90" t="n">
        <f aca="false">-CHOOSE($G$3,AC330-AE330,AE330-AC330)</f>
        <v>-0</v>
      </c>
      <c r="AN330" s="90" t="n">
        <f aca="false">-CHOOSE($G$3,AF330-AH330,AH330-AF330)</f>
        <v>-0</v>
      </c>
      <c r="AO330" s="90" t="e">
        <f aca="false">-CHOOSE($G$3,AI330-AL330,AK330-AI330)</f>
        <v>#VALUE!</v>
      </c>
      <c r="AP330" s="107" t="e">
        <f aca="false">SUM(AM330:AO330)</f>
        <v>#VALUE!</v>
      </c>
      <c r="AR330" s="90" t="n">
        <f aca="false">-CHOOSE($G$3,AD330-AC330,AC330-AD330)</f>
        <v>-0</v>
      </c>
      <c r="AS330" s="90" t="n">
        <f aca="false">-CHOOSE($G$3,AG330-AF330,AF330-AG330)</f>
        <v>-0</v>
      </c>
      <c r="AT330" s="90" t="e">
        <f aca="false">-CHOOSE($G$3,AJ330-AI330,AI330-AJ330:AJ331)</f>
        <v>#VALUE!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91" t="n">
        <f aca="false">AK330+AH330+AE330</f>
        <v>0</v>
      </c>
      <c r="AZ330" s="108"/>
    </row>
    <row r="331" customFormat="false" ht="12" hidden="false" customHeight="true" outlineLevel="0" collapsed="false">
      <c r="A331" s="25" t="n">
        <f aca="false">EDATE(A330,1)</f>
        <v>46722</v>
      </c>
      <c r="B331" s="95" t="n">
        <f aca="false">Inputs!K326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105" t="n">
        <v>0</v>
      </c>
      <c r="H331" s="99" t="n">
        <f aca="false">Inputs!O326</f>
        <v>0</v>
      </c>
      <c r="I331" s="101" t="n">
        <f aca="false">Inputs!L326</f>
        <v>0</v>
      </c>
      <c r="J331" s="105" t="n">
        <v>0</v>
      </c>
      <c r="K331" s="99" t="n">
        <f aca="false">Inputs!P326</f>
        <v>0</v>
      </c>
      <c r="L331" s="101" t="n">
        <f aca="false">Inputs!M326</f>
        <v>0</v>
      </c>
      <c r="M331" s="98" t="str">
        <f aca="false">VLOOKUP($A331,[1]!Table,MATCH(M$4,[1]!Curves,0))</f>
        <v/>
      </c>
      <c r="N331" s="99" t="e">
        <f aca="false">Inputs!Q326</f>
        <v>#VALUE!</v>
      </c>
      <c r="O331" s="101" t="n">
        <f aca="false">Inputs!N326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0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n">
        <f aca="false">F331*G331</f>
        <v>0</v>
      </c>
      <c r="AD331" s="90" t="n">
        <f aca="false">$F331*H331</f>
        <v>0</v>
      </c>
      <c r="AE331" s="90" t="n">
        <f aca="false">$F331*I331</f>
        <v>0</v>
      </c>
      <c r="AF331" s="90" t="n">
        <f aca="false">$F331*J331</f>
        <v>0</v>
      </c>
      <c r="AG331" s="90" t="n">
        <f aca="false">$F331*K331</f>
        <v>0</v>
      </c>
      <c r="AH331" s="90" t="n">
        <f aca="false">$F331*L331</f>
        <v>0</v>
      </c>
      <c r="AI331" s="90" t="e">
        <f aca="false">$F331*M331</f>
        <v>#VALUE!</v>
      </c>
      <c r="AJ331" s="90" t="e">
        <f aca="false">$F331*N331</f>
        <v>#VALUE!</v>
      </c>
      <c r="AK331" s="90" t="n">
        <f aca="false">F331*O331</f>
        <v>0</v>
      </c>
      <c r="AL331" s="94"/>
      <c r="AM331" s="90" t="n">
        <f aca="false">-CHOOSE($G$3,AC331-AE331,AE331-AC331)</f>
        <v>-0</v>
      </c>
      <c r="AN331" s="90" t="n">
        <f aca="false">-CHOOSE($G$3,AF331-AH331,AH331-AF331)</f>
        <v>-0</v>
      </c>
      <c r="AO331" s="90" t="e">
        <f aca="false">-CHOOSE($G$3,AI331-AL331,AK331-AI331)</f>
        <v>#VALUE!</v>
      </c>
      <c r="AP331" s="107" t="e">
        <f aca="false">SUM(AM331:AO331)</f>
        <v>#VALUE!</v>
      </c>
      <c r="AR331" s="90" t="n">
        <f aca="false">-CHOOSE($G$3,AD331-AC331,AC331-AD331)</f>
        <v>-0</v>
      </c>
      <c r="AS331" s="90" t="n">
        <f aca="false">-CHOOSE($G$3,AG331-AF331,AF331-AG331)</f>
        <v>-0</v>
      </c>
      <c r="AT331" s="90" t="e">
        <f aca="false">-CHOOSE($G$3,AJ331-AI331,AI331-AJ331:AJ332)</f>
        <v>#VALUE!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91" t="n">
        <f aca="false">AK331+AH331+AE331</f>
        <v>0</v>
      </c>
      <c r="AZ331" s="108"/>
    </row>
    <row r="332" customFormat="false" ht="12" hidden="false" customHeight="true" outlineLevel="0" collapsed="false">
      <c r="A332" s="25" t="n">
        <f aca="false">EDATE(A331,1)</f>
        <v>46753</v>
      </c>
      <c r="B332" s="95" t="n">
        <f aca="false">Inputs!K327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105" t="n">
        <v>0</v>
      </c>
      <c r="H332" s="99" t="n">
        <f aca="false">Inputs!O327</f>
        <v>0</v>
      </c>
      <c r="I332" s="101" t="n">
        <f aca="false">Inputs!L327</f>
        <v>0</v>
      </c>
      <c r="J332" s="105" t="n">
        <v>0</v>
      </c>
      <c r="K332" s="99" t="n">
        <f aca="false">Inputs!P327</f>
        <v>0</v>
      </c>
      <c r="L332" s="101" t="n">
        <f aca="false">Inputs!M327</f>
        <v>0</v>
      </c>
      <c r="M332" s="98" t="str">
        <f aca="false">VLOOKUP($A332,[1]!Table,MATCH(M$4,[1]!Curves,0))</f>
        <v/>
      </c>
      <c r="N332" s="99" t="e">
        <f aca="false">Inputs!Q327</f>
        <v>#VALUE!</v>
      </c>
      <c r="O332" s="101" t="n">
        <f aca="false">Inputs!N327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0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n">
        <f aca="false">F332*G332</f>
        <v>0</v>
      </c>
      <c r="AD332" s="90" t="n">
        <f aca="false">$F332*H332</f>
        <v>0</v>
      </c>
      <c r="AE332" s="90" t="n">
        <f aca="false">$F332*I332</f>
        <v>0</v>
      </c>
      <c r="AF332" s="90" t="n">
        <f aca="false">$F332*J332</f>
        <v>0</v>
      </c>
      <c r="AG332" s="90" t="n">
        <f aca="false">$F332*K332</f>
        <v>0</v>
      </c>
      <c r="AH332" s="90" t="n">
        <f aca="false">$F332*L332</f>
        <v>0</v>
      </c>
      <c r="AI332" s="90" t="e">
        <f aca="false">$F332*M332</f>
        <v>#VALUE!</v>
      </c>
      <c r="AJ332" s="90" t="e">
        <f aca="false">$F332*N332</f>
        <v>#VALUE!</v>
      </c>
      <c r="AK332" s="90" t="n">
        <f aca="false">F332*O332</f>
        <v>0</v>
      </c>
      <c r="AL332" s="94"/>
      <c r="AM332" s="90" t="n">
        <f aca="false">-CHOOSE($G$3,AC332-AE332,AE332-AC332)</f>
        <v>-0</v>
      </c>
      <c r="AN332" s="90" t="n">
        <f aca="false">-CHOOSE($G$3,AF332-AH332,AH332-AF332)</f>
        <v>-0</v>
      </c>
      <c r="AO332" s="90" t="e">
        <f aca="false">-CHOOSE($G$3,AI332-AL332,AK332-AI332)</f>
        <v>#VALUE!</v>
      </c>
      <c r="AP332" s="107" t="e">
        <f aca="false">SUM(AM332:AO332)</f>
        <v>#VALUE!</v>
      </c>
      <c r="AR332" s="90" t="n">
        <f aca="false">-CHOOSE($G$3,AD332-AC332,AC332-AD332)</f>
        <v>-0</v>
      </c>
      <c r="AS332" s="90" t="n">
        <f aca="false">-CHOOSE($G$3,AG332-AF332,AF332-AG332)</f>
        <v>-0</v>
      </c>
      <c r="AT332" s="90" t="e">
        <f aca="false">-CHOOSE($G$3,AJ332-AI332,AI332-AJ332:AJ333)</f>
        <v>#VALUE!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91" t="n">
        <f aca="false">AK332+AH332+AE332</f>
        <v>0</v>
      </c>
      <c r="AZ332" s="108"/>
    </row>
    <row r="333" customFormat="false" ht="12" hidden="false" customHeight="true" outlineLevel="0" collapsed="false">
      <c r="A333" s="25" t="n">
        <f aca="false">EDATE(A332,1)</f>
        <v>46784</v>
      </c>
      <c r="B333" s="95" t="n">
        <f aca="false">Inputs!K328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105" t="n">
        <v>0</v>
      </c>
      <c r="H333" s="99" t="n">
        <f aca="false">Inputs!O328</f>
        <v>0</v>
      </c>
      <c r="I333" s="101" t="n">
        <f aca="false">Inputs!L328</f>
        <v>0</v>
      </c>
      <c r="J333" s="105" t="n">
        <v>0</v>
      </c>
      <c r="K333" s="99" t="n">
        <f aca="false">Inputs!P328</f>
        <v>0</v>
      </c>
      <c r="L333" s="101" t="n">
        <f aca="false">Inputs!M328</f>
        <v>0</v>
      </c>
      <c r="M333" s="98" t="str">
        <f aca="false">VLOOKUP($A333,[1]!Table,MATCH(M$4,[1]!Curves,0))</f>
        <v/>
      </c>
      <c r="N333" s="99" t="e">
        <f aca="false">Inputs!Q328</f>
        <v>#VALUE!</v>
      </c>
      <c r="O333" s="101" t="n">
        <f aca="false">Inputs!N328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0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n">
        <f aca="false">F333*G333</f>
        <v>0</v>
      </c>
      <c r="AD333" s="90" t="n">
        <f aca="false">$F333*H333</f>
        <v>0</v>
      </c>
      <c r="AE333" s="90" t="n">
        <f aca="false">$F333*I333</f>
        <v>0</v>
      </c>
      <c r="AF333" s="90" t="n">
        <f aca="false">$F333*J333</f>
        <v>0</v>
      </c>
      <c r="AG333" s="90" t="n">
        <f aca="false">$F333*K333</f>
        <v>0</v>
      </c>
      <c r="AH333" s="90" t="n">
        <f aca="false">$F333*L333</f>
        <v>0</v>
      </c>
      <c r="AI333" s="90" t="e">
        <f aca="false">$F333*M333</f>
        <v>#VALUE!</v>
      </c>
      <c r="AJ333" s="90" t="e">
        <f aca="false">$F333*N333</f>
        <v>#VALUE!</v>
      </c>
      <c r="AK333" s="90" t="n">
        <f aca="false">F333*O333</f>
        <v>0</v>
      </c>
      <c r="AL333" s="94"/>
      <c r="AM333" s="90" t="n">
        <f aca="false">-CHOOSE($G$3,AC333-AE333,AE333-AC333)</f>
        <v>-0</v>
      </c>
      <c r="AN333" s="90" t="n">
        <f aca="false">-CHOOSE($G$3,AF333-AH333,AH333-AF333)</f>
        <v>-0</v>
      </c>
      <c r="AO333" s="90" t="e">
        <f aca="false">-CHOOSE($G$3,AI333-AL333,AK333-AI333)</f>
        <v>#VALUE!</v>
      </c>
      <c r="AP333" s="107" t="e">
        <f aca="false">SUM(AM333:AO333)</f>
        <v>#VALUE!</v>
      </c>
      <c r="AR333" s="90" t="n">
        <f aca="false">-CHOOSE($G$3,AD333-AC333,AC333-AD333)</f>
        <v>-0</v>
      </c>
      <c r="AS333" s="90" t="n">
        <f aca="false">-CHOOSE($G$3,AG333-AF333,AF333-AG333)</f>
        <v>-0</v>
      </c>
      <c r="AT333" s="90" t="e">
        <f aca="false">-CHOOSE($G$3,AJ333-AI333,AI333-AJ333:AJ334)</f>
        <v>#VALUE!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91" t="n">
        <f aca="false">AK333+AH333+AE333</f>
        <v>0</v>
      </c>
      <c r="AZ333" s="108"/>
    </row>
    <row r="334" customFormat="false" ht="12" hidden="false" customHeight="true" outlineLevel="0" collapsed="false">
      <c r="A334" s="25" t="n">
        <f aca="false">EDATE(A333,1)</f>
        <v>46813</v>
      </c>
      <c r="B334" s="95" t="n">
        <f aca="false">Inputs!K329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105" t="n">
        <v>0</v>
      </c>
      <c r="H334" s="99" t="n">
        <f aca="false">Inputs!O329</f>
        <v>0</v>
      </c>
      <c r="I334" s="101" t="n">
        <f aca="false">Inputs!L329</f>
        <v>0</v>
      </c>
      <c r="J334" s="105" t="n">
        <v>0</v>
      </c>
      <c r="K334" s="99" t="n">
        <f aca="false">Inputs!P329</f>
        <v>0</v>
      </c>
      <c r="L334" s="101" t="n">
        <f aca="false">Inputs!M329</f>
        <v>0</v>
      </c>
      <c r="M334" s="98" t="str">
        <f aca="false">VLOOKUP($A334,[1]!Table,MATCH(M$4,[1]!Curves,0))</f>
        <v/>
      </c>
      <c r="N334" s="99" t="e">
        <f aca="false">Inputs!Q329</f>
        <v>#VALUE!</v>
      </c>
      <c r="O334" s="101" t="n">
        <f aca="false">Inputs!N329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0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n">
        <f aca="false">F334*G334</f>
        <v>0</v>
      </c>
      <c r="AD334" s="90" t="n">
        <f aca="false">$F334*H334</f>
        <v>0</v>
      </c>
      <c r="AE334" s="90" t="n">
        <f aca="false">$F334*I334</f>
        <v>0</v>
      </c>
      <c r="AF334" s="90" t="n">
        <f aca="false">$F334*J334</f>
        <v>0</v>
      </c>
      <c r="AG334" s="90" t="n">
        <f aca="false">$F334*K334</f>
        <v>0</v>
      </c>
      <c r="AH334" s="90" t="n">
        <f aca="false">$F334*L334</f>
        <v>0</v>
      </c>
      <c r="AI334" s="90" t="e">
        <f aca="false">$F334*M334</f>
        <v>#VALUE!</v>
      </c>
      <c r="AJ334" s="90" t="e">
        <f aca="false">$F334*N334</f>
        <v>#VALUE!</v>
      </c>
      <c r="AK334" s="90" t="n">
        <f aca="false">F334*O334</f>
        <v>0</v>
      </c>
      <c r="AL334" s="94"/>
      <c r="AM334" s="90" t="n">
        <f aca="false">-CHOOSE($G$3,AC334-AE334,AE334-AC334)</f>
        <v>-0</v>
      </c>
      <c r="AN334" s="90" t="n">
        <f aca="false">-CHOOSE($G$3,AF334-AH334,AH334-AF334)</f>
        <v>-0</v>
      </c>
      <c r="AO334" s="90" t="e">
        <f aca="false">-CHOOSE($G$3,AI334-AL334,AK334-AI334)</f>
        <v>#VALUE!</v>
      </c>
      <c r="AP334" s="107" t="e">
        <f aca="false">SUM(AM334:AO334)</f>
        <v>#VALUE!</v>
      </c>
      <c r="AR334" s="90" t="n">
        <f aca="false">-CHOOSE($G$3,AD334-AC334,AC334-AD334)</f>
        <v>-0</v>
      </c>
      <c r="AS334" s="90" t="n">
        <f aca="false">-CHOOSE($G$3,AG334-AF334,AF334-AG334)</f>
        <v>-0</v>
      </c>
      <c r="AT334" s="90" t="e">
        <f aca="false">-CHOOSE($G$3,AJ334-AI334,AI334-AJ334:AJ335)</f>
        <v>#VALUE!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91" t="n">
        <f aca="false">AK334+AH334+AE334</f>
        <v>0</v>
      </c>
      <c r="AZ334" s="108"/>
    </row>
    <row r="335" customFormat="false" ht="12" hidden="false" customHeight="true" outlineLevel="0" collapsed="false">
      <c r="A335" s="25" t="n">
        <f aca="false">EDATE(A334,1)</f>
        <v>46844</v>
      </c>
      <c r="B335" s="95" t="n">
        <f aca="false">Inputs!K330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105" t="n">
        <v>0</v>
      </c>
      <c r="H335" s="99" t="n">
        <f aca="false">Inputs!O330</f>
        <v>0</v>
      </c>
      <c r="I335" s="101" t="n">
        <f aca="false">Inputs!L330</f>
        <v>0</v>
      </c>
      <c r="J335" s="105" t="n">
        <v>0</v>
      </c>
      <c r="K335" s="99" t="n">
        <f aca="false">Inputs!P330</f>
        <v>0</v>
      </c>
      <c r="L335" s="101" t="n">
        <f aca="false">Inputs!M330</f>
        <v>0</v>
      </c>
      <c r="M335" s="98" t="str">
        <f aca="false">VLOOKUP($A335,[1]!Table,MATCH(M$4,[1]!Curves,0))</f>
        <v/>
      </c>
      <c r="N335" s="99" t="e">
        <f aca="false">Inputs!Q330</f>
        <v>#VALUE!</v>
      </c>
      <c r="O335" s="101" t="n">
        <f aca="false">Inputs!N330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0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n">
        <f aca="false">F335*G335</f>
        <v>0</v>
      </c>
      <c r="AD335" s="90" t="n">
        <f aca="false">$F335*H335</f>
        <v>0</v>
      </c>
      <c r="AE335" s="90" t="n">
        <f aca="false">$F335*I335</f>
        <v>0</v>
      </c>
      <c r="AF335" s="90" t="n">
        <f aca="false">$F335*J335</f>
        <v>0</v>
      </c>
      <c r="AG335" s="90" t="n">
        <f aca="false">$F335*K335</f>
        <v>0</v>
      </c>
      <c r="AH335" s="90" t="n">
        <f aca="false">$F335*L335</f>
        <v>0</v>
      </c>
      <c r="AI335" s="90" t="e">
        <f aca="false">$F335*M335</f>
        <v>#VALUE!</v>
      </c>
      <c r="AJ335" s="90" t="e">
        <f aca="false">$F335*N335</f>
        <v>#VALUE!</v>
      </c>
      <c r="AK335" s="90" t="n">
        <f aca="false">F335*O335</f>
        <v>0</v>
      </c>
      <c r="AL335" s="94"/>
      <c r="AM335" s="90" t="n">
        <f aca="false">-CHOOSE($G$3,AC335-AE335,AE335-AC335)</f>
        <v>-0</v>
      </c>
      <c r="AN335" s="90" t="n">
        <f aca="false">-CHOOSE($G$3,AF335-AH335,AH335-AF335)</f>
        <v>-0</v>
      </c>
      <c r="AO335" s="90" t="e">
        <f aca="false">-CHOOSE($G$3,AI335-AL335,AK335-AI335)</f>
        <v>#VALUE!</v>
      </c>
      <c r="AP335" s="107" t="e">
        <f aca="false">SUM(AM335:AO335)</f>
        <v>#VALUE!</v>
      </c>
      <c r="AR335" s="90" t="n">
        <f aca="false">-CHOOSE($G$3,AD335-AC335,AC335-AD335)</f>
        <v>-0</v>
      </c>
      <c r="AS335" s="90" t="n">
        <f aca="false">-CHOOSE($G$3,AG335-AF335,AF335-AG335)</f>
        <v>-0</v>
      </c>
      <c r="AT335" s="90" t="e">
        <f aca="false">-CHOOSE($G$3,AJ335-AI335,AI335-AJ335:AJ336)</f>
        <v>#VALUE!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91" t="n">
        <f aca="false">AK335+AH335+AE335</f>
        <v>0</v>
      </c>
      <c r="AZ335" s="108"/>
    </row>
    <row r="336" customFormat="false" ht="12" hidden="false" customHeight="true" outlineLevel="0" collapsed="false">
      <c r="A336" s="25" t="n">
        <f aca="false">EDATE(A335,1)</f>
        <v>46874</v>
      </c>
      <c r="B336" s="95" t="n">
        <f aca="false">Inputs!K331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105" t="n">
        <v>0</v>
      </c>
      <c r="H336" s="99" t="n">
        <f aca="false">Inputs!O331</f>
        <v>0</v>
      </c>
      <c r="I336" s="101" t="n">
        <f aca="false">Inputs!L331</f>
        <v>0</v>
      </c>
      <c r="J336" s="105" t="n">
        <v>0</v>
      </c>
      <c r="K336" s="99" t="n">
        <f aca="false">Inputs!P331</f>
        <v>0</v>
      </c>
      <c r="L336" s="101" t="n">
        <f aca="false">Inputs!M331</f>
        <v>0</v>
      </c>
      <c r="M336" s="98" t="str">
        <f aca="false">VLOOKUP($A336,[1]!Table,MATCH(M$4,[1]!Curves,0))</f>
        <v/>
      </c>
      <c r="N336" s="99" t="e">
        <f aca="false">Inputs!Q331</f>
        <v>#VALUE!</v>
      </c>
      <c r="O336" s="101" t="n">
        <f aca="false">Inputs!N331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0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n">
        <f aca="false">F336*G336</f>
        <v>0</v>
      </c>
      <c r="AD336" s="90" t="n">
        <f aca="false">$F336*H336</f>
        <v>0</v>
      </c>
      <c r="AE336" s="90" t="n">
        <f aca="false">$F336*I336</f>
        <v>0</v>
      </c>
      <c r="AF336" s="90" t="n">
        <f aca="false">$F336*J336</f>
        <v>0</v>
      </c>
      <c r="AG336" s="90" t="n">
        <f aca="false">$F336*K336</f>
        <v>0</v>
      </c>
      <c r="AH336" s="90" t="n">
        <f aca="false">$F336*L336</f>
        <v>0</v>
      </c>
      <c r="AI336" s="90" t="e">
        <f aca="false">$F336*M336</f>
        <v>#VALUE!</v>
      </c>
      <c r="AJ336" s="90" t="e">
        <f aca="false">$F336*N336</f>
        <v>#VALUE!</v>
      </c>
      <c r="AK336" s="90" t="n">
        <f aca="false">F336*O336</f>
        <v>0</v>
      </c>
      <c r="AL336" s="94"/>
      <c r="AM336" s="90" t="n">
        <f aca="false">-CHOOSE($G$3,AC336-AE336,AE336-AC336)</f>
        <v>-0</v>
      </c>
      <c r="AN336" s="90" t="n">
        <f aca="false">-CHOOSE($G$3,AF336-AH336,AH336-AF336)</f>
        <v>-0</v>
      </c>
      <c r="AO336" s="90" t="e">
        <f aca="false">-CHOOSE($G$3,AI336-AL336,AK336-AI336)</f>
        <v>#VALUE!</v>
      </c>
      <c r="AP336" s="107" t="e">
        <f aca="false">SUM(AM336:AO336)</f>
        <v>#VALUE!</v>
      </c>
      <c r="AR336" s="90" t="n">
        <f aca="false">-CHOOSE($G$3,AD336-AC336,AC336-AD336)</f>
        <v>-0</v>
      </c>
      <c r="AS336" s="90" t="n">
        <f aca="false">-CHOOSE($G$3,AG336-AF336,AF336-AG336)</f>
        <v>-0</v>
      </c>
      <c r="AT336" s="90" t="e">
        <f aca="false">-CHOOSE($G$3,AJ336-AI336,AI336-AJ336:AJ337)</f>
        <v>#VALUE!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91" t="n">
        <f aca="false">AK336+AH336+AE336</f>
        <v>0</v>
      </c>
      <c r="AZ336" s="108"/>
    </row>
    <row r="337" customFormat="false" ht="12" hidden="false" customHeight="true" outlineLevel="0" collapsed="false">
      <c r="A337" s="25" t="n">
        <f aca="false">EDATE(A336,1)</f>
        <v>46905</v>
      </c>
      <c r="B337" s="95" t="n">
        <f aca="false">Inputs!K332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105" t="n">
        <v>0</v>
      </c>
      <c r="H337" s="99" t="n">
        <f aca="false">Inputs!O332</f>
        <v>0</v>
      </c>
      <c r="I337" s="101" t="n">
        <f aca="false">Inputs!L332</f>
        <v>0</v>
      </c>
      <c r="J337" s="105" t="n">
        <v>0</v>
      </c>
      <c r="K337" s="99" t="n">
        <f aca="false">Inputs!P332</f>
        <v>0</v>
      </c>
      <c r="L337" s="101" t="n">
        <f aca="false">Inputs!M332</f>
        <v>0</v>
      </c>
      <c r="M337" s="98" t="str">
        <f aca="false">VLOOKUP($A337,[1]!Table,MATCH(M$4,[1]!Curves,0))</f>
        <v/>
      </c>
      <c r="N337" s="99" t="e">
        <f aca="false">Inputs!Q332</f>
        <v>#VALUE!</v>
      </c>
      <c r="O337" s="101" t="n">
        <f aca="false">Inputs!N332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0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n">
        <f aca="false">F337*G337</f>
        <v>0</v>
      </c>
      <c r="AD337" s="90" t="n">
        <f aca="false">$F337*H337</f>
        <v>0</v>
      </c>
      <c r="AE337" s="90" t="n">
        <f aca="false">$F337*I337</f>
        <v>0</v>
      </c>
      <c r="AF337" s="90" t="n">
        <f aca="false">$F337*J337</f>
        <v>0</v>
      </c>
      <c r="AG337" s="90" t="n">
        <f aca="false">$F337*K337</f>
        <v>0</v>
      </c>
      <c r="AH337" s="90" t="n">
        <f aca="false">$F337*L337</f>
        <v>0</v>
      </c>
      <c r="AI337" s="90" t="e">
        <f aca="false">$F337*M337</f>
        <v>#VALUE!</v>
      </c>
      <c r="AJ337" s="90" t="e">
        <f aca="false">$F337*N337</f>
        <v>#VALUE!</v>
      </c>
      <c r="AK337" s="90" t="n">
        <f aca="false">F337*O337</f>
        <v>0</v>
      </c>
      <c r="AL337" s="94"/>
      <c r="AM337" s="90" t="n">
        <f aca="false">-CHOOSE($G$3,AC337-AE337,AE337-AC337)</f>
        <v>-0</v>
      </c>
      <c r="AN337" s="90" t="n">
        <f aca="false">-CHOOSE($G$3,AF337-AH337,AH337-AF337)</f>
        <v>-0</v>
      </c>
      <c r="AO337" s="90" t="e">
        <f aca="false">-CHOOSE($G$3,AI337-AL337,AK337-AI337)</f>
        <v>#VALUE!</v>
      </c>
      <c r="AP337" s="107" t="e">
        <f aca="false">SUM(AM337:AO337)</f>
        <v>#VALUE!</v>
      </c>
      <c r="AR337" s="90" t="n">
        <f aca="false">-CHOOSE($G$3,AD337-AC337,AC337-AD337)</f>
        <v>-0</v>
      </c>
      <c r="AS337" s="90" t="n">
        <f aca="false">-CHOOSE($G$3,AG337-AF337,AF337-AG337)</f>
        <v>-0</v>
      </c>
      <c r="AT337" s="90" t="e">
        <f aca="false">-CHOOSE($G$3,AJ337-AI337,AI337-AJ337:AJ338)</f>
        <v>#VALUE!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91" t="n">
        <f aca="false">AK337+AH337+AE337</f>
        <v>0</v>
      </c>
      <c r="AZ337" s="108"/>
    </row>
    <row r="338" customFormat="false" ht="12" hidden="false" customHeight="true" outlineLevel="0" collapsed="false">
      <c r="A338" s="25" t="n">
        <f aca="false">EDATE(A337,1)</f>
        <v>46935</v>
      </c>
      <c r="B338" s="95" t="n">
        <f aca="false">Inputs!K333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105" t="n">
        <v>0</v>
      </c>
      <c r="H338" s="99" t="n">
        <f aca="false">Inputs!O333</f>
        <v>0</v>
      </c>
      <c r="I338" s="101" t="n">
        <f aca="false">Inputs!L333</f>
        <v>0</v>
      </c>
      <c r="J338" s="105" t="n">
        <v>0</v>
      </c>
      <c r="K338" s="99" t="n">
        <f aca="false">Inputs!P333</f>
        <v>0</v>
      </c>
      <c r="L338" s="101" t="n">
        <f aca="false">Inputs!M333</f>
        <v>0</v>
      </c>
      <c r="M338" s="98" t="str">
        <f aca="false">VLOOKUP($A338,[1]!Table,MATCH(M$4,[1]!Curves,0))</f>
        <v/>
      </c>
      <c r="N338" s="99" t="e">
        <f aca="false">Inputs!Q333</f>
        <v>#VALUE!</v>
      </c>
      <c r="O338" s="101" t="n">
        <f aca="false">Inputs!N333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0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n">
        <f aca="false">F338*G338</f>
        <v>0</v>
      </c>
      <c r="AD338" s="90" t="n">
        <f aca="false">$F338*H338</f>
        <v>0</v>
      </c>
      <c r="AE338" s="90" t="n">
        <f aca="false">$F338*I338</f>
        <v>0</v>
      </c>
      <c r="AF338" s="90" t="n">
        <f aca="false">$F338*J338</f>
        <v>0</v>
      </c>
      <c r="AG338" s="90" t="n">
        <f aca="false">$F338*K338</f>
        <v>0</v>
      </c>
      <c r="AH338" s="90" t="n">
        <f aca="false">$F338*L338</f>
        <v>0</v>
      </c>
      <c r="AI338" s="90" t="e">
        <f aca="false">$F338*M338</f>
        <v>#VALUE!</v>
      </c>
      <c r="AJ338" s="90" t="e">
        <f aca="false">$F338*N338</f>
        <v>#VALUE!</v>
      </c>
      <c r="AK338" s="90" t="n">
        <f aca="false">F338*O338</f>
        <v>0</v>
      </c>
      <c r="AL338" s="94"/>
      <c r="AM338" s="90" t="n">
        <f aca="false">-CHOOSE($G$3,AC338-AE338,AE338-AC338)</f>
        <v>-0</v>
      </c>
      <c r="AN338" s="90" t="n">
        <f aca="false">-CHOOSE($G$3,AF338-AH338,AH338-AF338)</f>
        <v>-0</v>
      </c>
      <c r="AO338" s="90" t="e">
        <f aca="false">-CHOOSE($G$3,AI338-AL338,AK338-AI338)</f>
        <v>#VALUE!</v>
      </c>
      <c r="AP338" s="107" t="e">
        <f aca="false">SUM(AM338:AO338)</f>
        <v>#VALUE!</v>
      </c>
      <c r="AR338" s="90" t="n">
        <f aca="false">-CHOOSE($G$3,AD338-AC338,AC338-AD338)</f>
        <v>-0</v>
      </c>
      <c r="AS338" s="90" t="n">
        <f aca="false">-CHOOSE($G$3,AG338-AF338,AF338-AG338)</f>
        <v>-0</v>
      </c>
      <c r="AT338" s="90" t="e">
        <f aca="false">-CHOOSE($G$3,AJ338-AI338,AI338-AJ338:AJ339)</f>
        <v>#VALUE!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91" t="n">
        <f aca="false">AK338+AH338+AE338</f>
        <v>0</v>
      </c>
      <c r="AZ338" s="108"/>
    </row>
    <row r="339" customFormat="false" ht="12" hidden="false" customHeight="true" outlineLevel="0" collapsed="false">
      <c r="A339" s="25" t="n">
        <f aca="false">EDATE(A338,1)</f>
        <v>46966</v>
      </c>
      <c r="B339" s="95" t="n">
        <f aca="false">Inputs!K334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105" t="n">
        <v>0</v>
      </c>
      <c r="H339" s="99" t="n">
        <f aca="false">Inputs!O334</f>
        <v>0</v>
      </c>
      <c r="I339" s="101" t="n">
        <f aca="false">Inputs!L334</f>
        <v>0</v>
      </c>
      <c r="J339" s="105" t="n">
        <v>0</v>
      </c>
      <c r="K339" s="99" t="n">
        <f aca="false">Inputs!P334</f>
        <v>0</v>
      </c>
      <c r="L339" s="101" t="n">
        <f aca="false">Inputs!M334</f>
        <v>0</v>
      </c>
      <c r="M339" s="98" t="str">
        <f aca="false">VLOOKUP($A339,[1]!Table,MATCH(M$4,[1]!Curves,0))</f>
        <v/>
      </c>
      <c r="N339" s="99" t="e">
        <f aca="false">Inputs!Q334</f>
        <v>#VALUE!</v>
      </c>
      <c r="O339" s="101" t="n">
        <f aca="false">Inputs!N334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0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n">
        <f aca="false">F339*G339</f>
        <v>0</v>
      </c>
      <c r="AD339" s="90" t="n">
        <f aca="false">$F339*H339</f>
        <v>0</v>
      </c>
      <c r="AE339" s="90" t="n">
        <f aca="false">$F339*I339</f>
        <v>0</v>
      </c>
      <c r="AF339" s="90" t="n">
        <f aca="false">$F339*J339</f>
        <v>0</v>
      </c>
      <c r="AG339" s="90" t="n">
        <f aca="false">$F339*K339</f>
        <v>0</v>
      </c>
      <c r="AH339" s="90" t="n">
        <f aca="false">$F339*L339</f>
        <v>0</v>
      </c>
      <c r="AI339" s="90" t="e">
        <f aca="false">$F339*M339</f>
        <v>#VALUE!</v>
      </c>
      <c r="AJ339" s="90" t="e">
        <f aca="false">$F339*N339</f>
        <v>#VALUE!</v>
      </c>
      <c r="AK339" s="90" t="n">
        <f aca="false">F339*O339</f>
        <v>0</v>
      </c>
      <c r="AL339" s="94"/>
      <c r="AM339" s="90" t="n">
        <f aca="false">-CHOOSE($G$3,AC339-AE339,AE339-AC339)</f>
        <v>-0</v>
      </c>
      <c r="AN339" s="90" t="n">
        <f aca="false">-CHOOSE($G$3,AF339-AH339,AH339-AF339)</f>
        <v>-0</v>
      </c>
      <c r="AO339" s="90" t="e">
        <f aca="false">-CHOOSE($G$3,AI339-AL339,AK339-AI339)</f>
        <v>#VALUE!</v>
      </c>
      <c r="AP339" s="107" t="e">
        <f aca="false">SUM(AM339:AO339)</f>
        <v>#VALUE!</v>
      </c>
      <c r="AR339" s="90" t="n">
        <f aca="false">-CHOOSE($G$3,AD339-AC339,AC339-AD339)</f>
        <v>-0</v>
      </c>
      <c r="AS339" s="90" t="n">
        <f aca="false">-CHOOSE($G$3,AG339-AF339,AF339-AG339)</f>
        <v>-0</v>
      </c>
      <c r="AT339" s="90" t="e">
        <f aca="false">-CHOOSE($G$3,AJ339-AI339,AI339-AJ339:AJ340)</f>
        <v>#VALUE!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91" t="n">
        <f aca="false">AK339+AH339+AE339</f>
        <v>0</v>
      </c>
      <c r="AZ339" s="108"/>
    </row>
    <row r="340" customFormat="false" ht="12" hidden="false" customHeight="true" outlineLevel="0" collapsed="false">
      <c r="A340" s="25" t="n">
        <f aca="false">EDATE(A339,1)</f>
        <v>46997</v>
      </c>
      <c r="B340" s="95" t="n">
        <f aca="false">Inputs!K335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105" t="n">
        <v>0</v>
      </c>
      <c r="H340" s="99" t="n">
        <f aca="false">Inputs!O335</f>
        <v>0</v>
      </c>
      <c r="I340" s="101" t="n">
        <f aca="false">Inputs!L335</f>
        <v>0</v>
      </c>
      <c r="J340" s="105" t="n">
        <v>0</v>
      </c>
      <c r="K340" s="99" t="n">
        <f aca="false">Inputs!P335</f>
        <v>0</v>
      </c>
      <c r="L340" s="101" t="n">
        <f aca="false">Inputs!M335</f>
        <v>0</v>
      </c>
      <c r="M340" s="98" t="str">
        <f aca="false">VLOOKUP($A340,[1]!Table,MATCH(M$4,[1]!Curves,0))</f>
        <v/>
      </c>
      <c r="N340" s="99" t="e">
        <f aca="false">Inputs!Q335</f>
        <v>#VALUE!</v>
      </c>
      <c r="O340" s="101" t="n">
        <f aca="false">Inputs!N335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0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n">
        <f aca="false">F340*G340</f>
        <v>0</v>
      </c>
      <c r="AD340" s="90" t="n">
        <f aca="false">$F340*H340</f>
        <v>0</v>
      </c>
      <c r="AE340" s="90" t="n">
        <f aca="false">$F340*I340</f>
        <v>0</v>
      </c>
      <c r="AF340" s="90" t="n">
        <f aca="false">$F340*J340</f>
        <v>0</v>
      </c>
      <c r="AG340" s="90" t="n">
        <f aca="false">$F340*K340</f>
        <v>0</v>
      </c>
      <c r="AH340" s="90" t="n">
        <f aca="false">$F340*L340</f>
        <v>0</v>
      </c>
      <c r="AI340" s="90" t="e">
        <f aca="false">$F340*M340</f>
        <v>#VALUE!</v>
      </c>
      <c r="AJ340" s="90" t="e">
        <f aca="false">$F340*N340</f>
        <v>#VALUE!</v>
      </c>
      <c r="AK340" s="90" t="n">
        <f aca="false">F340*O340</f>
        <v>0</v>
      </c>
      <c r="AL340" s="94"/>
      <c r="AM340" s="90" t="n">
        <f aca="false">-CHOOSE($G$3,AC340-AE340,AE340-AC340)</f>
        <v>-0</v>
      </c>
      <c r="AN340" s="90" t="n">
        <f aca="false">-CHOOSE($G$3,AF340-AH340,AH340-AF340)</f>
        <v>-0</v>
      </c>
      <c r="AO340" s="90" t="e">
        <f aca="false">-CHOOSE($G$3,AI340-AL340,AK340-AI340)</f>
        <v>#VALUE!</v>
      </c>
      <c r="AP340" s="107" t="e">
        <f aca="false">SUM(AM340:AO340)</f>
        <v>#VALUE!</v>
      </c>
      <c r="AR340" s="90" t="n">
        <f aca="false">-CHOOSE($G$3,AD340-AC340,AC340-AD340)</f>
        <v>-0</v>
      </c>
      <c r="AS340" s="90" t="n">
        <f aca="false">-CHOOSE($G$3,AG340-AF340,AF340-AG340)</f>
        <v>-0</v>
      </c>
      <c r="AT340" s="90" t="e">
        <f aca="false">-CHOOSE($G$3,AJ340-AI340,AI340-AJ340:AJ341)</f>
        <v>#VALUE!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91" t="n">
        <f aca="false">AK340+AH340+AE340</f>
        <v>0</v>
      </c>
      <c r="AZ340" s="108"/>
    </row>
    <row r="341" customFormat="false" ht="12" hidden="false" customHeight="true" outlineLevel="0" collapsed="false">
      <c r="A341" s="25" t="n">
        <f aca="false">EDATE(A340,1)</f>
        <v>47027</v>
      </c>
      <c r="B341" s="95" t="n">
        <f aca="false">Inputs!K336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105" t="n">
        <v>0</v>
      </c>
      <c r="H341" s="99" t="n">
        <f aca="false">Inputs!O336</f>
        <v>0</v>
      </c>
      <c r="I341" s="101" t="n">
        <f aca="false">Inputs!L336</f>
        <v>0</v>
      </c>
      <c r="J341" s="105" t="n">
        <v>0</v>
      </c>
      <c r="K341" s="99" t="n">
        <f aca="false">Inputs!P336</f>
        <v>0</v>
      </c>
      <c r="L341" s="101" t="n">
        <f aca="false">Inputs!M336</f>
        <v>0</v>
      </c>
      <c r="M341" s="98" t="str">
        <f aca="false">VLOOKUP($A341,[1]!Table,MATCH(M$4,[1]!Curves,0))</f>
        <v/>
      </c>
      <c r="N341" s="99" t="e">
        <f aca="false">Inputs!Q336</f>
        <v>#VALUE!</v>
      </c>
      <c r="O341" s="101" t="n">
        <f aca="false">Inputs!N336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0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n">
        <f aca="false">F341*G341</f>
        <v>0</v>
      </c>
      <c r="AD341" s="90" t="n">
        <f aca="false">$F341*H341</f>
        <v>0</v>
      </c>
      <c r="AE341" s="90" t="n">
        <f aca="false">$F341*I341</f>
        <v>0</v>
      </c>
      <c r="AF341" s="90" t="n">
        <f aca="false">$F341*J341</f>
        <v>0</v>
      </c>
      <c r="AG341" s="90" t="n">
        <f aca="false">$F341*K341</f>
        <v>0</v>
      </c>
      <c r="AH341" s="90" t="n">
        <f aca="false">$F341*L341</f>
        <v>0</v>
      </c>
      <c r="AI341" s="90" t="e">
        <f aca="false">$F341*M341</f>
        <v>#VALUE!</v>
      </c>
      <c r="AJ341" s="90" t="e">
        <f aca="false">$F341*N341</f>
        <v>#VALUE!</v>
      </c>
      <c r="AK341" s="90" t="n">
        <f aca="false">F341*O341</f>
        <v>0</v>
      </c>
      <c r="AL341" s="94"/>
      <c r="AM341" s="90" t="n">
        <f aca="false">-CHOOSE($G$3,AC341-AE341,AE341-AC341)</f>
        <v>-0</v>
      </c>
      <c r="AN341" s="90" t="n">
        <f aca="false">-CHOOSE($G$3,AF341-AH341,AH341-AF341)</f>
        <v>-0</v>
      </c>
      <c r="AO341" s="90" t="e">
        <f aca="false">-CHOOSE($G$3,AI341-AL341,AK341-AI341)</f>
        <v>#VALUE!</v>
      </c>
      <c r="AP341" s="107" t="e">
        <f aca="false">SUM(AM341:AO341)</f>
        <v>#VALUE!</v>
      </c>
      <c r="AR341" s="90" t="n">
        <f aca="false">-CHOOSE($G$3,AD341-AC341,AC341-AD341)</f>
        <v>-0</v>
      </c>
      <c r="AS341" s="90" t="n">
        <f aca="false">-CHOOSE($G$3,AG341-AF341,AF341-AG341)</f>
        <v>-0</v>
      </c>
      <c r="AT341" s="90" t="e">
        <f aca="false">-CHOOSE($G$3,AJ341-AI341,AI341-AJ341:AJ342)</f>
        <v>#VALUE!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91" t="n">
        <f aca="false">AK341+AH341+AE341</f>
        <v>0</v>
      </c>
      <c r="AZ341" s="108"/>
    </row>
    <row r="342" customFormat="false" ht="12" hidden="false" customHeight="true" outlineLevel="0" collapsed="false">
      <c r="A342" s="25" t="n">
        <f aca="false">EDATE(A341,1)</f>
        <v>47058</v>
      </c>
      <c r="B342" s="95" t="n">
        <f aca="false">Inputs!K337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105" t="n">
        <v>0</v>
      </c>
      <c r="H342" s="99" t="n">
        <f aca="false">Inputs!O337</f>
        <v>0</v>
      </c>
      <c r="I342" s="101" t="n">
        <f aca="false">Inputs!L337</f>
        <v>0</v>
      </c>
      <c r="J342" s="105" t="n">
        <v>0</v>
      </c>
      <c r="K342" s="99" t="n">
        <f aca="false">Inputs!P337</f>
        <v>0</v>
      </c>
      <c r="L342" s="101" t="n">
        <f aca="false">Inputs!M337</f>
        <v>0</v>
      </c>
      <c r="M342" s="98" t="str">
        <f aca="false">VLOOKUP($A342,[1]!Table,MATCH(M$4,[1]!Curves,0))</f>
        <v/>
      </c>
      <c r="N342" s="99" t="e">
        <f aca="false">Inputs!Q337</f>
        <v>#VALUE!</v>
      </c>
      <c r="O342" s="101" t="n">
        <f aca="false">Inputs!N337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0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n">
        <f aca="false">F342*G342</f>
        <v>0</v>
      </c>
      <c r="AD342" s="90" t="n">
        <f aca="false">$F342*H342</f>
        <v>0</v>
      </c>
      <c r="AE342" s="90" t="n">
        <f aca="false">$F342*I342</f>
        <v>0</v>
      </c>
      <c r="AF342" s="90" t="n">
        <f aca="false">$F342*J342</f>
        <v>0</v>
      </c>
      <c r="AG342" s="90" t="n">
        <f aca="false">$F342*K342</f>
        <v>0</v>
      </c>
      <c r="AH342" s="90" t="n">
        <f aca="false">$F342*L342</f>
        <v>0</v>
      </c>
      <c r="AI342" s="90" t="e">
        <f aca="false">$F342*M342</f>
        <v>#VALUE!</v>
      </c>
      <c r="AJ342" s="90" t="e">
        <f aca="false">$F342*N342</f>
        <v>#VALUE!</v>
      </c>
      <c r="AK342" s="90" t="n">
        <f aca="false">F342*O342</f>
        <v>0</v>
      </c>
      <c r="AL342" s="94"/>
      <c r="AM342" s="90" t="n">
        <f aca="false">-CHOOSE($G$3,AC342-AE342,AE342-AC342)</f>
        <v>-0</v>
      </c>
      <c r="AN342" s="90" t="n">
        <f aca="false">-CHOOSE($G$3,AF342-AH342,AH342-AF342)</f>
        <v>-0</v>
      </c>
      <c r="AO342" s="90" t="e">
        <f aca="false">-CHOOSE($G$3,AI342-AL342,AK342-AI342)</f>
        <v>#VALUE!</v>
      </c>
      <c r="AP342" s="107" t="e">
        <f aca="false">SUM(AM342:AO342)</f>
        <v>#VALUE!</v>
      </c>
      <c r="AR342" s="90" t="n">
        <f aca="false">-CHOOSE($G$3,AD342-AC342,AC342-AD342)</f>
        <v>-0</v>
      </c>
      <c r="AS342" s="90" t="n">
        <f aca="false">-CHOOSE($G$3,AG342-AF342,AF342-AG342)</f>
        <v>-0</v>
      </c>
      <c r="AT342" s="90" t="e">
        <f aca="false">-CHOOSE($G$3,AJ342-AI342,AI342-AJ342:AJ343)</f>
        <v>#VALUE!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91" t="n">
        <f aca="false">AK342+AH342+AE342</f>
        <v>0</v>
      </c>
      <c r="AZ342" s="108"/>
    </row>
    <row r="343" customFormat="false" ht="12" hidden="false" customHeight="true" outlineLevel="0" collapsed="false">
      <c r="A343" s="25" t="n">
        <f aca="false">EDATE(A342,1)</f>
        <v>47088</v>
      </c>
      <c r="B343" s="95" t="n">
        <f aca="false">Inputs!K338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105" t="n">
        <v>0</v>
      </c>
      <c r="H343" s="99" t="n">
        <f aca="false">Inputs!O338</f>
        <v>0</v>
      </c>
      <c r="I343" s="101" t="n">
        <f aca="false">Inputs!L338</f>
        <v>0</v>
      </c>
      <c r="J343" s="105" t="n">
        <v>0</v>
      </c>
      <c r="K343" s="99" t="n">
        <f aca="false">Inputs!P338</f>
        <v>0</v>
      </c>
      <c r="L343" s="101" t="n">
        <f aca="false">Inputs!M338</f>
        <v>0</v>
      </c>
      <c r="M343" s="98" t="str">
        <f aca="false">VLOOKUP($A343,[1]!Table,MATCH(M$4,[1]!Curves,0))</f>
        <v/>
      </c>
      <c r="N343" s="99" t="e">
        <f aca="false">Inputs!Q338</f>
        <v>#VALUE!</v>
      </c>
      <c r="O343" s="101" t="n">
        <f aca="false">Inputs!N338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0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n">
        <f aca="false">F343*G343</f>
        <v>0</v>
      </c>
      <c r="AD343" s="90" t="n">
        <f aca="false">$F343*H343</f>
        <v>0</v>
      </c>
      <c r="AE343" s="90" t="n">
        <f aca="false">$F343*I343</f>
        <v>0</v>
      </c>
      <c r="AF343" s="90" t="n">
        <f aca="false">$F343*J343</f>
        <v>0</v>
      </c>
      <c r="AG343" s="90" t="n">
        <f aca="false">$F343*K343</f>
        <v>0</v>
      </c>
      <c r="AH343" s="90" t="n">
        <f aca="false">$F343*L343</f>
        <v>0</v>
      </c>
      <c r="AI343" s="90" t="e">
        <f aca="false">$F343*M343</f>
        <v>#VALUE!</v>
      </c>
      <c r="AJ343" s="90" t="e">
        <f aca="false">$F343*N343</f>
        <v>#VALUE!</v>
      </c>
      <c r="AK343" s="90" t="n">
        <f aca="false">F343*O343</f>
        <v>0</v>
      </c>
      <c r="AL343" s="94"/>
      <c r="AM343" s="90" t="n">
        <f aca="false">-CHOOSE($G$3,AC343-AE343,AE343-AC343)</f>
        <v>-0</v>
      </c>
      <c r="AN343" s="90" t="n">
        <f aca="false">-CHOOSE($G$3,AF343-AH343,AH343-AF343)</f>
        <v>-0</v>
      </c>
      <c r="AO343" s="90" t="e">
        <f aca="false">-CHOOSE($G$3,AI343-AL343,AK343-AI343)</f>
        <v>#VALUE!</v>
      </c>
      <c r="AP343" s="107" t="e">
        <f aca="false">SUM(AM343:AO343)</f>
        <v>#VALUE!</v>
      </c>
      <c r="AR343" s="90" t="n">
        <f aca="false">-CHOOSE($G$3,AD343-AC343,AC343-AD343)</f>
        <v>-0</v>
      </c>
      <c r="AS343" s="90" t="n">
        <f aca="false">-CHOOSE($G$3,AG343-AF343,AF343-AG343)</f>
        <v>-0</v>
      </c>
      <c r="AT343" s="90" t="e">
        <f aca="false">-CHOOSE($G$3,AJ343-AI343,AI343-AJ343:AJ344)</f>
        <v>#VALUE!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91" t="n">
        <f aca="false">AK343+AH343+AE343</f>
        <v>0</v>
      </c>
      <c r="AZ343" s="108"/>
    </row>
    <row r="344" customFormat="false" ht="12" hidden="false" customHeight="true" outlineLevel="0" collapsed="false">
      <c r="A344" s="25" t="n">
        <f aca="false">EDATE(A343,1)</f>
        <v>47119</v>
      </c>
      <c r="B344" s="95" t="n">
        <f aca="false">Inputs!K339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105" t="n">
        <v>0</v>
      </c>
      <c r="H344" s="99" t="n">
        <f aca="false">Inputs!O339</f>
        <v>0</v>
      </c>
      <c r="I344" s="101" t="n">
        <f aca="false">Inputs!L339</f>
        <v>0</v>
      </c>
      <c r="J344" s="105" t="n">
        <v>0</v>
      </c>
      <c r="K344" s="99" t="n">
        <f aca="false">Inputs!P339</f>
        <v>0</v>
      </c>
      <c r="L344" s="101" t="n">
        <f aca="false">Inputs!M339</f>
        <v>0</v>
      </c>
      <c r="M344" s="98" t="str">
        <f aca="false">VLOOKUP($A344,[1]!Table,MATCH(M$4,[1]!Curves,0))</f>
        <v/>
      </c>
      <c r="N344" s="99" t="e">
        <f aca="false">Inputs!Q339</f>
        <v>#VALUE!</v>
      </c>
      <c r="O344" s="101" t="n">
        <f aca="false">Inputs!N339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0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n">
        <f aca="false">F344*G344</f>
        <v>0</v>
      </c>
      <c r="AD344" s="90" t="n">
        <f aca="false">$F344*H344</f>
        <v>0</v>
      </c>
      <c r="AE344" s="90" t="n">
        <f aca="false">$F344*I344</f>
        <v>0</v>
      </c>
      <c r="AF344" s="90" t="n">
        <f aca="false">$F344*J344</f>
        <v>0</v>
      </c>
      <c r="AG344" s="90" t="n">
        <f aca="false">$F344*K344</f>
        <v>0</v>
      </c>
      <c r="AH344" s="90" t="n">
        <f aca="false">$F344*L344</f>
        <v>0</v>
      </c>
      <c r="AI344" s="90" t="e">
        <f aca="false">$F344*M344</f>
        <v>#VALUE!</v>
      </c>
      <c r="AJ344" s="90" t="e">
        <f aca="false">$F344*N344</f>
        <v>#VALUE!</v>
      </c>
      <c r="AK344" s="90" t="n">
        <f aca="false">F344*O344</f>
        <v>0</v>
      </c>
      <c r="AL344" s="94"/>
      <c r="AM344" s="90" t="n">
        <f aca="false">-CHOOSE($G$3,AC344-AE344,AE344-AC344)</f>
        <v>-0</v>
      </c>
      <c r="AN344" s="90" t="n">
        <f aca="false">-CHOOSE($G$3,AF344-AH344,AH344-AF344)</f>
        <v>-0</v>
      </c>
      <c r="AO344" s="90" t="e">
        <f aca="false">-CHOOSE($G$3,AI344-AL344,AK344-AI344)</f>
        <v>#VALUE!</v>
      </c>
      <c r="AP344" s="107" t="e">
        <f aca="false">SUM(AM344:AO344)</f>
        <v>#VALUE!</v>
      </c>
      <c r="AR344" s="90" t="n">
        <f aca="false">-CHOOSE($G$3,AD344-AC344,AC344-AD344)</f>
        <v>-0</v>
      </c>
      <c r="AS344" s="90" t="n">
        <f aca="false">-CHOOSE($G$3,AG344-AF344,AF344-AG344)</f>
        <v>-0</v>
      </c>
      <c r="AT344" s="90" t="e">
        <f aca="false">-CHOOSE($G$3,AJ344-AI344,AI344-AJ344:AJ345)</f>
        <v>#VALUE!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91" t="n">
        <f aca="false">AK344+AH344+AE344</f>
        <v>0</v>
      </c>
      <c r="AZ344" s="108"/>
    </row>
    <row r="345" customFormat="false" ht="12" hidden="false" customHeight="true" outlineLevel="0" collapsed="false">
      <c r="A345" s="25" t="n">
        <f aca="false">EDATE(A344,1)</f>
        <v>47150</v>
      </c>
      <c r="B345" s="95" t="n">
        <f aca="false">Inputs!K340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105" t="n">
        <v>0</v>
      </c>
      <c r="H345" s="99" t="n">
        <f aca="false">Inputs!O340</f>
        <v>0</v>
      </c>
      <c r="I345" s="101" t="n">
        <f aca="false">Inputs!L340</f>
        <v>0</v>
      </c>
      <c r="J345" s="105" t="n">
        <v>0</v>
      </c>
      <c r="K345" s="99" t="n">
        <f aca="false">Inputs!P340</f>
        <v>0</v>
      </c>
      <c r="L345" s="101" t="n">
        <f aca="false">Inputs!M340</f>
        <v>0</v>
      </c>
      <c r="M345" s="98" t="str">
        <f aca="false">VLOOKUP($A345,[1]!Table,MATCH(M$4,[1]!Curves,0))</f>
        <v/>
      </c>
      <c r="N345" s="99" t="e">
        <f aca="false">Inputs!Q340</f>
        <v>#VALUE!</v>
      </c>
      <c r="O345" s="101" t="n">
        <f aca="false">Inputs!N340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0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n">
        <f aca="false">F345*G345</f>
        <v>0</v>
      </c>
      <c r="AD345" s="90" t="n">
        <f aca="false">$F345*H345</f>
        <v>0</v>
      </c>
      <c r="AE345" s="90" t="n">
        <f aca="false">$F345*I345</f>
        <v>0</v>
      </c>
      <c r="AF345" s="90" t="n">
        <f aca="false">$F345*J345</f>
        <v>0</v>
      </c>
      <c r="AG345" s="90" t="n">
        <f aca="false">$F345*K345</f>
        <v>0</v>
      </c>
      <c r="AH345" s="90" t="n">
        <f aca="false">$F345*L345</f>
        <v>0</v>
      </c>
      <c r="AI345" s="90" t="e">
        <f aca="false">$F345*M345</f>
        <v>#VALUE!</v>
      </c>
      <c r="AJ345" s="90" t="e">
        <f aca="false">$F345*N345</f>
        <v>#VALUE!</v>
      </c>
      <c r="AK345" s="90" t="n">
        <f aca="false">F345*O345</f>
        <v>0</v>
      </c>
      <c r="AL345" s="94"/>
      <c r="AM345" s="90" t="n">
        <f aca="false">-CHOOSE($G$3,AC345-AE345,AE345-AC345)</f>
        <v>-0</v>
      </c>
      <c r="AN345" s="90" t="n">
        <f aca="false">-CHOOSE($G$3,AF345-AH345,AH345-AF345)</f>
        <v>-0</v>
      </c>
      <c r="AO345" s="90" t="e">
        <f aca="false">-CHOOSE($G$3,AI345-AL345,AK345-AI345)</f>
        <v>#VALUE!</v>
      </c>
      <c r="AP345" s="107" t="e">
        <f aca="false">SUM(AM345:AO345)</f>
        <v>#VALUE!</v>
      </c>
      <c r="AR345" s="90" t="n">
        <f aca="false">-CHOOSE($G$3,AD345-AC345,AC345-AD345)</f>
        <v>-0</v>
      </c>
      <c r="AS345" s="90" t="n">
        <f aca="false">-CHOOSE($G$3,AG345-AF345,AF345-AG345)</f>
        <v>-0</v>
      </c>
      <c r="AT345" s="90" t="e">
        <f aca="false">-CHOOSE($G$3,AJ345-AI345,AI345-AJ345:AJ346)</f>
        <v>#VALUE!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91" t="n">
        <f aca="false">AK345+AH345+AE345</f>
        <v>0</v>
      </c>
      <c r="AZ345" s="108"/>
    </row>
    <row r="346" customFormat="false" ht="12" hidden="false" customHeight="true" outlineLevel="0" collapsed="false">
      <c r="A346" s="25" t="n">
        <f aca="false">EDATE(A345,1)</f>
        <v>47178</v>
      </c>
      <c r="B346" s="95" t="n">
        <f aca="false">Inputs!K341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105" t="n">
        <v>0</v>
      </c>
      <c r="H346" s="99" t="n">
        <f aca="false">Inputs!O341</f>
        <v>0</v>
      </c>
      <c r="I346" s="101" t="n">
        <f aca="false">Inputs!L341</f>
        <v>0</v>
      </c>
      <c r="J346" s="105" t="n">
        <v>0</v>
      </c>
      <c r="K346" s="99" t="n">
        <f aca="false">Inputs!P341</f>
        <v>0</v>
      </c>
      <c r="L346" s="101" t="n">
        <f aca="false">Inputs!M341</f>
        <v>0</v>
      </c>
      <c r="M346" s="98" t="str">
        <f aca="false">VLOOKUP($A346,[1]!Table,MATCH(M$4,[1]!Curves,0))</f>
        <v/>
      </c>
      <c r="N346" s="99" t="e">
        <f aca="false">Inputs!Q341</f>
        <v>#VALUE!</v>
      </c>
      <c r="O346" s="101" t="n">
        <f aca="false">Inputs!N341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0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n">
        <f aca="false">F346*G346</f>
        <v>0</v>
      </c>
      <c r="AD346" s="90" t="n">
        <f aca="false">$F346*H346</f>
        <v>0</v>
      </c>
      <c r="AE346" s="90" t="n">
        <f aca="false">$F346*I346</f>
        <v>0</v>
      </c>
      <c r="AF346" s="90" t="n">
        <f aca="false">$F346*J346</f>
        <v>0</v>
      </c>
      <c r="AG346" s="90" t="n">
        <f aca="false">$F346*K346</f>
        <v>0</v>
      </c>
      <c r="AH346" s="90" t="n">
        <f aca="false">$F346*L346</f>
        <v>0</v>
      </c>
      <c r="AI346" s="90" t="e">
        <f aca="false">$F346*M346</f>
        <v>#VALUE!</v>
      </c>
      <c r="AJ346" s="90" t="e">
        <f aca="false">$F346*N346</f>
        <v>#VALUE!</v>
      </c>
      <c r="AK346" s="90" t="n">
        <f aca="false">F346*O346</f>
        <v>0</v>
      </c>
      <c r="AL346" s="94"/>
      <c r="AM346" s="90" t="n">
        <f aca="false">-CHOOSE($G$3,AC346-AE346,AE346-AC346)</f>
        <v>-0</v>
      </c>
      <c r="AN346" s="90" t="n">
        <f aca="false">-CHOOSE($G$3,AF346-AH346,AH346-AF346)</f>
        <v>-0</v>
      </c>
      <c r="AO346" s="90" t="e">
        <f aca="false">-CHOOSE($G$3,AI346-AL346,AK346-AI346)</f>
        <v>#VALUE!</v>
      </c>
      <c r="AP346" s="107" t="e">
        <f aca="false">SUM(AM346:AO346)</f>
        <v>#VALUE!</v>
      </c>
      <c r="AR346" s="90" t="n">
        <f aca="false">-CHOOSE($G$3,AD346-AC346,AC346-AD346)</f>
        <v>-0</v>
      </c>
      <c r="AS346" s="90" t="n">
        <f aca="false">-CHOOSE($G$3,AG346-AF346,AF346-AG346)</f>
        <v>-0</v>
      </c>
      <c r="AT346" s="90" t="e">
        <f aca="false">-CHOOSE($G$3,AJ346-AI346,AI346-AJ346:AJ347)</f>
        <v>#VALUE!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91" t="n">
        <f aca="false">AK346+AH346+AE346</f>
        <v>0</v>
      </c>
      <c r="AZ346" s="108"/>
    </row>
    <row r="347" customFormat="false" ht="12" hidden="false" customHeight="true" outlineLevel="0" collapsed="false">
      <c r="A347" s="25" t="n">
        <f aca="false">EDATE(A346,1)</f>
        <v>47209</v>
      </c>
      <c r="B347" s="95" t="n">
        <f aca="false">Inputs!K342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105" t="n">
        <v>0</v>
      </c>
      <c r="H347" s="99" t="n">
        <f aca="false">Inputs!O342</f>
        <v>0</v>
      </c>
      <c r="I347" s="101" t="n">
        <f aca="false">Inputs!L342</f>
        <v>0</v>
      </c>
      <c r="J347" s="105" t="n">
        <v>0</v>
      </c>
      <c r="K347" s="99" t="n">
        <f aca="false">Inputs!P342</f>
        <v>0</v>
      </c>
      <c r="L347" s="101" t="n">
        <f aca="false">Inputs!M342</f>
        <v>0</v>
      </c>
      <c r="M347" s="98" t="str">
        <f aca="false">VLOOKUP($A347,[1]!Table,MATCH(M$4,[1]!Curves,0))</f>
        <v/>
      </c>
      <c r="N347" s="99" t="e">
        <f aca="false">Inputs!Q342</f>
        <v>#VALUE!</v>
      </c>
      <c r="O347" s="101" t="n">
        <f aca="false">Inputs!N342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0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n">
        <f aca="false">F347*G347</f>
        <v>0</v>
      </c>
      <c r="AD347" s="90" t="n">
        <f aca="false">$F347*H347</f>
        <v>0</v>
      </c>
      <c r="AE347" s="90" t="n">
        <f aca="false">$F347*I347</f>
        <v>0</v>
      </c>
      <c r="AF347" s="90" t="n">
        <f aca="false">$F347*J347</f>
        <v>0</v>
      </c>
      <c r="AG347" s="90" t="n">
        <f aca="false">$F347*K347</f>
        <v>0</v>
      </c>
      <c r="AH347" s="90" t="n">
        <f aca="false">$F347*L347</f>
        <v>0</v>
      </c>
      <c r="AI347" s="90" t="e">
        <f aca="false">$F347*M347</f>
        <v>#VALUE!</v>
      </c>
      <c r="AJ347" s="90" t="e">
        <f aca="false">$F347*N347</f>
        <v>#VALUE!</v>
      </c>
      <c r="AK347" s="90" t="n">
        <f aca="false">F347*O347</f>
        <v>0</v>
      </c>
      <c r="AL347" s="94"/>
      <c r="AM347" s="90" t="n">
        <f aca="false">-CHOOSE($G$3,AC347-AE347,AE347-AC347)</f>
        <v>-0</v>
      </c>
      <c r="AN347" s="90" t="n">
        <f aca="false">-CHOOSE($G$3,AF347-AH347,AH347-AF347)</f>
        <v>-0</v>
      </c>
      <c r="AO347" s="90" t="e">
        <f aca="false">-CHOOSE($G$3,AI347-AL347,AK347-AI347)</f>
        <v>#VALUE!</v>
      </c>
      <c r="AP347" s="107" t="e">
        <f aca="false">SUM(AM347:AO347)</f>
        <v>#VALUE!</v>
      </c>
      <c r="AR347" s="90" t="n">
        <f aca="false">-CHOOSE($G$3,AD347-AC347,AC347-AD347)</f>
        <v>-0</v>
      </c>
      <c r="AS347" s="90" t="n">
        <f aca="false">-CHOOSE($G$3,AG347-AF347,AF347-AG347)</f>
        <v>-0</v>
      </c>
      <c r="AT347" s="90" t="e">
        <f aca="false">-CHOOSE($G$3,AJ347-AI347,AI347-AJ347:AJ348)</f>
        <v>#VALUE!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91" t="n">
        <f aca="false">AK347+AH347+AE347</f>
        <v>0</v>
      </c>
      <c r="AZ347" s="108"/>
    </row>
    <row r="348" customFormat="false" ht="12" hidden="false" customHeight="true" outlineLevel="0" collapsed="false">
      <c r="A348" s="25" t="n">
        <f aca="false">EDATE(A347,1)</f>
        <v>47239</v>
      </c>
      <c r="B348" s="95" t="n">
        <f aca="false">Inputs!K343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105" t="n">
        <v>0</v>
      </c>
      <c r="H348" s="99" t="n">
        <f aca="false">Inputs!O343</f>
        <v>0</v>
      </c>
      <c r="I348" s="101" t="n">
        <f aca="false">Inputs!L343</f>
        <v>0</v>
      </c>
      <c r="J348" s="105" t="n">
        <v>0</v>
      </c>
      <c r="K348" s="99" t="n">
        <f aca="false">Inputs!P343</f>
        <v>0</v>
      </c>
      <c r="L348" s="101" t="n">
        <f aca="false">Inputs!M343</f>
        <v>0</v>
      </c>
      <c r="M348" s="98" t="str">
        <f aca="false">VLOOKUP($A348,[1]!Table,MATCH(M$4,[1]!Curves,0))</f>
        <v/>
      </c>
      <c r="N348" s="99" t="e">
        <f aca="false">Inputs!Q343</f>
        <v>#VALUE!</v>
      </c>
      <c r="O348" s="101" t="n">
        <f aca="false">Inputs!N343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0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n">
        <f aca="false">F348*G348</f>
        <v>0</v>
      </c>
      <c r="AD348" s="90" t="n">
        <f aca="false">$F348*H348</f>
        <v>0</v>
      </c>
      <c r="AE348" s="90" t="n">
        <f aca="false">$F348*I348</f>
        <v>0</v>
      </c>
      <c r="AF348" s="90" t="n">
        <f aca="false">$F348*J348</f>
        <v>0</v>
      </c>
      <c r="AG348" s="90" t="n">
        <f aca="false">$F348*K348</f>
        <v>0</v>
      </c>
      <c r="AH348" s="90" t="n">
        <f aca="false">$F348*L348</f>
        <v>0</v>
      </c>
      <c r="AI348" s="90" t="e">
        <f aca="false">$F348*M348</f>
        <v>#VALUE!</v>
      </c>
      <c r="AJ348" s="90" t="e">
        <f aca="false">$F348*N348</f>
        <v>#VALUE!</v>
      </c>
      <c r="AK348" s="90" t="n">
        <f aca="false">F348*O348</f>
        <v>0</v>
      </c>
      <c r="AL348" s="94"/>
      <c r="AM348" s="90" t="n">
        <f aca="false">-CHOOSE($G$3,AC348-AE348,AE348-AC348)</f>
        <v>-0</v>
      </c>
      <c r="AN348" s="90" t="n">
        <f aca="false">-CHOOSE($G$3,AF348-AH348,AH348-AF348)</f>
        <v>-0</v>
      </c>
      <c r="AO348" s="90" t="e">
        <f aca="false">-CHOOSE($G$3,AI348-AL348,AK348-AI348)</f>
        <v>#VALUE!</v>
      </c>
      <c r="AP348" s="107" t="e">
        <f aca="false">SUM(AM348:AO348)</f>
        <v>#VALUE!</v>
      </c>
      <c r="AR348" s="90" t="n">
        <f aca="false">-CHOOSE($G$3,AD348-AC348,AC348-AD348)</f>
        <v>-0</v>
      </c>
      <c r="AS348" s="90" t="n">
        <f aca="false">-CHOOSE($G$3,AG348-AF348,AF348-AG348)</f>
        <v>-0</v>
      </c>
      <c r="AT348" s="90" t="e">
        <f aca="false">-CHOOSE($G$3,AJ348-AI348,AI348-AJ348:AJ349)</f>
        <v>#VALUE!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91" t="n">
        <f aca="false">AK348+AH348+AE348</f>
        <v>0</v>
      </c>
      <c r="AZ348" s="108"/>
    </row>
    <row r="349" customFormat="false" ht="12" hidden="false" customHeight="true" outlineLevel="0" collapsed="false">
      <c r="A349" s="25" t="n">
        <f aca="false">EDATE(A348,1)</f>
        <v>47270</v>
      </c>
      <c r="B349" s="95" t="n">
        <f aca="false">Inputs!K344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105" t="n">
        <v>0</v>
      </c>
      <c r="H349" s="99" t="n">
        <f aca="false">Inputs!O344</f>
        <v>0</v>
      </c>
      <c r="I349" s="101" t="n">
        <f aca="false">Inputs!L344</f>
        <v>0</v>
      </c>
      <c r="J349" s="105" t="n">
        <v>0</v>
      </c>
      <c r="K349" s="99" t="n">
        <f aca="false">Inputs!P344</f>
        <v>0</v>
      </c>
      <c r="L349" s="101" t="n">
        <f aca="false">Inputs!M344</f>
        <v>0</v>
      </c>
      <c r="M349" s="98" t="str">
        <f aca="false">VLOOKUP($A349,[1]!Table,MATCH(M$4,[1]!Curves,0))</f>
        <v/>
      </c>
      <c r="N349" s="99" t="e">
        <f aca="false">Inputs!Q344</f>
        <v>#VALUE!</v>
      </c>
      <c r="O349" s="101" t="n">
        <f aca="false">Inputs!N344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0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n">
        <f aca="false">F349*G349</f>
        <v>0</v>
      </c>
      <c r="AD349" s="90" t="n">
        <f aca="false">$F349*H349</f>
        <v>0</v>
      </c>
      <c r="AE349" s="90" t="n">
        <f aca="false">$F349*I349</f>
        <v>0</v>
      </c>
      <c r="AF349" s="90" t="n">
        <f aca="false">$F349*J349</f>
        <v>0</v>
      </c>
      <c r="AG349" s="90" t="n">
        <f aca="false">$F349*K349</f>
        <v>0</v>
      </c>
      <c r="AH349" s="90" t="n">
        <f aca="false">$F349*L349</f>
        <v>0</v>
      </c>
      <c r="AI349" s="90" t="e">
        <f aca="false">$F349*M349</f>
        <v>#VALUE!</v>
      </c>
      <c r="AJ349" s="90" t="e">
        <f aca="false">$F349*N349</f>
        <v>#VALUE!</v>
      </c>
      <c r="AK349" s="90" t="n">
        <f aca="false">F349*O349</f>
        <v>0</v>
      </c>
      <c r="AL349" s="94"/>
      <c r="AM349" s="90" t="n">
        <f aca="false">-CHOOSE($G$3,AC349-AE349,AE349-AC349)</f>
        <v>-0</v>
      </c>
      <c r="AN349" s="90" t="n">
        <f aca="false">-CHOOSE($G$3,AF349-AH349,AH349-AF349)</f>
        <v>-0</v>
      </c>
      <c r="AO349" s="90" t="e">
        <f aca="false">-CHOOSE($G$3,AI349-AL349,AK349-AI349)</f>
        <v>#VALUE!</v>
      </c>
      <c r="AP349" s="107" t="e">
        <f aca="false">SUM(AM349:AO349)</f>
        <v>#VALUE!</v>
      </c>
      <c r="AR349" s="90" t="n">
        <f aca="false">-CHOOSE($G$3,AD349-AC349,AC349-AD349)</f>
        <v>-0</v>
      </c>
      <c r="AS349" s="90" t="n">
        <f aca="false">-CHOOSE($G$3,AG349-AF349,AF349-AG349)</f>
        <v>-0</v>
      </c>
      <c r="AT349" s="90" t="e">
        <f aca="false">-CHOOSE($G$3,AJ349-AI349,AI349-AJ349:AJ350)</f>
        <v>#VALUE!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91" t="n">
        <f aca="false">AK349+AH349+AE349</f>
        <v>0</v>
      </c>
      <c r="AZ349" s="108"/>
    </row>
    <row r="350" customFormat="false" ht="12" hidden="false" customHeight="true" outlineLevel="0" collapsed="false">
      <c r="A350" s="25" t="n">
        <f aca="false">EDATE(A349,1)</f>
        <v>47300</v>
      </c>
      <c r="B350" s="95" t="n">
        <f aca="false">Inputs!K345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105" t="n">
        <v>0</v>
      </c>
      <c r="H350" s="99" t="n">
        <f aca="false">Inputs!O345</f>
        <v>0</v>
      </c>
      <c r="I350" s="101" t="n">
        <f aca="false">Inputs!L345</f>
        <v>0</v>
      </c>
      <c r="J350" s="105" t="n">
        <v>0</v>
      </c>
      <c r="K350" s="99" t="n">
        <f aca="false">Inputs!P345</f>
        <v>0</v>
      </c>
      <c r="L350" s="101" t="n">
        <f aca="false">Inputs!M345</f>
        <v>0</v>
      </c>
      <c r="M350" s="98" t="str">
        <f aca="false">VLOOKUP($A350,[1]!Table,MATCH(M$4,[1]!Curves,0))</f>
        <v/>
      </c>
      <c r="N350" s="99" t="e">
        <f aca="false">Inputs!Q345</f>
        <v>#VALUE!</v>
      </c>
      <c r="O350" s="101" t="n">
        <f aca="false">Inputs!N345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0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n">
        <f aca="false">F350*G350</f>
        <v>0</v>
      </c>
      <c r="AD350" s="90" t="n">
        <f aca="false">$F350*H350</f>
        <v>0</v>
      </c>
      <c r="AE350" s="90" t="n">
        <f aca="false">$F350*I350</f>
        <v>0</v>
      </c>
      <c r="AF350" s="90" t="n">
        <f aca="false">$F350*J350</f>
        <v>0</v>
      </c>
      <c r="AG350" s="90" t="n">
        <f aca="false">$F350*K350</f>
        <v>0</v>
      </c>
      <c r="AH350" s="90" t="n">
        <f aca="false">$F350*L350</f>
        <v>0</v>
      </c>
      <c r="AI350" s="90" t="e">
        <f aca="false">$F350*M350</f>
        <v>#VALUE!</v>
      </c>
      <c r="AJ350" s="90" t="e">
        <f aca="false">$F350*N350</f>
        <v>#VALUE!</v>
      </c>
      <c r="AK350" s="90" t="n">
        <f aca="false">F350*O350</f>
        <v>0</v>
      </c>
      <c r="AL350" s="94"/>
      <c r="AM350" s="90" t="n">
        <f aca="false">-CHOOSE($G$3,AC350-AE350,AE350-AC350)</f>
        <v>-0</v>
      </c>
      <c r="AN350" s="90" t="n">
        <f aca="false">-CHOOSE($G$3,AF350-AH350,AH350-AF350)</f>
        <v>-0</v>
      </c>
      <c r="AO350" s="90" t="e">
        <f aca="false">-CHOOSE($G$3,AI350-AL350,AK350-AI350)</f>
        <v>#VALUE!</v>
      </c>
      <c r="AP350" s="107" t="e">
        <f aca="false">SUM(AM350:AO350)</f>
        <v>#VALUE!</v>
      </c>
      <c r="AR350" s="90" t="n">
        <f aca="false">-CHOOSE($G$3,AD350-AC350,AC350-AD350)</f>
        <v>-0</v>
      </c>
      <c r="AS350" s="90" t="n">
        <f aca="false">-CHOOSE($G$3,AG350-AF350,AF350-AG350)</f>
        <v>-0</v>
      </c>
      <c r="AT350" s="90" t="e">
        <f aca="false">-CHOOSE($G$3,AJ350-AI350,AI350-AJ350:AJ351)</f>
        <v>#VALUE!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91" t="n">
        <f aca="false">AK350+AH350+AE350</f>
        <v>0</v>
      </c>
      <c r="AZ350" s="108"/>
    </row>
    <row r="351" customFormat="false" ht="12" hidden="false" customHeight="true" outlineLevel="0" collapsed="false">
      <c r="A351" s="25" t="n">
        <f aca="false">EDATE(A350,1)</f>
        <v>47331</v>
      </c>
      <c r="B351" s="95" t="n">
        <f aca="false">Inputs!K346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105" t="n">
        <v>0</v>
      </c>
      <c r="H351" s="99" t="n">
        <f aca="false">Inputs!O346</f>
        <v>0</v>
      </c>
      <c r="I351" s="101" t="n">
        <f aca="false">Inputs!L346</f>
        <v>0</v>
      </c>
      <c r="J351" s="105" t="n">
        <v>0</v>
      </c>
      <c r="K351" s="99" t="n">
        <f aca="false">Inputs!P346</f>
        <v>0</v>
      </c>
      <c r="L351" s="101" t="n">
        <f aca="false">Inputs!M346</f>
        <v>0</v>
      </c>
      <c r="M351" s="98" t="str">
        <f aca="false">VLOOKUP($A351,[1]!Table,MATCH(M$4,[1]!Curves,0))</f>
        <v/>
      </c>
      <c r="N351" s="99" t="e">
        <f aca="false">Inputs!Q346</f>
        <v>#VALUE!</v>
      </c>
      <c r="O351" s="101" t="n">
        <f aca="false">Inputs!N346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0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n">
        <f aca="false">F351*G351</f>
        <v>0</v>
      </c>
      <c r="AD351" s="90" t="n">
        <f aca="false">$F351*H351</f>
        <v>0</v>
      </c>
      <c r="AE351" s="90" t="n">
        <f aca="false">$F351*I351</f>
        <v>0</v>
      </c>
      <c r="AF351" s="90" t="n">
        <f aca="false">$F351*J351</f>
        <v>0</v>
      </c>
      <c r="AG351" s="90" t="n">
        <f aca="false">$F351*K351</f>
        <v>0</v>
      </c>
      <c r="AH351" s="90" t="n">
        <f aca="false">$F351*L351</f>
        <v>0</v>
      </c>
      <c r="AI351" s="90" t="e">
        <f aca="false">$F351*M351</f>
        <v>#VALUE!</v>
      </c>
      <c r="AJ351" s="90" t="e">
        <f aca="false">$F351*N351</f>
        <v>#VALUE!</v>
      </c>
      <c r="AK351" s="90" t="n">
        <f aca="false">F351*O351</f>
        <v>0</v>
      </c>
      <c r="AL351" s="94"/>
      <c r="AM351" s="90" t="n">
        <f aca="false">-CHOOSE($G$3,AC351-AE351,AE351-AC351)</f>
        <v>-0</v>
      </c>
      <c r="AN351" s="90" t="n">
        <f aca="false">-CHOOSE($G$3,AF351-AH351,AH351-AF351)</f>
        <v>-0</v>
      </c>
      <c r="AO351" s="90" t="e">
        <f aca="false">-CHOOSE($G$3,AI351-AL351,AK351-AI351)</f>
        <v>#VALUE!</v>
      </c>
      <c r="AP351" s="107" t="e">
        <f aca="false">SUM(AM351:AO351)</f>
        <v>#VALUE!</v>
      </c>
      <c r="AR351" s="90" t="n">
        <f aca="false">-CHOOSE($G$3,AD351-AC351,AC351-AD351)</f>
        <v>-0</v>
      </c>
      <c r="AS351" s="90" t="n">
        <f aca="false">-CHOOSE($G$3,AG351-AF351,AF351-AG351)</f>
        <v>-0</v>
      </c>
      <c r="AT351" s="90" t="e">
        <f aca="false">-CHOOSE($G$3,AJ351-AI351,AI351-AJ351:AJ352)</f>
        <v>#VALUE!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91" t="n">
        <f aca="false">AK351+AH351+AE351</f>
        <v>0</v>
      </c>
      <c r="AZ351" s="108"/>
    </row>
    <row r="352" customFormat="false" ht="12" hidden="false" customHeight="true" outlineLevel="0" collapsed="false">
      <c r="A352" s="25" t="n">
        <f aca="false">EDATE(A351,1)</f>
        <v>47362</v>
      </c>
      <c r="B352" s="95" t="n">
        <f aca="false">Inputs!K347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105" t="n">
        <v>0</v>
      </c>
      <c r="H352" s="99" t="n">
        <f aca="false">Inputs!O347</f>
        <v>0</v>
      </c>
      <c r="I352" s="101" t="n">
        <f aca="false">Inputs!L347</f>
        <v>0</v>
      </c>
      <c r="J352" s="105" t="n">
        <v>0</v>
      </c>
      <c r="K352" s="99" t="n">
        <f aca="false">Inputs!P347</f>
        <v>0</v>
      </c>
      <c r="L352" s="101" t="n">
        <f aca="false">Inputs!M347</f>
        <v>0</v>
      </c>
      <c r="M352" s="98" t="str">
        <f aca="false">VLOOKUP($A352,[1]!Table,MATCH(M$4,[1]!Curves,0))</f>
        <v/>
      </c>
      <c r="N352" s="99" t="e">
        <f aca="false">Inputs!Q347</f>
        <v>#VALUE!</v>
      </c>
      <c r="O352" s="101" t="n">
        <f aca="false">Inputs!N347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0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n">
        <f aca="false">F352*G352</f>
        <v>0</v>
      </c>
      <c r="AD352" s="90" t="n">
        <f aca="false">$F352*H352</f>
        <v>0</v>
      </c>
      <c r="AE352" s="90" t="n">
        <f aca="false">$F352*I352</f>
        <v>0</v>
      </c>
      <c r="AF352" s="90" t="n">
        <f aca="false">$F352*J352</f>
        <v>0</v>
      </c>
      <c r="AG352" s="90" t="n">
        <f aca="false">$F352*K352</f>
        <v>0</v>
      </c>
      <c r="AH352" s="90" t="n">
        <f aca="false">$F352*L352</f>
        <v>0</v>
      </c>
      <c r="AI352" s="90" t="e">
        <f aca="false">$F352*M352</f>
        <v>#VALUE!</v>
      </c>
      <c r="AJ352" s="90" t="e">
        <f aca="false">$F352*N352</f>
        <v>#VALUE!</v>
      </c>
      <c r="AK352" s="90" t="n">
        <f aca="false">F352*O352</f>
        <v>0</v>
      </c>
      <c r="AL352" s="94"/>
      <c r="AM352" s="90" t="n">
        <f aca="false">-CHOOSE($G$3,AC352-AE352,AE352-AC352)</f>
        <v>-0</v>
      </c>
      <c r="AN352" s="90" t="n">
        <f aca="false">-CHOOSE($G$3,AF352-AH352,AH352-AF352)</f>
        <v>-0</v>
      </c>
      <c r="AO352" s="90" t="e">
        <f aca="false">-CHOOSE($G$3,AI352-AL352,AK352-AI352)</f>
        <v>#VALUE!</v>
      </c>
      <c r="AP352" s="107" t="e">
        <f aca="false">SUM(AM352:AO352)</f>
        <v>#VALUE!</v>
      </c>
      <c r="AR352" s="90" t="n">
        <f aca="false">-CHOOSE($G$3,AD352-AC352,AC352-AD352)</f>
        <v>-0</v>
      </c>
      <c r="AS352" s="90" t="n">
        <f aca="false">-CHOOSE($G$3,AG352-AF352,AF352-AG352)</f>
        <v>-0</v>
      </c>
      <c r="AT352" s="90" t="e">
        <f aca="false">-CHOOSE($G$3,AJ352-AI352,AI352-AJ352:AJ353)</f>
        <v>#VALUE!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91" t="n">
        <f aca="false">AK352+AH352+AE352</f>
        <v>0</v>
      </c>
      <c r="AZ352" s="108"/>
    </row>
    <row r="353" customFormat="false" ht="12" hidden="false" customHeight="true" outlineLevel="0" collapsed="false">
      <c r="A353" s="25" t="n">
        <f aca="false">EDATE(A352,1)</f>
        <v>47392</v>
      </c>
      <c r="B353" s="95" t="n">
        <f aca="false">Inputs!K348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105" t="n">
        <v>0</v>
      </c>
      <c r="H353" s="99" t="n">
        <f aca="false">Inputs!O348</f>
        <v>0</v>
      </c>
      <c r="I353" s="101" t="n">
        <f aca="false">Inputs!L348</f>
        <v>0</v>
      </c>
      <c r="J353" s="105" t="n">
        <v>0</v>
      </c>
      <c r="K353" s="99" t="n">
        <f aca="false">Inputs!P348</f>
        <v>0</v>
      </c>
      <c r="L353" s="101" t="n">
        <f aca="false">Inputs!M348</f>
        <v>0</v>
      </c>
      <c r="M353" s="98" t="str">
        <f aca="false">VLOOKUP($A353,[1]!Table,MATCH(M$4,[1]!Curves,0))</f>
        <v/>
      </c>
      <c r="N353" s="99" t="e">
        <f aca="false">Inputs!Q348</f>
        <v>#VALUE!</v>
      </c>
      <c r="O353" s="101" t="n">
        <f aca="false">Inputs!N348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0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n">
        <f aca="false">F353*G353</f>
        <v>0</v>
      </c>
      <c r="AD353" s="90" t="n">
        <f aca="false">$F353*H353</f>
        <v>0</v>
      </c>
      <c r="AE353" s="90" t="n">
        <f aca="false">$F353*I353</f>
        <v>0</v>
      </c>
      <c r="AF353" s="90" t="n">
        <f aca="false">$F353*J353</f>
        <v>0</v>
      </c>
      <c r="AG353" s="90" t="n">
        <f aca="false">$F353*K353</f>
        <v>0</v>
      </c>
      <c r="AH353" s="90" t="n">
        <f aca="false">$F353*L353</f>
        <v>0</v>
      </c>
      <c r="AI353" s="90" t="e">
        <f aca="false">$F353*M353</f>
        <v>#VALUE!</v>
      </c>
      <c r="AJ353" s="90" t="e">
        <f aca="false">$F353*N353</f>
        <v>#VALUE!</v>
      </c>
      <c r="AK353" s="90" t="n">
        <f aca="false">F353*O353</f>
        <v>0</v>
      </c>
      <c r="AL353" s="94"/>
      <c r="AM353" s="90" t="n">
        <f aca="false">-CHOOSE($G$3,AC353-AE353,AE353-AC353)</f>
        <v>-0</v>
      </c>
      <c r="AN353" s="90" t="n">
        <f aca="false">-CHOOSE($G$3,AF353-AH353,AH353-AF353)</f>
        <v>-0</v>
      </c>
      <c r="AO353" s="90" t="e">
        <f aca="false">-CHOOSE($G$3,AI353-AL353,AK353-AI353)</f>
        <v>#VALUE!</v>
      </c>
      <c r="AP353" s="107" t="e">
        <f aca="false">SUM(AM353:AO353)</f>
        <v>#VALUE!</v>
      </c>
      <c r="AR353" s="90" t="n">
        <f aca="false">-CHOOSE($G$3,AD353-AC353,AC353-AD353)</f>
        <v>-0</v>
      </c>
      <c r="AS353" s="90" t="n">
        <f aca="false">-CHOOSE($G$3,AG353-AF353,AF353-AG353)</f>
        <v>-0</v>
      </c>
      <c r="AT353" s="90" t="e">
        <f aca="false">-CHOOSE($G$3,AJ353-AI353,AI353-AJ353:AJ354)</f>
        <v>#VALUE!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91" t="n">
        <f aca="false">AK353+AH353+AE353</f>
        <v>0</v>
      </c>
      <c r="AZ353" s="108"/>
    </row>
    <row r="354" customFormat="false" ht="12" hidden="false" customHeight="true" outlineLevel="0" collapsed="false">
      <c r="A354" s="25" t="n">
        <f aca="false">EDATE(A353,1)</f>
        <v>47423</v>
      </c>
      <c r="B354" s="95" t="n">
        <f aca="false">Inputs!K349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105" t="n">
        <v>0</v>
      </c>
      <c r="H354" s="99" t="n">
        <f aca="false">Inputs!O349</f>
        <v>0</v>
      </c>
      <c r="I354" s="101" t="n">
        <f aca="false">Inputs!L349</f>
        <v>0</v>
      </c>
      <c r="J354" s="105" t="n">
        <v>0</v>
      </c>
      <c r="K354" s="99" t="n">
        <f aca="false">Inputs!P349</f>
        <v>0</v>
      </c>
      <c r="L354" s="101" t="n">
        <f aca="false">Inputs!M349</f>
        <v>0</v>
      </c>
      <c r="M354" s="98" t="str">
        <f aca="false">VLOOKUP($A354,[1]!Table,MATCH(M$4,[1]!Curves,0))</f>
        <v/>
      </c>
      <c r="N354" s="99" t="e">
        <f aca="false">Inputs!Q349</f>
        <v>#VALUE!</v>
      </c>
      <c r="O354" s="101" t="n">
        <f aca="false">Inputs!N349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0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n">
        <f aca="false">F354*G354</f>
        <v>0</v>
      </c>
      <c r="AD354" s="90" t="n">
        <f aca="false">$F354*H354</f>
        <v>0</v>
      </c>
      <c r="AE354" s="90" t="n">
        <f aca="false">$F354*I354</f>
        <v>0</v>
      </c>
      <c r="AF354" s="90" t="n">
        <f aca="false">$F354*J354</f>
        <v>0</v>
      </c>
      <c r="AG354" s="90" t="n">
        <f aca="false">$F354*K354</f>
        <v>0</v>
      </c>
      <c r="AH354" s="90" t="n">
        <f aca="false">$F354*L354</f>
        <v>0</v>
      </c>
      <c r="AI354" s="90" t="e">
        <f aca="false">$F354*M354</f>
        <v>#VALUE!</v>
      </c>
      <c r="AJ354" s="90" t="e">
        <f aca="false">$F354*N354</f>
        <v>#VALUE!</v>
      </c>
      <c r="AK354" s="90" t="n">
        <f aca="false">F354*O354</f>
        <v>0</v>
      </c>
      <c r="AL354" s="94"/>
      <c r="AM354" s="90" t="n">
        <f aca="false">-CHOOSE($G$3,AC354-AE354,AE354-AC354)</f>
        <v>-0</v>
      </c>
      <c r="AN354" s="90" t="n">
        <f aca="false">-CHOOSE($G$3,AF354-AH354,AH354-AF354)</f>
        <v>-0</v>
      </c>
      <c r="AO354" s="90" t="e">
        <f aca="false">-CHOOSE($G$3,AI354-AL354,AK354-AI354)</f>
        <v>#VALUE!</v>
      </c>
      <c r="AP354" s="107" t="e">
        <f aca="false">SUM(AM354:AO354)</f>
        <v>#VALUE!</v>
      </c>
      <c r="AR354" s="90" t="n">
        <f aca="false">-CHOOSE($G$3,AD354-AC354,AC354-AD354)</f>
        <v>-0</v>
      </c>
      <c r="AS354" s="90" t="n">
        <f aca="false">-CHOOSE($G$3,AG354-AF354,AF354-AG354)</f>
        <v>-0</v>
      </c>
      <c r="AT354" s="90" t="e">
        <f aca="false">-CHOOSE($G$3,AJ354-AI354,AI354-AJ354:AJ355)</f>
        <v>#VALUE!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91" t="n">
        <f aca="false">AK354+AH354+AE354</f>
        <v>0</v>
      </c>
      <c r="AZ354" s="108"/>
    </row>
    <row r="355" customFormat="false" ht="12" hidden="false" customHeight="true" outlineLevel="0" collapsed="false">
      <c r="A355" s="25" t="n">
        <f aca="false">EDATE(A354,1)</f>
        <v>47453</v>
      </c>
      <c r="B355" s="95" t="n">
        <f aca="false">Inputs!K350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105" t="n">
        <v>0</v>
      </c>
      <c r="H355" s="99" t="n">
        <f aca="false">Inputs!O350</f>
        <v>0</v>
      </c>
      <c r="I355" s="101" t="n">
        <f aca="false">Inputs!L350</f>
        <v>0</v>
      </c>
      <c r="J355" s="105" t="n">
        <v>0</v>
      </c>
      <c r="K355" s="99" t="n">
        <f aca="false">Inputs!P350</f>
        <v>0</v>
      </c>
      <c r="L355" s="101" t="n">
        <f aca="false">Inputs!M350</f>
        <v>0</v>
      </c>
      <c r="M355" s="98" t="str">
        <f aca="false">VLOOKUP($A355,[1]!Table,MATCH(M$4,[1]!Curves,0))</f>
        <v/>
      </c>
      <c r="N355" s="99" t="e">
        <f aca="false">Inputs!Q350</f>
        <v>#VALUE!</v>
      </c>
      <c r="O355" s="101" t="n">
        <f aca="false">Inputs!N350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0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n">
        <f aca="false">F355*G355</f>
        <v>0</v>
      </c>
      <c r="AD355" s="90" t="n">
        <f aca="false">$F355*H355</f>
        <v>0</v>
      </c>
      <c r="AE355" s="90" t="n">
        <f aca="false">$F355*I355</f>
        <v>0</v>
      </c>
      <c r="AF355" s="90" t="n">
        <f aca="false">$F355*J355</f>
        <v>0</v>
      </c>
      <c r="AG355" s="90" t="n">
        <f aca="false">$F355*K355</f>
        <v>0</v>
      </c>
      <c r="AH355" s="90" t="n">
        <f aca="false">$F355*L355</f>
        <v>0</v>
      </c>
      <c r="AI355" s="90" t="e">
        <f aca="false">$F355*M355</f>
        <v>#VALUE!</v>
      </c>
      <c r="AJ355" s="90" t="e">
        <f aca="false">$F355*N355</f>
        <v>#VALUE!</v>
      </c>
      <c r="AK355" s="90" t="n">
        <f aca="false">F355*O355</f>
        <v>0</v>
      </c>
      <c r="AL355" s="94"/>
      <c r="AM355" s="90" t="n">
        <f aca="false">-CHOOSE($G$3,AC355-AE355,AE355-AC355)</f>
        <v>-0</v>
      </c>
      <c r="AN355" s="90" t="n">
        <f aca="false">-CHOOSE($G$3,AF355-AH355,AH355-AF355)</f>
        <v>-0</v>
      </c>
      <c r="AO355" s="90" t="e">
        <f aca="false">-CHOOSE($G$3,AI355-AL355,AK355-AI355)</f>
        <v>#VALUE!</v>
      </c>
      <c r="AP355" s="107" t="e">
        <f aca="false">SUM(AM355:AO355)</f>
        <v>#VALUE!</v>
      </c>
      <c r="AR355" s="90" t="n">
        <f aca="false">-CHOOSE($G$3,AD355-AC355,AC355-AD355)</f>
        <v>-0</v>
      </c>
      <c r="AS355" s="90" t="n">
        <f aca="false">-CHOOSE($G$3,AG355-AF355,AF355-AG355)</f>
        <v>-0</v>
      </c>
      <c r="AT355" s="90" t="e">
        <f aca="false">-CHOOSE($G$3,AJ355-AI355,AI355-AJ355:AJ356)</f>
        <v>#VALUE!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91" t="n">
        <f aca="false">AK355+AH355+AE355</f>
        <v>0</v>
      </c>
      <c r="AZ355" s="108"/>
    </row>
    <row r="356" customFormat="false" ht="12" hidden="false" customHeight="true" outlineLevel="0" collapsed="false">
      <c r="A356" s="25" t="n">
        <f aca="false">EDATE(A355,1)</f>
        <v>47484</v>
      </c>
      <c r="B356" s="95" t="n">
        <f aca="false">Inputs!K351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105" t="n">
        <v>0</v>
      </c>
      <c r="H356" s="99" t="n">
        <f aca="false">Inputs!O351</f>
        <v>0</v>
      </c>
      <c r="I356" s="101" t="n">
        <f aca="false">Inputs!L351</f>
        <v>0</v>
      </c>
      <c r="J356" s="105" t="n">
        <v>0</v>
      </c>
      <c r="K356" s="99" t="n">
        <f aca="false">Inputs!P351</f>
        <v>0</v>
      </c>
      <c r="L356" s="101" t="n">
        <f aca="false">Inputs!M351</f>
        <v>0</v>
      </c>
      <c r="M356" s="98" t="str">
        <f aca="false">VLOOKUP($A356,[1]!Table,MATCH(M$4,[1]!Curves,0))</f>
        <v/>
      </c>
      <c r="N356" s="99" t="e">
        <f aca="false">Inputs!Q351</f>
        <v>#VALUE!</v>
      </c>
      <c r="O356" s="101" t="n">
        <f aca="false">Inputs!N351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0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n">
        <f aca="false">F356*G356</f>
        <v>0</v>
      </c>
      <c r="AD356" s="90" t="n">
        <f aca="false">$F356*H356</f>
        <v>0</v>
      </c>
      <c r="AE356" s="90" t="n">
        <f aca="false">$F356*I356</f>
        <v>0</v>
      </c>
      <c r="AF356" s="90" t="n">
        <f aca="false">$F356*J356</f>
        <v>0</v>
      </c>
      <c r="AG356" s="90" t="n">
        <f aca="false">$F356*K356</f>
        <v>0</v>
      </c>
      <c r="AH356" s="90" t="n">
        <f aca="false">$F356*L356</f>
        <v>0</v>
      </c>
      <c r="AI356" s="90" t="e">
        <f aca="false">$F356*M356</f>
        <v>#VALUE!</v>
      </c>
      <c r="AJ356" s="90" t="e">
        <f aca="false">$F356*N356</f>
        <v>#VALUE!</v>
      </c>
      <c r="AK356" s="90" t="n">
        <f aca="false">F356*O356</f>
        <v>0</v>
      </c>
      <c r="AL356" s="94"/>
      <c r="AM356" s="90" t="n">
        <f aca="false">-CHOOSE($G$3,AC356-AE356,AE356-AC356)</f>
        <v>-0</v>
      </c>
      <c r="AN356" s="90" t="n">
        <f aca="false">-CHOOSE($G$3,AF356-AH356,AH356-AF356)</f>
        <v>-0</v>
      </c>
      <c r="AO356" s="90" t="e">
        <f aca="false">-CHOOSE($G$3,AI356-AL356,AK356-AI356)</f>
        <v>#VALUE!</v>
      </c>
      <c r="AP356" s="107" t="e">
        <f aca="false">SUM(AM356:AO356)</f>
        <v>#VALUE!</v>
      </c>
      <c r="AR356" s="90" t="n">
        <f aca="false">-CHOOSE($G$3,AD356-AC356,AC356-AD356)</f>
        <v>-0</v>
      </c>
      <c r="AS356" s="90" t="n">
        <f aca="false">-CHOOSE($G$3,AG356-AF356,AF356-AG356)</f>
        <v>-0</v>
      </c>
      <c r="AT356" s="90" t="e">
        <f aca="false">-CHOOSE($G$3,AJ356-AI356,AI356-AJ356:AJ357)</f>
        <v>#VALUE!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91" t="n">
        <f aca="false">AK356+AH356+AE356</f>
        <v>0</v>
      </c>
      <c r="AZ356" s="108"/>
    </row>
    <row r="357" customFormat="false" ht="12" hidden="false" customHeight="true" outlineLevel="0" collapsed="false">
      <c r="A357" s="25" t="n">
        <f aca="false">EDATE(A356,1)</f>
        <v>47515</v>
      </c>
      <c r="B357" s="95" t="n">
        <f aca="false">Inputs!K352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105" t="n">
        <v>0</v>
      </c>
      <c r="H357" s="99" t="n">
        <f aca="false">Inputs!O352</f>
        <v>0</v>
      </c>
      <c r="I357" s="101" t="n">
        <f aca="false">Inputs!L352</f>
        <v>0</v>
      </c>
      <c r="J357" s="105" t="n">
        <v>0</v>
      </c>
      <c r="K357" s="99" t="n">
        <f aca="false">Inputs!P352</f>
        <v>0</v>
      </c>
      <c r="L357" s="101" t="n">
        <f aca="false">Inputs!M352</f>
        <v>0</v>
      </c>
      <c r="M357" s="98" t="str">
        <f aca="false">VLOOKUP($A357,[1]!Table,MATCH(M$4,[1]!Curves,0))</f>
        <v/>
      </c>
      <c r="N357" s="99" t="e">
        <f aca="false">Inputs!Q352</f>
        <v>#VALUE!</v>
      </c>
      <c r="O357" s="101" t="n">
        <f aca="false">Inputs!N352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0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n">
        <f aca="false">F357*G357</f>
        <v>0</v>
      </c>
      <c r="AD357" s="90" t="n">
        <f aca="false">$F357*H357</f>
        <v>0</v>
      </c>
      <c r="AE357" s="90" t="n">
        <f aca="false">$F357*I357</f>
        <v>0</v>
      </c>
      <c r="AF357" s="90" t="n">
        <f aca="false">$F357*J357</f>
        <v>0</v>
      </c>
      <c r="AG357" s="90" t="n">
        <f aca="false">$F357*K357</f>
        <v>0</v>
      </c>
      <c r="AH357" s="90" t="n">
        <f aca="false">$F357*L357</f>
        <v>0</v>
      </c>
      <c r="AI357" s="90" t="e">
        <f aca="false">$F357*M357</f>
        <v>#VALUE!</v>
      </c>
      <c r="AJ357" s="90" t="e">
        <f aca="false">$F357*N357</f>
        <v>#VALUE!</v>
      </c>
      <c r="AK357" s="90" t="n">
        <f aca="false">F357*O357</f>
        <v>0</v>
      </c>
      <c r="AL357" s="94"/>
      <c r="AM357" s="90" t="n">
        <f aca="false">-CHOOSE($G$3,AC357-AE357,AE357-AC357)</f>
        <v>-0</v>
      </c>
      <c r="AN357" s="90" t="n">
        <f aca="false">-CHOOSE($G$3,AF357-AH357,AH357-AF357)</f>
        <v>-0</v>
      </c>
      <c r="AO357" s="90" t="e">
        <f aca="false">-CHOOSE($G$3,AI357-AL357,AK357-AI357)</f>
        <v>#VALUE!</v>
      </c>
      <c r="AP357" s="107" t="e">
        <f aca="false">SUM(AM357:AO357)</f>
        <v>#VALUE!</v>
      </c>
      <c r="AR357" s="90" t="n">
        <f aca="false">-CHOOSE($G$3,AD357-AC357,AC357-AD357)</f>
        <v>-0</v>
      </c>
      <c r="AS357" s="90" t="n">
        <f aca="false">-CHOOSE($G$3,AG357-AF357,AF357-AG357)</f>
        <v>-0</v>
      </c>
      <c r="AT357" s="90" t="e">
        <f aca="false">-CHOOSE($G$3,AJ357-AI357,AI357-AJ357:AJ358)</f>
        <v>#VALUE!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91" t="n">
        <f aca="false">AK357+AH357+AE357</f>
        <v>0</v>
      </c>
      <c r="AZ357" s="108"/>
    </row>
    <row r="358" customFormat="false" ht="12" hidden="false" customHeight="true" outlineLevel="0" collapsed="false">
      <c r="A358" s="25" t="n">
        <f aca="false">EDATE(A357,1)</f>
        <v>47543</v>
      </c>
      <c r="B358" s="95" t="n">
        <f aca="false">Inputs!K353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105" t="n">
        <v>0</v>
      </c>
      <c r="H358" s="99" t="n">
        <f aca="false">Inputs!O353</f>
        <v>0</v>
      </c>
      <c r="I358" s="101" t="n">
        <f aca="false">Inputs!L353</f>
        <v>0</v>
      </c>
      <c r="J358" s="105" t="n">
        <v>0</v>
      </c>
      <c r="K358" s="99" t="n">
        <f aca="false">Inputs!P353</f>
        <v>0</v>
      </c>
      <c r="L358" s="101" t="n">
        <f aca="false">Inputs!M353</f>
        <v>0</v>
      </c>
      <c r="M358" s="98" t="str">
        <f aca="false">VLOOKUP($A358,[1]!Table,MATCH(M$4,[1]!Curves,0))</f>
        <v/>
      </c>
      <c r="N358" s="99" t="e">
        <f aca="false">Inputs!Q353</f>
        <v>#VALUE!</v>
      </c>
      <c r="O358" s="101" t="n">
        <f aca="false">Inputs!N353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0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n">
        <f aca="false">F358*G358</f>
        <v>0</v>
      </c>
      <c r="AD358" s="90" t="n">
        <f aca="false">$F358*H358</f>
        <v>0</v>
      </c>
      <c r="AE358" s="90" t="n">
        <f aca="false">$F358*I358</f>
        <v>0</v>
      </c>
      <c r="AF358" s="90" t="n">
        <f aca="false">$F358*J358</f>
        <v>0</v>
      </c>
      <c r="AG358" s="90" t="n">
        <f aca="false">$F358*K358</f>
        <v>0</v>
      </c>
      <c r="AH358" s="90" t="n">
        <f aca="false">$F358*L358</f>
        <v>0</v>
      </c>
      <c r="AI358" s="90" t="e">
        <f aca="false">$F358*M358</f>
        <v>#VALUE!</v>
      </c>
      <c r="AJ358" s="90" t="e">
        <f aca="false">$F358*N358</f>
        <v>#VALUE!</v>
      </c>
      <c r="AK358" s="90" t="n">
        <f aca="false">F358*O358</f>
        <v>0</v>
      </c>
      <c r="AL358" s="94"/>
      <c r="AM358" s="90" t="n">
        <f aca="false">-CHOOSE($G$3,AC358-AE358,AE358-AC358)</f>
        <v>-0</v>
      </c>
      <c r="AN358" s="90" t="n">
        <f aca="false">-CHOOSE($G$3,AF358-AH358,AH358-AF358)</f>
        <v>-0</v>
      </c>
      <c r="AO358" s="90" t="e">
        <f aca="false">-CHOOSE($G$3,AI358-AL358,AK358-AI358)</f>
        <v>#VALUE!</v>
      </c>
      <c r="AP358" s="107" t="e">
        <f aca="false">SUM(AM358:AO358)</f>
        <v>#VALUE!</v>
      </c>
      <c r="AR358" s="90" t="n">
        <f aca="false">-CHOOSE($G$3,AD358-AC358,AC358-AD358)</f>
        <v>-0</v>
      </c>
      <c r="AS358" s="90" t="n">
        <f aca="false">-CHOOSE($G$3,AG358-AF358,AF358-AG358)</f>
        <v>-0</v>
      </c>
      <c r="AT358" s="90" t="e">
        <f aca="false">-CHOOSE($G$3,AJ358-AI358,AI358-AJ358:AJ359)</f>
        <v>#VALUE!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91" t="n">
        <f aca="false">AK358+AH358+AE358</f>
        <v>0</v>
      </c>
      <c r="AZ358" s="108"/>
    </row>
    <row r="359" customFormat="false" ht="12" hidden="false" customHeight="true" outlineLevel="0" collapsed="false">
      <c r="A359" s="25" t="n">
        <f aca="false">EDATE(A358,1)</f>
        <v>47574</v>
      </c>
      <c r="B359" s="95" t="n">
        <f aca="false">Inputs!K354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105" t="n">
        <v>0</v>
      </c>
      <c r="H359" s="99" t="n">
        <f aca="false">Inputs!O354</f>
        <v>0</v>
      </c>
      <c r="I359" s="101" t="n">
        <f aca="false">Inputs!L354</f>
        <v>0</v>
      </c>
      <c r="J359" s="105" t="n">
        <v>0</v>
      </c>
      <c r="K359" s="99" t="n">
        <f aca="false">Inputs!P354</f>
        <v>0</v>
      </c>
      <c r="L359" s="101" t="n">
        <f aca="false">Inputs!M354</f>
        <v>0</v>
      </c>
      <c r="M359" s="98" t="str">
        <f aca="false">VLOOKUP($A359,[1]!Table,MATCH(M$4,[1]!Curves,0))</f>
        <v/>
      </c>
      <c r="N359" s="99" t="e">
        <f aca="false">Inputs!Q354</f>
        <v>#VALUE!</v>
      </c>
      <c r="O359" s="101" t="n">
        <f aca="false">Inputs!N354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0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n">
        <f aca="false">F359*G359</f>
        <v>0</v>
      </c>
      <c r="AD359" s="90" t="n">
        <f aca="false">$F359*H359</f>
        <v>0</v>
      </c>
      <c r="AE359" s="90" t="n">
        <f aca="false">$F359*I359</f>
        <v>0</v>
      </c>
      <c r="AF359" s="90" t="n">
        <f aca="false">$F359*J359</f>
        <v>0</v>
      </c>
      <c r="AG359" s="90" t="n">
        <f aca="false">$F359*K359</f>
        <v>0</v>
      </c>
      <c r="AH359" s="90" t="n">
        <f aca="false">$F359*L359</f>
        <v>0</v>
      </c>
      <c r="AI359" s="90" t="e">
        <f aca="false">$F359*M359</f>
        <v>#VALUE!</v>
      </c>
      <c r="AJ359" s="90" t="e">
        <f aca="false">$F359*N359</f>
        <v>#VALUE!</v>
      </c>
      <c r="AK359" s="90" t="n">
        <f aca="false">F359*O359</f>
        <v>0</v>
      </c>
      <c r="AL359" s="94"/>
      <c r="AM359" s="90" t="n">
        <f aca="false">-CHOOSE($G$3,AC359-AE359,AE359-AC359)</f>
        <v>-0</v>
      </c>
      <c r="AN359" s="90" t="n">
        <f aca="false">-CHOOSE($G$3,AF359-AH359,AH359-AF359)</f>
        <v>-0</v>
      </c>
      <c r="AO359" s="90" t="e">
        <f aca="false">-CHOOSE($G$3,AI359-AL359,AK359-AI359)</f>
        <v>#VALUE!</v>
      </c>
      <c r="AP359" s="107" t="e">
        <f aca="false">SUM(AM359:AO359)</f>
        <v>#VALUE!</v>
      </c>
      <c r="AR359" s="90" t="n">
        <f aca="false">-CHOOSE($G$3,AD359-AC359,AC359-AD359)</f>
        <v>-0</v>
      </c>
      <c r="AS359" s="90" t="n">
        <f aca="false">-CHOOSE($G$3,AG359-AF359,AF359-AG359)</f>
        <v>-0</v>
      </c>
      <c r="AT359" s="90" t="e">
        <f aca="false">-CHOOSE($G$3,AJ359-AI359,AI359-AJ359:AJ360)</f>
        <v>#VALUE!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91" t="n">
        <f aca="false">AK359+AH359+AE359</f>
        <v>0</v>
      </c>
      <c r="AZ359" s="108"/>
    </row>
    <row r="360" customFormat="false" ht="12" hidden="false" customHeight="true" outlineLevel="0" collapsed="false">
      <c r="A360" s="25" t="n">
        <f aca="false">EDATE(A359,1)</f>
        <v>47604</v>
      </c>
      <c r="B360" s="95" t="n">
        <f aca="false">Inputs!K355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105" t="n">
        <v>0</v>
      </c>
      <c r="H360" s="99" t="n">
        <f aca="false">Inputs!O355</f>
        <v>0</v>
      </c>
      <c r="I360" s="101" t="n">
        <f aca="false">Inputs!L355</f>
        <v>0</v>
      </c>
      <c r="J360" s="105" t="n">
        <v>0</v>
      </c>
      <c r="K360" s="99" t="n">
        <f aca="false">Inputs!P355</f>
        <v>0</v>
      </c>
      <c r="L360" s="101" t="n">
        <f aca="false">Inputs!M355</f>
        <v>0</v>
      </c>
      <c r="M360" s="98" t="str">
        <f aca="false">VLOOKUP($A360,[1]!Table,MATCH(M$4,[1]!Curves,0))</f>
        <v/>
      </c>
      <c r="N360" s="99" t="e">
        <f aca="false">Inputs!Q355</f>
        <v>#VALUE!</v>
      </c>
      <c r="O360" s="101" t="n">
        <f aca="false">Inputs!N355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0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n">
        <f aca="false">F360*G360</f>
        <v>0</v>
      </c>
      <c r="AD360" s="90" t="n">
        <f aca="false">$F360*H360</f>
        <v>0</v>
      </c>
      <c r="AE360" s="90" t="n">
        <f aca="false">$F360*I360</f>
        <v>0</v>
      </c>
      <c r="AF360" s="90" t="n">
        <f aca="false">$F360*J360</f>
        <v>0</v>
      </c>
      <c r="AG360" s="90" t="n">
        <f aca="false">$F360*K360</f>
        <v>0</v>
      </c>
      <c r="AH360" s="90" t="n">
        <f aca="false">$F360*L360</f>
        <v>0</v>
      </c>
      <c r="AI360" s="90" t="e">
        <f aca="false">$F360*M360</f>
        <v>#VALUE!</v>
      </c>
      <c r="AJ360" s="90" t="e">
        <f aca="false">$F360*N360</f>
        <v>#VALUE!</v>
      </c>
      <c r="AK360" s="90" t="n">
        <f aca="false">F360*O360</f>
        <v>0</v>
      </c>
      <c r="AL360" s="94"/>
      <c r="AM360" s="90" t="n">
        <f aca="false">-CHOOSE($G$3,AC360-AE360,AE360-AC360)</f>
        <v>-0</v>
      </c>
      <c r="AN360" s="90" t="n">
        <f aca="false">-CHOOSE($G$3,AF360-AH360,AH360-AF360)</f>
        <v>-0</v>
      </c>
      <c r="AO360" s="90" t="e">
        <f aca="false">-CHOOSE($G$3,AI360-AL360,AK360-AI360)</f>
        <v>#VALUE!</v>
      </c>
      <c r="AP360" s="107" t="e">
        <f aca="false">SUM(AM360:AO360)</f>
        <v>#VALUE!</v>
      </c>
      <c r="AR360" s="90" t="n">
        <f aca="false">-CHOOSE($G$3,AD360-AC360,AC360-AD360)</f>
        <v>-0</v>
      </c>
      <c r="AS360" s="90" t="n">
        <f aca="false">-CHOOSE($G$3,AG360-AF360,AF360-AG360)</f>
        <v>-0</v>
      </c>
      <c r="AT360" s="90" t="e">
        <f aca="false">-CHOOSE($G$3,AJ360-AI360,AI360-AJ360:AJ361)</f>
        <v>#VALUE!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91" t="n">
        <f aca="false">AK360+AH360+AE360</f>
        <v>0</v>
      </c>
      <c r="AZ360" s="108"/>
    </row>
    <row r="361" customFormat="false" ht="12" hidden="false" customHeight="true" outlineLevel="0" collapsed="false">
      <c r="A361" s="25" t="n">
        <f aca="false">EDATE(A360,1)</f>
        <v>47635</v>
      </c>
      <c r="B361" s="95" t="n">
        <f aca="false">Inputs!K356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105" t="n">
        <v>0</v>
      </c>
      <c r="H361" s="99" t="n">
        <f aca="false">Inputs!O356</f>
        <v>0</v>
      </c>
      <c r="I361" s="101" t="n">
        <f aca="false">Inputs!L356</f>
        <v>0</v>
      </c>
      <c r="J361" s="105" t="n">
        <v>0</v>
      </c>
      <c r="K361" s="99" t="n">
        <f aca="false">Inputs!P356</f>
        <v>0</v>
      </c>
      <c r="L361" s="101" t="n">
        <f aca="false">Inputs!M356</f>
        <v>0</v>
      </c>
      <c r="M361" s="98" t="str">
        <f aca="false">VLOOKUP($A361,[1]!Table,MATCH(M$4,[1]!Curves,0))</f>
        <v/>
      </c>
      <c r="N361" s="99" t="e">
        <f aca="false">Inputs!Q356</f>
        <v>#VALUE!</v>
      </c>
      <c r="O361" s="101" t="n">
        <f aca="false">Inputs!N356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0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n">
        <f aca="false">F361*G361</f>
        <v>0</v>
      </c>
      <c r="AD361" s="90" t="n">
        <f aca="false">$F361*H361</f>
        <v>0</v>
      </c>
      <c r="AE361" s="90" t="n">
        <f aca="false">$F361*I361</f>
        <v>0</v>
      </c>
      <c r="AF361" s="90" t="n">
        <f aca="false">$F361*J361</f>
        <v>0</v>
      </c>
      <c r="AG361" s="90" t="n">
        <f aca="false">$F361*K361</f>
        <v>0</v>
      </c>
      <c r="AH361" s="90" t="n">
        <f aca="false">$F361*L361</f>
        <v>0</v>
      </c>
      <c r="AI361" s="90" t="e">
        <f aca="false">$F361*M361</f>
        <v>#VALUE!</v>
      </c>
      <c r="AJ361" s="90" t="e">
        <f aca="false">$F361*N361</f>
        <v>#VALUE!</v>
      </c>
      <c r="AK361" s="90" t="n">
        <f aca="false">F361*O361</f>
        <v>0</v>
      </c>
      <c r="AL361" s="94"/>
      <c r="AM361" s="90" t="n">
        <f aca="false">-CHOOSE($G$3,AC361-AE361,AE361-AC361)</f>
        <v>-0</v>
      </c>
      <c r="AN361" s="90" t="n">
        <f aca="false">-CHOOSE($G$3,AF361-AH361,AH361-AF361)</f>
        <v>-0</v>
      </c>
      <c r="AO361" s="90" t="e">
        <f aca="false">-CHOOSE($G$3,AI361-AL361,AK361-AI361)</f>
        <v>#VALUE!</v>
      </c>
      <c r="AP361" s="107" t="e">
        <f aca="false">SUM(AM361:AO361)</f>
        <v>#VALUE!</v>
      </c>
      <c r="AR361" s="90" t="n">
        <f aca="false">-CHOOSE($G$3,AD361-AC361,AC361-AD361)</f>
        <v>-0</v>
      </c>
      <c r="AS361" s="90" t="n">
        <f aca="false">-CHOOSE($G$3,AG361-AF361,AF361-AG361)</f>
        <v>-0</v>
      </c>
      <c r="AT361" s="90" t="e">
        <f aca="false">-CHOOSE($G$3,AJ361-AI361,AI361-AJ361:AJ362)</f>
        <v>#VALUE!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91" t="n">
        <f aca="false">AK361+AH361+AE361</f>
        <v>0</v>
      </c>
      <c r="AZ361" s="108"/>
    </row>
    <row r="362" customFormat="false" ht="12" hidden="false" customHeight="true" outlineLevel="0" collapsed="false">
      <c r="A362" s="25" t="n">
        <f aca="false">EDATE(A361,1)</f>
        <v>47665</v>
      </c>
      <c r="B362" s="95" t="n">
        <f aca="false">Inputs!K357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105" t="n">
        <v>0</v>
      </c>
      <c r="H362" s="99" t="n">
        <f aca="false">Inputs!O357</f>
        <v>0</v>
      </c>
      <c r="I362" s="101" t="n">
        <f aca="false">Inputs!L357</f>
        <v>0</v>
      </c>
      <c r="J362" s="105" t="n">
        <v>0</v>
      </c>
      <c r="K362" s="99" t="n">
        <f aca="false">Inputs!P357</f>
        <v>0</v>
      </c>
      <c r="L362" s="101" t="n">
        <f aca="false">Inputs!M357</f>
        <v>0</v>
      </c>
      <c r="M362" s="98" t="str">
        <f aca="false">VLOOKUP($A362,[1]!Table,MATCH(M$4,[1]!Curves,0))</f>
        <v/>
      </c>
      <c r="N362" s="99" t="e">
        <f aca="false">Inputs!Q357</f>
        <v>#VALUE!</v>
      </c>
      <c r="O362" s="101" t="n">
        <f aca="false">Inputs!N357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0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n">
        <f aca="false">F362*G362</f>
        <v>0</v>
      </c>
      <c r="AD362" s="90" t="n">
        <f aca="false">$F362*H362</f>
        <v>0</v>
      </c>
      <c r="AE362" s="90" t="n">
        <f aca="false">$F362*I362</f>
        <v>0</v>
      </c>
      <c r="AF362" s="90" t="n">
        <f aca="false">$F362*J362</f>
        <v>0</v>
      </c>
      <c r="AG362" s="90" t="n">
        <f aca="false">$F362*K362</f>
        <v>0</v>
      </c>
      <c r="AH362" s="90" t="n">
        <f aca="false">$F362*L362</f>
        <v>0</v>
      </c>
      <c r="AI362" s="90" t="e">
        <f aca="false">$F362*M362</f>
        <v>#VALUE!</v>
      </c>
      <c r="AJ362" s="90" t="e">
        <f aca="false">$F362*N362</f>
        <v>#VALUE!</v>
      </c>
      <c r="AK362" s="90" t="n">
        <f aca="false">F362*O362</f>
        <v>0</v>
      </c>
      <c r="AL362" s="94"/>
      <c r="AM362" s="90" t="n">
        <f aca="false">-CHOOSE($G$3,AC362-AE362,AE362-AC362)</f>
        <v>-0</v>
      </c>
      <c r="AN362" s="90" t="n">
        <f aca="false">-CHOOSE($G$3,AF362-AH362,AH362-AF362)</f>
        <v>-0</v>
      </c>
      <c r="AO362" s="90" t="e">
        <f aca="false">-CHOOSE($G$3,AI362-AL362,AK362-AI362)</f>
        <v>#VALUE!</v>
      </c>
      <c r="AP362" s="107" t="e">
        <f aca="false">SUM(AM362:AO362)</f>
        <v>#VALUE!</v>
      </c>
      <c r="AR362" s="90" t="n">
        <f aca="false">-CHOOSE($G$3,AD362-AC362,AC362-AD362)</f>
        <v>-0</v>
      </c>
      <c r="AS362" s="90" t="n">
        <f aca="false">-CHOOSE($G$3,AG362-AF362,AF362-AG362)</f>
        <v>-0</v>
      </c>
      <c r="AT362" s="90" t="e">
        <f aca="false">-CHOOSE($G$3,AJ362-AI362,AI362-AJ362:AJ363)</f>
        <v>#VALUE!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91" t="n">
        <f aca="false">AK362+AH362+AE362</f>
        <v>0</v>
      </c>
      <c r="AZ362" s="108"/>
    </row>
    <row r="363" customFormat="false" ht="12" hidden="false" customHeight="true" outlineLevel="0" collapsed="false">
      <c r="A363" s="25" t="n">
        <f aca="false">EDATE(A362,1)</f>
        <v>47696</v>
      </c>
      <c r="B363" s="95" t="n">
        <f aca="false">Inputs!K358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105" t="n">
        <v>0</v>
      </c>
      <c r="H363" s="99" t="n">
        <f aca="false">Inputs!O358</f>
        <v>0</v>
      </c>
      <c r="I363" s="101" t="n">
        <f aca="false">Inputs!L358</f>
        <v>0</v>
      </c>
      <c r="J363" s="105" t="n">
        <v>0</v>
      </c>
      <c r="K363" s="99" t="n">
        <f aca="false">Inputs!P358</f>
        <v>0</v>
      </c>
      <c r="L363" s="101" t="n">
        <f aca="false">Inputs!M358</f>
        <v>0</v>
      </c>
      <c r="M363" s="98" t="str">
        <f aca="false">VLOOKUP($A363,[1]!Table,MATCH(M$4,[1]!Curves,0))</f>
        <v/>
      </c>
      <c r="N363" s="99" t="e">
        <f aca="false">Inputs!Q358</f>
        <v>#VALUE!</v>
      </c>
      <c r="O363" s="101" t="n">
        <f aca="false">Inputs!N358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0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n">
        <f aca="false">F363*G363</f>
        <v>0</v>
      </c>
      <c r="AD363" s="90" t="n">
        <f aca="false">$F363*H363</f>
        <v>0</v>
      </c>
      <c r="AE363" s="90" t="n">
        <f aca="false">$F363*I363</f>
        <v>0</v>
      </c>
      <c r="AF363" s="90" t="n">
        <f aca="false">$F363*J363</f>
        <v>0</v>
      </c>
      <c r="AG363" s="90" t="n">
        <f aca="false">$F363*K363</f>
        <v>0</v>
      </c>
      <c r="AH363" s="90" t="n">
        <f aca="false">$F363*L363</f>
        <v>0</v>
      </c>
      <c r="AI363" s="90" t="e">
        <f aca="false">$F363*M363</f>
        <v>#VALUE!</v>
      </c>
      <c r="AJ363" s="90" t="e">
        <f aca="false">$F363*N363</f>
        <v>#VALUE!</v>
      </c>
      <c r="AK363" s="90" t="n">
        <f aca="false">F363*O363</f>
        <v>0</v>
      </c>
      <c r="AL363" s="94"/>
      <c r="AM363" s="90" t="n">
        <f aca="false">-CHOOSE($G$3,AC363-AE363,AE363-AC363)</f>
        <v>-0</v>
      </c>
      <c r="AN363" s="90" t="n">
        <f aca="false">-CHOOSE($G$3,AF363-AH363,AH363-AF363)</f>
        <v>-0</v>
      </c>
      <c r="AO363" s="90" t="e">
        <f aca="false">-CHOOSE($G$3,AI363-AL363,AK363-AI363)</f>
        <v>#VALUE!</v>
      </c>
      <c r="AP363" s="107" t="e">
        <f aca="false">SUM(AM363:AO363)</f>
        <v>#VALUE!</v>
      </c>
      <c r="AR363" s="90" t="n">
        <f aca="false">-CHOOSE($G$3,AD363-AC363,AC363-AD363)</f>
        <v>-0</v>
      </c>
      <c r="AS363" s="90" t="n">
        <f aca="false">-CHOOSE($G$3,AG363-AF363,AF363-AG363)</f>
        <v>-0</v>
      </c>
      <c r="AT363" s="90" t="e">
        <f aca="false">-CHOOSE($G$3,AJ363-AI363,AI363-AJ363:AJ364)</f>
        <v>#VALUE!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91" t="n">
        <f aca="false">AK363+AH363+AE363</f>
        <v>0</v>
      </c>
      <c r="AZ363" s="108"/>
    </row>
    <row r="364" customFormat="false" ht="12" hidden="false" customHeight="true" outlineLevel="0" collapsed="false">
      <c r="A364" s="25" t="n">
        <f aca="false">EDATE(A363,1)</f>
        <v>47727</v>
      </c>
      <c r="B364" s="95" t="n">
        <f aca="false">Inputs!K359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105" t="n">
        <v>0</v>
      </c>
      <c r="H364" s="99" t="n">
        <f aca="false">Inputs!O359</f>
        <v>0</v>
      </c>
      <c r="I364" s="101" t="n">
        <f aca="false">Inputs!L359</f>
        <v>0</v>
      </c>
      <c r="J364" s="105" t="n">
        <v>0</v>
      </c>
      <c r="K364" s="99" t="n">
        <f aca="false">Inputs!P359</f>
        <v>0</v>
      </c>
      <c r="L364" s="101" t="n">
        <f aca="false">Inputs!M359</f>
        <v>0</v>
      </c>
      <c r="M364" s="98" t="str">
        <f aca="false">VLOOKUP($A364,[1]!Table,MATCH(M$4,[1]!Curves,0))</f>
        <v/>
      </c>
      <c r="N364" s="99" t="e">
        <f aca="false">Inputs!Q359</f>
        <v>#VALUE!</v>
      </c>
      <c r="O364" s="101" t="n">
        <f aca="false">Inputs!N359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0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n">
        <f aca="false">F364*G364</f>
        <v>0</v>
      </c>
      <c r="AD364" s="90" t="n">
        <f aca="false">$F364*H364</f>
        <v>0</v>
      </c>
      <c r="AE364" s="90" t="n">
        <f aca="false">$F364*I364</f>
        <v>0</v>
      </c>
      <c r="AF364" s="90" t="n">
        <f aca="false">$F364*J364</f>
        <v>0</v>
      </c>
      <c r="AG364" s="90" t="n">
        <f aca="false">$F364*K364</f>
        <v>0</v>
      </c>
      <c r="AH364" s="90" t="n">
        <f aca="false">$F364*L364</f>
        <v>0</v>
      </c>
      <c r="AI364" s="90" t="e">
        <f aca="false">$F364*M364</f>
        <v>#VALUE!</v>
      </c>
      <c r="AJ364" s="90" t="e">
        <f aca="false">$F364*N364</f>
        <v>#VALUE!</v>
      </c>
      <c r="AK364" s="90" t="n">
        <f aca="false">F364*O364</f>
        <v>0</v>
      </c>
      <c r="AL364" s="94"/>
      <c r="AM364" s="90" t="n">
        <f aca="false">-CHOOSE($G$3,AC364-AE364,AE364-AC364)</f>
        <v>-0</v>
      </c>
      <c r="AN364" s="90" t="n">
        <f aca="false">-CHOOSE($G$3,AF364-AH364,AH364-AF364)</f>
        <v>-0</v>
      </c>
      <c r="AO364" s="90" t="e">
        <f aca="false">-CHOOSE($G$3,AI364-AL364,AK364-AI364)</f>
        <v>#VALUE!</v>
      </c>
      <c r="AP364" s="107" t="e">
        <f aca="false">SUM(AM364:AO364)</f>
        <v>#VALUE!</v>
      </c>
      <c r="AR364" s="90" t="n">
        <f aca="false">-CHOOSE($G$3,AD364-AC364,AC364-AD364)</f>
        <v>-0</v>
      </c>
      <c r="AS364" s="90" t="n">
        <f aca="false">-CHOOSE($G$3,AG364-AF364,AF364-AG364)</f>
        <v>-0</v>
      </c>
      <c r="AT364" s="90" t="e">
        <f aca="false">-CHOOSE($G$3,AJ364-AI364,AI364-AJ364:AJ365)</f>
        <v>#VALUE!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91" t="n">
        <f aca="false">AK364+AH364+AE364</f>
        <v>0</v>
      </c>
      <c r="AZ364" s="108"/>
    </row>
    <row r="365" customFormat="false" ht="12" hidden="false" customHeight="true" outlineLevel="0" collapsed="false">
      <c r="A365" s="25" t="n">
        <f aca="false">EDATE(A364,1)</f>
        <v>47757</v>
      </c>
      <c r="B365" s="95" t="n">
        <f aca="false">Inputs!K360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105" t="n">
        <v>0</v>
      </c>
      <c r="H365" s="99" t="n">
        <f aca="false">Inputs!O360</f>
        <v>0</v>
      </c>
      <c r="I365" s="101" t="n">
        <f aca="false">Inputs!L360</f>
        <v>0</v>
      </c>
      <c r="J365" s="105" t="n">
        <v>0</v>
      </c>
      <c r="K365" s="99" t="n">
        <f aca="false">Inputs!P360</f>
        <v>0</v>
      </c>
      <c r="L365" s="101" t="n">
        <f aca="false">Inputs!M360</f>
        <v>0</v>
      </c>
      <c r="M365" s="98" t="str">
        <f aca="false">VLOOKUP($A365,[1]!Table,MATCH(M$4,[1]!Curves,0))</f>
        <v/>
      </c>
      <c r="N365" s="99" t="e">
        <f aca="false">Inputs!Q360</f>
        <v>#VALUE!</v>
      </c>
      <c r="O365" s="101" t="n">
        <f aca="false">Inputs!N360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0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n">
        <f aca="false">F365*G365</f>
        <v>0</v>
      </c>
      <c r="AD365" s="90" t="n">
        <f aca="false">$F365*H365</f>
        <v>0</v>
      </c>
      <c r="AE365" s="90" t="n">
        <f aca="false">$F365*I365</f>
        <v>0</v>
      </c>
      <c r="AF365" s="90" t="n">
        <f aca="false">$F365*J365</f>
        <v>0</v>
      </c>
      <c r="AG365" s="90" t="n">
        <f aca="false">$F365*K365</f>
        <v>0</v>
      </c>
      <c r="AH365" s="90" t="n">
        <f aca="false">$F365*L365</f>
        <v>0</v>
      </c>
      <c r="AI365" s="90" t="e">
        <f aca="false">$F365*M365</f>
        <v>#VALUE!</v>
      </c>
      <c r="AJ365" s="90" t="e">
        <f aca="false">$F365*N365</f>
        <v>#VALUE!</v>
      </c>
      <c r="AK365" s="90" t="n">
        <f aca="false">F365*O365</f>
        <v>0</v>
      </c>
      <c r="AL365" s="94"/>
      <c r="AM365" s="90" t="n">
        <f aca="false">-CHOOSE($G$3,AC365-AE365,AE365-AC365)</f>
        <v>-0</v>
      </c>
      <c r="AN365" s="90" t="n">
        <f aca="false">-CHOOSE($G$3,AF365-AH365,AH365-AF365)</f>
        <v>-0</v>
      </c>
      <c r="AO365" s="90" t="e">
        <f aca="false">-CHOOSE($G$3,AI365-AL365,AK365-AI365)</f>
        <v>#VALUE!</v>
      </c>
      <c r="AP365" s="107" t="e">
        <f aca="false">SUM(AM365:AO365)</f>
        <v>#VALUE!</v>
      </c>
      <c r="AR365" s="90" t="n">
        <f aca="false">-CHOOSE($G$3,AD365-AC365,AC365-AD365)</f>
        <v>-0</v>
      </c>
      <c r="AS365" s="90" t="n">
        <f aca="false">-CHOOSE($G$3,AG365-AF365,AF365-AG365)</f>
        <v>-0</v>
      </c>
      <c r="AT365" s="90" t="e">
        <f aca="false">-CHOOSE($G$3,AJ365-AI365,AI365-AJ365:AJ366)</f>
        <v>#VALUE!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91" t="n">
        <f aca="false">AK365+AH365+AE365</f>
        <v>0</v>
      </c>
      <c r="AZ365" s="108"/>
    </row>
    <row r="366" customFormat="false" ht="12" hidden="false" customHeight="true" outlineLevel="0" collapsed="false">
      <c r="A366" s="25" t="n">
        <f aca="false">EDATE(A365,1)</f>
        <v>47788</v>
      </c>
      <c r="B366" s="95" t="n">
        <f aca="false">Inputs!K361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105" t="n">
        <v>0</v>
      </c>
      <c r="H366" s="99" t="n">
        <f aca="false">Inputs!O361</f>
        <v>0</v>
      </c>
      <c r="I366" s="101" t="n">
        <f aca="false">Inputs!L361</f>
        <v>0</v>
      </c>
      <c r="J366" s="105" t="n">
        <v>0</v>
      </c>
      <c r="K366" s="99" t="n">
        <f aca="false">Inputs!P361</f>
        <v>0</v>
      </c>
      <c r="L366" s="101" t="n">
        <f aca="false">Inputs!M361</f>
        <v>0</v>
      </c>
      <c r="M366" s="98" t="str">
        <f aca="false">VLOOKUP($A366,[1]!Table,MATCH(M$4,[1]!Curves,0))</f>
        <v/>
      </c>
      <c r="N366" s="99" t="e">
        <f aca="false">Inputs!Q361</f>
        <v>#VALUE!</v>
      </c>
      <c r="O366" s="101" t="n">
        <f aca="false">Inputs!N361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0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n">
        <f aca="false">F366*G366</f>
        <v>0</v>
      </c>
      <c r="AD366" s="90" t="n">
        <f aca="false">$F366*H366</f>
        <v>0</v>
      </c>
      <c r="AE366" s="90" t="n">
        <f aca="false">$F366*I366</f>
        <v>0</v>
      </c>
      <c r="AF366" s="90" t="n">
        <f aca="false">$F366*J366</f>
        <v>0</v>
      </c>
      <c r="AG366" s="90" t="n">
        <f aca="false">$F366*K366</f>
        <v>0</v>
      </c>
      <c r="AH366" s="90" t="n">
        <f aca="false">$F366*L366</f>
        <v>0</v>
      </c>
      <c r="AI366" s="90" t="e">
        <f aca="false">$F366*M366</f>
        <v>#VALUE!</v>
      </c>
      <c r="AJ366" s="90" t="e">
        <f aca="false">$F366*N366</f>
        <v>#VALUE!</v>
      </c>
      <c r="AK366" s="90" t="n">
        <f aca="false">F366*O366</f>
        <v>0</v>
      </c>
      <c r="AL366" s="94"/>
      <c r="AM366" s="90" t="n">
        <f aca="false">-CHOOSE($G$3,AC366-AE366,AE366-AC366)</f>
        <v>-0</v>
      </c>
      <c r="AN366" s="90" t="n">
        <f aca="false">-CHOOSE($G$3,AF366-AH366,AH366-AF366)</f>
        <v>-0</v>
      </c>
      <c r="AO366" s="90" t="e">
        <f aca="false">-CHOOSE($G$3,AI366-AL366,AK366-AI366)</f>
        <v>#VALUE!</v>
      </c>
      <c r="AP366" s="107" t="e">
        <f aca="false">SUM(AM366:AO366)</f>
        <v>#VALUE!</v>
      </c>
      <c r="AR366" s="90" t="n">
        <f aca="false">-CHOOSE($G$3,AD366-AC366,AC366-AD366)</f>
        <v>-0</v>
      </c>
      <c r="AS366" s="90" t="n">
        <f aca="false">-CHOOSE($G$3,AG366-AF366,AF366-AG366)</f>
        <v>-0</v>
      </c>
      <c r="AT366" s="90" t="e">
        <f aca="false">-CHOOSE($G$3,AJ366-AI366,AI366-AJ366:AJ367)</f>
        <v>#VALUE!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91" t="n">
        <f aca="false">AK366+AH366+AE366</f>
        <v>0</v>
      </c>
      <c r="AZ366" s="108"/>
    </row>
    <row r="367" customFormat="false" ht="12" hidden="false" customHeight="true" outlineLevel="0" collapsed="false">
      <c r="A367" s="25" t="n">
        <f aca="false">EDATE(A366,1)</f>
        <v>47818</v>
      </c>
      <c r="B367" s="95" t="n">
        <f aca="false">Inputs!K362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105" t="n">
        <v>0</v>
      </c>
      <c r="H367" s="99" t="n">
        <f aca="false">Inputs!O362</f>
        <v>0</v>
      </c>
      <c r="I367" s="101" t="n">
        <f aca="false">Inputs!L362</f>
        <v>0</v>
      </c>
      <c r="J367" s="105" t="n">
        <v>0</v>
      </c>
      <c r="K367" s="99" t="n">
        <f aca="false">Inputs!P362</f>
        <v>0</v>
      </c>
      <c r="L367" s="101" t="n">
        <f aca="false">Inputs!M362</f>
        <v>0</v>
      </c>
      <c r="M367" s="98" t="str">
        <f aca="false">VLOOKUP($A367,[1]!Table,MATCH(M$4,[1]!Curves,0))</f>
        <v/>
      </c>
      <c r="N367" s="99" t="e">
        <f aca="false">Inputs!Q362</f>
        <v>#VALUE!</v>
      </c>
      <c r="O367" s="101" t="n">
        <f aca="false">Inputs!N362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0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n">
        <f aca="false">F367*G367</f>
        <v>0</v>
      </c>
      <c r="AD367" s="90" t="n">
        <f aca="false">$F367*H367</f>
        <v>0</v>
      </c>
      <c r="AE367" s="90" t="n">
        <f aca="false">$F367*I367</f>
        <v>0</v>
      </c>
      <c r="AF367" s="90" t="n">
        <f aca="false">$F367*J367</f>
        <v>0</v>
      </c>
      <c r="AG367" s="90" t="n">
        <f aca="false">$F367*K367</f>
        <v>0</v>
      </c>
      <c r="AH367" s="90" t="n">
        <f aca="false">$F367*L367</f>
        <v>0</v>
      </c>
      <c r="AI367" s="90" t="e">
        <f aca="false">$F367*M367</f>
        <v>#VALUE!</v>
      </c>
      <c r="AJ367" s="90" t="e">
        <f aca="false">$F367*N367</f>
        <v>#VALUE!</v>
      </c>
      <c r="AK367" s="90" t="n">
        <f aca="false">F367*O367</f>
        <v>0</v>
      </c>
      <c r="AL367" s="94"/>
      <c r="AM367" s="90" t="n">
        <f aca="false">-CHOOSE($G$3,AC367-AE367,AE367-AC367)</f>
        <v>-0</v>
      </c>
      <c r="AN367" s="90" t="n">
        <f aca="false">-CHOOSE($G$3,AF367-AH367,AH367-AF367)</f>
        <v>-0</v>
      </c>
      <c r="AO367" s="90" t="e">
        <f aca="false">-CHOOSE($G$3,AI367-AL367,AK367-AI367)</f>
        <v>#VALUE!</v>
      </c>
      <c r="AP367" s="107" t="e">
        <f aca="false">SUM(AM367:AO367)</f>
        <v>#VALUE!</v>
      </c>
      <c r="AR367" s="90" t="n">
        <f aca="false">-CHOOSE($G$3,AD367-AC367,AC367-AD367)</f>
        <v>-0</v>
      </c>
      <c r="AS367" s="90" t="n">
        <f aca="false">-CHOOSE($G$3,AG367-AF367,AF367-AG367)</f>
        <v>-0</v>
      </c>
      <c r="AT367" s="90" t="e">
        <f aca="false">-CHOOSE($G$3,AJ367-AI367,AI367-AJ367:AJ368)</f>
        <v>#VALUE!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91" t="n">
        <f aca="false">AK367+AH367+AE367</f>
        <v>0</v>
      </c>
      <c r="AZ367" s="108"/>
    </row>
    <row r="368" customFormat="false" ht="12" hidden="false" customHeight="true" outlineLevel="0" collapsed="false">
      <c r="A368" s="25" t="n">
        <f aca="false">EDATE(A367,1)</f>
        <v>47849</v>
      </c>
      <c r="B368" s="95" t="n">
        <f aca="false">Inputs!K363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105" t="n">
        <v>0</v>
      </c>
      <c r="H368" s="99" t="n">
        <f aca="false">Inputs!O363</f>
        <v>0</v>
      </c>
      <c r="I368" s="101" t="n">
        <f aca="false">Inputs!L363</f>
        <v>0</v>
      </c>
      <c r="J368" s="105" t="n">
        <v>0</v>
      </c>
      <c r="K368" s="99" t="n">
        <f aca="false">Inputs!P363</f>
        <v>0</v>
      </c>
      <c r="L368" s="101" t="n">
        <f aca="false">Inputs!M363</f>
        <v>0</v>
      </c>
      <c r="M368" s="98" t="str">
        <f aca="false">VLOOKUP($A368,[1]!Table,MATCH(M$4,[1]!Curves,0))</f>
        <v/>
      </c>
      <c r="N368" s="99" t="e">
        <f aca="false">Inputs!Q363</f>
        <v>#VALUE!</v>
      </c>
      <c r="O368" s="101" t="n">
        <f aca="false">Inputs!N363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0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n">
        <f aca="false">F368*G368</f>
        <v>0</v>
      </c>
      <c r="AD368" s="90" t="n">
        <f aca="false">$F368*H368</f>
        <v>0</v>
      </c>
      <c r="AE368" s="90" t="n">
        <f aca="false">$F368*I368</f>
        <v>0</v>
      </c>
      <c r="AF368" s="90" t="n">
        <f aca="false">$F368*J368</f>
        <v>0</v>
      </c>
      <c r="AG368" s="90" t="n">
        <f aca="false">$F368*K368</f>
        <v>0</v>
      </c>
      <c r="AH368" s="90" t="n">
        <f aca="false">$F368*L368</f>
        <v>0</v>
      </c>
      <c r="AI368" s="90" t="e">
        <f aca="false">$F368*M368</f>
        <v>#VALUE!</v>
      </c>
      <c r="AJ368" s="90" t="e">
        <f aca="false">$F368*N368</f>
        <v>#VALUE!</v>
      </c>
      <c r="AK368" s="90" t="n">
        <f aca="false">F368*O368</f>
        <v>0</v>
      </c>
      <c r="AL368" s="94"/>
      <c r="AM368" s="90" t="n">
        <f aca="false">-CHOOSE($G$3,AC368-AE368,AE368-AC368)</f>
        <v>-0</v>
      </c>
      <c r="AN368" s="90" t="n">
        <f aca="false">-CHOOSE($G$3,AF368-AH368,AH368-AF368)</f>
        <v>-0</v>
      </c>
      <c r="AO368" s="90" t="e">
        <f aca="false">-CHOOSE($G$3,AI368-AL368,AK368-AI368)</f>
        <v>#VALUE!</v>
      </c>
      <c r="AP368" s="107" t="e">
        <f aca="false">SUM(AM368:AO368)</f>
        <v>#VALUE!</v>
      </c>
      <c r="AR368" s="90" t="n">
        <f aca="false">-CHOOSE($G$3,AD368-AC368,AC368-AD368)</f>
        <v>-0</v>
      </c>
      <c r="AS368" s="90" t="n">
        <f aca="false">-CHOOSE($G$3,AG368-AF368,AF368-AG368)</f>
        <v>-0</v>
      </c>
      <c r="AT368" s="90" t="e">
        <f aca="false">-CHOOSE($G$3,AJ368-AI368,AI368-AJ368:AJ369)</f>
        <v>#VALUE!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91" t="n">
        <f aca="false">AK368+AH368+AE368</f>
        <v>0</v>
      </c>
      <c r="AZ368" s="108"/>
    </row>
    <row r="369" customFormat="false" ht="12" hidden="false" customHeight="true" outlineLevel="0" collapsed="false">
      <c r="A369" s="25" t="n">
        <f aca="false">EDATE(A368,1)</f>
        <v>47880</v>
      </c>
      <c r="B369" s="95" t="n">
        <f aca="false">Inputs!K364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105" t="n">
        <v>0</v>
      </c>
      <c r="H369" s="99" t="n">
        <f aca="false">Inputs!O364</f>
        <v>0</v>
      </c>
      <c r="I369" s="101" t="n">
        <f aca="false">Inputs!L364</f>
        <v>0</v>
      </c>
      <c r="J369" s="105" t="n">
        <v>0</v>
      </c>
      <c r="K369" s="99" t="n">
        <f aca="false">Inputs!P364</f>
        <v>0</v>
      </c>
      <c r="L369" s="101" t="n">
        <f aca="false">Inputs!M364</f>
        <v>0</v>
      </c>
      <c r="M369" s="98" t="str">
        <f aca="false">VLOOKUP($A369,[1]!Table,MATCH(M$4,[1]!Curves,0))</f>
        <v/>
      </c>
      <c r="N369" s="99" t="e">
        <f aca="false">Inputs!Q364</f>
        <v>#VALUE!</v>
      </c>
      <c r="O369" s="101" t="n">
        <f aca="false">Inputs!N364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0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n">
        <f aca="false">F369*G369</f>
        <v>0</v>
      </c>
      <c r="AD369" s="90" t="n">
        <f aca="false">$F369*H369</f>
        <v>0</v>
      </c>
      <c r="AE369" s="90" t="n">
        <f aca="false">$F369*I369</f>
        <v>0</v>
      </c>
      <c r="AF369" s="90" t="n">
        <f aca="false">$F369*J369</f>
        <v>0</v>
      </c>
      <c r="AG369" s="90" t="n">
        <f aca="false">$F369*K369</f>
        <v>0</v>
      </c>
      <c r="AH369" s="90" t="n">
        <f aca="false">$F369*L369</f>
        <v>0</v>
      </c>
      <c r="AI369" s="90" t="e">
        <f aca="false">$F369*M369</f>
        <v>#VALUE!</v>
      </c>
      <c r="AJ369" s="90" t="e">
        <f aca="false">$F369*N369</f>
        <v>#VALUE!</v>
      </c>
      <c r="AK369" s="90" t="n">
        <f aca="false">F369*O369</f>
        <v>0</v>
      </c>
      <c r="AL369" s="94"/>
      <c r="AM369" s="90" t="n">
        <f aca="false">-CHOOSE($G$3,AC369-AE369,AE369-AC369)</f>
        <v>-0</v>
      </c>
      <c r="AN369" s="90" t="n">
        <f aca="false">-CHOOSE($G$3,AF369-AH369,AH369-AF369)</f>
        <v>-0</v>
      </c>
      <c r="AO369" s="90" t="e">
        <f aca="false">-CHOOSE($G$3,AI369-AL369,AK369-AI369)</f>
        <v>#VALUE!</v>
      </c>
      <c r="AP369" s="107" t="e">
        <f aca="false">SUM(AM369:AO369)</f>
        <v>#VALUE!</v>
      </c>
      <c r="AR369" s="90" t="n">
        <f aca="false">-CHOOSE($G$3,AD369-AC369,AC369-AD369)</f>
        <v>-0</v>
      </c>
      <c r="AS369" s="90" t="n">
        <f aca="false">-CHOOSE($G$3,AG369-AF369,AF369-AG369)</f>
        <v>-0</v>
      </c>
      <c r="AT369" s="90" t="e">
        <f aca="false">-CHOOSE($G$3,AJ369-AI369,AI369-AJ369:AJ370)</f>
        <v>#VALUE!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11" t="n">
        <f aca="false">AK369+AH369+AE369</f>
        <v>0</v>
      </c>
      <c r="AZ369" s="108"/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10" activeCellId="0" sqref="F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true" hidden="false" outlineLevel="0" max="51" min="51" style="36" width="18.41"/>
    <col collapsed="false" customWidth="false" hidden="false" outlineLevel="0" max="257" min="52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Summary!C12</f>
        <v>36951</v>
      </c>
      <c r="B3" s="57" t="n">
        <f aca="false">Summary!D12</f>
        <v>38231</v>
      </c>
      <c r="C3" s="58" t="n">
        <f aca="false">'EO9904.1'!C3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1</v>
      </c>
      <c r="H3" s="61" t="n">
        <v>1</v>
      </c>
      <c r="I3" s="62" t="s">
        <v>10</v>
      </c>
      <c r="J3" s="62" t="s">
        <v>95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IF-TRANSCO/Z3-D</v>
      </c>
      <c r="K4" s="66" t="str">
        <f aca="false">I3</f>
        <v>IF-TRANSCO/Z3</v>
      </c>
      <c r="L4" s="66" t="str">
        <f aca="false">I3</f>
        <v>IF-TRANSCO/Z3</v>
      </c>
      <c r="M4" s="65" t="str">
        <f aca="false">CONCATENATE(J3,"-","I")</f>
        <v>none-I</v>
      </c>
      <c r="N4" s="66" t="str">
        <f aca="false">J3</f>
        <v>none</v>
      </c>
      <c r="O4" s="66" t="str">
        <f aca="false">J3</f>
        <v>none</v>
      </c>
      <c r="Q4" s="66" t="str">
        <f aca="false">K4</f>
        <v>IF-TRANSCO/Z3</v>
      </c>
      <c r="R4" s="66" t="str">
        <f aca="false">J4</f>
        <v>IF-TRANSCO/Z3-D</v>
      </c>
      <c r="S4" s="66" t="str">
        <f aca="false">K4</f>
        <v>IF-TRANSCO/Z3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IF-TRANSCO/Z3</v>
      </c>
      <c r="AG4" s="68" t="str">
        <f aca="false">AF4</f>
        <v>IF-TRANSCO/Z3</v>
      </c>
      <c r="AH4" s="68" t="str">
        <f aca="false">AG4</f>
        <v>IF-TRANSCO/Z3</v>
      </c>
      <c r="AI4" s="68" t="str">
        <f aca="false">AH4</f>
        <v>IF-TRANSCO/Z3</v>
      </c>
      <c r="AJ4" s="68" t="str">
        <f aca="false">AI4</f>
        <v>IF-TRANSCO/Z3</v>
      </c>
      <c r="AK4" s="68" t="str">
        <f aca="false">AJ4</f>
        <v>IF-TRANSCO/Z3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  <c r="AY4" s="71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CHOOSE(G3,"Mid-Contract","Contract-Mid")</f>
        <v>Mid-Contract</v>
      </c>
      <c r="AN5" s="75" t="str">
        <f aca="false">AM5</f>
        <v>Mid-Contract</v>
      </c>
      <c r="AO5" s="75" t="str">
        <f aca="false">AM5</f>
        <v>Mid-Contract</v>
      </c>
      <c r="AP5" s="75" t="str">
        <f aca="false">AM5</f>
        <v>Mid-Contract</v>
      </c>
      <c r="AR5" s="75" t="str">
        <f aca="false">CHOOSE(G3,"Offer-Mid","Mid-Bid")</f>
        <v>Offer-Mid</v>
      </c>
      <c r="AS5" s="75" t="str">
        <f aca="false">AR5</f>
        <v>Offer-Mid</v>
      </c>
      <c r="AT5" s="75" t="str">
        <f aca="false">AR5</f>
        <v>Offer-Mid</v>
      </c>
      <c r="AU5" s="75" t="str">
        <f aca="false">AR5</f>
        <v>Offer-Mid</v>
      </c>
      <c r="AV5" s="17"/>
      <c r="AW5" s="76" t="s">
        <v>66</v>
      </c>
      <c r="AY5" s="76" t="s">
        <v>66</v>
      </c>
    </row>
    <row r="6" customFormat="false" ht="12.7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CHOOSE(G3,"Offer","Bid")</f>
        <v>Offer</v>
      </c>
      <c r="I6" s="77" t="s">
        <v>86</v>
      </c>
      <c r="J6" s="77" t="s">
        <v>85</v>
      </c>
      <c r="K6" s="77" t="str">
        <f aca="false">H6</f>
        <v>Offer</v>
      </c>
      <c r="L6" s="77" t="s">
        <v>86</v>
      </c>
      <c r="M6" s="77" t="s">
        <v>85</v>
      </c>
      <c r="N6" s="77" t="str">
        <f aca="false">K6</f>
        <v>Offer</v>
      </c>
      <c r="O6" s="77" t="s">
        <v>86</v>
      </c>
      <c r="Q6" s="77" t="s">
        <v>85</v>
      </c>
      <c r="R6" s="77" t="str">
        <f aca="false">K6</f>
        <v>Offer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Offer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Offer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Offer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  <c r="AY6" s="76" t="s">
        <v>86</v>
      </c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  <c r="AY7" s="84"/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13237</v>
      </c>
      <c r="E8" s="86" t="n">
        <f aca="false">SUM(E10:E370)</f>
        <v>403117</v>
      </c>
      <c r="F8" s="86" t="n">
        <f aca="false">SUM(F10:F370)</f>
        <v>366512.713906345</v>
      </c>
      <c r="G8" s="87" t="e">
        <f aca="false">AC8/$F$8</f>
        <v>#VALUE!</v>
      </c>
      <c r="H8" s="87" t="e">
        <f aca="false">AD8/$F$8</f>
        <v>#VALUE!</v>
      </c>
      <c r="I8" s="87" t="n">
        <f aca="false">AE8/$F$8</f>
        <v>0.0001</v>
      </c>
      <c r="J8" s="87" t="e">
        <f aca="false">AF8/$F$8</f>
        <v>#VALUE!</v>
      </c>
      <c r="K8" s="87" t="e">
        <f aca="false">AG8/$F$8</f>
        <v>#VALUE!</v>
      </c>
      <c r="L8" s="87" t="n">
        <f aca="false">AH8/$F$8</f>
        <v>0.0001</v>
      </c>
      <c r="M8" s="112" t="n">
        <f aca="false">AI8/$F$8</f>
        <v>0</v>
      </c>
      <c r="N8" s="87" t="n">
        <f aca="false">AJ8/$F$8</f>
        <v>0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0.0002</v>
      </c>
      <c r="X8" s="88"/>
      <c r="Z8" s="89" t="n">
        <f aca="false">SUM(Z10:Z370)</f>
        <v>43</v>
      </c>
      <c r="AA8" s="89" t="n">
        <f aca="false">SUM(AA10:AA370)</f>
        <v>1310</v>
      </c>
      <c r="AC8" s="90" t="e">
        <f aca="false">SUM(AC10:AC370)</f>
        <v>#VALUE!</v>
      </c>
      <c r="AD8" s="90" t="e">
        <f aca="false">SUM(AD10:AD370)</f>
        <v>#VALUE!</v>
      </c>
      <c r="AE8" s="90" t="n">
        <f aca="false">SUM(AE10:AE370)</f>
        <v>36.6512713906345</v>
      </c>
      <c r="AF8" s="90" t="e">
        <f aca="false">SUM(AF10:AF370)</f>
        <v>#VALUE!</v>
      </c>
      <c r="AG8" s="90" t="e">
        <f aca="false">SUM(AG10:AG370)</f>
        <v>#VALUE!</v>
      </c>
      <c r="AH8" s="90" t="n">
        <f aca="false">SUM(AH10:AH370)</f>
        <v>36.6512713906345</v>
      </c>
      <c r="AI8" s="90" t="n">
        <f aca="false">SUM(AI10:AI370)</f>
        <v>0</v>
      </c>
      <c r="AJ8" s="90" t="n">
        <f aca="false">SUM(AJ10:AJ370)</f>
        <v>0</v>
      </c>
      <c r="AK8" s="90" t="n">
        <f aca="false">SUM(AK10:AK370)</f>
        <v>0</v>
      </c>
      <c r="AL8" s="90"/>
      <c r="AM8" s="90" t="e">
        <f aca="false">SUM(AM10:AM370)</f>
        <v>#VALUE!</v>
      </c>
      <c r="AN8" s="90" t="e">
        <f aca="false">SUM(AN10:AN370)</f>
        <v>#VALUE!</v>
      </c>
      <c r="AO8" s="90" t="n">
        <f aca="false">SUM(AO10:AO370)</f>
        <v>0</v>
      </c>
      <c r="AP8" s="90" t="e">
        <f aca="false">SUM(AP10:AP370)</f>
        <v>#VALUE!</v>
      </c>
      <c r="AR8" s="90" t="e">
        <f aca="false">SUM(AR10:AR370)</f>
        <v>#VALUE!</v>
      </c>
      <c r="AS8" s="90" t="e">
        <f aca="false">SUM(AS10:AS370)</f>
        <v>#VALUE!</v>
      </c>
      <c r="AT8" s="90" t="n">
        <f aca="false">SUM(AT10:AT370)</f>
        <v>0</v>
      </c>
      <c r="AU8" s="90" t="e">
        <f aca="false">SUM(AU10:AU370)</f>
        <v>#VALUE!</v>
      </c>
      <c r="AV8" s="90"/>
      <c r="AW8" s="91" t="e">
        <f aca="false">SUM(AW10:AW370)</f>
        <v>#VALUE!</v>
      </c>
      <c r="AY8" s="91" t="n">
        <f aca="false">SUM(AY10:AY370)</f>
        <v>73.302542781269</v>
      </c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  <c r="AY9" s="84"/>
    </row>
    <row r="10" customFormat="false" ht="12.75" hidden="false" customHeight="false" outlineLevel="0" collapsed="false">
      <c r="A10" s="25" t="n">
        <f aca="false">A3</f>
        <v>36951</v>
      </c>
      <c r="B10" s="95" t="n">
        <f aca="false">Inputs!S5</f>
        <v>298</v>
      </c>
      <c r="C10" s="96"/>
      <c r="D10" s="97" t="n">
        <f aca="false">B10+C10</f>
        <v>298</v>
      </c>
      <c r="E10" s="86" t="n">
        <f aca="false">IF(Z10=0,0,IF(AND(Z10=1,$H$3=1),D10*U10,IF($H$3=2,D10,"N/A")))</f>
        <v>9238</v>
      </c>
      <c r="F10" s="86" t="n">
        <f aca="false">E10*Y10</f>
        <v>9208.12443217555</v>
      </c>
      <c r="G10" s="98" t="n">
        <f aca="false">VLOOKUP($A10,[1]!Table,MATCH(G$4,[1]!Curves,0))</f>
        <v>6.158</v>
      </c>
      <c r="H10" s="99" t="n">
        <f aca="false">Inputs!W5</f>
        <v>6.238</v>
      </c>
      <c r="I10" s="100" t="n">
        <f aca="false">Inputs!T5</f>
        <v>0.0001</v>
      </c>
      <c r="J10" s="98" t="n">
        <f aca="false">VLOOKUP($A10,[1]!Table,MATCH(J$4,[1]!Curves,0))</f>
        <v>0.0175</v>
      </c>
      <c r="K10" s="99" t="n">
        <f aca="false">Inputs!X5</f>
        <v>0.0325</v>
      </c>
      <c r="L10" s="100" t="n">
        <f aca="false">Inputs!U5</f>
        <v>0.0001</v>
      </c>
      <c r="M10" s="105" t="n">
        <v>0</v>
      </c>
      <c r="N10" s="99" t="n">
        <f aca="false">Inputs!Y5</f>
        <v>0</v>
      </c>
      <c r="O10" s="101" t="n">
        <f aca="false">Inputs!V5</f>
        <v>0</v>
      </c>
      <c r="P10" s="102"/>
      <c r="Q10" s="103" t="n">
        <f aca="false">M10+J10+G10</f>
        <v>6.1755</v>
      </c>
      <c r="R10" s="103" t="n">
        <f aca="false">N10+K10+H10</f>
        <v>6.2705</v>
      </c>
      <c r="S10" s="103" t="n">
        <f aca="false">O10+L10+I10</f>
        <v>0.0002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56703.630253337</v>
      </c>
      <c r="AD10" s="90" t="n">
        <f aca="false">$F10*H10</f>
        <v>57440.2802079111</v>
      </c>
      <c r="AE10" s="90" t="n">
        <f aca="false">$F10*I10</f>
        <v>0.920812443217555</v>
      </c>
      <c r="AF10" s="90" t="n">
        <f aca="false">$F10*J10</f>
        <v>161.142177563072</v>
      </c>
      <c r="AG10" s="90" t="n">
        <f aca="false">$F10*K10</f>
        <v>299.264044045705</v>
      </c>
      <c r="AH10" s="90" t="n">
        <f aca="false">$F10*L10</f>
        <v>0.920812443217555</v>
      </c>
      <c r="AI10" s="90" t="n">
        <f aca="false">$F10*M10</f>
        <v>0</v>
      </c>
      <c r="AJ10" s="90" t="n">
        <f aca="false">$F10*N10</f>
        <v>0</v>
      </c>
      <c r="AK10" s="90" t="n">
        <f aca="false">F10*O10</f>
        <v>0</v>
      </c>
      <c r="AL10" s="94"/>
      <c r="AM10" s="90" t="n">
        <f aca="false">-CHOOSE($G$3,AC10-AE10,AE10-AC10)</f>
        <v>-56702.7094408938</v>
      </c>
      <c r="AN10" s="90" t="n">
        <f aca="false">-CHOOSE($G$3,AF10-AH10,AH10-AF10)</f>
        <v>-160.221365119855</v>
      </c>
      <c r="AO10" s="90" t="n">
        <f aca="false">-CHOOSE($G$3,AI10-AL10,AK10-AI10)</f>
        <v>-0</v>
      </c>
      <c r="AP10" s="107" t="n">
        <f aca="false">SUM(AM10:AO10)</f>
        <v>-56862.9308060137</v>
      </c>
      <c r="AR10" s="90" t="n">
        <f aca="false">-CHOOSE($G$3,AD10-AC10,AC10-AD10)</f>
        <v>-736.649954574044</v>
      </c>
      <c r="AS10" s="90" t="n">
        <f aca="false">-CHOOSE($G$3,AG10-AF10,AF10-AG10)</f>
        <v>-138.121866482633</v>
      </c>
      <c r="AT10" s="90" t="n">
        <f aca="false">-CHOOSE($G$3,AJ10-AI10,AI10-AJ10:AJ11)</f>
        <v>-0</v>
      </c>
      <c r="AU10" s="107" t="n">
        <f aca="false">AR10+AS10+AT10</f>
        <v>-874.771821056678</v>
      </c>
      <c r="AV10" s="107"/>
      <c r="AW10" s="91" t="n">
        <f aca="false">AU10+AP10</f>
        <v>-57737.7026270703</v>
      </c>
      <c r="AY10" s="91" t="n">
        <f aca="false">AK10+AH10+AE10</f>
        <v>1.84162488643511</v>
      </c>
      <c r="AZ10" s="108"/>
      <c r="BC10" s="109"/>
    </row>
    <row r="11" customFormat="false" ht="12.75" hidden="false" customHeight="false" outlineLevel="0" collapsed="false">
      <c r="A11" s="25" t="n">
        <f aca="false">EDATE(A10,1)</f>
        <v>36982</v>
      </c>
      <c r="B11" s="95" t="n">
        <f aca="false">Inputs!S6</f>
        <v>298</v>
      </c>
      <c r="C11" s="110"/>
      <c r="D11" s="97" t="n">
        <f aca="false">B11+C11</f>
        <v>298</v>
      </c>
      <c r="E11" s="86" t="n">
        <f aca="false">IF(Z11=0,0,IF(AND(Z11=1,$H$3=1),D11*U11,IF($H$3=2,D11,"N/A")))</f>
        <v>8940</v>
      </c>
      <c r="F11" s="86" t="n">
        <f aca="false">E11*Y11</f>
        <v>8869.04680495034</v>
      </c>
      <c r="G11" s="98" t="n">
        <f aca="false">VLOOKUP($A11,[1]!Table,MATCH(G$4,[1]!Curves,0))</f>
        <v>5.86</v>
      </c>
      <c r="H11" s="99" t="n">
        <f aca="false">Inputs!W6</f>
        <v>5.94</v>
      </c>
      <c r="I11" s="100" t="n">
        <f aca="false">Inputs!T6</f>
        <v>0.0001</v>
      </c>
      <c r="J11" s="98" t="n">
        <f aca="false">VLOOKUP($A11,[1]!Table,MATCH(J$4,[1]!Curves,0))</f>
        <v>0.0175</v>
      </c>
      <c r="K11" s="99" t="n">
        <f aca="false">Inputs!X6</f>
        <v>0.0325</v>
      </c>
      <c r="L11" s="100" t="n">
        <f aca="false">Inputs!U6</f>
        <v>0.0001</v>
      </c>
      <c r="M11" s="105" t="n">
        <v>0</v>
      </c>
      <c r="N11" s="99" t="n">
        <f aca="false">Inputs!Y6</f>
        <v>0</v>
      </c>
      <c r="O11" s="101" t="n">
        <f aca="false">Inputs!V6</f>
        <v>0</v>
      </c>
      <c r="P11" s="102"/>
      <c r="Q11" s="103" t="n">
        <f aca="false">M11+J11+G11</f>
        <v>5.8775</v>
      </c>
      <c r="R11" s="103" t="n">
        <f aca="false">N11+K11+H11</f>
        <v>5.9725</v>
      </c>
      <c r="S11" s="103" t="n">
        <f aca="false">O11+L11+I11</f>
        <v>0.0002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51972.614277009</v>
      </c>
      <c r="AD11" s="90" t="n">
        <f aca="false">$F11*H11</f>
        <v>52682.138021405</v>
      </c>
      <c r="AE11" s="90" t="n">
        <f aca="false">$F11*I11</f>
        <v>0.886904680495034</v>
      </c>
      <c r="AF11" s="90" t="n">
        <f aca="false">$F11*J11</f>
        <v>155.208319086631</v>
      </c>
      <c r="AG11" s="90" t="n">
        <f aca="false">$F11*K11</f>
        <v>288.244021160886</v>
      </c>
      <c r="AH11" s="90" t="n">
        <f aca="false">$F11*L11</f>
        <v>0.886904680495034</v>
      </c>
      <c r="AI11" s="90" t="n">
        <f aca="false">$F11*M11</f>
        <v>0</v>
      </c>
      <c r="AJ11" s="90" t="n">
        <f aca="false">$F11*N11</f>
        <v>0</v>
      </c>
      <c r="AK11" s="90" t="n">
        <f aca="false">F11*O11</f>
        <v>0</v>
      </c>
      <c r="AL11" s="94"/>
      <c r="AM11" s="90" t="n">
        <f aca="false">-CHOOSE($G$3,AC11-AE11,AE11-AC11)</f>
        <v>-51971.7273723285</v>
      </c>
      <c r="AN11" s="90" t="n">
        <f aca="false">-CHOOSE($G$3,AF11-AH11,AH11-AF11)</f>
        <v>-154.321414406136</v>
      </c>
      <c r="AO11" s="90" t="n">
        <f aca="false">-CHOOSE($G$3,AI11-AL11,AK11-AI11)</f>
        <v>-0</v>
      </c>
      <c r="AP11" s="107" t="n">
        <f aca="false">SUM(AM11:AO11)</f>
        <v>-52126.0487867346</v>
      </c>
      <c r="AR11" s="90" t="n">
        <f aca="false">-CHOOSE($G$3,AD11-AC11,AC11-AD11)</f>
        <v>-709.523744396029</v>
      </c>
      <c r="AS11" s="90" t="n">
        <f aca="false">-CHOOSE($G$3,AG11-AF11,AF11-AG11)</f>
        <v>-133.035702074255</v>
      </c>
      <c r="AT11" s="90" t="n">
        <f aca="false">-CHOOSE($G$3,AJ11-AI11,AI11-AJ11:AJ12)</f>
        <v>-0</v>
      </c>
      <c r="AU11" s="107" t="n">
        <f aca="false">AR11+AS11+AT11</f>
        <v>-842.559446470284</v>
      </c>
      <c r="AV11" s="107"/>
      <c r="AW11" s="91" t="n">
        <f aca="false">AU11+AP11</f>
        <v>-52968.6082332049</v>
      </c>
      <c r="AY11" s="91" t="n">
        <f aca="false">AK11+AH11+AE11</f>
        <v>1.77380936099007</v>
      </c>
      <c r="AZ11" s="108"/>
    </row>
    <row r="12" customFormat="false" ht="12.75" hidden="false" customHeight="false" outlineLevel="0" collapsed="false">
      <c r="A12" s="25" t="n">
        <f aca="false">EDATE(A11,1)</f>
        <v>37012</v>
      </c>
      <c r="B12" s="95" t="n">
        <f aca="false">Inputs!S7</f>
        <v>298</v>
      </c>
      <c r="C12" s="110"/>
      <c r="D12" s="97" t="n">
        <f aca="false">B12+C12</f>
        <v>298</v>
      </c>
      <c r="E12" s="86" t="n">
        <f aca="false">IF(Z12=0,0,IF(AND(Z12=1,$H$3=1),D12*U12,IF($H$3=2,D12,"N/A")))</f>
        <v>9238</v>
      </c>
      <c r="F12" s="86" t="n">
        <f aca="false">E12*Y12</f>
        <v>9124.6977533197</v>
      </c>
      <c r="G12" s="98" t="n">
        <f aca="false">VLOOKUP($A12,[1]!Table,MATCH(G$4,[1]!Curves,0))</f>
        <v>5.64</v>
      </c>
      <c r="H12" s="99" t="n">
        <f aca="false">Inputs!W7</f>
        <v>5.72</v>
      </c>
      <c r="I12" s="100" t="n">
        <f aca="false">Inputs!T7</f>
        <v>0.0001</v>
      </c>
      <c r="J12" s="98" t="n">
        <f aca="false">VLOOKUP($A12,[1]!Table,MATCH(J$4,[1]!Curves,0))</f>
        <v>0.0175</v>
      </c>
      <c r="K12" s="99" t="n">
        <f aca="false">Inputs!X7</f>
        <v>0.0325</v>
      </c>
      <c r="L12" s="100" t="n">
        <f aca="false">Inputs!U7</f>
        <v>0.0001</v>
      </c>
      <c r="M12" s="105" t="n">
        <v>0</v>
      </c>
      <c r="N12" s="99" t="n">
        <f aca="false">Inputs!Y7</f>
        <v>0</v>
      </c>
      <c r="O12" s="101" t="n">
        <f aca="false">Inputs!V7</f>
        <v>0</v>
      </c>
      <c r="P12" s="102"/>
      <c r="Q12" s="103" t="n">
        <f aca="false">M12+J12+G12</f>
        <v>5.6575</v>
      </c>
      <c r="R12" s="103" t="n">
        <f aca="false">N12+K12+H12</f>
        <v>5.7525</v>
      </c>
      <c r="S12" s="103" t="n">
        <f aca="false">O12+L12+I12</f>
        <v>0.0002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51463.2953287231</v>
      </c>
      <c r="AD12" s="90" t="n">
        <f aca="false">$F12*H12</f>
        <v>52193.2711489887</v>
      </c>
      <c r="AE12" s="90" t="n">
        <f aca="false">$F12*I12</f>
        <v>0.91246977533197</v>
      </c>
      <c r="AF12" s="90" t="n">
        <f aca="false">$F12*J12</f>
        <v>159.682210683095</v>
      </c>
      <c r="AG12" s="90" t="n">
        <f aca="false">$F12*K12</f>
        <v>296.55267698289</v>
      </c>
      <c r="AH12" s="90" t="n">
        <f aca="false">$F12*L12</f>
        <v>0.91246977533197</v>
      </c>
      <c r="AI12" s="90" t="n">
        <f aca="false">$F12*M12</f>
        <v>0</v>
      </c>
      <c r="AJ12" s="90" t="n">
        <f aca="false">$F12*N12</f>
        <v>0</v>
      </c>
      <c r="AK12" s="90" t="n">
        <f aca="false">F12*O12</f>
        <v>0</v>
      </c>
      <c r="AL12" s="94"/>
      <c r="AM12" s="90" t="n">
        <f aca="false">-CHOOSE($G$3,AC12-AE12,AE12-AC12)</f>
        <v>-51462.3828589478</v>
      </c>
      <c r="AN12" s="90" t="n">
        <f aca="false">-CHOOSE($G$3,AF12-AH12,AH12-AF12)</f>
        <v>-158.769740907763</v>
      </c>
      <c r="AO12" s="90" t="n">
        <f aca="false">-CHOOSE($G$3,AI12-AL12,AK12-AI12)</f>
        <v>-0</v>
      </c>
      <c r="AP12" s="107" t="n">
        <f aca="false">SUM(AM12:AO12)</f>
        <v>-51621.1525998555</v>
      </c>
      <c r="AR12" s="90" t="n">
        <f aca="false">-CHOOSE($G$3,AD12-AC12,AC12-AD12)</f>
        <v>-729.975820265579</v>
      </c>
      <c r="AS12" s="90" t="n">
        <f aca="false">-CHOOSE($G$3,AG12-AF12,AF12-AG12)</f>
        <v>-136.870466299795</v>
      </c>
      <c r="AT12" s="90" t="n">
        <f aca="false">-CHOOSE($G$3,AJ12-AI12,AI12-AJ12:AJ13)</f>
        <v>-0</v>
      </c>
      <c r="AU12" s="107" t="n">
        <f aca="false">AR12+AS12+AT12</f>
        <v>-866.846286565375</v>
      </c>
      <c r="AV12" s="107"/>
      <c r="AW12" s="91" t="n">
        <f aca="false">AU12+AP12</f>
        <v>-52487.9988864209</v>
      </c>
      <c r="AY12" s="91" t="n">
        <f aca="false">AK12+AH12+AE12</f>
        <v>1.82493955066394</v>
      </c>
      <c r="AZ12" s="108"/>
    </row>
    <row r="13" customFormat="false" ht="12.75" hidden="false" customHeight="false" outlineLevel="0" collapsed="false">
      <c r="A13" s="25" t="n">
        <f aca="false">EDATE(A12,1)</f>
        <v>37043</v>
      </c>
      <c r="B13" s="95" t="n">
        <f aca="false">Inputs!S8</f>
        <v>298</v>
      </c>
      <c r="C13" s="110"/>
      <c r="D13" s="97" t="n">
        <f aca="false">B13+C13</f>
        <v>298</v>
      </c>
      <c r="E13" s="86" t="n">
        <f aca="false">IF(Z13=0,0,IF(AND(Z13=1,$H$3=1),D13*U13,IF($H$3=2,D13,"N/A")))</f>
        <v>8940</v>
      </c>
      <c r="F13" s="86" t="n">
        <f aca="false">E13*Y13</f>
        <v>8791.75369390959</v>
      </c>
      <c r="G13" s="98" t="n">
        <f aca="false">VLOOKUP($A13,[1]!Table,MATCH(G$4,[1]!Curves,0))</f>
        <v>5.62</v>
      </c>
      <c r="H13" s="99" t="n">
        <f aca="false">Inputs!W8</f>
        <v>5.7</v>
      </c>
      <c r="I13" s="100" t="n">
        <f aca="false">Inputs!T8</f>
        <v>0.0001</v>
      </c>
      <c r="J13" s="98" t="n">
        <f aca="false">VLOOKUP($A13,[1]!Table,MATCH(J$4,[1]!Curves,0))</f>
        <v>0.0175</v>
      </c>
      <c r="K13" s="99" t="n">
        <f aca="false">Inputs!X8</f>
        <v>0.0325</v>
      </c>
      <c r="L13" s="100" t="n">
        <f aca="false">Inputs!U8</f>
        <v>0.0001</v>
      </c>
      <c r="M13" s="105" t="n">
        <v>0</v>
      </c>
      <c r="N13" s="99" t="n">
        <f aca="false">Inputs!Y8</f>
        <v>0</v>
      </c>
      <c r="O13" s="101" t="n">
        <f aca="false">Inputs!V8</f>
        <v>0</v>
      </c>
      <c r="P13" s="102"/>
      <c r="Q13" s="103" t="n">
        <f aca="false">M13+J13+G13</f>
        <v>5.6375</v>
      </c>
      <c r="R13" s="103" t="n">
        <f aca="false">N13+K13+H13</f>
        <v>5.7325</v>
      </c>
      <c r="S13" s="103" t="n">
        <f aca="false">O13+L13+I13</f>
        <v>0.0002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49409.6557597719</v>
      </c>
      <c r="AD13" s="90" t="n">
        <f aca="false">$F13*H13</f>
        <v>50112.9960552846</v>
      </c>
      <c r="AE13" s="90" t="n">
        <f aca="false">$F13*I13</f>
        <v>0.879175369390959</v>
      </c>
      <c r="AF13" s="90" t="n">
        <f aca="false">$F13*J13</f>
        <v>153.855689643418</v>
      </c>
      <c r="AG13" s="90" t="n">
        <f aca="false">$F13*K13</f>
        <v>285.731995052062</v>
      </c>
      <c r="AH13" s="90" t="n">
        <f aca="false">$F13*L13</f>
        <v>0.879175369390959</v>
      </c>
      <c r="AI13" s="90" t="n">
        <f aca="false">$F13*M13</f>
        <v>0</v>
      </c>
      <c r="AJ13" s="90" t="n">
        <f aca="false">$F13*N13</f>
        <v>0</v>
      </c>
      <c r="AK13" s="90" t="n">
        <f aca="false">F13*O13</f>
        <v>0</v>
      </c>
      <c r="AL13" s="94"/>
      <c r="AM13" s="90" t="n">
        <f aca="false">-CHOOSE($G$3,AC13-AE13,AE13-AC13)</f>
        <v>-49408.7765844025</v>
      </c>
      <c r="AN13" s="90" t="n">
        <f aca="false">-CHOOSE($G$3,AF13-AH13,AH13-AF13)</f>
        <v>-152.976514274027</v>
      </c>
      <c r="AO13" s="90" t="n">
        <f aca="false">-CHOOSE($G$3,AI13-AL13,AK13-AI13)</f>
        <v>-0</v>
      </c>
      <c r="AP13" s="107" t="n">
        <f aca="false">SUM(AM13:AO13)</f>
        <v>-49561.7530986765</v>
      </c>
      <c r="AR13" s="90" t="n">
        <f aca="false">-CHOOSE($G$3,AD13-AC13,AC13-AD13)</f>
        <v>-703.340295512768</v>
      </c>
      <c r="AS13" s="90" t="n">
        <f aca="false">-CHOOSE($G$3,AG13-AF13,AF13-AG13)</f>
        <v>-131.876305408644</v>
      </c>
      <c r="AT13" s="90" t="n">
        <f aca="false">-CHOOSE($G$3,AJ13-AI13,AI13-AJ13:AJ14)</f>
        <v>-0</v>
      </c>
      <c r="AU13" s="107" t="n">
        <f aca="false">AR13+AS13+AT13</f>
        <v>-835.216600921411</v>
      </c>
      <c r="AV13" s="107"/>
      <c r="AW13" s="91" t="n">
        <f aca="false">AU13+AP13</f>
        <v>-50396.9696995979</v>
      </c>
      <c r="AY13" s="91" t="n">
        <f aca="false">AK13+AH13+AE13</f>
        <v>1.75835073878192</v>
      </c>
      <c r="AZ13" s="108"/>
    </row>
    <row r="14" customFormat="false" ht="12.75" hidden="false" customHeight="false" outlineLevel="0" collapsed="false">
      <c r="A14" s="25" t="n">
        <f aca="false">EDATE(A13,1)</f>
        <v>37073</v>
      </c>
      <c r="B14" s="95" t="n">
        <f aca="false">Inputs!S9</f>
        <v>298</v>
      </c>
      <c r="C14" s="110"/>
      <c r="D14" s="97" t="n">
        <f aca="false">B14+C14</f>
        <v>298</v>
      </c>
      <c r="E14" s="86" t="n">
        <f aca="false">IF(Z14=0,0,IF(AND(Z14=1,$H$3=1),D14*U14,IF($H$3=2,D14,"N/A")))</f>
        <v>9238</v>
      </c>
      <c r="F14" s="86" t="n">
        <f aca="false">E14*Y14</f>
        <v>9047.12631950382</v>
      </c>
      <c r="G14" s="98" t="n">
        <f aca="false">VLOOKUP($A14,[1]!Table,MATCH(G$4,[1]!Curves,0))</f>
        <v>5.63</v>
      </c>
      <c r="H14" s="99" t="n">
        <f aca="false">Inputs!W9</f>
        <v>5.71</v>
      </c>
      <c r="I14" s="100" t="n">
        <f aca="false">Inputs!T9</f>
        <v>0.0001</v>
      </c>
      <c r="J14" s="98" t="n">
        <f aca="false">VLOOKUP($A14,[1]!Table,MATCH(J$4,[1]!Curves,0))</f>
        <v>0.0175</v>
      </c>
      <c r="K14" s="99" t="n">
        <f aca="false">Inputs!X9</f>
        <v>0.0325</v>
      </c>
      <c r="L14" s="100" t="n">
        <f aca="false">Inputs!U9</f>
        <v>0.0001</v>
      </c>
      <c r="M14" s="105" t="n">
        <v>0</v>
      </c>
      <c r="N14" s="99" t="n">
        <f aca="false">Inputs!Y9</f>
        <v>0</v>
      </c>
      <c r="O14" s="101" t="n">
        <f aca="false">Inputs!V9</f>
        <v>0</v>
      </c>
      <c r="P14" s="102"/>
      <c r="Q14" s="103" t="n">
        <f aca="false">M14+J14+G14</f>
        <v>5.6475</v>
      </c>
      <c r="R14" s="103" t="n">
        <f aca="false">N14+K14+H14</f>
        <v>5.7425</v>
      </c>
      <c r="S14" s="103" t="n">
        <f aca="false">O14+L14+I14</f>
        <v>0.0002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50935.3211788065</v>
      </c>
      <c r="AD14" s="90" t="n">
        <f aca="false">$F14*H14</f>
        <v>51659.0912843668</v>
      </c>
      <c r="AE14" s="90" t="n">
        <f aca="false">$F14*I14</f>
        <v>0.904712631950382</v>
      </c>
      <c r="AF14" s="90" t="n">
        <f aca="false">$F14*J14</f>
        <v>158.324710591317</v>
      </c>
      <c r="AG14" s="90" t="n">
        <f aca="false">$F14*K14</f>
        <v>294.031605383874</v>
      </c>
      <c r="AH14" s="90" t="n">
        <f aca="false">$F14*L14</f>
        <v>0.904712631950382</v>
      </c>
      <c r="AI14" s="90" t="n">
        <f aca="false">$F14*M14</f>
        <v>0</v>
      </c>
      <c r="AJ14" s="90" t="n">
        <f aca="false">$F14*N14</f>
        <v>0</v>
      </c>
      <c r="AK14" s="90" t="n">
        <f aca="false">F14*O14</f>
        <v>0</v>
      </c>
      <c r="AL14" s="94"/>
      <c r="AM14" s="90" t="n">
        <f aca="false">-CHOOSE($G$3,AC14-AE14,AE14-AC14)</f>
        <v>-50934.4164661746</v>
      </c>
      <c r="AN14" s="90" t="n">
        <f aca="false">-CHOOSE($G$3,AF14-AH14,AH14-AF14)</f>
        <v>-157.419997959367</v>
      </c>
      <c r="AO14" s="90" t="n">
        <f aca="false">-CHOOSE($G$3,AI14-AL14,AK14-AI14)</f>
        <v>-0</v>
      </c>
      <c r="AP14" s="107" t="n">
        <f aca="false">SUM(AM14:AO14)</f>
        <v>-51091.8364641339</v>
      </c>
      <c r="AR14" s="90" t="n">
        <f aca="false">-CHOOSE($G$3,AD14-AC14,AC14-AD14)</f>
        <v>-723.770105560303</v>
      </c>
      <c r="AS14" s="90" t="n">
        <f aca="false">-CHOOSE($G$3,AG14-AF14,AF14-AG14)</f>
        <v>-135.706894792557</v>
      </c>
      <c r="AT14" s="90" t="n">
        <f aca="false">-CHOOSE($G$3,AJ14-AI14,AI14-AJ14:AJ15)</f>
        <v>-0</v>
      </c>
      <c r="AU14" s="107" t="n">
        <f aca="false">AR14+AS14+AT14</f>
        <v>-859.47700035286</v>
      </c>
      <c r="AV14" s="107"/>
      <c r="AW14" s="91" t="n">
        <f aca="false">AU14+AP14</f>
        <v>-51951.3134644868</v>
      </c>
      <c r="AY14" s="91" t="n">
        <f aca="false">AK14+AH14+AE14</f>
        <v>1.80942526390076</v>
      </c>
      <c r="AZ14" s="108"/>
    </row>
    <row r="15" customFormat="false" ht="12.75" hidden="false" customHeight="false" outlineLevel="0" collapsed="false">
      <c r="A15" s="25" t="n">
        <f aca="false">EDATE(A14,1)</f>
        <v>37104</v>
      </c>
      <c r="B15" s="95" t="n">
        <f aca="false">Inputs!S10</f>
        <v>298</v>
      </c>
      <c r="C15" s="110"/>
      <c r="D15" s="97" t="n">
        <f aca="false">B15+C15</f>
        <v>298</v>
      </c>
      <c r="E15" s="86" t="n">
        <f aca="false">IF(Z15=0,0,IF(AND(Z15=1,$H$3=1),D15*U15,IF($H$3=2,D15,"N/A")))</f>
        <v>9238</v>
      </c>
      <c r="F15" s="86" t="n">
        <f aca="false">E15*Y15</f>
        <v>9008.38925336646</v>
      </c>
      <c r="G15" s="98" t="n">
        <f aca="false">VLOOKUP($A15,[1]!Table,MATCH(G$4,[1]!Curves,0))</f>
        <v>5.64</v>
      </c>
      <c r="H15" s="99" t="n">
        <f aca="false">Inputs!W10</f>
        <v>5.72</v>
      </c>
      <c r="I15" s="100" t="n">
        <f aca="false">Inputs!T10</f>
        <v>0.0001</v>
      </c>
      <c r="J15" s="98" t="n">
        <f aca="false">VLOOKUP($A15,[1]!Table,MATCH(J$4,[1]!Curves,0))</f>
        <v>0.0175</v>
      </c>
      <c r="K15" s="99" t="n">
        <f aca="false">Inputs!X10</f>
        <v>0.0325</v>
      </c>
      <c r="L15" s="100" t="n">
        <f aca="false">Inputs!U10</f>
        <v>0.0001</v>
      </c>
      <c r="M15" s="105" t="n">
        <v>0</v>
      </c>
      <c r="N15" s="99" t="n">
        <f aca="false">Inputs!Y10</f>
        <v>0</v>
      </c>
      <c r="O15" s="101" t="n">
        <f aca="false">Inputs!V10</f>
        <v>0</v>
      </c>
      <c r="P15" s="102"/>
      <c r="Q15" s="103" t="n">
        <f aca="false">M15+J15+G15</f>
        <v>5.6575</v>
      </c>
      <c r="R15" s="103" t="n">
        <f aca="false">N15+K15+H15</f>
        <v>5.7525</v>
      </c>
      <c r="S15" s="103" t="n">
        <f aca="false">O15+L15+I15</f>
        <v>0.0002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50807.3153889868</v>
      </c>
      <c r="AD15" s="90" t="n">
        <f aca="false">$F15*H15</f>
        <v>51527.9865292562</v>
      </c>
      <c r="AE15" s="90" t="n">
        <f aca="false">$F15*I15</f>
        <v>0.900838925336646</v>
      </c>
      <c r="AF15" s="90" t="n">
        <f aca="false">$F15*J15</f>
        <v>157.646811933913</v>
      </c>
      <c r="AG15" s="90" t="n">
        <f aca="false">$F15*K15</f>
        <v>292.77265073441</v>
      </c>
      <c r="AH15" s="90" t="n">
        <f aca="false">$F15*L15</f>
        <v>0.900838925336646</v>
      </c>
      <c r="AI15" s="90" t="n">
        <f aca="false">$F15*M15</f>
        <v>0</v>
      </c>
      <c r="AJ15" s="90" t="n">
        <f aca="false">$F15*N15</f>
        <v>0</v>
      </c>
      <c r="AK15" s="90" t="n">
        <f aca="false">F15*O15</f>
        <v>0</v>
      </c>
      <c r="AL15" s="94"/>
      <c r="AM15" s="90" t="n">
        <f aca="false">-CHOOSE($G$3,AC15-AE15,AE15-AC15)</f>
        <v>-50806.4145500615</v>
      </c>
      <c r="AN15" s="90" t="n">
        <f aca="false">-CHOOSE($G$3,AF15-AH15,AH15-AF15)</f>
        <v>-156.745973008576</v>
      </c>
      <c r="AO15" s="90" t="n">
        <f aca="false">-CHOOSE($G$3,AI15-AL15,AK15-AI15)</f>
        <v>-0</v>
      </c>
      <c r="AP15" s="107" t="n">
        <f aca="false">SUM(AM15:AO15)</f>
        <v>-50963.1605230701</v>
      </c>
      <c r="AR15" s="90" t="n">
        <f aca="false">-CHOOSE($G$3,AD15-AC15,AC15-AD15)</f>
        <v>-720.671140269318</v>
      </c>
      <c r="AS15" s="90" t="n">
        <f aca="false">-CHOOSE($G$3,AG15-AF15,AF15-AG15)</f>
        <v>-135.125838800497</v>
      </c>
      <c r="AT15" s="90" t="n">
        <f aca="false">-CHOOSE($G$3,AJ15-AI15,AI15-AJ15:AJ16)</f>
        <v>-0</v>
      </c>
      <c r="AU15" s="107" t="n">
        <f aca="false">AR15+AS15+AT15</f>
        <v>-855.796979069815</v>
      </c>
      <c r="AV15" s="107"/>
      <c r="AW15" s="91" t="n">
        <f aca="false">AU15+AP15</f>
        <v>-51818.9575021399</v>
      </c>
      <c r="AY15" s="91" t="n">
        <f aca="false">AK15+AH15+AE15</f>
        <v>1.80167785067329</v>
      </c>
      <c r="AZ15" s="108"/>
    </row>
    <row r="16" customFormat="false" ht="12.75" hidden="false" customHeight="false" outlineLevel="0" collapsed="false">
      <c r="A16" s="25" t="n">
        <f aca="false">EDATE(A15,1)</f>
        <v>37135</v>
      </c>
      <c r="B16" s="95" t="n">
        <f aca="false">Inputs!S11</f>
        <v>298</v>
      </c>
      <c r="C16" s="110"/>
      <c r="D16" s="97" t="n">
        <f aca="false">B16+C16</f>
        <v>298</v>
      </c>
      <c r="E16" s="86" t="n">
        <f aca="false">IF(Z16=0,0,IF(AND(Z16=1,$H$3=1),D16*U16,IF($H$3=2,D16,"N/A")))</f>
        <v>8940</v>
      </c>
      <c r="F16" s="86" t="n">
        <f aca="false">E16*Y16</f>
        <v>8681.19706352986</v>
      </c>
      <c r="G16" s="98" t="n">
        <f aca="false">VLOOKUP($A16,[1]!Table,MATCH(G$4,[1]!Curves,0))</f>
        <v>5.59</v>
      </c>
      <c r="H16" s="99" t="n">
        <f aca="false">Inputs!W11</f>
        <v>5.67</v>
      </c>
      <c r="I16" s="100" t="n">
        <f aca="false">Inputs!T11</f>
        <v>0.0001</v>
      </c>
      <c r="J16" s="98" t="n">
        <f aca="false">VLOOKUP($A16,[1]!Table,MATCH(J$4,[1]!Curves,0))</f>
        <v>0.0175</v>
      </c>
      <c r="K16" s="99" t="n">
        <f aca="false">Inputs!X11</f>
        <v>0.0325</v>
      </c>
      <c r="L16" s="100" t="n">
        <f aca="false">Inputs!U11</f>
        <v>0.0001</v>
      </c>
      <c r="M16" s="105" t="n">
        <v>0</v>
      </c>
      <c r="N16" s="99" t="n">
        <f aca="false">Inputs!Y11</f>
        <v>0</v>
      </c>
      <c r="O16" s="101" t="n">
        <f aca="false">Inputs!V11</f>
        <v>0</v>
      </c>
      <c r="P16" s="102"/>
      <c r="Q16" s="103" t="n">
        <f aca="false">M16+J16+G16</f>
        <v>5.6075</v>
      </c>
      <c r="R16" s="103" t="n">
        <f aca="false">N16+K16+H16</f>
        <v>5.7025</v>
      </c>
      <c r="S16" s="103" t="n">
        <f aca="false">O16+L16+I16</f>
        <v>0.0002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48527.8915851319</v>
      </c>
      <c r="AD16" s="90" t="n">
        <f aca="false">$F16*H16</f>
        <v>49222.3873502143</v>
      </c>
      <c r="AE16" s="90" t="n">
        <f aca="false">$F16*I16</f>
        <v>0.868119706352986</v>
      </c>
      <c r="AF16" s="90" t="n">
        <f aca="false">$F16*J16</f>
        <v>151.920948611773</v>
      </c>
      <c r="AG16" s="90" t="n">
        <f aca="false">$F16*K16</f>
        <v>282.13890456472</v>
      </c>
      <c r="AH16" s="90" t="n">
        <f aca="false">$F16*L16</f>
        <v>0.868119706352986</v>
      </c>
      <c r="AI16" s="90" t="n">
        <f aca="false">$F16*M16</f>
        <v>0</v>
      </c>
      <c r="AJ16" s="90" t="n">
        <f aca="false">$F16*N16</f>
        <v>0</v>
      </c>
      <c r="AK16" s="90" t="n">
        <f aca="false">F16*O16</f>
        <v>0</v>
      </c>
      <c r="AL16" s="94"/>
      <c r="AM16" s="90" t="n">
        <f aca="false">-CHOOSE($G$3,AC16-AE16,AE16-AC16)</f>
        <v>-48527.0234654256</v>
      </c>
      <c r="AN16" s="90" t="n">
        <f aca="false">-CHOOSE($G$3,AF16-AH16,AH16-AF16)</f>
        <v>-151.05282890542</v>
      </c>
      <c r="AO16" s="90" t="n">
        <f aca="false">-CHOOSE($G$3,AI16-AL16,AK16-AI16)</f>
        <v>-0</v>
      </c>
      <c r="AP16" s="107" t="n">
        <f aca="false">SUM(AM16:AO16)</f>
        <v>-48678.076294331</v>
      </c>
      <c r="AR16" s="90" t="n">
        <f aca="false">-CHOOSE($G$3,AD16-AC16,AC16-AD16)</f>
        <v>-694.495765082393</v>
      </c>
      <c r="AS16" s="90" t="n">
        <f aca="false">-CHOOSE($G$3,AG16-AF16,AF16-AG16)</f>
        <v>-130.217955952948</v>
      </c>
      <c r="AT16" s="90" t="n">
        <f aca="false">-CHOOSE($G$3,AJ16-AI16,AI16-AJ16:AJ17)</f>
        <v>-0</v>
      </c>
      <c r="AU16" s="107" t="n">
        <f aca="false">AR16+AS16+AT16</f>
        <v>-824.713721035341</v>
      </c>
      <c r="AV16" s="107"/>
      <c r="AW16" s="91" t="n">
        <f aca="false">AU16+AP16</f>
        <v>-49502.7900153663</v>
      </c>
      <c r="AY16" s="91" t="n">
        <f aca="false">AK16+AH16+AE16</f>
        <v>1.73623941270597</v>
      </c>
      <c r="AZ16" s="108"/>
    </row>
    <row r="17" customFormat="false" ht="12.75" hidden="false" customHeight="false" outlineLevel="0" collapsed="false">
      <c r="A17" s="25" t="n">
        <f aca="false">EDATE(A16,1)</f>
        <v>37165</v>
      </c>
      <c r="B17" s="95" t="n">
        <f aca="false">Inputs!S12</f>
        <v>298</v>
      </c>
      <c r="C17" s="110"/>
      <c r="D17" s="97" t="n">
        <f aca="false">B17+C17</f>
        <v>298</v>
      </c>
      <c r="E17" s="86" t="n">
        <f aca="false">IF(Z17=0,0,IF(AND(Z17=1,$H$3=1),D17*U17,IF($H$3=2,D17,"N/A")))</f>
        <v>9238</v>
      </c>
      <c r="F17" s="86" t="n">
        <f aca="false">E17*Y17</f>
        <v>8934.31820792556</v>
      </c>
      <c r="G17" s="98" t="n">
        <f aca="false">VLOOKUP($A17,[1]!Table,MATCH(G$4,[1]!Curves,0))</f>
        <v>5.598</v>
      </c>
      <c r="H17" s="99" t="n">
        <f aca="false">Inputs!W12</f>
        <v>5.678</v>
      </c>
      <c r="I17" s="100" t="n">
        <f aca="false">Inputs!T12</f>
        <v>0.0001</v>
      </c>
      <c r="J17" s="98" t="n">
        <f aca="false">VLOOKUP($A17,[1]!Table,MATCH(J$4,[1]!Curves,0))</f>
        <v>0.0175</v>
      </c>
      <c r="K17" s="99" t="n">
        <f aca="false">Inputs!X12</f>
        <v>0.0325</v>
      </c>
      <c r="L17" s="100" t="n">
        <f aca="false">Inputs!U12</f>
        <v>0.0001</v>
      </c>
      <c r="M17" s="105" t="n">
        <v>0</v>
      </c>
      <c r="N17" s="99" t="n">
        <f aca="false">Inputs!Y12</f>
        <v>0</v>
      </c>
      <c r="O17" s="101" t="n">
        <f aca="false">Inputs!V12</f>
        <v>0</v>
      </c>
      <c r="P17" s="102"/>
      <c r="Q17" s="103" t="n">
        <f aca="false">M17+J17+G17</f>
        <v>5.6155</v>
      </c>
      <c r="R17" s="103" t="n">
        <f aca="false">N17+K17+H17</f>
        <v>5.7105</v>
      </c>
      <c r="S17" s="103" t="n">
        <f aca="false">O17+L17+I17</f>
        <v>0.0002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50014.3133279673</v>
      </c>
      <c r="AD17" s="90" t="n">
        <f aca="false">$F17*H17</f>
        <v>50729.0587846013</v>
      </c>
      <c r="AE17" s="90" t="n">
        <f aca="false">$F17*I17</f>
        <v>0.893431820792556</v>
      </c>
      <c r="AF17" s="90" t="n">
        <f aca="false">$F17*J17</f>
        <v>156.350568638697</v>
      </c>
      <c r="AG17" s="90" t="n">
        <f aca="false">$F17*K17</f>
        <v>290.365341757581</v>
      </c>
      <c r="AH17" s="90" t="n">
        <f aca="false">$F17*L17</f>
        <v>0.893431820792556</v>
      </c>
      <c r="AI17" s="90" t="n">
        <f aca="false">$F17*M17</f>
        <v>0</v>
      </c>
      <c r="AJ17" s="90" t="n">
        <f aca="false">$F17*N17</f>
        <v>0</v>
      </c>
      <c r="AK17" s="90" t="n">
        <f aca="false">F17*O17</f>
        <v>0</v>
      </c>
      <c r="AL17" s="94"/>
      <c r="AM17" s="90" t="n">
        <f aca="false">-CHOOSE($G$3,AC17-AE17,AE17-AC17)</f>
        <v>-50013.4198961465</v>
      </c>
      <c r="AN17" s="90" t="n">
        <f aca="false">-CHOOSE($G$3,AF17-AH17,AH17-AF17)</f>
        <v>-155.457136817905</v>
      </c>
      <c r="AO17" s="90" t="n">
        <f aca="false">-CHOOSE($G$3,AI17-AL17,AK17-AI17)</f>
        <v>-0</v>
      </c>
      <c r="AP17" s="107" t="n">
        <f aca="false">SUM(AM17:AO17)</f>
        <v>-50168.8770329644</v>
      </c>
      <c r="AR17" s="90" t="n">
        <f aca="false">-CHOOSE($G$3,AD17-AC17,AC17-AD17)</f>
        <v>-714.745456634046</v>
      </c>
      <c r="AS17" s="90" t="n">
        <f aca="false">-CHOOSE($G$3,AG17-AF17,AF17-AG17)</f>
        <v>-134.014773118883</v>
      </c>
      <c r="AT17" s="90" t="n">
        <f aca="false">-CHOOSE($G$3,AJ17-AI17,AI17-AJ17:AJ18)</f>
        <v>-0</v>
      </c>
      <c r="AU17" s="107" t="n">
        <f aca="false">AR17+AS17+AT17</f>
        <v>-848.760229752929</v>
      </c>
      <c r="AV17" s="107"/>
      <c r="AW17" s="91" t="n">
        <f aca="false">AU17+AP17</f>
        <v>-51017.6372627173</v>
      </c>
      <c r="AY17" s="91" t="n">
        <f aca="false">AK17+AH17+AE17</f>
        <v>1.78686364158511</v>
      </c>
      <c r="AZ17" s="108"/>
    </row>
    <row r="18" customFormat="false" ht="12.75" hidden="false" customHeight="false" outlineLevel="0" collapsed="false">
      <c r="A18" s="25" t="n">
        <f aca="false">EDATE(A17,1)</f>
        <v>37196</v>
      </c>
      <c r="B18" s="95" t="n">
        <f aca="false">Inputs!S13</f>
        <v>298</v>
      </c>
      <c r="C18" s="110"/>
      <c r="D18" s="97" t="n">
        <f aca="false">B18+C18</f>
        <v>298</v>
      </c>
      <c r="E18" s="86" t="n">
        <f aca="false">IF(Z18=0,0,IF(AND(Z18=1,$H$3=1),D18*U18,IF($H$3=2,D18,"N/A")))</f>
        <v>8940</v>
      </c>
      <c r="F18" s="86" t="n">
        <f aca="false">E18*Y18</f>
        <v>8609.67511941688</v>
      </c>
      <c r="G18" s="98" t="n">
        <f aca="false">VLOOKUP($A18,[1]!Table,MATCH(G$4,[1]!Curves,0))</f>
        <v>5.668</v>
      </c>
      <c r="H18" s="99" t="n">
        <f aca="false">Inputs!W13</f>
        <v>5.748</v>
      </c>
      <c r="I18" s="100" t="n">
        <f aca="false">Inputs!T13</f>
        <v>0.0001</v>
      </c>
      <c r="J18" s="98" t="n">
        <f aca="false">VLOOKUP($A18,[1]!Table,MATCH(J$4,[1]!Curves,0))</f>
        <v>0.02</v>
      </c>
      <c r="K18" s="99" t="n">
        <f aca="false">Inputs!X13</f>
        <v>0.035</v>
      </c>
      <c r="L18" s="100" t="n">
        <f aca="false">Inputs!U13</f>
        <v>0.0001</v>
      </c>
      <c r="M18" s="105" t="n">
        <v>0</v>
      </c>
      <c r="N18" s="99" t="n">
        <f aca="false">Inputs!Y13</f>
        <v>0</v>
      </c>
      <c r="O18" s="101" t="n">
        <f aca="false">Inputs!V13</f>
        <v>0</v>
      </c>
      <c r="P18" s="102"/>
      <c r="Q18" s="103" t="n">
        <f aca="false">M18+J18+G18</f>
        <v>5.688</v>
      </c>
      <c r="R18" s="103" t="n">
        <f aca="false">N18+K18+H18</f>
        <v>5.783</v>
      </c>
      <c r="S18" s="103" t="n">
        <f aca="false">O18+L18+I18</f>
        <v>0.0002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48799.6385768549</v>
      </c>
      <c r="AD18" s="90" t="n">
        <f aca="false">$F18*H18</f>
        <v>49488.4125864082</v>
      </c>
      <c r="AE18" s="90" t="n">
        <f aca="false">$F18*I18</f>
        <v>0.860967511941688</v>
      </c>
      <c r="AF18" s="90" t="n">
        <f aca="false">$F18*J18</f>
        <v>172.193502388338</v>
      </c>
      <c r="AG18" s="90" t="n">
        <f aca="false">$F18*K18</f>
        <v>301.338629179591</v>
      </c>
      <c r="AH18" s="90" t="n">
        <f aca="false">$F18*L18</f>
        <v>0.860967511941688</v>
      </c>
      <c r="AI18" s="90" t="n">
        <f aca="false">$F18*M18</f>
        <v>0</v>
      </c>
      <c r="AJ18" s="90" t="n">
        <f aca="false">$F18*N18</f>
        <v>0</v>
      </c>
      <c r="AK18" s="90" t="n">
        <f aca="false">F18*O18</f>
        <v>0</v>
      </c>
      <c r="AL18" s="94"/>
      <c r="AM18" s="90" t="n">
        <f aca="false">-CHOOSE($G$3,AC18-AE18,AE18-AC18)</f>
        <v>-48798.7776093429</v>
      </c>
      <c r="AN18" s="90" t="n">
        <f aca="false">-CHOOSE($G$3,AF18-AH18,AH18-AF18)</f>
        <v>-171.332534876396</v>
      </c>
      <c r="AO18" s="90" t="n">
        <f aca="false">-CHOOSE($G$3,AI18-AL18,AK18-AI18)</f>
        <v>-0</v>
      </c>
      <c r="AP18" s="107" t="n">
        <f aca="false">SUM(AM18:AO18)</f>
        <v>-48970.1101442193</v>
      </c>
      <c r="AR18" s="90" t="n">
        <f aca="false">-CHOOSE($G$3,AD18-AC18,AC18-AD18)</f>
        <v>-688.774009553352</v>
      </c>
      <c r="AS18" s="90" t="n">
        <f aca="false">-CHOOSE($G$3,AG18-AF18,AF18-AG18)</f>
        <v>-129.145126791253</v>
      </c>
      <c r="AT18" s="90" t="n">
        <f aca="false">-CHOOSE($G$3,AJ18-AI18,AI18-AJ18:AJ19)</f>
        <v>-0</v>
      </c>
      <c r="AU18" s="107" t="n">
        <f aca="false">AR18+AS18+AT18</f>
        <v>-817.919136344605</v>
      </c>
      <c r="AV18" s="107"/>
      <c r="AW18" s="91" t="n">
        <f aca="false">AU18+AP18</f>
        <v>-49788.0292805639</v>
      </c>
      <c r="AY18" s="91" t="n">
        <f aca="false">AK18+AH18+AE18</f>
        <v>1.72193502388338</v>
      </c>
      <c r="AZ18" s="108"/>
    </row>
    <row r="19" customFormat="false" ht="12.75" hidden="false" customHeight="false" outlineLevel="0" collapsed="false">
      <c r="A19" s="25" t="n">
        <f aca="false">EDATE(A18,1)</f>
        <v>37226</v>
      </c>
      <c r="B19" s="95" t="n">
        <f aca="false">Inputs!S14</f>
        <v>345</v>
      </c>
      <c r="C19" s="110"/>
      <c r="D19" s="97" t="n">
        <f aca="false">B19+C19</f>
        <v>345</v>
      </c>
      <c r="E19" s="86" t="n">
        <f aca="false">IF(Z19=0,0,IF(AND(Z19=1,$H$3=1),D19*U19,IF($H$3=2,D19,"N/A")))</f>
        <v>10695</v>
      </c>
      <c r="F19" s="86" t="n">
        <f aca="false">E19*Y19</f>
        <v>10258.2414494876</v>
      </c>
      <c r="G19" s="98" t="n">
        <f aca="false">VLOOKUP($A19,[1]!Table,MATCH(G$4,[1]!Curves,0))</f>
        <v>5.763</v>
      </c>
      <c r="H19" s="99" t="n">
        <f aca="false">Inputs!W14</f>
        <v>5.843</v>
      </c>
      <c r="I19" s="100" t="n">
        <f aca="false">Inputs!T14</f>
        <v>0.0001</v>
      </c>
      <c r="J19" s="98" t="n">
        <f aca="false">VLOOKUP($A19,[1]!Table,MATCH(J$4,[1]!Curves,0))</f>
        <v>0.02</v>
      </c>
      <c r="K19" s="99" t="n">
        <f aca="false">Inputs!X14</f>
        <v>0.035</v>
      </c>
      <c r="L19" s="100" t="n">
        <f aca="false">Inputs!U14</f>
        <v>0.0001</v>
      </c>
      <c r="M19" s="105" t="n">
        <v>0</v>
      </c>
      <c r="N19" s="99" t="n">
        <f aca="false">Inputs!Y14</f>
        <v>0</v>
      </c>
      <c r="O19" s="101" t="n">
        <f aca="false">Inputs!V14</f>
        <v>0</v>
      </c>
      <c r="P19" s="102"/>
      <c r="Q19" s="103" t="n">
        <f aca="false">M19+J19+G19</f>
        <v>5.783</v>
      </c>
      <c r="R19" s="103" t="n">
        <f aca="false">N19+K19+H19</f>
        <v>5.878</v>
      </c>
      <c r="S19" s="103" t="n">
        <f aca="false">O19+L19+I19</f>
        <v>0.0002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59118.2454733973</v>
      </c>
      <c r="AD19" s="90" t="n">
        <f aca="false">$F19*H19</f>
        <v>59938.9047893563</v>
      </c>
      <c r="AE19" s="90" t="n">
        <f aca="false">$F19*I19</f>
        <v>1.02582414494876</v>
      </c>
      <c r="AF19" s="90" t="n">
        <f aca="false">$F19*J19</f>
        <v>205.164828989753</v>
      </c>
      <c r="AG19" s="90" t="n">
        <f aca="false">$F19*K19</f>
        <v>359.038450732068</v>
      </c>
      <c r="AH19" s="90" t="n">
        <f aca="false">$F19*L19</f>
        <v>1.02582414494876</v>
      </c>
      <c r="AI19" s="90" t="n">
        <f aca="false">$F19*M19</f>
        <v>0</v>
      </c>
      <c r="AJ19" s="90" t="n">
        <f aca="false">$F19*N19</f>
        <v>0</v>
      </c>
      <c r="AK19" s="90" t="n">
        <f aca="false">F19*O19</f>
        <v>0</v>
      </c>
      <c r="AL19" s="94"/>
      <c r="AM19" s="90" t="n">
        <f aca="false">-CHOOSE($G$3,AC19-AE19,AE19-AC19)</f>
        <v>-59117.2196492523</v>
      </c>
      <c r="AN19" s="90" t="n">
        <f aca="false">-CHOOSE($G$3,AF19-AH19,AH19-AF19)</f>
        <v>-204.139004844804</v>
      </c>
      <c r="AO19" s="90" t="n">
        <f aca="false">-CHOOSE($G$3,AI19-AL19,AK19-AI19)</f>
        <v>-0</v>
      </c>
      <c r="AP19" s="107" t="n">
        <f aca="false">SUM(AM19:AO19)</f>
        <v>-59321.3586540971</v>
      </c>
      <c r="AR19" s="90" t="n">
        <f aca="false">-CHOOSE($G$3,AD19-AC19,AC19-AD19)</f>
        <v>-820.659315959012</v>
      </c>
      <c r="AS19" s="90" t="n">
        <f aca="false">-CHOOSE($G$3,AG19-AF19,AF19-AG19)</f>
        <v>-153.873621742315</v>
      </c>
      <c r="AT19" s="90" t="n">
        <f aca="false">-CHOOSE($G$3,AJ19-AI19,AI19-AJ19:AJ20)</f>
        <v>-0</v>
      </c>
      <c r="AU19" s="107" t="n">
        <f aca="false">AR19+AS19+AT19</f>
        <v>-974.532937701327</v>
      </c>
      <c r="AV19" s="107"/>
      <c r="AW19" s="91" t="n">
        <f aca="false">AU19+AP19</f>
        <v>-60295.8915917985</v>
      </c>
      <c r="AY19" s="91" t="n">
        <f aca="false">AK19+AH19+AE19</f>
        <v>2.05164828989753</v>
      </c>
      <c r="AZ19" s="108"/>
    </row>
    <row r="20" customFormat="false" ht="12.75" hidden="false" customHeight="false" outlineLevel="0" collapsed="false">
      <c r="A20" s="25" t="n">
        <f aca="false">EDATE(A19,1)</f>
        <v>37257</v>
      </c>
      <c r="B20" s="95" t="n">
        <f aca="false">Inputs!S15</f>
        <v>345</v>
      </c>
      <c r="C20" s="110"/>
      <c r="D20" s="97" t="n">
        <f aca="false">B20+C20</f>
        <v>345</v>
      </c>
      <c r="E20" s="86" t="n">
        <f aca="false">IF(Z20=0,0,IF(AND(Z20=1,$H$3=1),D20*U20,IF($H$3=2,D20,"N/A")))</f>
        <v>10695</v>
      </c>
      <c r="F20" s="86" t="n">
        <f aca="false">E20*Y20</f>
        <v>10214.8160854785</v>
      </c>
      <c r="G20" s="98" t="n">
        <f aca="false">VLOOKUP($A20,[1]!Table,MATCH(G$4,[1]!Curves,0))</f>
        <v>5.768</v>
      </c>
      <c r="H20" s="99" t="n">
        <f aca="false">Inputs!W15</f>
        <v>5.848</v>
      </c>
      <c r="I20" s="100" t="n">
        <f aca="false">Inputs!T15</f>
        <v>0.0001</v>
      </c>
      <c r="J20" s="98" t="n">
        <f aca="false">VLOOKUP($A20,[1]!Table,MATCH(J$4,[1]!Curves,0))</f>
        <v>0.02</v>
      </c>
      <c r="K20" s="99" t="n">
        <f aca="false">Inputs!X15</f>
        <v>0.035</v>
      </c>
      <c r="L20" s="100" t="n">
        <f aca="false">Inputs!U15</f>
        <v>0.0001</v>
      </c>
      <c r="M20" s="105" t="n">
        <v>0</v>
      </c>
      <c r="N20" s="99" t="n">
        <f aca="false">Inputs!Y15</f>
        <v>0</v>
      </c>
      <c r="O20" s="101" t="n">
        <f aca="false">Inputs!V15</f>
        <v>0</v>
      </c>
      <c r="P20" s="102"/>
      <c r="Q20" s="103" t="n">
        <f aca="false">M20+J20+G20</f>
        <v>5.788</v>
      </c>
      <c r="R20" s="103" t="n">
        <f aca="false">N20+K20+H20</f>
        <v>5.883</v>
      </c>
      <c r="S20" s="103" t="n">
        <f aca="false">O20+L20+I20</f>
        <v>0.0002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58919.0591810399</v>
      </c>
      <c r="AD20" s="90" t="n">
        <f aca="false">$F20*H20</f>
        <v>59736.2444678782</v>
      </c>
      <c r="AE20" s="90" t="n">
        <f aca="false">$F20*I20</f>
        <v>1.02148160854785</v>
      </c>
      <c r="AF20" s="90" t="n">
        <f aca="false">$F20*J20</f>
        <v>204.29632170957</v>
      </c>
      <c r="AG20" s="90" t="n">
        <f aca="false">$F20*K20</f>
        <v>357.518562991747</v>
      </c>
      <c r="AH20" s="90" t="n">
        <f aca="false">$F20*L20</f>
        <v>1.02148160854785</v>
      </c>
      <c r="AI20" s="90" t="n">
        <f aca="false">$F20*M20</f>
        <v>0</v>
      </c>
      <c r="AJ20" s="90" t="n">
        <f aca="false">$F20*N20</f>
        <v>0</v>
      </c>
      <c r="AK20" s="90" t="n">
        <f aca="false">F20*O20</f>
        <v>0</v>
      </c>
      <c r="AL20" s="94"/>
      <c r="AM20" s="90" t="n">
        <f aca="false">-CHOOSE($G$3,AC20-AE20,AE20-AC20)</f>
        <v>-58918.0376994314</v>
      </c>
      <c r="AN20" s="90" t="n">
        <f aca="false">-CHOOSE($G$3,AF20-AH20,AH20-AF20)</f>
        <v>-203.274840101022</v>
      </c>
      <c r="AO20" s="90" t="n">
        <f aca="false">-CHOOSE($G$3,AI20-AL20,AK20-AI20)</f>
        <v>-0</v>
      </c>
      <c r="AP20" s="107" t="n">
        <f aca="false">SUM(AM20:AO20)</f>
        <v>-59121.3125395324</v>
      </c>
      <c r="AR20" s="90" t="n">
        <f aca="false">-CHOOSE($G$3,AD20-AC20,AC20-AD20)</f>
        <v>-817.185286838285</v>
      </c>
      <c r="AS20" s="90" t="n">
        <f aca="false">-CHOOSE($G$3,AG20-AF20,AF20-AG20)</f>
        <v>-153.222241282177</v>
      </c>
      <c r="AT20" s="90" t="n">
        <f aca="false">-CHOOSE($G$3,AJ20-AI20,AI20-AJ20:AJ21)</f>
        <v>-0</v>
      </c>
      <c r="AU20" s="107" t="n">
        <f aca="false">AR20+AS20+AT20</f>
        <v>-970.407528120462</v>
      </c>
      <c r="AV20" s="107"/>
      <c r="AW20" s="91" t="n">
        <f aca="false">AU20+AP20</f>
        <v>-60091.7200676528</v>
      </c>
      <c r="AY20" s="91" t="n">
        <f aca="false">AK20+AH20+AE20</f>
        <v>2.0429632170957</v>
      </c>
      <c r="AZ20" s="108"/>
    </row>
    <row r="21" customFormat="false" ht="12.75" hidden="false" customHeight="false" outlineLevel="0" collapsed="false">
      <c r="A21" s="25" t="n">
        <f aca="false">EDATE(A20,1)</f>
        <v>37288</v>
      </c>
      <c r="B21" s="95" t="n">
        <f aca="false">Inputs!S16</f>
        <v>345</v>
      </c>
      <c r="C21" s="110"/>
      <c r="D21" s="97" t="n">
        <f aca="false">B21+C21</f>
        <v>345</v>
      </c>
      <c r="E21" s="86" t="n">
        <f aca="false">IF(Z21=0,0,IF(AND(Z21=1,$H$3=1),D21*U21,IF($H$3=2,D21,"N/A")))</f>
        <v>9660</v>
      </c>
      <c r="F21" s="86" t="n">
        <f aca="false">E21*Y21</f>
        <v>9185.9959948991</v>
      </c>
      <c r="G21" s="98" t="n">
        <f aca="false">VLOOKUP($A21,[1]!Table,MATCH(G$4,[1]!Curves,0))</f>
        <v>5.548</v>
      </c>
      <c r="H21" s="99" t="n">
        <f aca="false">Inputs!W16</f>
        <v>5.628</v>
      </c>
      <c r="I21" s="100" t="n">
        <f aca="false">Inputs!T16</f>
        <v>0.0001</v>
      </c>
      <c r="J21" s="98" t="n">
        <f aca="false">VLOOKUP($A21,[1]!Table,MATCH(J$4,[1]!Curves,0))</f>
        <v>0.02</v>
      </c>
      <c r="K21" s="99" t="n">
        <f aca="false">Inputs!X16</f>
        <v>0.035</v>
      </c>
      <c r="L21" s="100" t="n">
        <f aca="false">Inputs!U16</f>
        <v>0.0001</v>
      </c>
      <c r="M21" s="105" t="n">
        <v>0</v>
      </c>
      <c r="N21" s="99" t="n">
        <f aca="false">Inputs!Y16</f>
        <v>0</v>
      </c>
      <c r="O21" s="101" t="n">
        <f aca="false">Inputs!V16</f>
        <v>0</v>
      </c>
      <c r="P21" s="102"/>
      <c r="Q21" s="103" t="n">
        <f aca="false">M21+J21+G21</f>
        <v>5.568</v>
      </c>
      <c r="R21" s="103" t="n">
        <f aca="false">N21+K21+H21</f>
        <v>5.663</v>
      </c>
      <c r="S21" s="103" t="n">
        <f aca="false">O21+L21+I21</f>
        <v>0.0002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50963.9057797002</v>
      </c>
      <c r="AD21" s="90" t="n">
        <f aca="false">$F21*H21</f>
        <v>51698.7854592921</v>
      </c>
      <c r="AE21" s="90" t="n">
        <f aca="false">$F21*I21</f>
        <v>0.91859959948991</v>
      </c>
      <c r="AF21" s="90" t="n">
        <f aca="false">$F21*J21</f>
        <v>183.719919897982</v>
      </c>
      <c r="AG21" s="90" t="n">
        <f aca="false">$F21*K21</f>
        <v>321.509859821468</v>
      </c>
      <c r="AH21" s="90" t="n">
        <f aca="false">$F21*L21</f>
        <v>0.91859959948991</v>
      </c>
      <c r="AI21" s="90" t="n">
        <f aca="false">$F21*M21</f>
        <v>0</v>
      </c>
      <c r="AJ21" s="90" t="n">
        <f aca="false">$F21*N21</f>
        <v>0</v>
      </c>
      <c r="AK21" s="90" t="n">
        <f aca="false">F21*O21</f>
        <v>0</v>
      </c>
      <c r="AL21" s="94"/>
      <c r="AM21" s="90" t="n">
        <f aca="false">-CHOOSE($G$3,AC21-AE21,AE21-AC21)</f>
        <v>-50962.9871801007</v>
      </c>
      <c r="AN21" s="90" t="n">
        <f aca="false">-CHOOSE($G$3,AF21-AH21,AH21-AF21)</f>
        <v>-182.801320298492</v>
      </c>
      <c r="AO21" s="90" t="n">
        <f aca="false">-CHOOSE($G$3,AI21-AL21,AK21-AI21)</f>
        <v>-0</v>
      </c>
      <c r="AP21" s="107" t="n">
        <f aca="false">SUM(AM21:AO21)</f>
        <v>-51145.7885003992</v>
      </c>
      <c r="AR21" s="90" t="n">
        <f aca="false">-CHOOSE($G$3,AD21-AC21,AC21-AD21)</f>
        <v>-734.879679591933</v>
      </c>
      <c r="AS21" s="90" t="n">
        <f aca="false">-CHOOSE($G$3,AG21-AF21,AF21-AG21)</f>
        <v>-137.789939923487</v>
      </c>
      <c r="AT21" s="90" t="n">
        <f aca="false">-CHOOSE($G$3,AJ21-AI21,AI21-AJ21:AJ22)</f>
        <v>-0</v>
      </c>
      <c r="AU21" s="107" t="n">
        <f aca="false">AR21+AS21+AT21</f>
        <v>-872.66961951542</v>
      </c>
      <c r="AV21" s="107"/>
      <c r="AW21" s="91" t="n">
        <f aca="false">AU21+AP21</f>
        <v>-52018.4581199146</v>
      </c>
      <c r="AY21" s="91" t="n">
        <f aca="false">AK21+AH21+AE21</f>
        <v>1.83719919897982</v>
      </c>
      <c r="AZ21" s="108"/>
    </row>
    <row r="22" customFormat="false" ht="12.75" hidden="false" customHeight="false" outlineLevel="0" collapsed="false">
      <c r="A22" s="25" t="n">
        <f aca="false">EDATE(A21,1)</f>
        <v>37316</v>
      </c>
      <c r="B22" s="95" t="n">
        <f aca="false">Inputs!S17</f>
        <v>298</v>
      </c>
      <c r="C22" s="110"/>
      <c r="D22" s="97" t="n">
        <f aca="false">B22+C22</f>
        <v>298</v>
      </c>
      <c r="E22" s="86" t="n">
        <f aca="false">IF(Z22=0,0,IF(AND(Z22=1,$H$3=1),D22*U22,IF($H$3=2,D22,"N/A")))</f>
        <v>9238</v>
      </c>
      <c r="F22" s="86" t="n">
        <f aca="false">E22*Y22</f>
        <v>8750.01886950855</v>
      </c>
      <c r="G22" s="98" t="n">
        <f aca="false">VLOOKUP($A22,[1]!Table,MATCH(G$4,[1]!Curves,0))</f>
        <v>5.183</v>
      </c>
      <c r="H22" s="99" t="n">
        <f aca="false">Inputs!W17</f>
        <v>5.263</v>
      </c>
      <c r="I22" s="100" t="n">
        <f aca="false">Inputs!T17</f>
        <v>0.0001</v>
      </c>
      <c r="J22" s="98" t="n">
        <f aca="false">VLOOKUP($A22,[1]!Table,MATCH(J$4,[1]!Curves,0))</f>
        <v>0.02</v>
      </c>
      <c r="K22" s="99" t="n">
        <f aca="false">Inputs!X17</f>
        <v>0.035</v>
      </c>
      <c r="L22" s="100" t="n">
        <f aca="false">Inputs!U17</f>
        <v>0.0001</v>
      </c>
      <c r="M22" s="105" t="n">
        <v>0</v>
      </c>
      <c r="N22" s="99" t="n">
        <f aca="false">Inputs!Y17</f>
        <v>0</v>
      </c>
      <c r="O22" s="101" t="n">
        <f aca="false">Inputs!V17</f>
        <v>0</v>
      </c>
      <c r="P22" s="102"/>
      <c r="Q22" s="103" t="n">
        <f aca="false">M22+J22+G22</f>
        <v>5.203</v>
      </c>
      <c r="R22" s="103" t="n">
        <f aca="false">N22+K22+H22</f>
        <v>5.298</v>
      </c>
      <c r="S22" s="103" t="n">
        <f aca="false">O22+L22+I22</f>
        <v>0.0002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45351.3478006628</v>
      </c>
      <c r="AD22" s="90" t="n">
        <f aca="false">$F22*H22</f>
        <v>46051.3493102235</v>
      </c>
      <c r="AE22" s="90" t="n">
        <f aca="false">$F22*I22</f>
        <v>0.875001886950855</v>
      </c>
      <c r="AF22" s="90" t="n">
        <f aca="false">$F22*J22</f>
        <v>175.000377390171</v>
      </c>
      <c r="AG22" s="90" t="n">
        <f aca="false">$F22*K22</f>
        <v>306.250660432799</v>
      </c>
      <c r="AH22" s="90" t="n">
        <f aca="false">$F22*L22</f>
        <v>0.875001886950855</v>
      </c>
      <c r="AI22" s="90" t="n">
        <f aca="false">$F22*M22</f>
        <v>0</v>
      </c>
      <c r="AJ22" s="90" t="n">
        <f aca="false">$F22*N22</f>
        <v>0</v>
      </c>
      <c r="AK22" s="90" t="n">
        <f aca="false">F22*O22</f>
        <v>0</v>
      </c>
      <c r="AL22" s="94"/>
      <c r="AM22" s="90" t="n">
        <f aca="false">-CHOOSE($G$3,AC22-AE22,AE22-AC22)</f>
        <v>-45350.4727987759</v>
      </c>
      <c r="AN22" s="90" t="n">
        <f aca="false">-CHOOSE($G$3,AF22-AH22,AH22-AF22)</f>
        <v>-174.12537550322</v>
      </c>
      <c r="AO22" s="90" t="n">
        <f aca="false">-CHOOSE($G$3,AI22-AL22,AK22-AI22)</f>
        <v>-0</v>
      </c>
      <c r="AP22" s="107" t="n">
        <f aca="false">SUM(AM22:AO22)</f>
        <v>-45524.5981742791</v>
      </c>
      <c r="AR22" s="90" t="n">
        <f aca="false">-CHOOSE($G$3,AD22-AC22,AC22-AD22)</f>
        <v>-700.00150956068</v>
      </c>
      <c r="AS22" s="90" t="n">
        <f aca="false">-CHOOSE($G$3,AG22-AF22,AF22-AG22)</f>
        <v>-131.250283042628</v>
      </c>
      <c r="AT22" s="90" t="n">
        <f aca="false">-CHOOSE($G$3,AJ22-AI22,AI22-AJ22:AJ23)</f>
        <v>-0</v>
      </c>
      <c r="AU22" s="107" t="n">
        <f aca="false">AR22+AS22+AT22</f>
        <v>-831.251792603308</v>
      </c>
      <c r="AV22" s="107"/>
      <c r="AW22" s="91" t="n">
        <f aca="false">AU22+AP22</f>
        <v>-46355.8499668824</v>
      </c>
      <c r="AY22" s="91" t="n">
        <f aca="false">AK22+AH22+AE22</f>
        <v>1.75000377390171</v>
      </c>
      <c r="AZ22" s="108"/>
    </row>
    <row r="23" customFormat="false" ht="12.75" hidden="false" customHeight="false" outlineLevel="0" collapsed="false">
      <c r="A23" s="25" t="n">
        <f aca="false">EDATE(A22,1)</f>
        <v>37347</v>
      </c>
      <c r="B23" s="95" t="n">
        <f aca="false">Inputs!S18</f>
        <v>298</v>
      </c>
      <c r="C23" s="110"/>
      <c r="D23" s="97" t="n">
        <f aca="false">B23+C23</f>
        <v>298</v>
      </c>
      <c r="E23" s="86" t="n">
        <f aca="false">IF(Z23=0,0,IF(AND(Z23=1,$H$3=1),D23*U23,IF($H$3=2,D23,"N/A")))</f>
        <v>8940</v>
      </c>
      <c r="F23" s="86" t="n">
        <f aca="false">E23*Y23</f>
        <v>8430.56923685385</v>
      </c>
      <c r="G23" s="98" t="n">
        <f aca="false">VLOOKUP($A23,[1]!Table,MATCH(G$4,[1]!Curves,0))</f>
        <v>4.633</v>
      </c>
      <c r="H23" s="99" t="n">
        <f aca="false">Inputs!W18</f>
        <v>4.713</v>
      </c>
      <c r="I23" s="100" t="n">
        <f aca="false">Inputs!T18</f>
        <v>0.0001</v>
      </c>
      <c r="J23" s="98" t="n">
        <f aca="false">VLOOKUP($A23,[1]!Table,MATCH(J$4,[1]!Curves,0))</f>
        <v>0.0125</v>
      </c>
      <c r="K23" s="99" t="n">
        <f aca="false">Inputs!X18</f>
        <v>0.0275</v>
      </c>
      <c r="L23" s="100" t="n">
        <f aca="false">Inputs!U18</f>
        <v>0.0001</v>
      </c>
      <c r="M23" s="105" t="n">
        <v>0</v>
      </c>
      <c r="N23" s="99" t="n">
        <f aca="false">Inputs!Y18</f>
        <v>0</v>
      </c>
      <c r="O23" s="101" t="n">
        <f aca="false">Inputs!V18</f>
        <v>0</v>
      </c>
      <c r="P23" s="102"/>
      <c r="Q23" s="103" t="n">
        <f aca="false">M23+J23+G23</f>
        <v>4.6455</v>
      </c>
      <c r="R23" s="103" t="n">
        <f aca="false">N23+K23+H23</f>
        <v>4.7405</v>
      </c>
      <c r="S23" s="103" t="n">
        <f aca="false">O23+L23+I23</f>
        <v>0.0002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39058.8272743439</v>
      </c>
      <c r="AD23" s="90" t="n">
        <f aca="false">$F23*H23</f>
        <v>39733.2728132922</v>
      </c>
      <c r="AE23" s="90" t="n">
        <f aca="false">$F23*I23</f>
        <v>0.843056923685385</v>
      </c>
      <c r="AF23" s="90" t="n">
        <f aca="false">$F23*J23</f>
        <v>105.382115460673</v>
      </c>
      <c r="AG23" s="90" t="n">
        <f aca="false">$F23*K23</f>
        <v>231.840654013481</v>
      </c>
      <c r="AH23" s="90" t="n">
        <f aca="false">$F23*L23</f>
        <v>0.843056923685385</v>
      </c>
      <c r="AI23" s="90" t="n">
        <f aca="false">$F23*M23</f>
        <v>0</v>
      </c>
      <c r="AJ23" s="90" t="n">
        <f aca="false">$F23*N23</f>
        <v>0</v>
      </c>
      <c r="AK23" s="90" t="n">
        <f aca="false">F23*O23</f>
        <v>0</v>
      </c>
      <c r="AL23" s="94"/>
      <c r="AM23" s="90" t="n">
        <f aca="false">-CHOOSE($G$3,AC23-AE23,AE23-AC23)</f>
        <v>-39057.9842174202</v>
      </c>
      <c r="AN23" s="90" t="n">
        <f aca="false">-CHOOSE($G$3,AF23-AH23,AH23-AF23)</f>
        <v>-104.539058536988</v>
      </c>
      <c r="AO23" s="90" t="n">
        <f aca="false">-CHOOSE($G$3,AI23-AL23,AK23-AI23)</f>
        <v>-0</v>
      </c>
      <c r="AP23" s="107" t="n">
        <f aca="false">SUM(AM23:AO23)</f>
        <v>-39162.5232759572</v>
      </c>
      <c r="AR23" s="90" t="n">
        <f aca="false">-CHOOSE($G$3,AD23-AC23,AC23-AD23)</f>
        <v>-674.445538948312</v>
      </c>
      <c r="AS23" s="90" t="n">
        <f aca="false">-CHOOSE($G$3,AG23-AF23,AF23-AG23)</f>
        <v>-126.458538552808</v>
      </c>
      <c r="AT23" s="90" t="n">
        <f aca="false">-CHOOSE($G$3,AJ23-AI23,AI23-AJ23:AJ24)</f>
        <v>-0</v>
      </c>
      <c r="AU23" s="107" t="n">
        <f aca="false">AR23+AS23+AT23</f>
        <v>-800.90407750112</v>
      </c>
      <c r="AV23" s="107"/>
      <c r="AW23" s="91" t="n">
        <f aca="false">AU23+AP23</f>
        <v>-39963.4273534583</v>
      </c>
      <c r="AY23" s="91" t="n">
        <f aca="false">AK23+AH23+AE23</f>
        <v>1.68611384737077</v>
      </c>
      <c r="AZ23" s="108"/>
    </row>
    <row r="24" customFormat="false" ht="12.75" hidden="false" customHeight="false" outlineLevel="0" collapsed="false">
      <c r="A24" s="25" t="n">
        <f aca="false">EDATE(A23,1)</f>
        <v>37377</v>
      </c>
      <c r="B24" s="95" t="n">
        <f aca="false">Inputs!S19</f>
        <v>298</v>
      </c>
      <c r="C24" s="110"/>
      <c r="D24" s="97" t="n">
        <f aca="false">B24+C24</f>
        <v>298</v>
      </c>
      <c r="E24" s="86" t="n">
        <f aca="false">IF(Z24=0,0,IF(AND(Z24=1,$H$3=1),D24*U24,IF($H$3=2,D24,"N/A")))</f>
        <v>9238</v>
      </c>
      <c r="F24" s="86" t="n">
        <f aca="false">E24*Y24</f>
        <v>8674.30784394796</v>
      </c>
      <c r="G24" s="98" t="n">
        <f aca="false">VLOOKUP($A24,[1]!Table,MATCH(G$4,[1]!Curves,0))</f>
        <v>4.488</v>
      </c>
      <c r="H24" s="99" t="n">
        <f aca="false">Inputs!W19</f>
        <v>4.568</v>
      </c>
      <c r="I24" s="100" t="n">
        <f aca="false">Inputs!T19</f>
        <v>0.0001</v>
      </c>
      <c r="J24" s="98" t="n">
        <f aca="false">VLOOKUP($A24,[1]!Table,MATCH(J$4,[1]!Curves,0))</f>
        <v>0.0125</v>
      </c>
      <c r="K24" s="99" t="n">
        <f aca="false">Inputs!X19</f>
        <v>0.0275</v>
      </c>
      <c r="L24" s="100" t="n">
        <f aca="false">Inputs!U19</f>
        <v>0.0001</v>
      </c>
      <c r="M24" s="105" t="n">
        <v>0</v>
      </c>
      <c r="N24" s="99" t="n">
        <f aca="false">Inputs!Y19</f>
        <v>0</v>
      </c>
      <c r="O24" s="101" t="n">
        <f aca="false">Inputs!V19</f>
        <v>0</v>
      </c>
      <c r="P24" s="102"/>
      <c r="Q24" s="103" t="n">
        <f aca="false">M24+J24+G24</f>
        <v>4.5005</v>
      </c>
      <c r="R24" s="103" t="n">
        <f aca="false">N24+K24+H24</f>
        <v>4.5955</v>
      </c>
      <c r="S24" s="103" t="n">
        <f aca="false">O24+L24+I24</f>
        <v>0.0002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38930.2936036384</v>
      </c>
      <c r="AD24" s="90" t="n">
        <f aca="false">$F24*H24</f>
        <v>39624.2382311543</v>
      </c>
      <c r="AE24" s="90" t="n">
        <f aca="false">$F24*I24</f>
        <v>0.867430784394796</v>
      </c>
      <c r="AF24" s="90" t="n">
        <f aca="false">$F24*J24</f>
        <v>108.428848049349</v>
      </c>
      <c r="AG24" s="90" t="n">
        <f aca="false">$F24*K24</f>
        <v>238.543465708569</v>
      </c>
      <c r="AH24" s="90" t="n">
        <f aca="false">$F24*L24</f>
        <v>0.867430784394796</v>
      </c>
      <c r="AI24" s="90" t="n">
        <f aca="false">$F24*M24</f>
        <v>0</v>
      </c>
      <c r="AJ24" s="90" t="n">
        <f aca="false">$F24*N24</f>
        <v>0</v>
      </c>
      <c r="AK24" s="90" t="n">
        <f aca="false">F24*O24</f>
        <v>0</v>
      </c>
      <c r="AL24" s="94"/>
      <c r="AM24" s="90" t="n">
        <f aca="false">-CHOOSE($G$3,AC24-AE24,AE24-AC24)</f>
        <v>-38929.426172854</v>
      </c>
      <c r="AN24" s="90" t="n">
        <f aca="false">-CHOOSE($G$3,AF24-AH24,AH24-AF24)</f>
        <v>-107.561417264955</v>
      </c>
      <c r="AO24" s="90" t="n">
        <f aca="false">-CHOOSE($G$3,AI24-AL24,AK24-AI24)</f>
        <v>-0</v>
      </c>
      <c r="AP24" s="107" t="n">
        <f aca="false">SUM(AM24:AO24)</f>
        <v>-39036.987590119</v>
      </c>
      <c r="AR24" s="90" t="n">
        <f aca="false">-CHOOSE($G$3,AD24-AC24,AC24-AD24)</f>
        <v>-693.944627515841</v>
      </c>
      <c r="AS24" s="90" t="n">
        <f aca="false">-CHOOSE($G$3,AG24-AF24,AF24-AG24)</f>
        <v>-130.114617659219</v>
      </c>
      <c r="AT24" s="90" t="n">
        <f aca="false">-CHOOSE($G$3,AJ24-AI24,AI24-AJ24:AJ25)</f>
        <v>-0</v>
      </c>
      <c r="AU24" s="107" t="n">
        <f aca="false">AR24+AS24+AT24</f>
        <v>-824.05924517506</v>
      </c>
      <c r="AV24" s="107"/>
      <c r="AW24" s="91" t="n">
        <f aca="false">AU24+AP24</f>
        <v>-39861.046835294</v>
      </c>
      <c r="AY24" s="91" t="n">
        <f aca="false">AK24+AH24+AE24</f>
        <v>1.73486156878959</v>
      </c>
      <c r="AZ24" s="108"/>
    </row>
    <row r="25" customFormat="false" ht="12.75" hidden="false" customHeight="false" outlineLevel="0" collapsed="false">
      <c r="A25" s="25" t="n">
        <f aca="false">EDATE(A24,1)</f>
        <v>37408</v>
      </c>
      <c r="B25" s="95" t="n">
        <f aca="false">Inputs!S20</f>
        <v>298</v>
      </c>
      <c r="C25" s="110"/>
      <c r="D25" s="97" t="n">
        <f aca="false">B25+C25</f>
        <v>298</v>
      </c>
      <c r="E25" s="86" t="n">
        <f aca="false">IF(Z25=0,0,IF(AND(Z25=1,$H$3=1),D25*U25,IF($H$3=2,D25,"N/A")))</f>
        <v>8940</v>
      </c>
      <c r="F25" s="86" t="n">
        <f aca="false">E25*Y25</f>
        <v>8357.29360330994</v>
      </c>
      <c r="G25" s="98" t="n">
        <f aca="false">VLOOKUP($A25,[1]!Table,MATCH(G$4,[1]!Curves,0))</f>
        <v>4.478</v>
      </c>
      <c r="H25" s="99" t="n">
        <f aca="false">Inputs!W20</f>
        <v>4.558</v>
      </c>
      <c r="I25" s="100" t="n">
        <f aca="false">Inputs!T20</f>
        <v>0.0001</v>
      </c>
      <c r="J25" s="98" t="n">
        <f aca="false">VLOOKUP($A25,[1]!Table,MATCH(J$4,[1]!Curves,0))</f>
        <v>0.0125</v>
      </c>
      <c r="K25" s="99" t="n">
        <f aca="false">Inputs!X20</f>
        <v>0.0275</v>
      </c>
      <c r="L25" s="100" t="n">
        <f aca="false">Inputs!U20</f>
        <v>0.0001</v>
      </c>
      <c r="M25" s="105" t="n">
        <v>0</v>
      </c>
      <c r="N25" s="99" t="n">
        <f aca="false">Inputs!Y20</f>
        <v>0</v>
      </c>
      <c r="O25" s="101" t="n">
        <f aca="false">Inputs!V20</f>
        <v>0</v>
      </c>
      <c r="P25" s="102"/>
      <c r="Q25" s="103" t="n">
        <f aca="false">M25+J25+G25</f>
        <v>4.4905</v>
      </c>
      <c r="R25" s="103" t="n">
        <f aca="false">N25+K25+H25</f>
        <v>4.5855</v>
      </c>
      <c r="S25" s="103" t="n">
        <f aca="false">O25+L25+I25</f>
        <v>0.0002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37423.9607556219</v>
      </c>
      <c r="AD25" s="90" t="n">
        <f aca="false">$F25*H25</f>
        <v>38092.5442438867</v>
      </c>
      <c r="AE25" s="90" t="n">
        <f aca="false">$F25*I25</f>
        <v>0.835729360330994</v>
      </c>
      <c r="AF25" s="90" t="n">
        <f aca="false">$F25*J25</f>
        <v>104.466170041374</v>
      </c>
      <c r="AG25" s="90" t="n">
        <f aca="false">$F25*K25</f>
        <v>229.825574091023</v>
      </c>
      <c r="AH25" s="90" t="n">
        <f aca="false">$F25*L25</f>
        <v>0.835729360330994</v>
      </c>
      <c r="AI25" s="90" t="n">
        <f aca="false">$F25*M25</f>
        <v>0</v>
      </c>
      <c r="AJ25" s="90" t="n">
        <f aca="false">$F25*N25</f>
        <v>0</v>
      </c>
      <c r="AK25" s="90" t="n">
        <f aca="false">F25*O25</f>
        <v>0</v>
      </c>
      <c r="AL25" s="94"/>
      <c r="AM25" s="90" t="n">
        <f aca="false">-CHOOSE($G$3,AC25-AE25,AE25-AC25)</f>
        <v>-37423.1250262616</v>
      </c>
      <c r="AN25" s="90" t="n">
        <f aca="false">-CHOOSE($G$3,AF25-AH25,AH25-AF25)</f>
        <v>-103.630440681043</v>
      </c>
      <c r="AO25" s="90" t="n">
        <f aca="false">-CHOOSE($G$3,AI25-AL25,AK25-AI25)</f>
        <v>-0</v>
      </c>
      <c r="AP25" s="107" t="n">
        <f aca="false">SUM(AM25:AO25)</f>
        <v>-37526.7554669426</v>
      </c>
      <c r="AR25" s="90" t="n">
        <f aca="false">-CHOOSE($G$3,AD25-AC25,AC25-AD25)</f>
        <v>-668.583488264798</v>
      </c>
      <c r="AS25" s="90" t="n">
        <f aca="false">-CHOOSE($G$3,AG25-AF25,AF25-AG25)</f>
        <v>-125.359404049649</v>
      </c>
      <c r="AT25" s="90" t="n">
        <f aca="false">-CHOOSE($G$3,AJ25-AI25,AI25-AJ25:AJ26)</f>
        <v>-0</v>
      </c>
      <c r="AU25" s="107" t="n">
        <f aca="false">AR25+AS25+AT25</f>
        <v>-793.942892314447</v>
      </c>
      <c r="AV25" s="107"/>
      <c r="AW25" s="91" t="n">
        <f aca="false">AU25+AP25</f>
        <v>-38320.6983592571</v>
      </c>
      <c r="AY25" s="91" t="n">
        <f aca="false">AK25+AH25+AE25</f>
        <v>1.67145872066199</v>
      </c>
      <c r="AZ25" s="108"/>
    </row>
    <row r="26" customFormat="false" ht="12.75" hidden="false" customHeight="false" outlineLevel="0" collapsed="false">
      <c r="A26" s="25" t="n">
        <f aca="false">EDATE(A25,1)</f>
        <v>37438</v>
      </c>
      <c r="B26" s="95" t="n">
        <f aca="false">Inputs!S21</f>
        <v>298</v>
      </c>
      <c r="C26" s="110"/>
      <c r="D26" s="97" t="n">
        <f aca="false">B26+C26</f>
        <v>298</v>
      </c>
      <c r="E26" s="86" t="n">
        <f aca="false">IF(Z26=0,0,IF(AND(Z26=1,$H$3=1),D26*U26,IF($H$3=2,D26,"N/A")))</f>
        <v>9238</v>
      </c>
      <c r="F26" s="86" t="n">
        <f aca="false">E26*Y26</f>
        <v>8598.44201463952</v>
      </c>
      <c r="G26" s="98" t="n">
        <f aca="false">VLOOKUP($A26,[1]!Table,MATCH(G$4,[1]!Curves,0))</f>
        <v>4.488</v>
      </c>
      <c r="H26" s="99" t="n">
        <f aca="false">Inputs!W21</f>
        <v>4.568</v>
      </c>
      <c r="I26" s="100" t="n">
        <f aca="false">Inputs!T21</f>
        <v>0.0001</v>
      </c>
      <c r="J26" s="98" t="n">
        <f aca="false">VLOOKUP($A26,[1]!Table,MATCH(J$4,[1]!Curves,0))</f>
        <v>0.0125</v>
      </c>
      <c r="K26" s="99" t="n">
        <f aca="false">Inputs!X21</f>
        <v>0.0275</v>
      </c>
      <c r="L26" s="100" t="n">
        <f aca="false">Inputs!U21</f>
        <v>0.0001</v>
      </c>
      <c r="M26" s="105" t="n">
        <v>0</v>
      </c>
      <c r="N26" s="99" t="n">
        <f aca="false">Inputs!Y21</f>
        <v>0</v>
      </c>
      <c r="O26" s="101" t="n">
        <f aca="false">Inputs!V21</f>
        <v>0</v>
      </c>
      <c r="P26" s="102"/>
      <c r="Q26" s="103" t="n">
        <f aca="false">M26+J26+G26</f>
        <v>4.5005</v>
      </c>
      <c r="R26" s="103" t="n">
        <f aca="false">N26+K26+H26</f>
        <v>4.5955</v>
      </c>
      <c r="S26" s="103" t="n">
        <f aca="false">O26+L26+I26</f>
        <v>0.0002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38589.8077617022</v>
      </c>
      <c r="AD26" s="90" t="n">
        <f aca="false">$F26*H26</f>
        <v>39277.6831228734</v>
      </c>
      <c r="AE26" s="90" t="n">
        <f aca="false">$F26*I26</f>
        <v>0.859844201463953</v>
      </c>
      <c r="AF26" s="90" t="n">
        <f aca="false">$F26*J26</f>
        <v>107.480525182994</v>
      </c>
      <c r="AG26" s="90" t="n">
        <f aca="false">$F26*K26</f>
        <v>236.457155402587</v>
      </c>
      <c r="AH26" s="90" t="n">
        <f aca="false">$F26*L26</f>
        <v>0.859844201463953</v>
      </c>
      <c r="AI26" s="90" t="n">
        <f aca="false">$F26*M26</f>
        <v>0</v>
      </c>
      <c r="AJ26" s="90" t="n">
        <f aca="false">$F26*N26</f>
        <v>0</v>
      </c>
      <c r="AK26" s="90" t="n">
        <f aca="false">F26*O26</f>
        <v>0</v>
      </c>
      <c r="AL26" s="94"/>
      <c r="AM26" s="90" t="n">
        <f aca="false">-CHOOSE($G$3,AC26-AE26,AE26-AC26)</f>
        <v>-38588.9479175007</v>
      </c>
      <c r="AN26" s="90" t="n">
        <f aca="false">-CHOOSE($G$3,AF26-AH26,AH26-AF26)</f>
        <v>-106.62068098153</v>
      </c>
      <c r="AO26" s="90" t="n">
        <f aca="false">-CHOOSE($G$3,AI26-AL26,AK26-AI26)</f>
        <v>-0</v>
      </c>
      <c r="AP26" s="107" t="n">
        <f aca="false">SUM(AM26:AO26)</f>
        <v>-38695.5685984823</v>
      </c>
      <c r="AR26" s="90" t="n">
        <f aca="false">-CHOOSE($G$3,AD26-AC26,AC26-AD26)</f>
        <v>-687.875361171165</v>
      </c>
      <c r="AS26" s="90" t="n">
        <f aca="false">-CHOOSE($G$3,AG26-AF26,AF26-AG26)</f>
        <v>-128.976630219593</v>
      </c>
      <c r="AT26" s="90" t="n">
        <f aca="false">-CHOOSE($G$3,AJ26-AI26,AI26-AJ26:AJ27)</f>
        <v>-0</v>
      </c>
      <c r="AU26" s="107" t="n">
        <f aca="false">AR26+AS26+AT26</f>
        <v>-816.851991390758</v>
      </c>
      <c r="AV26" s="107"/>
      <c r="AW26" s="91" t="n">
        <f aca="false">AU26+AP26</f>
        <v>-39512.420589873</v>
      </c>
      <c r="AY26" s="91" t="n">
        <f aca="false">AK26+AH26+AE26</f>
        <v>1.71968840292791</v>
      </c>
      <c r="AZ26" s="108"/>
    </row>
    <row r="27" customFormat="false" ht="12.75" hidden="false" customHeight="false" outlineLevel="0" collapsed="false">
      <c r="A27" s="25" t="n">
        <f aca="false">EDATE(A26,1)</f>
        <v>37469</v>
      </c>
      <c r="B27" s="95" t="n">
        <f aca="false">Inputs!S22</f>
        <v>298</v>
      </c>
      <c r="C27" s="110"/>
      <c r="D27" s="97" t="n">
        <f aca="false">B27+C27</f>
        <v>298</v>
      </c>
      <c r="E27" s="86" t="n">
        <f aca="false">IF(Z27=0,0,IF(AND(Z27=1,$H$3=1),D27*U27,IF($H$3=2,D27,"N/A")))</f>
        <v>9238</v>
      </c>
      <c r="F27" s="86" t="n">
        <f aca="false">E27*Y27</f>
        <v>8559.27411887463</v>
      </c>
      <c r="G27" s="98" t="n">
        <f aca="false">VLOOKUP($A27,[1]!Table,MATCH(G$4,[1]!Curves,0))</f>
        <v>4.493</v>
      </c>
      <c r="H27" s="99" t="n">
        <f aca="false">Inputs!W22</f>
        <v>4.573</v>
      </c>
      <c r="I27" s="100" t="n">
        <f aca="false">Inputs!T22</f>
        <v>0.0001</v>
      </c>
      <c r="J27" s="98" t="n">
        <f aca="false">VLOOKUP($A27,[1]!Table,MATCH(J$4,[1]!Curves,0))</f>
        <v>0.0125</v>
      </c>
      <c r="K27" s="99" t="n">
        <f aca="false">Inputs!X22</f>
        <v>0.0275</v>
      </c>
      <c r="L27" s="100" t="n">
        <f aca="false">Inputs!U22</f>
        <v>0.0001</v>
      </c>
      <c r="M27" s="105" t="n">
        <v>0</v>
      </c>
      <c r="N27" s="99" t="n">
        <f aca="false">Inputs!Y22</f>
        <v>0</v>
      </c>
      <c r="O27" s="101" t="n">
        <f aca="false">Inputs!V22</f>
        <v>0</v>
      </c>
      <c r="P27" s="102"/>
      <c r="Q27" s="103" t="n">
        <f aca="false">M27+J27+G27</f>
        <v>4.5055</v>
      </c>
      <c r="R27" s="103" t="n">
        <f aca="false">N27+K27+H27</f>
        <v>4.6005</v>
      </c>
      <c r="S27" s="103" t="n">
        <f aca="false">O27+L27+I27</f>
        <v>0.0002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38456.8186161037</v>
      </c>
      <c r="AD27" s="90" t="n">
        <f aca="false">$F27*H27</f>
        <v>39141.5605456137</v>
      </c>
      <c r="AE27" s="90" t="n">
        <f aca="false">$F27*I27</f>
        <v>0.855927411887463</v>
      </c>
      <c r="AF27" s="90" t="n">
        <f aca="false">$F27*J27</f>
        <v>106.990926485933</v>
      </c>
      <c r="AG27" s="90" t="n">
        <f aca="false">$F27*K27</f>
        <v>235.380038269052</v>
      </c>
      <c r="AH27" s="90" t="n">
        <f aca="false">$F27*L27</f>
        <v>0.855927411887463</v>
      </c>
      <c r="AI27" s="90" t="n">
        <f aca="false">$F27*M27</f>
        <v>0</v>
      </c>
      <c r="AJ27" s="90" t="n">
        <f aca="false">$F27*N27</f>
        <v>0</v>
      </c>
      <c r="AK27" s="90" t="n">
        <f aca="false">F27*O27</f>
        <v>0</v>
      </c>
      <c r="AL27" s="94"/>
      <c r="AM27" s="90" t="n">
        <f aca="false">-CHOOSE($G$3,AC27-AE27,AE27-AC27)</f>
        <v>-38455.9626886918</v>
      </c>
      <c r="AN27" s="90" t="n">
        <f aca="false">-CHOOSE($G$3,AF27-AH27,AH27-AF27)</f>
        <v>-106.134999074045</v>
      </c>
      <c r="AO27" s="90" t="n">
        <f aca="false">-CHOOSE($G$3,AI27-AL27,AK27-AI27)</f>
        <v>-0</v>
      </c>
      <c r="AP27" s="107" t="n">
        <f aca="false">SUM(AM27:AO27)</f>
        <v>-38562.0976877659</v>
      </c>
      <c r="AR27" s="90" t="n">
        <f aca="false">-CHOOSE($G$3,AD27-AC27,AC27-AD27)</f>
        <v>-684.741929509975</v>
      </c>
      <c r="AS27" s="90" t="n">
        <f aca="false">-CHOOSE($G$3,AG27-AF27,AF27-AG27)</f>
        <v>-128.389111783119</v>
      </c>
      <c r="AT27" s="90" t="n">
        <f aca="false">-CHOOSE($G$3,AJ27-AI27,AI27-AJ27:AJ28)</f>
        <v>-0</v>
      </c>
      <c r="AU27" s="107" t="n">
        <f aca="false">AR27+AS27+AT27</f>
        <v>-813.131041293095</v>
      </c>
      <c r="AV27" s="107"/>
      <c r="AW27" s="91" t="n">
        <f aca="false">AU27+AP27</f>
        <v>-39375.2287290589</v>
      </c>
      <c r="AY27" s="91" t="n">
        <f aca="false">AK27+AH27+AE27</f>
        <v>1.71185482377493</v>
      </c>
      <c r="AZ27" s="108"/>
    </row>
    <row r="28" customFormat="false" ht="12.75" hidden="false" customHeight="false" outlineLevel="0" collapsed="false">
      <c r="A28" s="25" t="n">
        <f aca="false">EDATE(A27,1)</f>
        <v>37500</v>
      </c>
      <c r="B28" s="95" t="n">
        <f aca="false">Inputs!S23</f>
        <v>298</v>
      </c>
      <c r="C28" s="110"/>
      <c r="D28" s="97" t="n">
        <f aca="false">B28+C28</f>
        <v>298</v>
      </c>
      <c r="E28" s="86" t="n">
        <f aca="false">IF(Z28=0,0,IF(AND(Z28=1,$H$3=1),D28*U28,IF($H$3=2,D28,"N/A")))</f>
        <v>8940</v>
      </c>
      <c r="F28" s="86" t="n">
        <f aca="false">E28*Y28</f>
        <v>8245.25898653725</v>
      </c>
      <c r="G28" s="98" t="n">
        <f aca="false">VLOOKUP($A28,[1]!Table,MATCH(G$4,[1]!Curves,0))</f>
        <v>4.493</v>
      </c>
      <c r="H28" s="99" t="n">
        <f aca="false">Inputs!W23</f>
        <v>4.573</v>
      </c>
      <c r="I28" s="100" t="n">
        <f aca="false">Inputs!T23</f>
        <v>0.0001</v>
      </c>
      <c r="J28" s="98" t="n">
        <f aca="false">VLOOKUP($A28,[1]!Table,MATCH(J$4,[1]!Curves,0))</f>
        <v>0.0125</v>
      </c>
      <c r="K28" s="99" t="n">
        <f aca="false">Inputs!X23</f>
        <v>0.0275</v>
      </c>
      <c r="L28" s="100" t="n">
        <f aca="false">Inputs!U23</f>
        <v>0.0001</v>
      </c>
      <c r="M28" s="105" t="n">
        <v>0</v>
      </c>
      <c r="N28" s="99" t="n">
        <f aca="false">Inputs!Y23</f>
        <v>0</v>
      </c>
      <c r="O28" s="101" t="n">
        <f aca="false">Inputs!V23</f>
        <v>0</v>
      </c>
      <c r="P28" s="102"/>
      <c r="Q28" s="103" t="n">
        <f aca="false">M28+J28+G28</f>
        <v>4.5055</v>
      </c>
      <c r="R28" s="103" t="n">
        <f aca="false">N28+K28+H28</f>
        <v>4.6005</v>
      </c>
      <c r="S28" s="103" t="n">
        <f aca="false">O28+L28+I28</f>
        <v>0.0002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37045.9486265119</v>
      </c>
      <c r="AD28" s="90" t="n">
        <f aca="false">$F28*H28</f>
        <v>37705.5693454349</v>
      </c>
      <c r="AE28" s="90" t="n">
        <f aca="false">$F28*I28</f>
        <v>0.824525898653725</v>
      </c>
      <c r="AF28" s="90" t="n">
        <f aca="false">$F28*J28</f>
        <v>103.065737331716</v>
      </c>
      <c r="AG28" s="90" t="n">
        <f aca="false">$F28*K28</f>
        <v>226.744622129774</v>
      </c>
      <c r="AH28" s="90" t="n">
        <f aca="false">$F28*L28</f>
        <v>0.824525898653725</v>
      </c>
      <c r="AI28" s="90" t="n">
        <f aca="false">$F28*M28</f>
        <v>0</v>
      </c>
      <c r="AJ28" s="90" t="n">
        <f aca="false">$F28*N28</f>
        <v>0</v>
      </c>
      <c r="AK28" s="90" t="n">
        <f aca="false">F28*O28</f>
        <v>0</v>
      </c>
      <c r="AL28" s="94"/>
      <c r="AM28" s="90" t="n">
        <f aca="false">-CHOOSE($G$3,AC28-AE28,AE28-AC28)</f>
        <v>-37045.1241006132</v>
      </c>
      <c r="AN28" s="90" t="n">
        <f aca="false">-CHOOSE($G$3,AF28-AH28,AH28-AF28)</f>
        <v>-102.241211433062</v>
      </c>
      <c r="AO28" s="90" t="n">
        <f aca="false">-CHOOSE($G$3,AI28-AL28,AK28-AI28)</f>
        <v>-0</v>
      </c>
      <c r="AP28" s="107" t="n">
        <f aca="false">SUM(AM28:AO28)</f>
        <v>-37147.3653120463</v>
      </c>
      <c r="AR28" s="90" t="n">
        <f aca="false">-CHOOSE($G$3,AD28-AC28,AC28-AD28)</f>
        <v>-659.620718922983</v>
      </c>
      <c r="AS28" s="90" t="n">
        <f aca="false">-CHOOSE($G$3,AG28-AF28,AF28-AG28)</f>
        <v>-123.678884798059</v>
      </c>
      <c r="AT28" s="90" t="n">
        <f aca="false">-CHOOSE($G$3,AJ28-AI28,AI28-AJ28:AJ29)</f>
        <v>-0</v>
      </c>
      <c r="AU28" s="107" t="n">
        <f aca="false">AR28+AS28+AT28</f>
        <v>-783.299603721041</v>
      </c>
      <c r="AV28" s="107"/>
      <c r="AW28" s="91" t="n">
        <f aca="false">AU28+AP28</f>
        <v>-37930.6649157673</v>
      </c>
      <c r="AY28" s="91" t="n">
        <f aca="false">AK28+AH28+AE28</f>
        <v>1.64905179730745</v>
      </c>
      <c r="AZ28" s="108"/>
    </row>
    <row r="29" customFormat="false" ht="12.75" hidden="false" customHeight="false" outlineLevel="0" collapsed="false">
      <c r="A29" s="25" t="n">
        <f aca="false">EDATE(A28,1)</f>
        <v>37530</v>
      </c>
      <c r="B29" s="95" t="n">
        <f aca="false">Inputs!S24</f>
        <v>298</v>
      </c>
      <c r="C29" s="110"/>
      <c r="D29" s="97" t="n">
        <f aca="false">B29+C29</f>
        <v>298</v>
      </c>
      <c r="E29" s="86" t="n">
        <f aca="false">IF(Z29=0,0,IF(AND(Z29=1,$H$3=1),D29*U29,IF($H$3=2,D29,"N/A")))</f>
        <v>9238</v>
      </c>
      <c r="F29" s="86" t="n">
        <f aca="false">E29*Y29</f>
        <v>8482.07611762952</v>
      </c>
      <c r="G29" s="98" t="n">
        <f aca="false">VLOOKUP($A29,[1]!Table,MATCH(G$4,[1]!Curves,0))</f>
        <v>4.493</v>
      </c>
      <c r="H29" s="99" t="n">
        <f aca="false">Inputs!W24</f>
        <v>4.573</v>
      </c>
      <c r="I29" s="100" t="n">
        <f aca="false">Inputs!T24</f>
        <v>0.0001</v>
      </c>
      <c r="J29" s="98" t="n">
        <f aca="false">VLOOKUP($A29,[1]!Table,MATCH(J$4,[1]!Curves,0))</f>
        <v>0.0125</v>
      </c>
      <c r="K29" s="99" t="n">
        <f aca="false">Inputs!X24</f>
        <v>0.0275</v>
      </c>
      <c r="L29" s="100" t="n">
        <f aca="false">Inputs!U24</f>
        <v>0.0001</v>
      </c>
      <c r="M29" s="105" t="n">
        <v>0</v>
      </c>
      <c r="N29" s="99" t="n">
        <f aca="false">Inputs!Y24</f>
        <v>0</v>
      </c>
      <c r="O29" s="101" t="n">
        <f aca="false">Inputs!V24</f>
        <v>0</v>
      </c>
      <c r="P29" s="102"/>
      <c r="Q29" s="103" t="n">
        <f aca="false">M29+J29+G29</f>
        <v>4.5055</v>
      </c>
      <c r="R29" s="103" t="n">
        <f aca="false">N29+K29+H29</f>
        <v>4.6005</v>
      </c>
      <c r="S29" s="103" t="n">
        <f aca="false">O29+L29+I29</f>
        <v>0.0002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38109.9679965095</v>
      </c>
      <c r="AD29" s="90" t="n">
        <f aca="false">$F29*H29</f>
        <v>38788.5340859198</v>
      </c>
      <c r="AE29" s="90" t="n">
        <f aca="false">$F29*I29</f>
        <v>0.848207611762952</v>
      </c>
      <c r="AF29" s="90" t="n">
        <f aca="false">$F29*J29</f>
        <v>106.025951470369</v>
      </c>
      <c r="AG29" s="90" t="n">
        <f aca="false">$F29*K29</f>
        <v>233.257093234812</v>
      </c>
      <c r="AH29" s="90" t="n">
        <f aca="false">$F29*L29</f>
        <v>0.848207611762952</v>
      </c>
      <c r="AI29" s="90" t="n">
        <f aca="false">$F29*M29</f>
        <v>0</v>
      </c>
      <c r="AJ29" s="90" t="n">
        <f aca="false">$F29*N29</f>
        <v>0</v>
      </c>
      <c r="AK29" s="90" t="n">
        <f aca="false">F29*O29</f>
        <v>0</v>
      </c>
      <c r="AL29" s="94"/>
      <c r="AM29" s="90" t="n">
        <f aca="false">-CHOOSE($G$3,AC29-AE29,AE29-AC29)</f>
        <v>-38109.1197888977</v>
      </c>
      <c r="AN29" s="90" t="n">
        <f aca="false">-CHOOSE($G$3,AF29-AH29,AH29-AF29)</f>
        <v>-105.177743858606</v>
      </c>
      <c r="AO29" s="90" t="n">
        <f aca="false">-CHOOSE($G$3,AI29-AL29,AK29-AI29)</f>
        <v>-0</v>
      </c>
      <c r="AP29" s="107" t="n">
        <f aca="false">SUM(AM29:AO29)</f>
        <v>-38214.2975327563</v>
      </c>
      <c r="AR29" s="90" t="n">
        <f aca="false">-CHOOSE($G$3,AD29-AC29,AC29-AD29)</f>
        <v>-678.566089410357</v>
      </c>
      <c r="AS29" s="90" t="n">
        <f aca="false">-CHOOSE($G$3,AG29-AF29,AF29-AG29)</f>
        <v>-127.231141764443</v>
      </c>
      <c r="AT29" s="90" t="n">
        <f aca="false">-CHOOSE($G$3,AJ29-AI29,AI29-AJ29:AJ30)</f>
        <v>-0</v>
      </c>
      <c r="AU29" s="107" t="n">
        <f aca="false">AR29+AS29+AT29</f>
        <v>-805.797231174799</v>
      </c>
      <c r="AV29" s="107"/>
      <c r="AW29" s="91" t="n">
        <f aca="false">AU29+AP29</f>
        <v>-39020.0947639311</v>
      </c>
      <c r="AY29" s="91" t="n">
        <f aca="false">AK29+AH29+AE29</f>
        <v>1.6964152235259</v>
      </c>
      <c r="AZ29" s="108"/>
    </row>
    <row r="30" customFormat="false" ht="12.75" hidden="false" customHeight="false" outlineLevel="0" collapsed="false">
      <c r="A30" s="25" t="n">
        <f aca="false">EDATE(A29,1)</f>
        <v>37561</v>
      </c>
      <c r="B30" s="95" t="n">
        <f aca="false">Inputs!S25</f>
        <v>298</v>
      </c>
      <c r="C30" s="110"/>
      <c r="D30" s="97" t="n">
        <f aca="false">B30+C30</f>
        <v>298</v>
      </c>
      <c r="E30" s="86" t="n">
        <f aca="false">IF(Z30=0,0,IF(AND(Z30=1,$H$3=1),D30*U30,IF($H$3=2,D30,"N/A")))</f>
        <v>8940</v>
      </c>
      <c r="F30" s="86" t="n">
        <f aca="false">E30*Y30</f>
        <v>8170.26155899856</v>
      </c>
      <c r="G30" s="98" t="n">
        <f aca="false">VLOOKUP($A30,[1]!Table,MATCH(G$4,[1]!Curves,0))</f>
        <v>4.623</v>
      </c>
      <c r="H30" s="99" t="n">
        <f aca="false">Inputs!W25</f>
        <v>4.703</v>
      </c>
      <c r="I30" s="100" t="n">
        <f aca="false">Inputs!T25</f>
        <v>0.0001</v>
      </c>
      <c r="J30" s="98" t="n">
        <f aca="false">VLOOKUP($A30,[1]!Table,MATCH(J$4,[1]!Curves,0))</f>
        <v>0.02</v>
      </c>
      <c r="K30" s="99" t="n">
        <f aca="false">Inputs!X25</f>
        <v>0.035</v>
      </c>
      <c r="L30" s="100" t="n">
        <f aca="false">Inputs!U25</f>
        <v>0.0001</v>
      </c>
      <c r="M30" s="105" t="n">
        <v>0</v>
      </c>
      <c r="N30" s="99" t="n">
        <f aca="false">Inputs!Y25</f>
        <v>0</v>
      </c>
      <c r="O30" s="101" t="n">
        <f aca="false">Inputs!V25</f>
        <v>0</v>
      </c>
      <c r="P30" s="102"/>
      <c r="Q30" s="103" t="n">
        <f aca="false">M30+J30+G30</f>
        <v>4.643</v>
      </c>
      <c r="R30" s="103" t="n">
        <f aca="false">N30+K30+H30</f>
        <v>4.738</v>
      </c>
      <c r="S30" s="103" t="n">
        <f aca="false">O30+L30+I30</f>
        <v>0.0002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37771.1191872503</v>
      </c>
      <c r="AD30" s="90" t="n">
        <f aca="false">$F30*H30</f>
        <v>38424.7401119702</v>
      </c>
      <c r="AE30" s="90" t="n">
        <f aca="false">$F30*I30</f>
        <v>0.817026155899856</v>
      </c>
      <c r="AF30" s="90" t="n">
        <f aca="false">$F30*J30</f>
        <v>163.405231179971</v>
      </c>
      <c r="AG30" s="90" t="n">
        <f aca="false">$F30*K30</f>
        <v>285.95915456495</v>
      </c>
      <c r="AH30" s="90" t="n">
        <f aca="false">$F30*L30</f>
        <v>0.817026155899856</v>
      </c>
      <c r="AI30" s="90" t="n">
        <f aca="false">$F30*M30</f>
        <v>0</v>
      </c>
      <c r="AJ30" s="90" t="n">
        <f aca="false">$F30*N30</f>
        <v>0</v>
      </c>
      <c r="AK30" s="90" t="n">
        <f aca="false">F30*O30</f>
        <v>0</v>
      </c>
      <c r="AL30" s="94"/>
      <c r="AM30" s="90" t="n">
        <f aca="false">-CHOOSE($G$3,AC30-AE30,AE30-AC30)</f>
        <v>-37770.3021610944</v>
      </c>
      <c r="AN30" s="90" t="n">
        <f aca="false">-CHOOSE($G$3,AF30-AH30,AH30-AF30)</f>
        <v>-162.588205024071</v>
      </c>
      <c r="AO30" s="90" t="n">
        <f aca="false">-CHOOSE($G$3,AI30-AL30,AK30-AI30)</f>
        <v>-0</v>
      </c>
      <c r="AP30" s="107" t="n">
        <f aca="false">SUM(AM30:AO30)</f>
        <v>-37932.8903661185</v>
      </c>
      <c r="AR30" s="90" t="n">
        <f aca="false">-CHOOSE($G$3,AD30-AC30,AC30-AD30)</f>
        <v>-653.620924719886</v>
      </c>
      <c r="AS30" s="90" t="n">
        <f aca="false">-CHOOSE($G$3,AG30-AF30,AF30-AG30)</f>
        <v>-122.553923384978</v>
      </c>
      <c r="AT30" s="90" t="n">
        <f aca="false">-CHOOSE($G$3,AJ30-AI30,AI30-AJ30:AJ31)</f>
        <v>-0</v>
      </c>
      <c r="AU30" s="107" t="n">
        <f aca="false">AR30+AS30+AT30</f>
        <v>-776.174848104864</v>
      </c>
      <c r="AV30" s="107"/>
      <c r="AW30" s="91" t="n">
        <f aca="false">AU30+AP30</f>
        <v>-38709.0652142234</v>
      </c>
      <c r="AY30" s="91" t="n">
        <f aca="false">AK30+AH30+AE30</f>
        <v>1.63405231179971</v>
      </c>
      <c r="AZ30" s="108"/>
    </row>
    <row r="31" customFormat="false" ht="12.75" hidden="false" customHeight="false" outlineLevel="0" collapsed="false">
      <c r="A31" s="25" t="n">
        <f aca="false">EDATE(A30,1)</f>
        <v>37591</v>
      </c>
      <c r="B31" s="95" t="n">
        <f aca="false">Inputs!S26</f>
        <v>345</v>
      </c>
      <c r="C31" s="110"/>
      <c r="D31" s="97" t="n">
        <f aca="false">B31+C31</f>
        <v>345</v>
      </c>
      <c r="E31" s="86" t="n">
        <f aca="false">IF(Z31=0,0,IF(AND(Z31=1,$H$3=1),D31*U31,IF($H$3=2,D31,"N/A")))</f>
        <v>10695</v>
      </c>
      <c r="F31" s="86" t="n">
        <f aca="false">E31*Y31</f>
        <v>9729.90301058028</v>
      </c>
      <c r="G31" s="98" t="n">
        <f aca="false">VLOOKUP($A31,[1]!Table,MATCH(G$4,[1]!Curves,0))</f>
        <v>4.725</v>
      </c>
      <c r="H31" s="99" t="n">
        <f aca="false">Inputs!W26</f>
        <v>4.805</v>
      </c>
      <c r="I31" s="100" t="n">
        <f aca="false">Inputs!T26</f>
        <v>0.0001</v>
      </c>
      <c r="J31" s="98" t="n">
        <f aca="false">VLOOKUP($A31,[1]!Table,MATCH(J$4,[1]!Curves,0))</f>
        <v>0.02</v>
      </c>
      <c r="K31" s="99" t="n">
        <f aca="false">Inputs!X26</f>
        <v>0.035</v>
      </c>
      <c r="L31" s="100" t="n">
        <f aca="false">Inputs!U26</f>
        <v>0.0001</v>
      </c>
      <c r="M31" s="105" t="n">
        <v>0</v>
      </c>
      <c r="N31" s="99" t="n">
        <f aca="false">Inputs!Y26</f>
        <v>0</v>
      </c>
      <c r="O31" s="101" t="n">
        <f aca="false">Inputs!V26</f>
        <v>0</v>
      </c>
      <c r="P31" s="102"/>
      <c r="Q31" s="103" t="n">
        <f aca="false">M31+J31+G31</f>
        <v>4.745</v>
      </c>
      <c r="R31" s="103" t="n">
        <f aca="false">N31+K31+H31</f>
        <v>4.84</v>
      </c>
      <c r="S31" s="103" t="n">
        <f aca="false">O31+L31+I31</f>
        <v>0.0002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45973.7917249918</v>
      </c>
      <c r="AD31" s="90" t="n">
        <f aca="false">$F31*H31</f>
        <v>46752.1839658382</v>
      </c>
      <c r="AE31" s="90" t="n">
        <f aca="false">$F31*I31</f>
        <v>0.972990301058028</v>
      </c>
      <c r="AF31" s="90" t="n">
        <f aca="false">$F31*J31</f>
        <v>194.598060211606</v>
      </c>
      <c r="AG31" s="90" t="n">
        <f aca="false">$F31*K31</f>
        <v>340.54660537031</v>
      </c>
      <c r="AH31" s="90" t="n">
        <f aca="false">$F31*L31</f>
        <v>0.972990301058028</v>
      </c>
      <c r="AI31" s="90" t="n">
        <f aca="false">$F31*M31</f>
        <v>0</v>
      </c>
      <c r="AJ31" s="90" t="n">
        <f aca="false">$F31*N31</f>
        <v>0</v>
      </c>
      <c r="AK31" s="90" t="n">
        <f aca="false">F31*O31</f>
        <v>0</v>
      </c>
      <c r="AL31" s="94"/>
      <c r="AM31" s="90" t="n">
        <f aca="false">-CHOOSE($G$3,AC31-AE31,AE31-AC31)</f>
        <v>-45972.8187346908</v>
      </c>
      <c r="AN31" s="90" t="n">
        <f aca="false">-CHOOSE($G$3,AF31-AH31,AH31-AF31)</f>
        <v>-193.625069910548</v>
      </c>
      <c r="AO31" s="90" t="n">
        <f aca="false">-CHOOSE($G$3,AI31-AL31,AK31-AI31)</f>
        <v>-0</v>
      </c>
      <c r="AP31" s="107" t="n">
        <f aca="false">SUM(AM31:AO31)</f>
        <v>-46166.4438046013</v>
      </c>
      <c r="AR31" s="90" t="n">
        <f aca="false">-CHOOSE($G$3,AD31-AC31,AC31-AD31)</f>
        <v>-778.392240846421</v>
      </c>
      <c r="AS31" s="90" t="n">
        <f aca="false">-CHOOSE($G$3,AG31-AF31,AF31-AG31)</f>
        <v>-145.948545158704</v>
      </c>
      <c r="AT31" s="90" t="n">
        <f aca="false">-CHOOSE($G$3,AJ31-AI31,AI31-AJ31:AJ32)</f>
        <v>-0</v>
      </c>
      <c r="AU31" s="107" t="n">
        <f aca="false">AR31+AS31+AT31</f>
        <v>-924.340786005125</v>
      </c>
      <c r="AV31" s="107"/>
      <c r="AW31" s="91" t="n">
        <f aca="false">AU31+AP31</f>
        <v>-47090.7845906064</v>
      </c>
      <c r="AY31" s="91" t="n">
        <f aca="false">AK31+AH31+AE31</f>
        <v>1.94598060211606</v>
      </c>
      <c r="AZ31" s="108"/>
    </row>
    <row r="32" customFormat="false" ht="12.75" hidden="false" customHeight="false" outlineLevel="0" collapsed="false">
      <c r="A32" s="25" t="n">
        <f aca="false">EDATE(A31,1)</f>
        <v>37622</v>
      </c>
      <c r="B32" s="95" t="n">
        <f aca="false">Inputs!S27</f>
        <v>345</v>
      </c>
      <c r="C32" s="110"/>
      <c r="D32" s="97" t="n">
        <f aca="false">B32+C32</f>
        <v>345</v>
      </c>
      <c r="E32" s="86" t="n">
        <f aca="false">IF(Z32=0,0,IF(AND(Z32=1,$H$3=1),D32*U32,IF($H$3=2,D32,"N/A")))</f>
        <v>10695</v>
      </c>
      <c r="F32" s="86" t="n">
        <f aca="false">E32*Y32</f>
        <v>9683.89238188448</v>
      </c>
      <c r="G32" s="98" t="n">
        <f aca="false">VLOOKUP($A32,[1]!Table,MATCH(G$4,[1]!Curves,0))</f>
        <v>4.768</v>
      </c>
      <c r="H32" s="99" t="n">
        <f aca="false">Inputs!W27</f>
        <v>4.848</v>
      </c>
      <c r="I32" s="100" t="n">
        <f aca="false">Inputs!T27</f>
        <v>0.0001</v>
      </c>
      <c r="J32" s="98" t="n">
        <f aca="false">VLOOKUP($A32,[1]!Table,MATCH(J$4,[1]!Curves,0))</f>
        <v>0.02</v>
      </c>
      <c r="K32" s="99" t="n">
        <f aca="false">Inputs!X27</f>
        <v>0.035</v>
      </c>
      <c r="L32" s="100" t="n">
        <f aca="false">Inputs!U27</f>
        <v>0.0001</v>
      </c>
      <c r="M32" s="105" t="n">
        <v>0</v>
      </c>
      <c r="N32" s="99" t="n">
        <f aca="false">Inputs!Y27</f>
        <v>0</v>
      </c>
      <c r="O32" s="101" t="n">
        <f aca="false">Inputs!V27</f>
        <v>0</v>
      </c>
      <c r="P32" s="102"/>
      <c r="Q32" s="103" t="n">
        <f aca="false">M32+J32+G32</f>
        <v>4.788</v>
      </c>
      <c r="R32" s="103" t="n">
        <f aca="false">N32+K32+H32</f>
        <v>4.883</v>
      </c>
      <c r="S32" s="103" t="n">
        <f aca="false">O32+L32+I32</f>
        <v>0.0002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46172.7988768252</v>
      </c>
      <c r="AD32" s="90" t="n">
        <f aca="false">$F32*H32</f>
        <v>46947.510267376</v>
      </c>
      <c r="AE32" s="90" t="n">
        <f aca="false">$F32*I32</f>
        <v>0.968389238188448</v>
      </c>
      <c r="AF32" s="90" t="n">
        <f aca="false">$F32*J32</f>
        <v>193.67784763769</v>
      </c>
      <c r="AG32" s="90" t="n">
        <f aca="false">$F32*K32</f>
        <v>338.936233365957</v>
      </c>
      <c r="AH32" s="90" t="n">
        <f aca="false">$F32*L32</f>
        <v>0.968389238188448</v>
      </c>
      <c r="AI32" s="90" t="n">
        <f aca="false">$F32*M32</f>
        <v>0</v>
      </c>
      <c r="AJ32" s="90" t="n">
        <f aca="false">$F32*N32</f>
        <v>0</v>
      </c>
      <c r="AK32" s="90" t="n">
        <f aca="false">F32*O32</f>
        <v>0</v>
      </c>
      <c r="AL32" s="94"/>
      <c r="AM32" s="90" t="n">
        <f aca="false">-CHOOSE($G$3,AC32-AE32,AE32-AC32)</f>
        <v>-46171.830487587</v>
      </c>
      <c r="AN32" s="90" t="n">
        <f aca="false">-CHOOSE($G$3,AF32-AH32,AH32-AF32)</f>
        <v>-192.709458399501</v>
      </c>
      <c r="AO32" s="90" t="n">
        <f aca="false">-CHOOSE($G$3,AI32-AL32,AK32-AI32)</f>
        <v>-0</v>
      </c>
      <c r="AP32" s="107" t="n">
        <f aca="false">SUM(AM32:AO32)</f>
        <v>-46364.5399459865</v>
      </c>
      <c r="AR32" s="90" t="n">
        <f aca="false">-CHOOSE($G$3,AD32-AC32,AC32-AD32)</f>
        <v>-774.711390550758</v>
      </c>
      <c r="AS32" s="90" t="n">
        <f aca="false">-CHOOSE($G$3,AG32-AF32,AF32-AG32)</f>
        <v>-145.258385728267</v>
      </c>
      <c r="AT32" s="90" t="n">
        <f aca="false">-CHOOSE($G$3,AJ32-AI32,AI32-AJ32:AJ33)</f>
        <v>-0</v>
      </c>
      <c r="AU32" s="107" t="n">
        <f aca="false">AR32+AS32+AT32</f>
        <v>-919.969776279025</v>
      </c>
      <c r="AV32" s="107"/>
      <c r="AW32" s="91" t="n">
        <f aca="false">AU32+AP32</f>
        <v>-47284.5097222655</v>
      </c>
      <c r="AY32" s="91" t="n">
        <f aca="false">AK32+AH32+AE32</f>
        <v>1.9367784763769</v>
      </c>
      <c r="AZ32" s="108"/>
    </row>
    <row r="33" customFormat="false" ht="12.75" hidden="false" customHeight="false" outlineLevel="0" collapsed="false">
      <c r="A33" s="25" t="n">
        <f aca="false">EDATE(A32,1)</f>
        <v>37653</v>
      </c>
      <c r="B33" s="95" t="n">
        <f aca="false">Inputs!S28</f>
        <v>345</v>
      </c>
      <c r="C33" s="110"/>
      <c r="D33" s="97" t="n">
        <f aca="false">B33+C33</f>
        <v>345</v>
      </c>
      <c r="E33" s="86" t="n">
        <f aca="false">IF(Z33=0,0,IF(AND(Z33=1,$H$3=1),D33*U33,IF($H$3=2,D33,"N/A")))</f>
        <v>9660</v>
      </c>
      <c r="F33" s="86" t="n">
        <f aca="false">E33*Y33</f>
        <v>8704.85008344119</v>
      </c>
      <c r="G33" s="98" t="n">
        <f aca="false">VLOOKUP($A33,[1]!Table,MATCH(G$4,[1]!Curves,0))</f>
        <v>4.618</v>
      </c>
      <c r="H33" s="99" t="n">
        <f aca="false">Inputs!W28</f>
        <v>4.698</v>
      </c>
      <c r="I33" s="100" t="n">
        <f aca="false">Inputs!T28</f>
        <v>0.0001</v>
      </c>
      <c r="J33" s="98" t="n">
        <f aca="false">VLOOKUP($A33,[1]!Table,MATCH(J$4,[1]!Curves,0))</f>
        <v>0.02</v>
      </c>
      <c r="K33" s="99" t="n">
        <f aca="false">Inputs!X28</f>
        <v>0.035</v>
      </c>
      <c r="L33" s="100" t="n">
        <f aca="false">Inputs!U28</f>
        <v>0.0001</v>
      </c>
      <c r="M33" s="105" t="n">
        <v>0</v>
      </c>
      <c r="N33" s="99" t="n">
        <f aca="false">Inputs!Y28</f>
        <v>0</v>
      </c>
      <c r="O33" s="101" t="n">
        <f aca="false">Inputs!V28</f>
        <v>0</v>
      </c>
      <c r="P33" s="102"/>
      <c r="Q33" s="103" t="n">
        <f aca="false">M33+J33+G33</f>
        <v>4.638</v>
      </c>
      <c r="R33" s="103" t="n">
        <f aca="false">N33+K33+H33</f>
        <v>4.733</v>
      </c>
      <c r="S33" s="103" t="n">
        <f aca="false">O33+L33+I33</f>
        <v>0.0002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40198.9976853314</v>
      </c>
      <c r="AD33" s="90" t="n">
        <f aca="false">$F33*H33</f>
        <v>40895.3856920067</v>
      </c>
      <c r="AE33" s="90" t="n">
        <f aca="false">$F33*I33</f>
        <v>0.870485008344119</v>
      </c>
      <c r="AF33" s="90" t="n">
        <f aca="false">$F33*J33</f>
        <v>174.097001668824</v>
      </c>
      <c r="AG33" s="90" t="n">
        <f aca="false">$F33*K33</f>
        <v>304.669752920442</v>
      </c>
      <c r="AH33" s="90" t="n">
        <f aca="false">$F33*L33</f>
        <v>0.870485008344119</v>
      </c>
      <c r="AI33" s="90" t="n">
        <f aca="false">$F33*M33</f>
        <v>0</v>
      </c>
      <c r="AJ33" s="90" t="n">
        <f aca="false">$F33*N33</f>
        <v>0</v>
      </c>
      <c r="AK33" s="90" t="n">
        <f aca="false">F33*O33</f>
        <v>0</v>
      </c>
      <c r="AL33" s="94"/>
      <c r="AM33" s="90" t="n">
        <f aca="false">-CHOOSE($G$3,AC33-AE33,AE33-AC33)</f>
        <v>-40198.1272003231</v>
      </c>
      <c r="AN33" s="90" t="n">
        <f aca="false">-CHOOSE($G$3,AF33-AH33,AH33-AF33)</f>
        <v>-173.22651666048</v>
      </c>
      <c r="AO33" s="90" t="n">
        <f aca="false">-CHOOSE($G$3,AI33-AL33,AK33-AI33)</f>
        <v>-0</v>
      </c>
      <c r="AP33" s="107" t="n">
        <f aca="false">SUM(AM33:AO33)</f>
        <v>-40371.3537169836</v>
      </c>
      <c r="AR33" s="90" t="n">
        <f aca="false">-CHOOSE($G$3,AD33-AC33,AC33-AD33)</f>
        <v>-696.388006675297</v>
      </c>
      <c r="AS33" s="90" t="n">
        <f aca="false">-CHOOSE($G$3,AG33-AF33,AF33-AG33)</f>
        <v>-130.572751251618</v>
      </c>
      <c r="AT33" s="90" t="n">
        <f aca="false">-CHOOSE($G$3,AJ33-AI33,AI33-AJ33:AJ34)</f>
        <v>-0</v>
      </c>
      <c r="AU33" s="107" t="n">
        <f aca="false">AR33+AS33+AT33</f>
        <v>-826.960757926915</v>
      </c>
      <c r="AV33" s="107"/>
      <c r="AW33" s="91" t="n">
        <f aca="false">AU33+AP33</f>
        <v>-41198.3144749105</v>
      </c>
      <c r="AY33" s="91" t="n">
        <f aca="false">AK33+AH33+AE33</f>
        <v>1.74097001668824</v>
      </c>
      <c r="AZ33" s="108"/>
    </row>
    <row r="34" customFormat="false" ht="12.75" hidden="false" customHeight="false" outlineLevel="0" collapsed="false">
      <c r="A34" s="25" t="n">
        <f aca="false">EDATE(A33,1)</f>
        <v>37681</v>
      </c>
      <c r="B34" s="95" t="n">
        <f aca="false">Inputs!S29</f>
        <v>298</v>
      </c>
      <c r="C34" s="110"/>
      <c r="D34" s="97" t="n">
        <f aca="false">B34+C34</f>
        <v>298</v>
      </c>
      <c r="E34" s="86" t="n">
        <f aca="false">IF(Z34=0,0,IF(AND(Z34=1,$H$3=1),D34*U34,IF($H$3=2,D34,"N/A")))</f>
        <v>9238</v>
      </c>
      <c r="F34" s="86" t="n">
        <f aca="false">E34*Y34</f>
        <v>8288.34180052076</v>
      </c>
      <c r="G34" s="98" t="n">
        <f aca="false">VLOOKUP($A34,[1]!Table,MATCH(G$4,[1]!Curves,0))</f>
        <v>4.443</v>
      </c>
      <c r="H34" s="99" t="n">
        <f aca="false">Inputs!W29</f>
        <v>4.523</v>
      </c>
      <c r="I34" s="100" t="n">
        <f aca="false">Inputs!T29</f>
        <v>0.0001</v>
      </c>
      <c r="J34" s="98" t="n">
        <f aca="false">VLOOKUP($A34,[1]!Table,MATCH(J$4,[1]!Curves,0))</f>
        <v>0.02</v>
      </c>
      <c r="K34" s="99" t="n">
        <f aca="false">Inputs!X29</f>
        <v>0.035</v>
      </c>
      <c r="L34" s="100" t="n">
        <f aca="false">Inputs!U29</f>
        <v>0.0001</v>
      </c>
      <c r="M34" s="105" t="n">
        <v>0</v>
      </c>
      <c r="N34" s="99" t="n">
        <f aca="false">Inputs!Y29</f>
        <v>0</v>
      </c>
      <c r="O34" s="101" t="n">
        <f aca="false">Inputs!V29</f>
        <v>0</v>
      </c>
      <c r="P34" s="102"/>
      <c r="Q34" s="103" t="n">
        <f aca="false">M34+J34+G34</f>
        <v>4.463</v>
      </c>
      <c r="R34" s="103" t="n">
        <f aca="false">N34+K34+H34</f>
        <v>4.558</v>
      </c>
      <c r="S34" s="103" t="n">
        <f aca="false">O34+L34+I34</f>
        <v>0.0002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36825.1026197137</v>
      </c>
      <c r="AD34" s="90" t="n">
        <f aca="false">$F34*H34</f>
        <v>37488.1699637554</v>
      </c>
      <c r="AE34" s="90" t="n">
        <f aca="false">$F34*I34</f>
        <v>0.828834180052076</v>
      </c>
      <c r="AF34" s="90" t="n">
        <f aca="false">$F34*J34</f>
        <v>165.766836010415</v>
      </c>
      <c r="AG34" s="90" t="n">
        <f aca="false">$F34*K34</f>
        <v>290.091963018227</v>
      </c>
      <c r="AH34" s="90" t="n">
        <f aca="false">$F34*L34</f>
        <v>0.828834180052076</v>
      </c>
      <c r="AI34" s="90" t="n">
        <f aca="false">$F34*M34</f>
        <v>0</v>
      </c>
      <c r="AJ34" s="90" t="n">
        <f aca="false">$F34*N34</f>
        <v>0</v>
      </c>
      <c r="AK34" s="90" t="n">
        <f aca="false">F34*O34</f>
        <v>0</v>
      </c>
      <c r="AL34" s="94"/>
      <c r="AM34" s="90" t="n">
        <f aca="false">-CHOOSE($G$3,AC34-AE34,AE34-AC34)</f>
        <v>-36824.2737855337</v>
      </c>
      <c r="AN34" s="90" t="n">
        <f aca="false">-CHOOSE($G$3,AF34-AH34,AH34-AF34)</f>
        <v>-164.938001830363</v>
      </c>
      <c r="AO34" s="90" t="n">
        <f aca="false">-CHOOSE($G$3,AI34-AL34,AK34-AI34)</f>
        <v>-0</v>
      </c>
      <c r="AP34" s="107" t="n">
        <f aca="false">SUM(AM34:AO34)</f>
        <v>-36989.211787364</v>
      </c>
      <c r="AR34" s="90" t="n">
        <f aca="false">-CHOOSE($G$3,AD34-AC34,AC34-AD34)</f>
        <v>-663.067344041665</v>
      </c>
      <c r="AS34" s="90" t="n">
        <f aca="false">-CHOOSE($G$3,AG34-AF34,AF34-AG34)</f>
        <v>-124.325127007811</v>
      </c>
      <c r="AT34" s="90" t="n">
        <f aca="false">-CHOOSE($G$3,AJ34-AI34,AI34-AJ34:AJ35)</f>
        <v>-0</v>
      </c>
      <c r="AU34" s="107" t="n">
        <f aca="false">AR34+AS34+AT34</f>
        <v>-787.392471049476</v>
      </c>
      <c r="AV34" s="107"/>
      <c r="AW34" s="91" t="n">
        <f aca="false">AU34+AP34</f>
        <v>-37776.6042584135</v>
      </c>
      <c r="AY34" s="91" t="n">
        <f aca="false">AK34+AH34+AE34</f>
        <v>1.65766836010415</v>
      </c>
      <c r="AZ34" s="108"/>
    </row>
    <row r="35" customFormat="false" ht="12.75" hidden="false" customHeight="false" outlineLevel="0" collapsed="false">
      <c r="A35" s="25" t="n">
        <f aca="false">EDATE(A34,1)</f>
        <v>37712</v>
      </c>
      <c r="B35" s="95" t="n">
        <f aca="false">Inputs!S30</f>
        <v>298</v>
      </c>
      <c r="C35" s="110"/>
      <c r="D35" s="97" t="n">
        <f aca="false">B35+C35</f>
        <v>298</v>
      </c>
      <c r="E35" s="86" t="n">
        <f aca="false">IF(Z35=0,0,IF(AND(Z35=1,$H$3=1),D35*U35,IF($H$3=2,D35,"N/A")))</f>
        <v>8940</v>
      </c>
      <c r="F35" s="86" t="n">
        <f aca="false">E35*Y35</f>
        <v>7982.34298191878</v>
      </c>
      <c r="G35" s="98" t="n">
        <f aca="false">VLOOKUP($A35,[1]!Table,MATCH(G$4,[1]!Curves,0))</f>
        <v>4.263</v>
      </c>
      <c r="H35" s="99" t="n">
        <f aca="false">Inputs!W30</f>
        <v>4.343</v>
      </c>
      <c r="I35" s="100" t="n">
        <f aca="false">Inputs!T30</f>
        <v>0.0001</v>
      </c>
      <c r="J35" s="98" t="n">
        <f aca="false">VLOOKUP($A35,[1]!Table,MATCH(J$4,[1]!Curves,0))</f>
        <v>0.0125</v>
      </c>
      <c r="K35" s="99" t="n">
        <f aca="false">Inputs!X30</f>
        <v>0.0275</v>
      </c>
      <c r="L35" s="100" t="n">
        <f aca="false">Inputs!U30</f>
        <v>0.0001</v>
      </c>
      <c r="M35" s="105" t="n">
        <v>0</v>
      </c>
      <c r="N35" s="99" t="n">
        <f aca="false">Inputs!Y30</f>
        <v>0</v>
      </c>
      <c r="O35" s="101" t="n">
        <f aca="false">Inputs!V30</f>
        <v>0</v>
      </c>
      <c r="P35" s="102"/>
      <c r="Q35" s="103" t="n">
        <f aca="false">M35+J35+G35</f>
        <v>4.2755</v>
      </c>
      <c r="R35" s="103" t="n">
        <f aca="false">N35+K35+H35</f>
        <v>4.3705</v>
      </c>
      <c r="S35" s="103" t="n">
        <f aca="false">O35+L35+I35</f>
        <v>0.0002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34028.7281319198</v>
      </c>
      <c r="AD35" s="90" t="n">
        <f aca="false">$F35*H35</f>
        <v>34667.3155704733</v>
      </c>
      <c r="AE35" s="90" t="n">
        <f aca="false">$F35*I35</f>
        <v>0.798234298191878</v>
      </c>
      <c r="AF35" s="90" t="n">
        <f aca="false">$F35*J35</f>
        <v>99.7792872739848</v>
      </c>
      <c r="AG35" s="90" t="n">
        <f aca="false">$F35*K35</f>
        <v>219.514432002767</v>
      </c>
      <c r="AH35" s="90" t="n">
        <f aca="false">$F35*L35</f>
        <v>0.798234298191878</v>
      </c>
      <c r="AI35" s="90" t="n">
        <f aca="false">$F35*M35</f>
        <v>0</v>
      </c>
      <c r="AJ35" s="90" t="n">
        <f aca="false">$F35*N35</f>
        <v>0</v>
      </c>
      <c r="AK35" s="90" t="n">
        <f aca="false">F35*O35</f>
        <v>0</v>
      </c>
      <c r="AL35" s="94"/>
      <c r="AM35" s="90" t="n">
        <f aca="false">-CHOOSE($G$3,AC35-AE35,AE35-AC35)</f>
        <v>-34027.9298976216</v>
      </c>
      <c r="AN35" s="90" t="n">
        <f aca="false">-CHOOSE($G$3,AF35-AH35,AH35-AF35)</f>
        <v>-98.9810529757929</v>
      </c>
      <c r="AO35" s="90" t="n">
        <f aca="false">-CHOOSE($G$3,AI35-AL35,AK35-AI35)</f>
        <v>-0</v>
      </c>
      <c r="AP35" s="107" t="n">
        <f aca="false">SUM(AM35:AO35)</f>
        <v>-34126.9109505974</v>
      </c>
      <c r="AR35" s="90" t="n">
        <f aca="false">-CHOOSE($G$3,AD35-AC35,AC35-AD35)</f>
        <v>-638.587438553506</v>
      </c>
      <c r="AS35" s="90" t="n">
        <f aca="false">-CHOOSE($G$3,AG35-AF35,AF35-AG35)</f>
        <v>-119.735144728782</v>
      </c>
      <c r="AT35" s="90" t="n">
        <f aca="false">-CHOOSE($G$3,AJ35-AI35,AI35-AJ35:AJ36)</f>
        <v>-0</v>
      </c>
      <c r="AU35" s="107" t="n">
        <f aca="false">AR35+AS35+AT35</f>
        <v>-758.322583282288</v>
      </c>
      <c r="AV35" s="107"/>
      <c r="AW35" s="91" t="n">
        <f aca="false">AU35+AP35</f>
        <v>-34885.2335338797</v>
      </c>
      <c r="AY35" s="91" t="n">
        <f aca="false">AK35+AH35+AE35</f>
        <v>1.59646859638376</v>
      </c>
      <c r="AZ35" s="108"/>
    </row>
    <row r="36" customFormat="false" ht="12.75" hidden="false" customHeight="false" outlineLevel="0" collapsed="false">
      <c r="A36" s="25" t="n">
        <f aca="false">EDATE(A35,1)</f>
        <v>37742</v>
      </c>
      <c r="B36" s="95" t="n">
        <f aca="false">Inputs!S31</f>
        <v>298</v>
      </c>
      <c r="C36" s="110"/>
      <c r="D36" s="97" t="n">
        <f aca="false">B36+C36</f>
        <v>298</v>
      </c>
      <c r="E36" s="86" t="n">
        <f aca="false">IF(Z36=0,0,IF(AND(Z36=1,$H$3=1),D36*U36,IF($H$3=2,D36,"N/A")))</f>
        <v>9238</v>
      </c>
      <c r="F36" s="86" t="n">
        <f aca="false">E36*Y36</f>
        <v>8210.09814907285</v>
      </c>
      <c r="G36" s="98" t="n">
        <f aca="false">VLOOKUP($A36,[1]!Table,MATCH(G$4,[1]!Curves,0))</f>
        <v>4.233</v>
      </c>
      <c r="H36" s="99" t="n">
        <f aca="false">Inputs!W31</f>
        <v>4.313</v>
      </c>
      <c r="I36" s="100" t="n">
        <f aca="false">Inputs!T31</f>
        <v>0.0001</v>
      </c>
      <c r="J36" s="98" t="n">
        <f aca="false">VLOOKUP($A36,[1]!Table,MATCH(J$4,[1]!Curves,0))</f>
        <v>0.0125</v>
      </c>
      <c r="K36" s="99" t="n">
        <f aca="false">Inputs!X31</f>
        <v>0.0275</v>
      </c>
      <c r="L36" s="100" t="n">
        <f aca="false">Inputs!U31</f>
        <v>0.0001</v>
      </c>
      <c r="M36" s="105" t="n">
        <v>0</v>
      </c>
      <c r="N36" s="99" t="n">
        <f aca="false">Inputs!Y31</f>
        <v>0</v>
      </c>
      <c r="O36" s="101" t="n">
        <f aca="false">Inputs!V31</f>
        <v>0</v>
      </c>
      <c r="P36" s="102"/>
      <c r="Q36" s="103" t="n">
        <f aca="false">M36+J36+G36</f>
        <v>4.2455</v>
      </c>
      <c r="R36" s="103" t="n">
        <f aca="false">N36+K36+H36</f>
        <v>4.3405</v>
      </c>
      <c r="S36" s="103" t="n">
        <f aca="false">O36+L36+I36</f>
        <v>0.0002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34753.3454650254</v>
      </c>
      <c r="AD36" s="90" t="n">
        <f aca="false">$F36*H36</f>
        <v>35410.1533169512</v>
      </c>
      <c r="AE36" s="90" t="n">
        <f aca="false">$F36*I36</f>
        <v>0.821009814907285</v>
      </c>
      <c r="AF36" s="90" t="n">
        <f aca="false">$F36*J36</f>
        <v>102.626226863411</v>
      </c>
      <c r="AG36" s="90" t="n">
        <f aca="false">$F36*K36</f>
        <v>225.777699099503</v>
      </c>
      <c r="AH36" s="90" t="n">
        <f aca="false">$F36*L36</f>
        <v>0.821009814907285</v>
      </c>
      <c r="AI36" s="90" t="n">
        <f aca="false">$F36*M36</f>
        <v>0</v>
      </c>
      <c r="AJ36" s="90" t="n">
        <f aca="false">$F36*N36</f>
        <v>0</v>
      </c>
      <c r="AK36" s="90" t="n">
        <f aca="false">F36*O36</f>
        <v>0</v>
      </c>
      <c r="AL36" s="94"/>
      <c r="AM36" s="90" t="n">
        <f aca="false">-CHOOSE($G$3,AC36-AE36,AE36-AC36)</f>
        <v>-34752.5244552105</v>
      </c>
      <c r="AN36" s="90" t="n">
        <f aca="false">-CHOOSE($G$3,AF36-AH36,AH36-AF36)</f>
        <v>-101.805217048503</v>
      </c>
      <c r="AO36" s="90" t="n">
        <f aca="false">-CHOOSE($G$3,AI36-AL36,AK36-AI36)</f>
        <v>-0</v>
      </c>
      <c r="AP36" s="107" t="n">
        <f aca="false">SUM(AM36:AO36)</f>
        <v>-34854.329672259</v>
      </c>
      <c r="AR36" s="90" t="n">
        <f aca="false">-CHOOSE($G$3,AD36-AC36,AC36-AD36)</f>
        <v>-656.807851925827</v>
      </c>
      <c r="AS36" s="90" t="n">
        <f aca="false">-CHOOSE($G$3,AG36-AF36,AF36-AG36)</f>
        <v>-123.151472236093</v>
      </c>
      <c r="AT36" s="90" t="n">
        <f aca="false">-CHOOSE($G$3,AJ36-AI36,AI36-AJ36:AJ37)</f>
        <v>-0</v>
      </c>
      <c r="AU36" s="107" t="n">
        <f aca="false">AR36+AS36+AT36</f>
        <v>-779.95932416192</v>
      </c>
      <c r="AV36" s="107"/>
      <c r="AW36" s="91" t="n">
        <f aca="false">AU36+AP36</f>
        <v>-35634.2889964209</v>
      </c>
      <c r="AY36" s="91" t="n">
        <f aca="false">AK36+AH36+AE36</f>
        <v>1.64201962981457</v>
      </c>
      <c r="AZ36" s="108"/>
    </row>
    <row r="37" customFormat="false" ht="12.75" hidden="false" customHeight="false" outlineLevel="0" collapsed="false">
      <c r="A37" s="25" t="n">
        <f aca="false">EDATE(A36,1)</f>
        <v>37773</v>
      </c>
      <c r="B37" s="95" t="n">
        <f aca="false">Inputs!S32</f>
        <v>298</v>
      </c>
      <c r="C37" s="110"/>
      <c r="D37" s="97" t="n">
        <f aca="false">B37+C37</f>
        <v>298</v>
      </c>
      <c r="E37" s="86" t="n">
        <f aca="false">IF(Z37=0,0,IF(AND(Z37=1,$H$3=1),D37*U37,IF($H$3=2,D37,"N/A")))</f>
        <v>8940</v>
      </c>
      <c r="F37" s="86" t="n">
        <f aca="false">E37*Y37</f>
        <v>7906.92411611601</v>
      </c>
      <c r="G37" s="98" t="n">
        <f aca="false">VLOOKUP($A37,[1]!Table,MATCH(G$4,[1]!Curves,0))</f>
        <v>4.268</v>
      </c>
      <c r="H37" s="99" t="n">
        <f aca="false">Inputs!W32</f>
        <v>4.348</v>
      </c>
      <c r="I37" s="100" t="n">
        <f aca="false">Inputs!T32</f>
        <v>0.0001</v>
      </c>
      <c r="J37" s="98" t="n">
        <f aca="false">VLOOKUP($A37,[1]!Table,MATCH(J$4,[1]!Curves,0))</f>
        <v>0.0125</v>
      </c>
      <c r="K37" s="99" t="n">
        <f aca="false">Inputs!X32</f>
        <v>0.0275</v>
      </c>
      <c r="L37" s="100" t="n">
        <f aca="false">Inputs!U32</f>
        <v>0.0001</v>
      </c>
      <c r="M37" s="105" t="n">
        <v>0</v>
      </c>
      <c r="N37" s="99" t="n">
        <f aca="false">Inputs!Y32</f>
        <v>0</v>
      </c>
      <c r="O37" s="101" t="n">
        <f aca="false">Inputs!V32</f>
        <v>0</v>
      </c>
      <c r="P37" s="102"/>
      <c r="Q37" s="103" t="n">
        <f aca="false">M37+J37+G37</f>
        <v>4.2805</v>
      </c>
      <c r="R37" s="103" t="n">
        <f aca="false">N37+K37+H37</f>
        <v>4.3755</v>
      </c>
      <c r="S37" s="103" t="n">
        <f aca="false">O37+L37+I37</f>
        <v>0.0002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33746.7521275831</v>
      </c>
      <c r="AD37" s="90" t="n">
        <f aca="false">$F37*H37</f>
        <v>34379.3060568724</v>
      </c>
      <c r="AE37" s="90" t="n">
        <f aca="false">$F37*I37</f>
        <v>0.790692411611601</v>
      </c>
      <c r="AF37" s="90" t="n">
        <f aca="false">$F37*J37</f>
        <v>98.8365514514502</v>
      </c>
      <c r="AG37" s="90" t="n">
        <f aca="false">$F37*K37</f>
        <v>217.44041319319</v>
      </c>
      <c r="AH37" s="90" t="n">
        <f aca="false">$F37*L37</f>
        <v>0.790692411611601</v>
      </c>
      <c r="AI37" s="90" t="n">
        <f aca="false">$F37*M37</f>
        <v>0</v>
      </c>
      <c r="AJ37" s="90" t="n">
        <f aca="false">$F37*N37</f>
        <v>0</v>
      </c>
      <c r="AK37" s="90" t="n">
        <f aca="false">F37*O37</f>
        <v>0</v>
      </c>
      <c r="AL37" s="94"/>
      <c r="AM37" s="90" t="n">
        <f aca="false">-CHOOSE($G$3,AC37-AE37,AE37-AC37)</f>
        <v>-33745.9614351715</v>
      </c>
      <c r="AN37" s="90" t="n">
        <f aca="false">-CHOOSE($G$3,AF37-AH37,AH37-AF37)</f>
        <v>-98.0458590398386</v>
      </c>
      <c r="AO37" s="90" t="n">
        <f aca="false">-CHOOSE($G$3,AI37-AL37,AK37-AI37)</f>
        <v>-0</v>
      </c>
      <c r="AP37" s="107" t="n">
        <f aca="false">SUM(AM37:AO37)</f>
        <v>-33844.0072942114</v>
      </c>
      <c r="AR37" s="90" t="n">
        <f aca="false">-CHOOSE($G$3,AD37-AC37,AC37-AD37)</f>
        <v>-632.553929289279</v>
      </c>
      <c r="AS37" s="90" t="n">
        <f aca="false">-CHOOSE($G$3,AG37-AF37,AF37-AG37)</f>
        <v>-118.60386174174</v>
      </c>
      <c r="AT37" s="90" t="n">
        <f aca="false">-CHOOSE($G$3,AJ37-AI37,AI37-AJ37:AJ38)</f>
        <v>-0</v>
      </c>
      <c r="AU37" s="107" t="n">
        <f aca="false">AR37+AS37+AT37</f>
        <v>-751.157791031019</v>
      </c>
      <c r="AV37" s="107"/>
      <c r="AW37" s="91" t="n">
        <f aca="false">AU37+AP37</f>
        <v>-34595.1650852424</v>
      </c>
      <c r="AY37" s="91" t="n">
        <f aca="false">AK37+AH37+AE37</f>
        <v>1.5813848232232</v>
      </c>
      <c r="AZ37" s="108"/>
    </row>
    <row r="38" customFormat="false" ht="12.75" hidden="false" customHeight="false" outlineLevel="0" collapsed="false">
      <c r="A38" s="25" t="n">
        <f aca="false">EDATE(A37,1)</f>
        <v>37803</v>
      </c>
      <c r="B38" s="95" t="n">
        <f aca="false">Inputs!S33</f>
        <v>298</v>
      </c>
      <c r="C38" s="110"/>
      <c r="D38" s="97" t="n">
        <f aca="false">B38+C38</f>
        <v>298</v>
      </c>
      <c r="E38" s="86" t="n">
        <f aca="false">IF(Z38=0,0,IF(AND(Z38=1,$H$3=1),D38*U38,IF($H$3=2,D38,"N/A")))</f>
        <v>9238</v>
      </c>
      <c r="F38" s="86" t="n">
        <f aca="false">E38*Y38</f>
        <v>8132.20677716213</v>
      </c>
      <c r="G38" s="98" t="n">
        <f aca="false">VLOOKUP($A38,[1]!Table,MATCH(G$4,[1]!Curves,0))</f>
        <v>4.284</v>
      </c>
      <c r="H38" s="99" t="n">
        <f aca="false">Inputs!W33</f>
        <v>4.364</v>
      </c>
      <c r="I38" s="100" t="n">
        <f aca="false">Inputs!T33</f>
        <v>0.0001</v>
      </c>
      <c r="J38" s="98" t="n">
        <f aca="false">VLOOKUP($A38,[1]!Table,MATCH(J$4,[1]!Curves,0))</f>
        <v>0.0125</v>
      </c>
      <c r="K38" s="99" t="n">
        <f aca="false">Inputs!X33</f>
        <v>0.0275</v>
      </c>
      <c r="L38" s="100" t="n">
        <f aca="false">Inputs!U33</f>
        <v>0.0001</v>
      </c>
      <c r="M38" s="105" t="n">
        <v>0</v>
      </c>
      <c r="N38" s="99" t="n">
        <f aca="false">Inputs!Y33</f>
        <v>0</v>
      </c>
      <c r="O38" s="101" t="n">
        <f aca="false">Inputs!V33</f>
        <v>0</v>
      </c>
      <c r="P38" s="102"/>
      <c r="Q38" s="103" t="n">
        <f aca="false">M38+J38+G38</f>
        <v>4.2965</v>
      </c>
      <c r="R38" s="103" t="n">
        <f aca="false">N38+K38+H38</f>
        <v>4.3915</v>
      </c>
      <c r="S38" s="103" t="n">
        <f aca="false">O38+L38+I38</f>
        <v>0.0002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34838.3738333626</v>
      </c>
      <c r="AD38" s="90" t="n">
        <f aca="false">$F38*H38</f>
        <v>35488.9503755355</v>
      </c>
      <c r="AE38" s="90" t="n">
        <f aca="false">$F38*I38</f>
        <v>0.813220677716213</v>
      </c>
      <c r="AF38" s="90" t="n">
        <f aca="false">$F38*J38</f>
        <v>101.652584714527</v>
      </c>
      <c r="AG38" s="90" t="n">
        <f aca="false">$F38*K38</f>
        <v>223.635686371959</v>
      </c>
      <c r="AH38" s="90" t="n">
        <f aca="false">$F38*L38</f>
        <v>0.813220677716213</v>
      </c>
      <c r="AI38" s="90" t="n">
        <f aca="false">$F38*M38</f>
        <v>0</v>
      </c>
      <c r="AJ38" s="90" t="n">
        <f aca="false">$F38*N38</f>
        <v>0</v>
      </c>
      <c r="AK38" s="90" t="n">
        <f aca="false">F38*O38</f>
        <v>0</v>
      </c>
      <c r="AL38" s="94"/>
      <c r="AM38" s="90" t="n">
        <f aca="false">-CHOOSE($G$3,AC38-AE38,AE38-AC38)</f>
        <v>-34837.5606126849</v>
      </c>
      <c r="AN38" s="90" t="n">
        <f aca="false">-CHOOSE($G$3,AF38-AH38,AH38-AF38)</f>
        <v>-100.83936403681</v>
      </c>
      <c r="AO38" s="90" t="n">
        <f aca="false">-CHOOSE($G$3,AI38-AL38,AK38-AI38)</f>
        <v>-0</v>
      </c>
      <c r="AP38" s="107" t="n">
        <f aca="false">SUM(AM38:AO38)</f>
        <v>-34938.3999767217</v>
      </c>
      <c r="AR38" s="90" t="n">
        <f aca="false">-CHOOSE($G$3,AD38-AC38,AC38-AD38)</f>
        <v>-650.576542172974</v>
      </c>
      <c r="AS38" s="90" t="n">
        <f aca="false">-CHOOSE($G$3,AG38-AF38,AF38-AG38)</f>
        <v>-121.983101657432</v>
      </c>
      <c r="AT38" s="90" t="n">
        <f aca="false">-CHOOSE($G$3,AJ38-AI38,AI38-AJ38:AJ39)</f>
        <v>-0</v>
      </c>
      <c r="AU38" s="107" t="n">
        <f aca="false">AR38+AS38+AT38</f>
        <v>-772.559643830406</v>
      </c>
      <c r="AV38" s="107"/>
      <c r="AW38" s="91" t="n">
        <f aca="false">AU38+AP38</f>
        <v>-35710.9596205521</v>
      </c>
      <c r="AY38" s="91" t="n">
        <f aca="false">AK38+AH38+AE38</f>
        <v>1.62644135543243</v>
      </c>
      <c r="AZ38" s="108"/>
    </row>
    <row r="39" customFormat="false" ht="12.75" hidden="false" customHeight="false" outlineLevel="0" collapsed="false">
      <c r="A39" s="25" t="n">
        <f aca="false">EDATE(A38,1)</f>
        <v>37834</v>
      </c>
      <c r="B39" s="95" t="n">
        <f aca="false">Inputs!S34</f>
        <v>298</v>
      </c>
      <c r="C39" s="110"/>
      <c r="D39" s="97" t="n">
        <f aca="false">B39+C39</f>
        <v>298</v>
      </c>
      <c r="E39" s="86" t="n">
        <f aca="false">IF(Z39=0,0,IF(AND(Z39=1,$H$3=1),D39*U39,IF($H$3=2,D39,"N/A")))</f>
        <v>9238</v>
      </c>
      <c r="F39" s="86" t="n">
        <f aca="false">E39*Y39</f>
        <v>8092.73301734327</v>
      </c>
      <c r="G39" s="98" t="n">
        <f aca="false">VLOOKUP($A39,[1]!Table,MATCH(G$4,[1]!Curves,0))</f>
        <v>4.298</v>
      </c>
      <c r="H39" s="99" t="n">
        <f aca="false">Inputs!W34</f>
        <v>4.378</v>
      </c>
      <c r="I39" s="100" t="n">
        <f aca="false">Inputs!T34</f>
        <v>0.0001</v>
      </c>
      <c r="J39" s="98" t="n">
        <f aca="false">VLOOKUP($A39,[1]!Table,MATCH(J$4,[1]!Curves,0))</f>
        <v>0.0125</v>
      </c>
      <c r="K39" s="99" t="n">
        <f aca="false">Inputs!X34</f>
        <v>0.0275</v>
      </c>
      <c r="L39" s="100" t="n">
        <f aca="false">Inputs!U34</f>
        <v>0.0001</v>
      </c>
      <c r="M39" s="105" t="n">
        <v>0</v>
      </c>
      <c r="N39" s="99" t="n">
        <f aca="false">Inputs!Y34</f>
        <v>0</v>
      </c>
      <c r="O39" s="101" t="n">
        <f aca="false">Inputs!V34</f>
        <v>0</v>
      </c>
      <c r="P39" s="102"/>
      <c r="Q39" s="103" t="n">
        <f aca="false">M39+J39+G39</f>
        <v>4.3105</v>
      </c>
      <c r="R39" s="103" t="n">
        <f aca="false">N39+K39+H39</f>
        <v>4.4055</v>
      </c>
      <c r="S39" s="103" t="n">
        <f aca="false">O39+L39+I39</f>
        <v>0.0002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34782.5665085414</v>
      </c>
      <c r="AD39" s="90" t="n">
        <f aca="false">$F39*H39</f>
        <v>35429.9851499288</v>
      </c>
      <c r="AE39" s="90" t="n">
        <f aca="false">$F39*I39</f>
        <v>0.809273301734327</v>
      </c>
      <c r="AF39" s="90" t="n">
        <f aca="false">$F39*J39</f>
        <v>101.159162716791</v>
      </c>
      <c r="AG39" s="90" t="n">
        <f aca="false">$F39*K39</f>
        <v>222.55015797694</v>
      </c>
      <c r="AH39" s="90" t="n">
        <f aca="false">$F39*L39</f>
        <v>0.809273301734327</v>
      </c>
      <c r="AI39" s="90" t="n">
        <f aca="false">$F39*M39</f>
        <v>0</v>
      </c>
      <c r="AJ39" s="90" t="n">
        <f aca="false">$F39*N39</f>
        <v>0</v>
      </c>
      <c r="AK39" s="90" t="n">
        <f aca="false">F39*O39</f>
        <v>0</v>
      </c>
      <c r="AL39" s="94"/>
      <c r="AM39" s="90" t="n">
        <f aca="false">-CHOOSE($G$3,AC39-AE39,AE39-AC39)</f>
        <v>-34781.7572352396</v>
      </c>
      <c r="AN39" s="90" t="n">
        <f aca="false">-CHOOSE($G$3,AF39-AH39,AH39-AF39)</f>
        <v>-100.349889415057</v>
      </c>
      <c r="AO39" s="90" t="n">
        <f aca="false">-CHOOSE($G$3,AI39-AL39,AK39-AI39)</f>
        <v>-0</v>
      </c>
      <c r="AP39" s="107" t="n">
        <f aca="false">SUM(AM39:AO39)</f>
        <v>-34882.1071246547</v>
      </c>
      <c r="AR39" s="90" t="n">
        <f aca="false">-CHOOSE($G$3,AD39-AC39,AC39-AD39)</f>
        <v>-647.418641387463</v>
      </c>
      <c r="AS39" s="90" t="n">
        <f aca="false">-CHOOSE($G$3,AG39-AF39,AF39-AG39)</f>
        <v>-121.390995260149</v>
      </c>
      <c r="AT39" s="90" t="n">
        <f aca="false">-CHOOSE($G$3,AJ39-AI39,AI39-AJ39:AJ40)</f>
        <v>-0</v>
      </c>
      <c r="AU39" s="107" t="n">
        <f aca="false">AR39+AS39+AT39</f>
        <v>-768.809636647612</v>
      </c>
      <c r="AV39" s="107"/>
      <c r="AW39" s="91" t="n">
        <f aca="false">AU39+AP39</f>
        <v>-35650.9167613023</v>
      </c>
      <c r="AY39" s="91" t="n">
        <f aca="false">AK39+AH39+AE39</f>
        <v>1.61854660346865</v>
      </c>
      <c r="AZ39" s="108"/>
    </row>
    <row r="40" customFormat="false" ht="12.75" hidden="false" customHeight="false" outlineLevel="0" collapsed="false">
      <c r="A40" s="25" t="n">
        <f aca="false">EDATE(A39,1)</f>
        <v>37865</v>
      </c>
      <c r="B40" s="95" t="n">
        <f aca="false">Inputs!S35</f>
        <v>298</v>
      </c>
      <c r="C40" s="110"/>
      <c r="D40" s="97" t="n">
        <f aca="false">B40+C40</f>
        <v>298</v>
      </c>
      <c r="E40" s="86" t="n">
        <f aca="false">IF(Z40=0,0,IF(AND(Z40=1,$H$3=1),D40*U40,IF($H$3=2,D40,"N/A")))</f>
        <v>8940</v>
      </c>
      <c r="F40" s="86" t="n">
        <f aca="false">E40*Y40</f>
        <v>7793.4813381803</v>
      </c>
      <c r="G40" s="98" t="n">
        <f aca="false">VLOOKUP($A40,[1]!Table,MATCH(G$4,[1]!Curves,0))</f>
        <v>4.333</v>
      </c>
      <c r="H40" s="99" t="n">
        <f aca="false">Inputs!W35</f>
        <v>4.413</v>
      </c>
      <c r="I40" s="100" t="n">
        <f aca="false">Inputs!T35</f>
        <v>0.0001</v>
      </c>
      <c r="J40" s="98" t="n">
        <f aca="false">VLOOKUP($A40,[1]!Table,MATCH(J$4,[1]!Curves,0))</f>
        <v>0.0125</v>
      </c>
      <c r="K40" s="99" t="n">
        <f aca="false">Inputs!X35</f>
        <v>0.0275</v>
      </c>
      <c r="L40" s="100" t="n">
        <f aca="false">Inputs!U35</f>
        <v>0.0001</v>
      </c>
      <c r="M40" s="105" t="n">
        <v>0</v>
      </c>
      <c r="N40" s="99" t="n">
        <f aca="false">Inputs!Y35</f>
        <v>0</v>
      </c>
      <c r="O40" s="101" t="n">
        <f aca="false">Inputs!V35</f>
        <v>0</v>
      </c>
      <c r="P40" s="102"/>
      <c r="Q40" s="103" t="n">
        <f aca="false">M40+J40+G40</f>
        <v>4.3455</v>
      </c>
      <c r="R40" s="103" t="n">
        <f aca="false">N40+K40+H40</f>
        <v>4.4405</v>
      </c>
      <c r="S40" s="103" t="n">
        <f aca="false">O40+L40+I40</f>
        <v>0.0002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33769.1546383352</v>
      </c>
      <c r="AD40" s="90" t="n">
        <f aca="false">$F40*H40</f>
        <v>34392.6331453897</v>
      </c>
      <c r="AE40" s="90" t="n">
        <f aca="false">$F40*I40</f>
        <v>0.77934813381803</v>
      </c>
      <c r="AF40" s="90" t="n">
        <f aca="false">$F40*J40</f>
        <v>97.4185167272538</v>
      </c>
      <c r="AG40" s="90" t="n">
        <f aca="false">$F40*K40</f>
        <v>214.320736799958</v>
      </c>
      <c r="AH40" s="90" t="n">
        <f aca="false">$F40*L40</f>
        <v>0.77934813381803</v>
      </c>
      <c r="AI40" s="90" t="n">
        <f aca="false">$F40*M40</f>
        <v>0</v>
      </c>
      <c r="AJ40" s="90" t="n">
        <f aca="false">$F40*N40</f>
        <v>0</v>
      </c>
      <c r="AK40" s="90" t="n">
        <f aca="false">F40*O40</f>
        <v>0</v>
      </c>
      <c r="AL40" s="94"/>
      <c r="AM40" s="90" t="n">
        <f aca="false">-CHOOSE($G$3,AC40-AE40,AE40-AC40)</f>
        <v>-33768.3752902014</v>
      </c>
      <c r="AN40" s="90" t="n">
        <f aca="false">-CHOOSE($G$3,AF40-AH40,AH40-AF40)</f>
        <v>-96.6391685934357</v>
      </c>
      <c r="AO40" s="90" t="n">
        <f aca="false">-CHOOSE($G$3,AI40-AL40,AK40-AI40)</f>
        <v>-0</v>
      </c>
      <c r="AP40" s="107" t="n">
        <f aca="false">SUM(AM40:AO40)</f>
        <v>-33865.0144587949</v>
      </c>
      <c r="AR40" s="90" t="n">
        <f aca="false">-CHOOSE($G$3,AD40-AC40,AC40-AD40)</f>
        <v>-623.478507054424</v>
      </c>
      <c r="AS40" s="90" t="n">
        <f aca="false">-CHOOSE($G$3,AG40-AF40,AF40-AG40)</f>
        <v>-116.902220072705</v>
      </c>
      <c r="AT40" s="90" t="n">
        <f aca="false">-CHOOSE($G$3,AJ40-AI40,AI40-AJ40:AJ41)</f>
        <v>-0</v>
      </c>
      <c r="AU40" s="107" t="n">
        <f aca="false">AR40+AS40+AT40</f>
        <v>-740.380727127129</v>
      </c>
      <c r="AV40" s="107"/>
      <c r="AW40" s="91" t="n">
        <f aca="false">AU40+AP40</f>
        <v>-34605.395185922</v>
      </c>
      <c r="AY40" s="91" t="n">
        <f aca="false">AK40+AH40+AE40</f>
        <v>1.55869626763606</v>
      </c>
      <c r="AZ40" s="108"/>
    </row>
    <row r="41" customFormat="false" ht="12.75" hidden="false" customHeight="false" outlineLevel="0" collapsed="false">
      <c r="A41" s="25" t="n">
        <f aca="false">EDATE(A40,1)</f>
        <v>37895</v>
      </c>
      <c r="B41" s="95" t="n">
        <f aca="false">Inputs!S36</f>
        <v>298</v>
      </c>
      <c r="C41" s="110"/>
      <c r="D41" s="97" t="n">
        <f aca="false">B41+C41</f>
        <v>298</v>
      </c>
      <c r="E41" s="86" t="n">
        <f aca="false">IF(Z41=0,0,IF(AND(Z41=1,$H$3=1),D41*U41,IF($H$3=2,D41,"N/A")))</f>
        <v>9238</v>
      </c>
      <c r="F41" s="86" t="n">
        <f aca="false">E41*Y41</f>
        <v>8015.1530906247</v>
      </c>
      <c r="G41" s="98" t="n">
        <f aca="false">VLOOKUP($A41,[1]!Table,MATCH(G$4,[1]!Curves,0))</f>
        <v>4.363</v>
      </c>
      <c r="H41" s="99" t="n">
        <f aca="false">Inputs!W36</f>
        <v>4.443</v>
      </c>
      <c r="I41" s="100" t="n">
        <f aca="false">Inputs!T36</f>
        <v>0.0001</v>
      </c>
      <c r="J41" s="98" t="n">
        <f aca="false">VLOOKUP($A41,[1]!Table,MATCH(J$4,[1]!Curves,0))</f>
        <v>0.0125</v>
      </c>
      <c r="K41" s="99" t="n">
        <f aca="false">Inputs!X36</f>
        <v>0.0275</v>
      </c>
      <c r="L41" s="100" t="n">
        <f aca="false">Inputs!U36</f>
        <v>0.0001</v>
      </c>
      <c r="M41" s="105" t="n">
        <v>0</v>
      </c>
      <c r="N41" s="99" t="n">
        <f aca="false">Inputs!Y36</f>
        <v>0</v>
      </c>
      <c r="O41" s="101" t="n">
        <f aca="false">Inputs!V36</f>
        <v>0</v>
      </c>
      <c r="P41" s="102"/>
      <c r="Q41" s="103" t="n">
        <f aca="false">M41+J41+G41</f>
        <v>4.3755</v>
      </c>
      <c r="R41" s="103" t="n">
        <f aca="false">N41+K41+H41</f>
        <v>4.4705</v>
      </c>
      <c r="S41" s="103" t="n">
        <f aca="false">O41+L41+I41</f>
        <v>0.0002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34970.1129343956</v>
      </c>
      <c r="AD41" s="90" t="n">
        <f aca="false">$F41*H41</f>
        <v>35611.3251816455</v>
      </c>
      <c r="AE41" s="90" t="n">
        <f aca="false">$F41*I41</f>
        <v>0.80151530906247</v>
      </c>
      <c r="AF41" s="90" t="n">
        <f aca="false">$F41*J41</f>
        <v>100.189413632809</v>
      </c>
      <c r="AG41" s="90" t="n">
        <f aca="false">$F41*K41</f>
        <v>220.416709992179</v>
      </c>
      <c r="AH41" s="90" t="n">
        <f aca="false">$F41*L41</f>
        <v>0.80151530906247</v>
      </c>
      <c r="AI41" s="90" t="n">
        <f aca="false">$F41*M41</f>
        <v>0</v>
      </c>
      <c r="AJ41" s="90" t="n">
        <f aca="false">$F41*N41</f>
        <v>0</v>
      </c>
      <c r="AK41" s="90" t="n">
        <f aca="false">F41*O41</f>
        <v>0</v>
      </c>
      <c r="AL41" s="94"/>
      <c r="AM41" s="90" t="n">
        <f aca="false">-CHOOSE($G$3,AC41-AE41,AE41-AC41)</f>
        <v>-34969.3114190865</v>
      </c>
      <c r="AN41" s="90" t="n">
        <f aca="false">-CHOOSE($G$3,AF41-AH41,AH41-AF41)</f>
        <v>-99.3878983237463</v>
      </c>
      <c r="AO41" s="90" t="n">
        <f aca="false">-CHOOSE($G$3,AI41-AL41,AK41-AI41)</f>
        <v>-0</v>
      </c>
      <c r="AP41" s="107" t="n">
        <f aca="false">SUM(AM41:AO41)</f>
        <v>-35068.6993174102</v>
      </c>
      <c r="AR41" s="90" t="n">
        <f aca="false">-CHOOSE($G$3,AD41-AC41,AC41-AD41)</f>
        <v>-641.212247249983</v>
      </c>
      <c r="AS41" s="90" t="n">
        <f aca="false">-CHOOSE($G$3,AG41-AF41,AF41-AG41)</f>
        <v>-120.22729635937</v>
      </c>
      <c r="AT41" s="90" t="n">
        <f aca="false">-CHOOSE($G$3,AJ41-AI41,AI41-AJ41:AJ42)</f>
        <v>-0</v>
      </c>
      <c r="AU41" s="107" t="n">
        <f aca="false">AR41+AS41+AT41</f>
        <v>-761.439543609354</v>
      </c>
      <c r="AV41" s="107"/>
      <c r="AW41" s="91" t="n">
        <f aca="false">AU41+AP41</f>
        <v>-35830.1388610196</v>
      </c>
      <c r="AY41" s="91" t="n">
        <f aca="false">AK41+AH41+AE41</f>
        <v>1.60303061812494</v>
      </c>
      <c r="AZ41" s="108"/>
    </row>
    <row r="42" customFormat="false" ht="12.75" hidden="false" customHeight="false" outlineLevel="0" collapsed="false">
      <c r="A42" s="25" t="n">
        <f aca="false">EDATE(A41,1)</f>
        <v>37926</v>
      </c>
      <c r="B42" s="95" t="n">
        <f aca="false">Inputs!S37</f>
        <v>298</v>
      </c>
      <c r="C42" s="110"/>
      <c r="D42" s="97" t="n">
        <f aca="false">B42+C42</f>
        <v>298</v>
      </c>
      <c r="E42" s="86" t="n">
        <f aca="false">IF(Z42=0,0,IF(AND(Z42=1,$H$3=1),D42*U42,IF($H$3=2,D42,"N/A")))</f>
        <v>8940</v>
      </c>
      <c r="F42" s="86" t="n">
        <f aca="false">E42*Y42</f>
        <v>7718.59891458308</v>
      </c>
      <c r="G42" s="98" t="n">
        <f aca="false">VLOOKUP($A42,[1]!Table,MATCH(G$4,[1]!Curves,0))</f>
        <v>4.503</v>
      </c>
      <c r="H42" s="99" t="n">
        <f aca="false">Inputs!W37</f>
        <v>4.583</v>
      </c>
      <c r="I42" s="100" t="n">
        <f aca="false">Inputs!T37</f>
        <v>0.0001</v>
      </c>
      <c r="J42" s="98" t="n">
        <f aca="false">VLOOKUP($A42,[1]!Table,MATCH(J$4,[1]!Curves,0))</f>
        <v>0.02</v>
      </c>
      <c r="K42" s="99" t="n">
        <f aca="false">Inputs!X37</f>
        <v>0.035</v>
      </c>
      <c r="L42" s="100" t="n">
        <f aca="false">Inputs!U37</f>
        <v>0.0001</v>
      </c>
      <c r="M42" s="105" t="n">
        <v>0</v>
      </c>
      <c r="N42" s="99" t="n">
        <f aca="false">Inputs!Y37</f>
        <v>0</v>
      </c>
      <c r="O42" s="101" t="n">
        <f aca="false">Inputs!V37</f>
        <v>0</v>
      </c>
      <c r="P42" s="102"/>
      <c r="Q42" s="103" t="n">
        <f aca="false">M42+J42+G42</f>
        <v>4.523</v>
      </c>
      <c r="R42" s="103" t="n">
        <f aca="false">N42+K42+H42</f>
        <v>4.618</v>
      </c>
      <c r="S42" s="103" t="n">
        <f aca="false">O42+L42+I42</f>
        <v>0.0002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34756.8509123676</v>
      </c>
      <c r="AD42" s="90" t="n">
        <f aca="false">$F42*H42</f>
        <v>35374.3388255342</v>
      </c>
      <c r="AE42" s="90" t="n">
        <f aca="false">$F42*I42</f>
        <v>0.771859891458308</v>
      </c>
      <c r="AF42" s="90" t="n">
        <f aca="false">$F42*J42</f>
        <v>154.371978291662</v>
      </c>
      <c r="AG42" s="90" t="n">
        <f aca="false">$F42*K42</f>
        <v>270.150962010408</v>
      </c>
      <c r="AH42" s="90" t="n">
        <f aca="false">$F42*L42</f>
        <v>0.771859891458308</v>
      </c>
      <c r="AI42" s="90" t="n">
        <f aca="false">$F42*M42</f>
        <v>0</v>
      </c>
      <c r="AJ42" s="90" t="n">
        <f aca="false">$F42*N42</f>
        <v>0</v>
      </c>
      <c r="AK42" s="90" t="n">
        <f aca="false">F42*O42</f>
        <v>0</v>
      </c>
      <c r="AL42" s="94"/>
      <c r="AM42" s="90" t="n">
        <f aca="false">-CHOOSE($G$3,AC42-AE42,AE42-AC42)</f>
        <v>-34756.0790524761</v>
      </c>
      <c r="AN42" s="90" t="n">
        <f aca="false">-CHOOSE($G$3,AF42-AH42,AH42-AF42)</f>
        <v>-153.600118400203</v>
      </c>
      <c r="AO42" s="90" t="n">
        <f aca="false">-CHOOSE($G$3,AI42-AL42,AK42-AI42)</f>
        <v>-0</v>
      </c>
      <c r="AP42" s="107" t="n">
        <f aca="false">SUM(AM42:AO42)</f>
        <v>-34909.6791708763</v>
      </c>
      <c r="AR42" s="90" t="n">
        <f aca="false">-CHOOSE($G$3,AD42-AC42,AC42-AD42)</f>
        <v>-617.487913166646</v>
      </c>
      <c r="AS42" s="90" t="n">
        <f aca="false">-CHOOSE($G$3,AG42-AF42,AF42-AG42)</f>
        <v>-115.778983718746</v>
      </c>
      <c r="AT42" s="90" t="n">
        <f aca="false">-CHOOSE($G$3,AJ42-AI42,AI42-AJ42:AJ43)</f>
        <v>-0</v>
      </c>
      <c r="AU42" s="107" t="n">
        <f aca="false">AR42+AS42+AT42</f>
        <v>-733.266896885392</v>
      </c>
      <c r="AV42" s="107"/>
      <c r="AW42" s="91" t="n">
        <f aca="false">AU42+AP42</f>
        <v>-35642.9460677617</v>
      </c>
      <c r="AY42" s="91" t="n">
        <f aca="false">AK42+AH42+AE42</f>
        <v>1.54371978291662</v>
      </c>
      <c r="AZ42" s="108"/>
    </row>
    <row r="43" customFormat="false" ht="12.75" hidden="false" customHeight="false" outlineLevel="0" collapsed="false">
      <c r="A43" s="25" t="n">
        <f aca="false">EDATE(A42,1)</f>
        <v>37956</v>
      </c>
      <c r="B43" s="95" t="n">
        <f aca="false">Inputs!S38</f>
        <v>345</v>
      </c>
      <c r="C43" s="110"/>
      <c r="D43" s="97" t="n">
        <f aca="false">B43+C43</f>
        <v>345</v>
      </c>
      <c r="E43" s="86" t="n">
        <f aca="false">IF(Z43=0,0,IF(AND(Z43=1,$H$3=1),D43*U43,IF($H$3=2,D43,"N/A")))</f>
        <v>10695</v>
      </c>
      <c r="F43" s="86" t="n">
        <f aca="false">E43*Y43</f>
        <v>9189.85468414887</v>
      </c>
      <c r="G43" s="98" t="n">
        <f aca="false">VLOOKUP($A43,[1]!Table,MATCH(G$4,[1]!Curves,0))</f>
        <v>4.628</v>
      </c>
      <c r="H43" s="99" t="n">
        <f aca="false">Inputs!W38</f>
        <v>4.708</v>
      </c>
      <c r="I43" s="100" t="n">
        <f aca="false">Inputs!T38</f>
        <v>0.0001</v>
      </c>
      <c r="J43" s="98" t="n">
        <f aca="false">VLOOKUP($A43,[1]!Table,MATCH(J$4,[1]!Curves,0))</f>
        <v>0.02</v>
      </c>
      <c r="K43" s="99" t="n">
        <f aca="false">Inputs!X38</f>
        <v>0.035</v>
      </c>
      <c r="L43" s="100" t="n">
        <f aca="false">Inputs!U38</f>
        <v>0.0001</v>
      </c>
      <c r="M43" s="105" t="n">
        <v>0</v>
      </c>
      <c r="N43" s="99" t="n">
        <f aca="false">Inputs!Y38</f>
        <v>0</v>
      </c>
      <c r="O43" s="101" t="n">
        <f aca="false">Inputs!V38</f>
        <v>0</v>
      </c>
      <c r="P43" s="102"/>
      <c r="Q43" s="103" t="n">
        <f aca="false">M43+J43+G43</f>
        <v>4.648</v>
      </c>
      <c r="R43" s="103" t="n">
        <f aca="false">N43+K43+H43</f>
        <v>4.743</v>
      </c>
      <c r="S43" s="103" t="n">
        <f aca="false">O43+L43+I43</f>
        <v>0.0002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42530.647478241</v>
      </c>
      <c r="AD43" s="90" t="n">
        <f aca="false">$F43*H43</f>
        <v>43265.8358529729</v>
      </c>
      <c r="AE43" s="90" t="n">
        <f aca="false">$F43*I43</f>
        <v>0.918985468414887</v>
      </c>
      <c r="AF43" s="90" t="n">
        <f aca="false">$F43*J43</f>
        <v>183.797093682977</v>
      </c>
      <c r="AG43" s="90" t="n">
        <f aca="false">$F43*K43</f>
        <v>321.644913945211</v>
      </c>
      <c r="AH43" s="90" t="n">
        <f aca="false">$F43*L43</f>
        <v>0.918985468414887</v>
      </c>
      <c r="AI43" s="90" t="n">
        <f aca="false">$F43*M43</f>
        <v>0</v>
      </c>
      <c r="AJ43" s="90" t="n">
        <f aca="false">$F43*N43</f>
        <v>0</v>
      </c>
      <c r="AK43" s="90" t="n">
        <f aca="false">F43*O43</f>
        <v>0</v>
      </c>
      <c r="AL43" s="94"/>
      <c r="AM43" s="90" t="n">
        <f aca="false">-CHOOSE($G$3,AC43-AE43,AE43-AC43)</f>
        <v>-42529.7284927726</v>
      </c>
      <c r="AN43" s="90" t="n">
        <f aca="false">-CHOOSE($G$3,AF43-AH43,AH43-AF43)</f>
        <v>-182.878108214563</v>
      </c>
      <c r="AO43" s="90" t="n">
        <f aca="false">-CHOOSE($G$3,AI43-AL43,AK43-AI43)</f>
        <v>-0</v>
      </c>
      <c r="AP43" s="107" t="n">
        <f aca="false">SUM(AM43:AO43)</f>
        <v>-42712.6066009871</v>
      </c>
      <c r="AR43" s="90" t="n">
        <f aca="false">-CHOOSE($G$3,AD43-AC43,AC43-AD43)</f>
        <v>-735.188374731908</v>
      </c>
      <c r="AS43" s="90" t="n">
        <f aca="false">-CHOOSE($G$3,AG43-AF43,AF43-AG43)</f>
        <v>-137.847820262233</v>
      </c>
      <c r="AT43" s="90" t="n">
        <f aca="false">-CHOOSE($G$3,AJ43-AI43,AI43-AJ43:AJ44)</f>
        <v>-0</v>
      </c>
      <c r="AU43" s="107" t="n">
        <f aca="false">AR43+AS43+AT43</f>
        <v>-873.036194994141</v>
      </c>
      <c r="AV43" s="107"/>
      <c r="AW43" s="91" t="n">
        <f aca="false">AU43+AP43</f>
        <v>-43585.6427959813</v>
      </c>
      <c r="AY43" s="91" t="n">
        <f aca="false">AK43+AH43+AE43</f>
        <v>1.83797093682977</v>
      </c>
      <c r="AZ43" s="108"/>
    </row>
    <row r="44" customFormat="false" ht="12.75" hidden="false" customHeight="false" outlineLevel="0" collapsed="false">
      <c r="A44" s="25" t="n">
        <f aca="false">EDATE(A43,1)</f>
        <v>37987</v>
      </c>
      <c r="B44" s="95" t="n">
        <f aca="false">Inputs!S39</f>
        <v>345</v>
      </c>
      <c r="C44" s="110"/>
      <c r="D44" s="97" t="n">
        <f aca="false">B44+C44</f>
        <v>345</v>
      </c>
      <c r="E44" s="86" t="n">
        <f aca="false">IF(Z44=0,0,IF(AND(Z44=1,$H$3=1),D44*U44,IF($H$3=2,D44,"N/A")))</f>
        <v>10695</v>
      </c>
      <c r="F44" s="86" t="n">
        <f aca="false">E44*Y44</f>
        <v>9144.31490743262</v>
      </c>
      <c r="G44" s="98" t="n">
        <f aca="false">VLOOKUP($A44,[1]!Table,MATCH(G$4,[1]!Curves,0))</f>
        <v>4.668</v>
      </c>
      <c r="H44" s="99" t="n">
        <f aca="false">Inputs!W39</f>
        <v>4.748</v>
      </c>
      <c r="I44" s="100" t="n">
        <f aca="false">Inputs!T39</f>
        <v>0.0001</v>
      </c>
      <c r="J44" s="98" t="n">
        <f aca="false">VLOOKUP($A44,[1]!Table,MATCH(J$4,[1]!Curves,0))</f>
        <v>0.02</v>
      </c>
      <c r="K44" s="99" t="n">
        <f aca="false">Inputs!X39</f>
        <v>0.035</v>
      </c>
      <c r="L44" s="100" t="n">
        <f aca="false">Inputs!U39</f>
        <v>0.0001</v>
      </c>
      <c r="M44" s="105" t="n">
        <v>0</v>
      </c>
      <c r="N44" s="99" t="n">
        <f aca="false">Inputs!Y39</f>
        <v>0</v>
      </c>
      <c r="O44" s="101" t="n">
        <f aca="false">Inputs!V39</f>
        <v>0</v>
      </c>
      <c r="P44" s="102"/>
      <c r="Q44" s="103" t="n">
        <f aca="false">M44+J44+G44</f>
        <v>4.688</v>
      </c>
      <c r="R44" s="103" t="n">
        <f aca="false">N44+K44+H44</f>
        <v>4.783</v>
      </c>
      <c r="S44" s="103" t="n">
        <f aca="false">O44+L44+I44</f>
        <v>0.0002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42685.6619878955</v>
      </c>
      <c r="AD44" s="90" t="n">
        <f aca="false">$F44*H44</f>
        <v>43417.2071804901</v>
      </c>
      <c r="AE44" s="90" t="n">
        <f aca="false">$F44*I44</f>
        <v>0.914431490743262</v>
      </c>
      <c r="AF44" s="90" t="n">
        <f aca="false">$F44*J44</f>
        <v>182.886298148652</v>
      </c>
      <c r="AG44" s="90" t="n">
        <f aca="false">$F44*K44</f>
        <v>320.051021760142</v>
      </c>
      <c r="AH44" s="90" t="n">
        <f aca="false">$F44*L44</f>
        <v>0.914431490743262</v>
      </c>
      <c r="AI44" s="90" t="n">
        <f aca="false">$F44*M44</f>
        <v>0</v>
      </c>
      <c r="AJ44" s="90" t="n">
        <f aca="false">$F44*N44</f>
        <v>0</v>
      </c>
      <c r="AK44" s="90" t="n">
        <f aca="false">F44*O44</f>
        <v>0</v>
      </c>
      <c r="AL44" s="94"/>
      <c r="AM44" s="90" t="n">
        <f aca="false">-CHOOSE($G$3,AC44-AE44,AE44-AC44)</f>
        <v>-42684.7475564047</v>
      </c>
      <c r="AN44" s="90" t="n">
        <f aca="false">-CHOOSE($G$3,AF44-AH44,AH44-AF44)</f>
        <v>-181.971866657909</v>
      </c>
      <c r="AO44" s="90" t="n">
        <f aca="false">-CHOOSE($G$3,AI44-AL44,AK44-AI44)</f>
        <v>-0</v>
      </c>
      <c r="AP44" s="107" t="n">
        <f aca="false">SUM(AM44:AO44)</f>
        <v>-42866.7194230626</v>
      </c>
      <c r="AR44" s="90" t="n">
        <f aca="false">-CHOOSE($G$3,AD44-AC44,AC44-AD44)</f>
        <v>-731.545192594611</v>
      </c>
      <c r="AS44" s="90" t="n">
        <f aca="false">-CHOOSE($G$3,AG44-AF44,AF44-AG44)</f>
        <v>-137.164723611489</v>
      </c>
      <c r="AT44" s="90" t="n">
        <f aca="false">-CHOOSE($G$3,AJ44-AI44,AI44-AJ44:AJ45)</f>
        <v>-0</v>
      </c>
      <c r="AU44" s="107" t="n">
        <f aca="false">AR44+AS44+AT44</f>
        <v>-868.7099162061</v>
      </c>
      <c r="AV44" s="107"/>
      <c r="AW44" s="91" t="n">
        <f aca="false">AU44+AP44</f>
        <v>-43735.4293392687</v>
      </c>
      <c r="AY44" s="91" t="n">
        <f aca="false">AK44+AH44+AE44</f>
        <v>1.82886298148652</v>
      </c>
      <c r="AZ44" s="108"/>
    </row>
    <row r="45" customFormat="false" ht="12.75" hidden="false" customHeight="false" outlineLevel="0" collapsed="false">
      <c r="A45" s="25" t="n">
        <f aca="false">EDATE(A44,1)</f>
        <v>38018</v>
      </c>
      <c r="B45" s="95" t="n">
        <f aca="false">Inputs!S40</f>
        <v>345</v>
      </c>
      <c r="C45" s="110"/>
      <c r="D45" s="97" t="n">
        <f aca="false">B45+C45</f>
        <v>345</v>
      </c>
      <c r="E45" s="86" t="n">
        <f aca="false">IF(Z45=0,0,IF(AND(Z45=1,$H$3=1),D45*U45,IF($H$3=2,D45,"N/A")))</f>
        <v>10005</v>
      </c>
      <c r="F45" s="86" t="n">
        <f aca="false">E45*Y45</f>
        <v>8511.64799184746</v>
      </c>
      <c r="G45" s="98" t="n">
        <f aca="false">VLOOKUP($A45,[1]!Table,MATCH(G$4,[1]!Curves,0))</f>
        <v>4.548</v>
      </c>
      <c r="H45" s="99" t="n">
        <f aca="false">Inputs!W40</f>
        <v>4.628</v>
      </c>
      <c r="I45" s="100" t="n">
        <f aca="false">Inputs!T40</f>
        <v>0.0001</v>
      </c>
      <c r="J45" s="98" t="n">
        <f aca="false">VLOOKUP($A45,[1]!Table,MATCH(J$4,[1]!Curves,0))</f>
        <v>0.02</v>
      </c>
      <c r="K45" s="99" t="n">
        <f aca="false">Inputs!X40</f>
        <v>0.035</v>
      </c>
      <c r="L45" s="100" t="n">
        <f aca="false">Inputs!U40</f>
        <v>0.0001</v>
      </c>
      <c r="M45" s="105" t="n">
        <v>0</v>
      </c>
      <c r="N45" s="99" t="n">
        <f aca="false">Inputs!Y40</f>
        <v>0</v>
      </c>
      <c r="O45" s="101" t="n">
        <f aca="false">Inputs!V40</f>
        <v>0</v>
      </c>
      <c r="P45" s="102"/>
      <c r="Q45" s="103" t="n">
        <f aca="false">M45+J45+G45</f>
        <v>4.568</v>
      </c>
      <c r="R45" s="103" t="n">
        <f aca="false">N45+K45+H45</f>
        <v>4.663</v>
      </c>
      <c r="S45" s="103" t="n">
        <f aca="false">O45+L45+I45</f>
        <v>0.0002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38710.9750669222</v>
      </c>
      <c r="AD45" s="90" t="n">
        <f aca="false">$F45*H45</f>
        <v>39391.90690627</v>
      </c>
      <c r="AE45" s="90" t="n">
        <f aca="false">$F45*I45</f>
        <v>0.851164799184746</v>
      </c>
      <c r="AF45" s="90" t="n">
        <f aca="false">$F45*J45</f>
        <v>170.232959836949</v>
      </c>
      <c r="AG45" s="90" t="n">
        <f aca="false">$F45*K45</f>
        <v>297.907679714661</v>
      </c>
      <c r="AH45" s="90" t="n">
        <f aca="false">$F45*L45</f>
        <v>0.851164799184746</v>
      </c>
      <c r="AI45" s="90" t="n">
        <f aca="false">$F45*M45</f>
        <v>0</v>
      </c>
      <c r="AJ45" s="90" t="n">
        <f aca="false">$F45*N45</f>
        <v>0</v>
      </c>
      <c r="AK45" s="90" t="n">
        <f aca="false">F45*O45</f>
        <v>0</v>
      </c>
      <c r="AL45" s="94"/>
      <c r="AM45" s="90" t="n">
        <f aca="false">-CHOOSE($G$3,AC45-AE45,AE45-AC45)</f>
        <v>-38710.1239021231</v>
      </c>
      <c r="AN45" s="90" t="n">
        <f aca="false">-CHOOSE($G$3,AF45-AH45,AH45-AF45)</f>
        <v>-169.381795037764</v>
      </c>
      <c r="AO45" s="90" t="n">
        <f aca="false">-CHOOSE($G$3,AI45-AL45,AK45-AI45)</f>
        <v>-0</v>
      </c>
      <c r="AP45" s="107" t="n">
        <f aca="false">SUM(AM45:AO45)</f>
        <v>-38879.5056971608</v>
      </c>
      <c r="AR45" s="90" t="n">
        <f aca="false">-CHOOSE($G$3,AD45-AC45,AC45-AD45)</f>
        <v>-680.931839347795</v>
      </c>
      <c r="AS45" s="90" t="n">
        <f aca="false">-CHOOSE($G$3,AG45-AF45,AF45-AG45)</f>
        <v>-127.674719877712</v>
      </c>
      <c r="AT45" s="90" t="n">
        <f aca="false">-CHOOSE($G$3,AJ45-AI45,AI45-AJ45:AJ46)</f>
        <v>-0</v>
      </c>
      <c r="AU45" s="107" t="n">
        <f aca="false">AR45+AS45+AT45</f>
        <v>-808.606559225507</v>
      </c>
      <c r="AV45" s="107"/>
      <c r="AW45" s="91" t="n">
        <f aca="false">AU45+AP45</f>
        <v>-39688.1122563863</v>
      </c>
      <c r="AY45" s="91" t="n">
        <f aca="false">AK45+AH45+AE45</f>
        <v>1.70232959836949</v>
      </c>
      <c r="AZ45" s="108"/>
    </row>
    <row r="46" customFormat="false" ht="12.75" hidden="false" customHeight="false" outlineLevel="0" collapsed="false">
      <c r="A46" s="25" t="n">
        <f aca="false">EDATE(A45,1)</f>
        <v>38047</v>
      </c>
      <c r="B46" s="95" t="n">
        <f aca="false">Inputs!S41</f>
        <v>298</v>
      </c>
      <c r="C46" s="110"/>
      <c r="D46" s="97" t="n">
        <f aca="false">B46+C46</f>
        <v>298</v>
      </c>
      <c r="E46" s="86" t="n">
        <f aca="false">IF(Z46=0,0,IF(AND(Z46=1,$H$3=1),D46*U46,IF($H$3=2,D46,"N/A")))</f>
        <v>9238</v>
      </c>
      <c r="F46" s="86" t="n">
        <f aca="false">E46*Y46</f>
        <v>7822.25084984208</v>
      </c>
      <c r="G46" s="98" t="n">
        <f aca="false">VLOOKUP($A46,[1]!Table,MATCH(G$4,[1]!Curves,0))</f>
        <v>4.423</v>
      </c>
      <c r="H46" s="99" t="n">
        <f aca="false">Inputs!W41</f>
        <v>4.503</v>
      </c>
      <c r="I46" s="100" t="n">
        <f aca="false">Inputs!T41</f>
        <v>0.0001</v>
      </c>
      <c r="J46" s="98" t="n">
        <f aca="false">VLOOKUP($A46,[1]!Table,MATCH(J$4,[1]!Curves,0))</f>
        <v>0.02</v>
      </c>
      <c r="K46" s="99" t="n">
        <f aca="false">Inputs!X41</f>
        <v>0.035</v>
      </c>
      <c r="L46" s="100" t="n">
        <f aca="false">Inputs!U41</f>
        <v>0.0001</v>
      </c>
      <c r="M46" s="105" t="n">
        <v>0</v>
      </c>
      <c r="N46" s="99" t="n">
        <f aca="false">Inputs!Y41</f>
        <v>0</v>
      </c>
      <c r="O46" s="101" t="n">
        <f aca="false">Inputs!V41</f>
        <v>0</v>
      </c>
      <c r="P46" s="102"/>
      <c r="Q46" s="103" t="n">
        <f aca="false">M46+J46+G46</f>
        <v>4.443</v>
      </c>
      <c r="R46" s="103" t="n">
        <f aca="false">N46+K46+H46</f>
        <v>4.538</v>
      </c>
      <c r="S46" s="103" t="n">
        <f aca="false">O46+L46+I46</f>
        <v>0.0002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34597.8155088515</v>
      </c>
      <c r="AD46" s="90" t="n">
        <f aca="false">$F46*H46</f>
        <v>35223.5955768389</v>
      </c>
      <c r="AE46" s="90" t="n">
        <f aca="false">$F46*I46</f>
        <v>0.782225084984208</v>
      </c>
      <c r="AF46" s="90" t="n">
        <f aca="false">$F46*J46</f>
        <v>156.445016996842</v>
      </c>
      <c r="AG46" s="90" t="n">
        <f aca="false">$F46*K46</f>
        <v>273.778779744473</v>
      </c>
      <c r="AH46" s="90" t="n">
        <f aca="false">$F46*L46</f>
        <v>0.782225084984208</v>
      </c>
      <c r="AI46" s="90" t="n">
        <f aca="false">$F46*M46</f>
        <v>0</v>
      </c>
      <c r="AJ46" s="90" t="n">
        <f aca="false">$F46*N46</f>
        <v>0</v>
      </c>
      <c r="AK46" s="90" t="n">
        <f aca="false">F46*O46</f>
        <v>0</v>
      </c>
      <c r="AL46" s="94"/>
      <c r="AM46" s="90" t="n">
        <f aca="false">-CHOOSE($G$3,AC46-AE46,AE46-AC46)</f>
        <v>-34597.0332837666</v>
      </c>
      <c r="AN46" s="90" t="n">
        <f aca="false">-CHOOSE($G$3,AF46-AH46,AH46-AF46)</f>
        <v>-155.662791911857</v>
      </c>
      <c r="AO46" s="90" t="n">
        <f aca="false">-CHOOSE($G$3,AI46-AL46,AK46-AI46)</f>
        <v>-0</v>
      </c>
      <c r="AP46" s="107" t="n">
        <f aca="false">SUM(AM46:AO46)</f>
        <v>-34752.6960756784</v>
      </c>
      <c r="AR46" s="90" t="n">
        <f aca="false">-CHOOSE($G$3,AD46-AC46,AC46-AD46)</f>
        <v>-625.780067987369</v>
      </c>
      <c r="AS46" s="90" t="n">
        <f aca="false">-CHOOSE($G$3,AG46-AF46,AF46-AG46)</f>
        <v>-117.333762747631</v>
      </c>
      <c r="AT46" s="90" t="n">
        <f aca="false">-CHOOSE($G$3,AJ46-AI46,AI46-AJ46:AJ47)</f>
        <v>-0</v>
      </c>
      <c r="AU46" s="107" t="n">
        <f aca="false">AR46+AS46+AT46</f>
        <v>-743.113830735</v>
      </c>
      <c r="AV46" s="107"/>
      <c r="AW46" s="91" t="n">
        <f aca="false">AU46+AP46</f>
        <v>-35495.8099064134</v>
      </c>
      <c r="AY46" s="91" t="n">
        <f aca="false">AK46+AH46+AE46</f>
        <v>1.56445016996842</v>
      </c>
      <c r="AZ46" s="108"/>
    </row>
    <row r="47" customFormat="false" ht="12.75" hidden="false" customHeight="false" outlineLevel="0" collapsed="false">
      <c r="A47" s="25" t="n">
        <f aca="false">EDATE(A46,1)</f>
        <v>38078</v>
      </c>
      <c r="B47" s="95" t="n">
        <f aca="false">Inputs!S42</f>
        <v>298</v>
      </c>
      <c r="C47" s="110"/>
      <c r="D47" s="97" t="n">
        <f aca="false">B47+C47</f>
        <v>298</v>
      </c>
      <c r="E47" s="86" t="n">
        <f aca="false">IF(Z47=0,0,IF(AND(Z47=1,$H$3=1),D47*U47,IF($H$3=2,D47,"N/A")))</f>
        <v>8940</v>
      </c>
      <c r="F47" s="86" t="n">
        <f aca="false">E47*Y47</f>
        <v>7532.09251347398</v>
      </c>
      <c r="G47" s="98" t="n">
        <f aca="false">VLOOKUP($A47,[1]!Table,MATCH(G$4,[1]!Curves,0))</f>
        <v>4.293</v>
      </c>
      <c r="H47" s="99" t="n">
        <f aca="false">Inputs!W42</f>
        <v>4.373</v>
      </c>
      <c r="I47" s="100" t="n">
        <f aca="false">Inputs!T42</f>
        <v>0.0001</v>
      </c>
      <c r="J47" s="98" t="n">
        <f aca="false">VLOOKUP($A47,[1]!Table,MATCH(J$4,[1]!Curves,0))</f>
        <v>0.0125</v>
      </c>
      <c r="K47" s="99" t="n">
        <f aca="false">Inputs!X42</f>
        <v>0.0275</v>
      </c>
      <c r="L47" s="100" t="n">
        <f aca="false">Inputs!U42</f>
        <v>0.0001</v>
      </c>
      <c r="M47" s="105" t="n">
        <v>0</v>
      </c>
      <c r="N47" s="99" t="n">
        <f aca="false">Inputs!Y42</f>
        <v>0</v>
      </c>
      <c r="O47" s="101" t="n">
        <f aca="false">Inputs!V42</f>
        <v>0</v>
      </c>
      <c r="P47" s="102"/>
      <c r="Q47" s="103" t="n">
        <f aca="false">M47+J47+G47</f>
        <v>4.3055</v>
      </c>
      <c r="R47" s="103" t="n">
        <f aca="false">N47+K47+H47</f>
        <v>4.4005</v>
      </c>
      <c r="S47" s="103" t="n">
        <f aca="false">O47+L47+I47</f>
        <v>0.0002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32335.2731603438</v>
      </c>
      <c r="AD47" s="90" t="n">
        <f aca="false">$F47*H47</f>
        <v>32937.8405614217</v>
      </c>
      <c r="AE47" s="90" t="n">
        <f aca="false">$F47*I47</f>
        <v>0.753209251347398</v>
      </c>
      <c r="AF47" s="90" t="n">
        <f aca="false">$F47*J47</f>
        <v>94.1511564184248</v>
      </c>
      <c r="AG47" s="90" t="n">
        <f aca="false">$F47*K47</f>
        <v>207.132544120535</v>
      </c>
      <c r="AH47" s="90" t="n">
        <f aca="false">$F47*L47</f>
        <v>0.753209251347398</v>
      </c>
      <c r="AI47" s="90" t="n">
        <f aca="false">$F47*M47</f>
        <v>0</v>
      </c>
      <c r="AJ47" s="90" t="n">
        <f aca="false">$F47*N47</f>
        <v>0</v>
      </c>
      <c r="AK47" s="90" t="n">
        <f aca="false">F47*O47</f>
        <v>0</v>
      </c>
      <c r="AL47" s="94"/>
      <c r="AM47" s="90" t="n">
        <f aca="false">-CHOOSE($G$3,AC47-AE47,AE47-AC47)</f>
        <v>-32334.5199510925</v>
      </c>
      <c r="AN47" s="90" t="n">
        <f aca="false">-CHOOSE($G$3,AF47-AH47,AH47-AF47)</f>
        <v>-93.3979471670774</v>
      </c>
      <c r="AO47" s="90" t="n">
        <f aca="false">-CHOOSE($G$3,AI47-AL47,AK47-AI47)</f>
        <v>-0</v>
      </c>
      <c r="AP47" s="107" t="n">
        <f aca="false">SUM(AM47:AO47)</f>
        <v>-32427.9178982595</v>
      </c>
      <c r="AR47" s="90" t="n">
        <f aca="false">-CHOOSE($G$3,AD47-AC47,AC47-AD47)</f>
        <v>-602.567401077922</v>
      </c>
      <c r="AS47" s="90" t="n">
        <f aca="false">-CHOOSE($G$3,AG47-AF47,AF47-AG47)</f>
        <v>-112.98138770211</v>
      </c>
      <c r="AT47" s="90" t="n">
        <f aca="false">-CHOOSE($G$3,AJ47-AI47,AI47-AJ47:AJ48)</f>
        <v>-0</v>
      </c>
      <c r="AU47" s="107" t="n">
        <f aca="false">AR47+AS47+AT47</f>
        <v>-715.548788780032</v>
      </c>
      <c r="AV47" s="107"/>
      <c r="AW47" s="91" t="n">
        <f aca="false">AU47+AP47</f>
        <v>-33143.4666870396</v>
      </c>
      <c r="AY47" s="91" t="n">
        <f aca="false">AK47+AH47+AE47</f>
        <v>1.5064185026948</v>
      </c>
      <c r="AZ47" s="108"/>
    </row>
    <row r="48" customFormat="false" ht="12.75" hidden="false" customHeight="false" outlineLevel="0" collapsed="false">
      <c r="A48" s="25" t="n">
        <f aca="false">EDATE(A47,1)</f>
        <v>38108</v>
      </c>
      <c r="B48" s="95" t="n">
        <f aca="false">Inputs!S43</f>
        <v>298</v>
      </c>
      <c r="C48" s="110"/>
      <c r="D48" s="97" t="n">
        <f aca="false">B48+C48</f>
        <v>298</v>
      </c>
      <c r="E48" s="86" t="n">
        <f aca="false">IF(Z48=0,0,IF(AND(Z48=1,$H$3=1),D48*U48,IF($H$3=2,D48,"N/A")))</f>
        <v>9238</v>
      </c>
      <c r="F48" s="86" t="n">
        <f aca="false">E48*Y48</f>
        <v>7745.70140877295</v>
      </c>
      <c r="G48" s="98" t="n">
        <f aca="false">VLOOKUP($A48,[1]!Table,MATCH(G$4,[1]!Curves,0))</f>
        <v>4.283</v>
      </c>
      <c r="H48" s="99" t="n">
        <f aca="false">Inputs!W43</f>
        <v>4.363</v>
      </c>
      <c r="I48" s="100" t="n">
        <f aca="false">Inputs!T43</f>
        <v>0.0001</v>
      </c>
      <c r="J48" s="98" t="n">
        <f aca="false">VLOOKUP($A48,[1]!Table,MATCH(J$4,[1]!Curves,0))</f>
        <v>0.0125</v>
      </c>
      <c r="K48" s="99" t="n">
        <f aca="false">Inputs!X43</f>
        <v>0.0275</v>
      </c>
      <c r="L48" s="100" t="n">
        <f aca="false">Inputs!U43</f>
        <v>0.0001</v>
      </c>
      <c r="M48" s="105" t="n">
        <v>0</v>
      </c>
      <c r="N48" s="99" t="n">
        <f aca="false">Inputs!Y43</f>
        <v>0</v>
      </c>
      <c r="O48" s="101" t="n">
        <f aca="false">Inputs!V43</f>
        <v>0</v>
      </c>
      <c r="P48" s="102"/>
      <c r="Q48" s="103" t="n">
        <f aca="false">M48+J48+G48</f>
        <v>4.2955</v>
      </c>
      <c r="R48" s="103" t="n">
        <f aca="false">N48+K48+H48</f>
        <v>4.3905</v>
      </c>
      <c r="S48" s="103" t="n">
        <f aca="false">O48+L48+I48</f>
        <v>0.0002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33174.8391337745</v>
      </c>
      <c r="AD48" s="90" t="n">
        <f aca="false">$F48*H48</f>
        <v>33794.4952464764</v>
      </c>
      <c r="AE48" s="90" t="n">
        <f aca="false">$F48*I48</f>
        <v>0.774570140877295</v>
      </c>
      <c r="AF48" s="90" t="n">
        <f aca="false">$F48*J48</f>
        <v>96.8212676096619</v>
      </c>
      <c r="AG48" s="90" t="n">
        <f aca="false">$F48*K48</f>
        <v>213.006788741256</v>
      </c>
      <c r="AH48" s="90" t="n">
        <f aca="false">$F48*L48</f>
        <v>0.774570140877295</v>
      </c>
      <c r="AI48" s="90" t="n">
        <f aca="false">$F48*M48</f>
        <v>0</v>
      </c>
      <c r="AJ48" s="90" t="n">
        <f aca="false">$F48*N48</f>
        <v>0</v>
      </c>
      <c r="AK48" s="90" t="n">
        <f aca="false">F48*O48</f>
        <v>0</v>
      </c>
      <c r="AL48" s="94"/>
      <c r="AM48" s="90" t="n">
        <f aca="false">-CHOOSE($G$3,AC48-AE48,AE48-AC48)</f>
        <v>-33174.0645636337</v>
      </c>
      <c r="AN48" s="90" t="n">
        <f aca="false">-CHOOSE($G$3,AF48-AH48,AH48-AF48)</f>
        <v>-96.0466974687846</v>
      </c>
      <c r="AO48" s="90" t="n">
        <f aca="false">-CHOOSE($G$3,AI48-AL48,AK48-AI48)</f>
        <v>-0</v>
      </c>
      <c r="AP48" s="107" t="n">
        <f aca="false">SUM(AM48:AO48)</f>
        <v>-33270.1112611025</v>
      </c>
      <c r="AR48" s="90" t="n">
        <f aca="false">-CHOOSE($G$3,AD48-AC48,AC48-AD48)</f>
        <v>-619.656112701836</v>
      </c>
      <c r="AS48" s="90" t="n">
        <f aca="false">-CHOOSE($G$3,AG48-AF48,AF48-AG48)</f>
        <v>-116.185521131594</v>
      </c>
      <c r="AT48" s="90" t="n">
        <f aca="false">-CHOOSE($G$3,AJ48-AI48,AI48-AJ48:AJ49)</f>
        <v>-0</v>
      </c>
      <c r="AU48" s="107" t="n">
        <f aca="false">AR48+AS48+AT48</f>
        <v>-735.84163383343</v>
      </c>
      <c r="AV48" s="107"/>
      <c r="AW48" s="91" t="n">
        <f aca="false">AU48+AP48</f>
        <v>-34005.9528949359</v>
      </c>
      <c r="AY48" s="91" t="n">
        <f aca="false">AK48+AH48+AE48</f>
        <v>1.54914028175459</v>
      </c>
      <c r="AZ48" s="108"/>
    </row>
    <row r="49" customFormat="false" ht="12.75" hidden="false" customHeight="false" outlineLevel="0" collapsed="false">
      <c r="A49" s="25" t="n">
        <f aca="false">EDATE(A48,1)</f>
        <v>38139</v>
      </c>
      <c r="B49" s="95" t="n">
        <f aca="false">Inputs!S44</f>
        <v>298</v>
      </c>
      <c r="C49" s="110"/>
      <c r="D49" s="97" t="n">
        <f aca="false">B49+C49</f>
        <v>298</v>
      </c>
      <c r="E49" s="86" t="n">
        <f aca="false">IF(Z49=0,0,IF(AND(Z49=1,$H$3=1),D49*U49,IF($H$3=2,D49,"N/A")))</f>
        <v>8940</v>
      </c>
      <c r="F49" s="86" t="n">
        <f aca="false">E49*Y49</f>
        <v>7458.42435208095</v>
      </c>
      <c r="G49" s="98" t="n">
        <f aca="false">VLOOKUP($A49,[1]!Table,MATCH(G$4,[1]!Curves,0))</f>
        <v>4.303</v>
      </c>
      <c r="H49" s="99" t="n">
        <f aca="false">Inputs!W44</f>
        <v>4.383</v>
      </c>
      <c r="I49" s="100" t="n">
        <f aca="false">Inputs!T44</f>
        <v>0.0001</v>
      </c>
      <c r="J49" s="98" t="n">
        <f aca="false">VLOOKUP($A49,[1]!Table,MATCH(J$4,[1]!Curves,0))</f>
        <v>0.0125</v>
      </c>
      <c r="K49" s="99" t="n">
        <f aca="false">Inputs!X44</f>
        <v>0.0275</v>
      </c>
      <c r="L49" s="100" t="n">
        <f aca="false">Inputs!U44</f>
        <v>0.0001</v>
      </c>
      <c r="M49" s="105" t="n">
        <v>0</v>
      </c>
      <c r="N49" s="99" t="n">
        <f aca="false">Inputs!Y44</f>
        <v>0</v>
      </c>
      <c r="O49" s="101" t="n">
        <f aca="false">Inputs!V44</f>
        <v>0</v>
      </c>
      <c r="P49" s="102"/>
      <c r="Q49" s="103" t="n">
        <f aca="false">M49+J49+G49</f>
        <v>4.3155</v>
      </c>
      <c r="R49" s="103" t="n">
        <f aca="false">N49+K49+H49</f>
        <v>4.4105</v>
      </c>
      <c r="S49" s="103" t="n">
        <f aca="false">O49+L49+I49</f>
        <v>0.0002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32093.5999870043</v>
      </c>
      <c r="AD49" s="90" t="n">
        <f aca="false">$F49*H49</f>
        <v>32690.2739351708</v>
      </c>
      <c r="AE49" s="90" t="n">
        <f aca="false">$F49*I49</f>
        <v>0.745842435208095</v>
      </c>
      <c r="AF49" s="90" t="n">
        <f aca="false">$F49*J49</f>
        <v>93.2303044010119</v>
      </c>
      <c r="AG49" s="90" t="n">
        <f aca="false">$F49*K49</f>
        <v>205.106669682226</v>
      </c>
      <c r="AH49" s="90" t="n">
        <f aca="false">$F49*L49</f>
        <v>0.745842435208095</v>
      </c>
      <c r="AI49" s="90" t="n">
        <f aca="false">$F49*M49</f>
        <v>0</v>
      </c>
      <c r="AJ49" s="90" t="n">
        <f aca="false">$F49*N49</f>
        <v>0</v>
      </c>
      <c r="AK49" s="90" t="n">
        <f aca="false">F49*O49</f>
        <v>0</v>
      </c>
      <c r="AL49" s="94"/>
      <c r="AM49" s="90" t="n">
        <f aca="false">-CHOOSE($G$3,AC49-AE49,AE49-AC49)</f>
        <v>-32092.8541445691</v>
      </c>
      <c r="AN49" s="90" t="n">
        <f aca="false">-CHOOSE($G$3,AF49-AH49,AH49-AF49)</f>
        <v>-92.4844619658038</v>
      </c>
      <c r="AO49" s="90" t="n">
        <f aca="false">-CHOOSE($G$3,AI49-AL49,AK49-AI49)</f>
        <v>-0</v>
      </c>
      <c r="AP49" s="107" t="n">
        <f aca="false">SUM(AM49:AO49)</f>
        <v>-32185.3386065349</v>
      </c>
      <c r="AR49" s="90" t="n">
        <f aca="false">-CHOOSE($G$3,AD49-AC49,AC49-AD49)</f>
        <v>-596.673948166474</v>
      </c>
      <c r="AS49" s="90" t="n">
        <f aca="false">-CHOOSE($G$3,AG49-AF49,AF49-AG49)</f>
        <v>-111.876365281214</v>
      </c>
      <c r="AT49" s="90" t="n">
        <f aca="false">-CHOOSE($G$3,AJ49-AI49,AI49-AJ49:AJ50)</f>
        <v>-0</v>
      </c>
      <c r="AU49" s="107" t="n">
        <f aca="false">AR49+AS49+AT49</f>
        <v>-708.550313447688</v>
      </c>
      <c r="AV49" s="107"/>
      <c r="AW49" s="91" t="n">
        <f aca="false">AU49+AP49</f>
        <v>-32893.8889199826</v>
      </c>
      <c r="AY49" s="91" t="n">
        <f aca="false">AK49+AH49+AE49</f>
        <v>1.49168487041619</v>
      </c>
      <c r="AZ49" s="108"/>
    </row>
    <row r="50" customFormat="false" ht="12.75" hidden="false" customHeight="false" outlineLevel="0" collapsed="false">
      <c r="A50" s="25" t="n">
        <f aca="false">EDATE(A49,1)</f>
        <v>38169</v>
      </c>
      <c r="B50" s="95" t="n">
        <f aca="false">Inputs!S45</f>
        <v>298</v>
      </c>
      <c r="C50" s="110"/>
      <c r="D50" s="97" t="n">
        <f aca="false">B50+C50</f>
        <v>298</v>
      </c>
      <c r="E50" s="86" t="n">
        <f aca="false">IF(Z50=0,0,IF(AND(Z50=1,$H$3=1),D50*U50,IF($H$3=2,D50,"N/A")))</f>
        <v>9238</v>
      </c>
      <c r="F50" s="86" t="n">
        <f aca="false">E50*Y50</f>
        <v>7669.73010250419</v>
      </c>
      <c r="G50" s="98" t="n">
        <f aca="false">VLOOKUP($A50,[1]!Table,MATCH(G$4,[1]!Curves,0))</f>
        <v>4.324</v>
      </c>
      <c r="H50" s="99" t="n">
        <f aca="false">Inputs!W45</f>
        <v>4.404</v>
      </c>
      <c r="I50" s="100" t="n">
        <f aca="false">Inputs!T45</f>
        <v>0.0001</v>
      </c>
      <c r="J50" s="98" t="n">
        <f aca="false">VLOOKUP($A50,[1]!Table,MATCH(J$4,[1]!Curves,0))</f>
        <v>0.0125</v>
      </c>
      <c r="K50" s="99" t="n">
        <f aca="false">Inputs!X45</f>
        <v>0.0275</v>
      </c>
      <c r="L50" s="100" t="n">
        <f aca="false">Inputs!U45</f>
        <v>0.0001</v>
      </c>
      <c r="M50" s="105" t="n">
        <v>0</v>
      </c>
      <c r="N50" s="99" t="n">
        <f aca="false">Inputs!Y45</f>
        <v>0</v>
      </c>
      <c r="O50" s="101" t="n">
        <f aca="false">Inputs!V45</f>
        <v>0</v>
      </c>
      <c r="P50" s="102"/>
      <c r="Q50" s="103" t="n">
        <f aca="false">M50+J50+G50</f>
        <v>4.3365</v>
      </c>
      <c r="R50" s="103" t="n">
        <f aca="false">N50+K50+H50</f>
        <v>4.4315</v>
      </c>
      <c r="S50" s="103" t="n">
        <f aca="false">O50+L50+I50</f>
        <v>0.0002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33163.9129632281</v>
      </c>
      <c r="AD50" s="90" t="n">
        <f aca="false">$F50*H50</f>
        <v>33777.4913714285</v>
      </c>
      <c r="AE50" s="90" t="n">
        <f aca="false">$F50*I50</f>
        <v>0.766973010250419</v>
      </c>
      <c r="AF50" s="90" t="n">
        <f aca="false">$F50*J50</f>
        <v>95.8716262813024</v>
      </c>
      <c r="AG50" s="90" t="n">
        <f aca="false">$F50*K50</f>
        <v>210.917577818865</v>
      </c>
      <c r="AH50" s="90" t="n">
        <f aca="false">$F50*L50</f>
        <v>0.766973010250419</v>
      </c>
      <c r="AI50" s="90" t="n">
        <f aca="false">$F50*M50</f>
        <v>0</v>
      </c>
      <c r="AJ50" s="90" t="n">
        <f aca="false">$F50*N50</f>
        <v>0</v>
      </c>
      <c r="AK50" s="90" t="n">
        <f aca="false">F50*O50</f>
        <v>0</v>
      </c>
      <c r="AL50" s="94"/>
      <c r="AM50" s="90" t="n">
        <f aca="false">-CHOOSE($G$3,AC50-AE50,AE50-AC50)</f>
        <v>-33163.1459902179</v>
      </c>
      <c r="AN50" s="90" t="n">
        <f aca="false">-CHOOSE($G$3,AF50-AH50,AH50-AF50)</f>
        <v>-95.104653271052</v>
      </c>
      <c r="AO50" s="90" t="n">
        <f aca="false">-CHOOSE($G$3,AI50-AL50,AK50-AI50)</f>
        <v>-0</v>
      </c>
      <c r="AP50" s="107" t="n">
        <f aca="false">SUM(AM50:AO50)</f>
        <v>-33258.2506434889</v>
      </c>
      <c r="AR50" s="90" t="n">
        <f aca="false">-CHOOSE($G$3,AD50-AC50,AC50-AD50)</f>
        <v>-613.57840820033</v>
      </c>
      <c r="AS50" s="90" t="n">
        <f aca="false">-CHOOSE($G$3,AG50-AF50,AF50-AG50)</f>
        <v>-115.045951537563</v>
      </c>
      <c r="AT50" s="90" t="n">
        <f aca="false">-CHOOSE($G$3,AJ50-AI50,AI50-AJ50:AJ51)</f>
        <v>-0</v>
      </c>
      <c r="AU50" s="107" t="n">
        <f aca="false">AR50+AS50+AT50</f>
        <v>-728.624359737893</v>
      </c>
      <c r="AV50" s="107"/>
      <c r="AW50" s="91" t="n">
        <f aca="false">AU50+AP50</f>
        <v>-33986.8750032268</v>
      </c>
      <c r="AY50" s="91" t="n">
        <f aca="false">AK50+AH50+AE50</f>
        <v>1.53394602050084</v>
      </c>
      <c r="AZ50" s="108"/>
    </row>
    <row r="51" customFormat="false" ht="12.75" hidden="false" customHeight="false" outlineLevel="0" collapsed="false">
      <c r="A51" s="25" t="n">
        <f aca="false">EDATE(A50,1)</f>
        <v>38200</v>
      </c>
      <c r="B51" s="95" t="n">
        <f aca="false">Inputs!S46</f>
        <v>298</v>
      </c>
      <c r="C51" s="110"/>
      <c r="D51" s="97" t="n">
        <f aca="false">B51+C51</f>
        <v>298</v>
      </c>
      <c r="E51" s="86" t="n">
        <f aca="false">IF(Z51=0,0,IF(AND(Z51=1,$H$3=1),D51*U51,IF($H$3=2,D51,"N/A")))</f>
        <v>9238</v>
      </c>
      <c r="F51" s="86" t="n">
        <f aca="false">E51*Y51</f>
        <v>7631.29796223689</v>
      </c>
      <c r="G51" s="98" t="n">
        <f aca="false">VLOOKUP($A51,[1]!Table,MATCH(G$4,[1]!Curves,0))</f>
        <v>4.348</v>
      </c>
      <c r="H51" s="99" t="n">
        <f aca="false">Inputs!W46</f>
        <v>4.428</v>
      </c>
      <c r="I51" s="100" t="n">
        <f aca="false">Inputs!T46</f>
        <v>0.0001</v>
      </c>
      <c r="J51" s="98" t="n">
        <f aca="false">VLOOKUP($A51,[1]!Table,MATCH(J$4,[1]!Curves,0))</f>
        <v>0.0125</v>
      </c>
      <c r="K51" s="99" t="n">
        <f aca="false">Inputs!X46</f>
        <v>0.0275</v>
      </c>
      <c r="L51" s="100" t="n">
        <f aca="false">Inputs!U46</f>
        <v>0.0001</v>
      </c>
      <c r="M51" s="105" t="n">
        <v>0</v>
      </c>
      <c r="N51" s="99" t="n">
        <f aca="false">Inputs!Y46</f>
        <v>0</v>
      </c>
      <c r="O51" s="101" t="n">
        <f aca="false">Inputs!V46</f>
        <v>0</v>
      </c>
      <c r="P51" s="102"/>
      <c r="Q51" s="103" t="n">
        <f aca="false">M51+J51+G51</f>
        <v>4.3605</v>
      </c>
      <c r="R51" s="103" t="n">
        <f aca="false">N51+K51+H51</f>
        <v>4.4555</v>
      </c>
      <c r="S51" s="103" t="n">
        <f aca="false">O51+L51+I51</f>
        <v>0.0002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33180.883539806</v>
      </c>
      <c r="AD51" s="90" t="n">
        <f aca="false">$F51*H51</f>
        <v>33791.387376785</v>
      </c>
      <c r="AE51" s="90" t="n">
        <f aca="false">$F51*I51</f>
        <v>0.76312979622369</v>
      </c>
      <c r="AF51" s="90" t="n">
        <f aca="false">$F51*J51</f>
        <v>95.3912245279612</v>
      </c>
      <c r="AG51" s="90" t="n">
        <f aca="false">$F51*K51</f>
        <v>209.860693961515</v>
      </c>
      <c r="AH51" s="90" t="n">
        <f aca="false">$F51*L51</f>
        <v>0.76312979622369</v>
      </c>
      <c r="AI51" s="90" t="n">
        <f aca="false">$F51*M51</f>
        <v>0</v>
      </c>
      <c r="AJ51" s="90" t="n">
        <f aca="false">$F51*N51</f>
        <v>0</v>
      </c>
      <c r="AK51" s="90" t="n">
        <f aca="false">F51*O51</f>
        <v>0</v>
      </c>
      <c r="AL51" s="94"/>
      <c r="AM51" s="90" t="n">
        <f aca="false">-CHOOSE($G$3,AC51-AE51,AE51-AC51)</f>
        <v>-33180.1204100098</v>
      </c>
      <c r="AN51" s="90" t="n">
        <f aca="false">-CHOOSE($G$3,AF51-AH51,AH51-AF51)</f>
        <v>-94.6280947317375</v>
      </c>
      <c r="AO51" s="90" t="n">
        <f aca="false">-CHOOSE($G$3,AI51-AL51,AK51-AI51)</f>
        <v>-0</v>
      </c>
      <c r="AP51" s="107" t="n">
        <f aca="false">SUM(AM51:AO51)</f>
        <v>-33274.7485047415</v>
      </c>
      <c r="AR51" s="90" t="n">
        <f aca="false">-CHOOSE($G$3,AD51-AC51,AC51-AD51)</f>
        <v>-610.503836978955</v>
      </c>
      <c r="AS51" s="90" t="n">
        <f aca="false">-CHOOSE($G$3,AG51-AF51,AF51-AG51)</f>
        <v>-114.469469433553</v>
      </c>
      <c r="AT51" s="90" t="n">
        <f aca="false">-CHOOSE($G$3,AJ51-AI51,AI51-AJ51:AJ52)</f>
        <v>-0</v>
      </c>
      <c r="AU51" s="107" t="n">
        <f aca="false">AR51+AS51+AT51</f>
        <v>-724.973306412508</v>
      </c>
      <c r="AV51" s="107"/>
      <c r="AW51" s="91" t="n">
        <f aca="false">AU51+AP51</f>
        <v>-33999.721811154</v>
      </c>
      <c r="AY51" s="91" t="n">
        <f aca="false">AK51+AH51+AE51</f>
        <v>1.52625959244738</v>
      </c>
      <c r="AZ51" s="108"/>
    </row>
    <row r="52" customFormat="false" ht="12.75" hidden="false" customHeight="false" outlineLevel="0" collapsed="false">
      <c r="A52" s="25" t="n">
        <f aca="false">EDATE(A51,1)</f>
        <v>38231</v>
      </c>
      <c r="B52" s="95" t="n">
        <f aca="false">Inputs!S47</f>
        <v>298</v>
      </c>
      <c r="C52" s="110"/>
      <c r="D52" s="97" t="n">
        <f aca="false">B52+C52</f>
        <v>298</v>
      </c>
      <c r="E52" s="86" t="n">
        <f aca="false">IF(Z52=0,0,IF(AND(Z52=1,$H$3=1),D52*U52,IF($H$3=2,D52,"N/A")))</f>
        <v>8940</v>
      </c>
      <c r="F52" s="86" t="n">
        <f aca="false">E52*Y52</f>
        <v>7347.98894431439</v>
      </c>
      <c r="G52" s="98" t="n">
        <f aca="false">VLOOKUP($A52,[1]!Table,MATCH(G$4,[1]!Curves,0))</f>
        <v>4.358</v>
      </c>
      <c r="H52" s="99" t="n">
        <f aca="false">Inputs!W47</f>
        <v>4.438</v>
      </c>
      <c r="I52" s="100" t="n">
        <f aca="false">Inputs!T47</f>
        <v>0.0001</v>
      </c>
      <c r="J52" s="98" t="n">
        <f aca="false">VLOOKUP($A52,[1]!Table,MATCH(J$4,[1]!Curves,0))</f>
        <v>0.0125</v>
      </c>
      <c r="K52" s="99" t="n">
        <f aca="false">Inputs!X47</f>
        <v>0.0275</v>
      </c>
      <c r="L52" s="100" t="n">
        <f aca="false">Inputs!U47</f>
        <v>0.0001</v>
      </c>
      <c r="M52" s="105" t="n">
        <v>0</v>
      </c>
      <c r="N52" s="99" t="n">
        <f aca="false">Inputs!Y47</f>
        <v>0</v>
      </c>
      <c r="O52" s="101" t="n">
        <f aca="false">Inputs!V47</f>
        <v>0</v>
      </c>
      <c r="P52" s="102"/>
      <c r="Q52" s="103" t="n">
        <f aca="false">M52+J52+G52</f>
        <v>4.3705</v>
      </c>
      <c r="R52" s="103" t="n">
        <f aca="false">N52+K52+H52</f>
        <v>4.4655</v>
      </c>
      <c r="S52" s="103" t="n">
        <f aca="false">O52+L52+I52</f>
        <v>0.0002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32022.5358193221</v>
      </c>
      <c r="AD52" s="90" t="n">
        <f aca="false">$F52*H52</f>
        <v>32610.3749348673</v>
      </c>
      <c r="AE52" s="90" t="n">
        <f aca="false">$F52*I52</f>
        <v>0.734798894431439</v>
      </c>
      <c r="AF52" s="90" t="n">
        <f aca="false">$F52*J52</f>
        <v>91.8498618039299</v>
      </c>
      <c r="AG52" s="90" t="n">
        <f aca="false">$F52*K52</f>
        <v>202.069695968646</v>
      </c>
      <c r="AH52" s="90" t="n">
        <f aca="false">$F52*L52</f>
        <v>0.734798894431439</v>
      </c>
      <c r="AI52" s="90" t="n">
        <f aca="false">$F52*M52</f>
        <v>0</v>
      </c>
      <c r="AJ52" s="90" t="n">
        <f aca="false">$F52*N52</f>
        <v>0</v>
      </c>
      <c r="AK52" s="90" t="n">
        <f aca="false">F52*O52</f>
        <v>0</v>
      </c>
      <c r="AL52" s="94"/>
      <c r="AM52" s="90" t="n">
        <f aca="false">-CHOOSE($G$3,AC52-AE52,AE52-AC52)</f>
        <v>-32021.8010204277</v>
      </c>
      <c r="AN52" s="90" t="n">
        <f aca="false">-CHOOSE($G$3,AF52-AH52,AH52-AF52)</f>
        <v>-91.1150629094985</v>
      </c>
      <c r="AO52" s="90" t="n">
        <f aca="false">-CHOOSE($G$3,AI52-AL52,AK52-AI52)</f>
        <v>-0</v>
      </c>
      <c r="AP52" s="107" t="n">
        <f aca="false">SUM(AM52:AO52)</f>
        <v>-32112.9160833372</v>
      </c>
      <c r="AR52" s="90" t="n">
        <f aca="false">-CHOOSE($G$3,AD52-AC52,AC52-AD52)</f>
        <v>-587.83911554515</v>
      </c>
      <c r="AS52" s="90" t="n">
        <f aca="false">-CHOOSE($G$3,AG52-AF52,AF52-AG52)</f>
        <v>-110.219834164716</v>
      </c>
      <c r="AT52" s="90" t="n">
        <f aca="false">-CHOOSE($G$3,AJ52-AI52,AI52-AJ52:AJ53)</f>
        <v>-0</v>
      </c>
      <c r="AU52" s="107" t="n">
        <f aca="false">AR52+AS52+AT52</f>
        <v>-698.058949709866</v>
      </c>
      <c r="AV52" s="107"/>
      <c r="AW52" s="91" t="n">
        <f aca="false">AU52+AP52</f>
        <v>-32810.9750330471</v>
      </c>
      <c r="AY52" s="91" t="n">
        <f aca="false">AK52+AH52+AE52</f>
        <v>1.46959778886288</v>
      </c>
      <c r="AZ52" s="108"/>
    </row>
    <row r="53" customFormat="false" ht="12.75" hidden="false" customHeight="false" outlineLevel="0" collapsed="false">
      <c r="A53" s="25" t="n">
        <f aca="false">EDATE(A52,1)</f>
        <v>38261</v>
      </c>
      <c r="B53" s="95" t="n">
        <f aca="false">Inputs!S48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98" t="n">
        <f aca="false">VLOOKUP($A53,[1]!Table,MATCH(G$4,[1]!Curves,0))</f>
        <v>4.388</v>
      </c>
      <c r="H53" s="99" t="n">
        <f aca="false">Inputs!W48</f>
        <v>4.468</v>
      </c>
      <c r="I53" s="100" t="n">
        <f aca="false">Inputs!T48</f>
        <v>0</v>
      </c>
      <c r="J53" s="98" t="n">
        <f aca="false">VLOOKUP($A53,[1]!Table,MATCH(J$4,[1]!Curves,0))</f>
        <v>0.0125</v>
      </c>
      <c r="K53" s="99" t="n">
        <f aca="false">Inputs!X48</f>
        <v>0.0275</v>
      </c>
      <c r="L53" s="100" t="n">
        <f aca="false">Inputs!U48</f>
        <v>0</v>
      </c>
      <c r="M53" s="105" t="n">
        <v>0</v>
      </c>
      <c r="N53" s="99" t="n">
        <f aca="false">Inputs!Y48</f>
        <v>0</v>
      </c>
      <c r="O53" s="101" t="n">
        <f aca="false">Inputs!V48</f>
        <v>0</v>
      </c>
      <c r="P53" s="102"/>
      <c r="Q53" s="103" t="n">
        <f aca="false">M53+J53+G53</f>
        <v>4.4005</v>
      </c>
      <c r="R53" s="103" t="n">
        <f aca="false">N53+K53+H53</f>
        <v>4.4955</v>
      </c>
      <c r="S53" s="103" t="n">
        <f aca="false">O53+L53+I53</f>
        <v>0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91" t="n">
        <f aca="false">AK53+AH53+AE53</f>
        <v>0</v>
      </c>
      <c r="AZ53" s="108"/>
    </row>
    <row r="54" customFormat="false" ht="12.75" hidden="false" customHeight="false" outlineLevel="0" collapsed="false">
      <c r="A54" s="25" t="n">
        <f aca="false">EDATE(A53,1)</f>
        <v>38292</v>
      </c>
      <c r="B54" s="95" t="n">
        <f aca="false">Inputs!S49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98" t="n">
        <f aca="false">VLOOKUP($A54,[1]!Table,MATCH(G$4,[1]!Curves,0))</f>
        <v>4.528</v>
      </c>
      <c r="H54" s="99" t="n">
        <f aca="false">Inputs!W49</f>
        <v>4.608</v>
      </c>
      <c r="I54" s="100" t="n">
        <f aca="false">Inputs!T49</f>
        <v>0</v>
      </c>
      <c r="J54" s="98" t="n">
        <f aca="false">VLOOKUP($A54,[1]!Table,MATCH(J$4,[1]!Curves,0))</f>
        <v>0.02</v>
      </c>
      <c r="K54" s="99" t="n">
        <f aca="false">Inputs!X49</f>
        <v>0.035</v>
      </c>
      <c r="L54" s="100" t="n">
        <f aca="false">Inputs!U49</f>
        <v>0</v>
      </c>
      <c r="M54" s="105" t="n">
        <v>0</v>
      </c>
      <c r="N54" s="99" t="n">
        <f aca="false">Inputs!Y49</f>
        <v>0</v>
      </c>
      <c r="O54" s="101" t="n">
        <f aca="false">Inputs!V49</f>
        <v>0</v>
      </c>
      <c r="P54" s="102"/>
      <c r="Q54" s="103" t="n">
        <f aca="false">M54+J54+G54</f>
        <v>4.548</v>
      </c>
      <c r="R54" s="103" t="n">
        <f aca="false">N54+K54+H54</f>
        <v>4.643</v>
      </c>
      <c r="S54" s="103" t="n">
        <f aca="false">O54+L54+I54</f>
        <v>0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91" t="n">
        <f aca="false">AK54+AH54+AE54</f>
        <v>0</v>
      </c>
      <c r="AZ54" s="108"/>
    </row>
    <row r="55" customFormat="false" ht="12.75" hidden="false" customHeight="false" outlineLevel="0" collapsed="false">
      <c r="A55" s="25" t="n">
        <f aca="false">EDATE(A54,1)</f>
        <v>38322</v>
      </c>
      <c r="B55" s="95" t="n">
        <f aca="false">Inputs!S50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98" t="n">
        <f aca="false">VLOOKUP($A55,[1]!Table,MATCH(G$4,[1]!Curves,0))</f>
        <v>4.668</v>
      </c>
      <c r="H55" s="99" t="n">
        <f aca="false">Inputs!W50</f>
        <v>4.748</v>
      </c>
      <c r="I55" s="100" t="n">
        <f aca="false">Inputs!T50</f>
        <v>0</v>
      </c>
      <c r="J55" s="98" t="n">
        <f aca="false">VLOOKUP($A55,[1]!Table,MATCH(J$4,[1]!Curves,0))</f>
        <v>0.02</v>
      </c>
      <c r="K55" s="99" t="n">
        <f aca="false">Inputs!X50</f>
        <v>0.035</v>
      </c>
      <c r="L55" s="100" t="n">
        <f aca="false">Inputs!U50</f>
        <v>0</v>
      </c>
      <c r="M55" s="105" t="n">
        <v>0</v>
      </c>
      <c r="N55" s="99" t="n">
        <f aca="false">Inputs!Y50</f>
        <v>0</v>
      </c>
      <c r="O55" s="101" t="n">
        <f aca="false">Inputs!V50</f>
        <v>0</v>
      </c>
      <c r="P55" s="102"/>
      <c r="Q55" s="103" t="n">
        <f aca="false">M55+J55+G55</f>
        <v>4.688</v>
      </c>
      <c r="R55" s="103" t="n">
        <f aca="false">N55+K55+H55</f>
        <v>4.783</v>
      </c>
      <c r="S55" s="103" t="n">
        <f aca="false">O55+L55+I55</f>
        <v>0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91" t="n">
        <f aca="false">AK55+AH55+AE55</f>
        <v>0</v>
      </c>
      <c r="AZ55" s="108"/>
    </row>
    <row r="56" customFormat="false" ht="12.75" hidden="false" customHeight="false" outlineLevel="0" collapsed="false">
      <c r="A56" s="25" t="n">
        <f aca="false">EDATE(A55,1)</f>
        <v>38353</v>
      </c>
      <c r="B56" s="95" t="n">
        <f aca="false">Inputs!S51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98" t="n">
        <f aca="false">VLOOKUP($A56,[1]!Table,MATCH(G$4,[1]!Curves,0))</f>
        <v>4.718</v>
      </c>
      <c r="H56" s="99" t="n">
        <f aca="false">Inputs!W51</f>
        <v>4.798</v>
      </c>
      <c r="I56" s="100" t="n">
        <f aca="false">Inputs!T51</f>
        <v>0</v>
      </c>
      <c r="J56" s="98" t="n">
        <f aca="false">VLOOKUP($A56,[1]!Table,MATCH(J$4,[1]!Curves,0))</f>
        <v>0.02</v>
      </c>
      <c r="K56" s="99" t="n">
        <f aca="false">Inputs!X51</f>
        <v>0.035</v>
      </c>
      <c r="L56" s="100" t="n">
        <f aca="false">Inputs!U51</f>
        <v>0</v>
      </c>
      <c r="M56" s="105" t="n">
        <v>0</v>
      </c>
      <c r="N56" s="99" t="n">
        <f aca="false">Inputs!Y51</f>
        <v>0</v>
      </c>
      <c r="O56" s="101" t="n">
        <f aca="false">Inputs!V51</f>
        <v>0</v>
      </c>
      <c r="P56" s="102"/>
      <c r="Q56" s="103" t="n">
        <f aca="false">M56+J56+G56</f>
        <v>4.738</v>
      </c>
      <c r="R56" s="103" t="n">
        <f aca="false">N56+K56+H56</f>
        <v>4.833</v>
      </c>
      <c r="S56" s="103" t="n">
        <f aca="false">O56+L56+I56</f>
        <v>0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91" t="n">
        <f aca="false">AK56+AH56+AE56</f>
        <v>0</v>
      </c>
      <c r="AZ56" s="108"/>
    </row>
    <row r="57" customFormat="false" ht="12.75" hidden="false" customHeight="false" outlineLevel="0" collapsed="false">
      <c r="A57" s="25" t="n">
        <f aca="false">EDATE(A56,1)</f>
        <v>38384</v>
      </c>
      <c r="B57" s="95" t="n">
        <f aca="false">Inputs!S52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98" t="n">
        <f aca="false">VLOOKUP($A57,[1]!Table,MATCH(G$4,[1]!Curves,0))</f>
        <v>4.598</v>
      </c>
      <c r="H57" s="99" t="n">
        <f aca="false">Inputs!W52</f>
        <v>4.678</v>
      </c>
      <c r="I57" s="100" t="n">
        <f aca="false">Inputs!T52</f>
        <v>0</v>
      </c>
      <c r="J57" s="98" t="n">
        <f aca="false">VLOOKUP($A57,[1]!Table,MATCH(J$4,[1]!Curves,0))</f>
        <v>0.02</v>
      </c>
      <c r="K57" s="99" t="n">
        <f aca="false">Inputs!X52</f>
        <v>0.035</v>
      </c>
      <c r="L57" s="100" t="n">
        <f aca="false">Inputs!U52</f>
        <v>0</v>
      </c>
      <c r="M57" s="105" t="n">
        <v>0</v>
      </c>
      <c r="N57" s="99" t="n">
        <f aca="false">Inputs!Y52</f>
        <v>0</v>
      </c>
      <c r="O57" s="101" t="n">
        <f aca="false">Inputs!V52</f>
        <v>0</v>
      </c>
      <c r="P57" s="102"/>
      <c r="Q57" s="103" t="n">
        <f aca="false">M57+J57+G57</f>
        <v>4.618</v>
      </c>
      <c r="R57" s="103" t="n">
        <f aca="false">N57+K57+H57</f>
        <v>4.713</v>
      </c>
      <c r="S57" s="103" t="n">
        <f aca="false">O57+L57+I57</f>
        <v>0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91" t="n">
        <f aca="false">AK57+AH57+AE57</f>
        <v>0</v>
      </c>
      <c r="AZ57" s="108"/>
    </row>
    <row r="58" customFormat="false" ht="12.75" hidden="false" customHeight="false" outlineLevel="0" collapsed="false">
      <c r="A58" s="25" t="n">
        <f aca="false">EDATE(A57,1)</f>
        <v>38412</v>
      </c>
      <c r="B58" s="95" t="n">
        <f aca="false">Inputs!S53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98" t="n">
        <f aca="false">VLOOKUP($A58,[1]!Table,MATCH(G$4,[1]!Curves,0))</f>
        <v>4.473</v>
      </c>
      <c r="H58" s="99" t="n">
        <f aca="false">Inputs!W53</f>
        <v>4.553</v>
      </c>
      <c r="I58" s="100" t="n">
        <f aca="false">Inputs!T53</f>
        <v>0</v>
      </c>
      <c r="J58" s="98" t="n">
        <f aca="false">VLOOKUP($A58,[1]!Table,MATCH(J$4,[1]!Curves,0))</f>
        <v>0.02</v>
      </c>
      <c r="K58" s="99" t="n">
        <f aca="false">Inputs!X53</f>
        <v>0.035</v>
      </c>
      <c r="L58" s="100" t="n">
        <f aca="false">Inputs!U53</f>
        <v>0</v>
      </c>
      <c r="M58" s="105" t="n">
        <v>0</v>
      </c>
      <c r="N58" s="99" t="n">
        <f aca="false">Inputs!Y53</f>
        <v>0</v>
      </c>
      <c r="O58" s="101" t="n">
        <f aca="false">Inputs!V53</f>
        <v>0</v>
      </c>
      <c r="P58" s="102"/>
      <c r="Q58" s="103" t="n">
        <f aca="false">M58+J58+G58</f>
        <v>4.493</v>
      </c>
      <c r="R58" s="103" t="n">
        <f aca="false">N58+K58+H58</f>
        <v>4.588</v>
      </c>
      <c r="S58" s="103" t="n">
        <f aca="false">O58+L58+I58</f>
        <v>0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91" t="n">
        <f aca="false">AK58+AH58+AE58</f>
        <v>0</v>
      </c>
      <c r="AZ58" s="108"/>
    </row>
    <row r="59" customFormat="false" ht="12.75" hidden="false" customHeight="false" outlineLevel="0" collapsed="false">
      <c r="A59" s="25" t="n">
        <f aca="false">EDATE(A58,1)</f>
        <v>38443</v>
      </c>
      <c r="B59" s="95" t="n">
        <f aca="false">Inputs!S54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98" t="n">
        <f aca="false">VLOOKUP($A59,[1]!Table,MATCH(G$4,[1]!Curves,0))</f>
        <v>4.343</v>
      </c>
      <c r="H59" s="99" t="n">
        <f aca="false">Inputs!W54</f>
        <v>4.423</v>
      </c>
      <c r="I59" s="100" t="n">
        <f aca="false">Inputs!T54</f>
        <v>0</v>
      </c>
      <c r="J59" s="98" t="n">
        <f aca="false">VLOOKUP($A59,[1]!Table,MATCH(J$4,[1]!Curves,0))</f>
        <v>0.0125</v>
      </c>
      <c r="K59" s="99" t="n">
        <f aca="false">Inputs!X54</f>
        <v>0.0275</v>
      </c>
      <c r="L59" s="100" t="n">
        <f aca="false">Inputs!U54</f>
        <v>0</v>
      </c>
      <c r="M59" s="105" t="n">
        <v>0</v>
      </c>
      <c r="N59" s="99" t="n">
        <f aca="false">Inputs!Y54</f>
        <v>0</v>
      </c>
      <c r="O59" s="101" t="n">
        <f aca="false">Inputs!V54</f>
        <v>0</v>
      </c>
      <c r="P59" s="102"/>
      <c r="Q59" s="103" t="n">
        <f aca="false">M59+J59+G59</f>
        <v>4.3555</v>
      </c>
      <c r="R59" s="103" t="n">
        <f aca="false">N59+K59+H59</f>
        <v>4.4505</v>
      </c>
      <c r="S59" s="103" t="n">
        <f aca="false">O59+L59+I59</f>
        <v>0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91" t="n">
        <f aca="false">AK59+AH59+AE59</f>
        <v>0</v>
      </c>
      <c r="AZ59" s="108"/>
    </row>
    <row r="60" customFormat="false" ht="12.75" hidden="false" customHeight="false" outlineLevel="0" collapsed="false">
      <c r="A60" s="25" t="n">
        <f aca="false">EDATE(A59,1)</f>
        <v>38473</v>
      </c>
      <c r="B60" s="95" t="n">
        <f aca="false">Inputs!S55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98" t="n">
        <f aca="false">VLOOKUP($A60,[1]!Table,MATCH(G$4,[1]!Curves,0))</f>
        <v>4.333</v>
      </c>
      <c r="H60" s="99" t="n">
        <f aca="false">Inputs!W55</f>
        <v>4.413</v>
      </c>
      <c r="I60" s="100" t="n">
        <f aca="false">Inputs!T55</f>
        <v>0</v>
      </c>
      <c r="J60" s="98" t="n">
        <f aca="false">VLOOKUP($A60,[1]!Table,MATCH(J$4,[1]!Curves,0))</f>
        <v>0.0125</v>
      </c>
      <c r="K60" s="99" t="n">
        <f aca="false">Inputs!X55</f>
        <v>0.0275</v>
      </c>
      <c r="L60" s="100" t="n">
        <f aca="false">Inputs!U55</f>
        <v>0</v>
      </c>
      <c r="M60" s="105" t="n">
        <v>0</v>
      </c>
      <c r="N60" s="99" t="n">
        <f aca="false">Inputs!Y55</f>
        <v>0</v>
      </c>
      <c r="O60" s="101" t="n">
        <f aca="false">Inputs!V55</f>
        <v>0</v>
      </c>
      <c r="P60" s="102"/>
      <c r="Q60" s="103" t="n">
        <f aca="false">M60+J60+G60</f>
        <v>4.3455</v>
      </c>
      <c r="R60" s="103" t="n">
        <f aca="false">N60+K60+H60</f>
        <v>4.4405</v>
      </c>
      <c r="S60" s="103" t="n">
        <f aca="false">O60+L60+I60</f>
        <v>0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91" t="n">
        <f aca="false">AK60+AH60+AE60</f>
        <v>0</v>
      </c>
      <c r="AZ60" s="108"/>
    </row>
    <row r="61" customFormat="false" ht="12.75" hidden="false" customHeight="false" outlineLevel="0" collapsed="false">
      <c r="A61" s="25" t="n">
        <f aca="false">EDATE(A60,1)</f>
        <v>38504</v>
      </c>
      <c r="B61" s="95" t="n">
        <f aca="false">Inputs!S56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98" t="n">
        <f aca="false">VLOOKUP($A61,[1]!Table,MATCH(G$4,[1]!Curves,0))</f>
        <v>4.353</v>
      </c>
      <c r="H61" s="99" t="n">
        <f aca="false">Inputs!W56</f>
        <v>4.433</v>
      </c>
      <c r="I61" s="100" t="n">
        <f aca="false">Inputs!T56</f>
        <v>0</v>
      </c>
      <c r="J61" s="98" t="n">
        <f aca="false">VLOOKUP($A61,[1]!Table,MATCH(J$4,[1]!Curves,0))</f>
        <v>0.0125</v>
      </c>
      <c r="K61" s="99" t="n">
        <f aca="false">Inputs!X56</f>
        <v>0.0275</v>
      </c>
      <c r="L61" s="100" t="n">
        <f aca="false">Inputs!U56</f>
        <v>0</v>
      </c>
      <c r="M61" s="105" t="n">
        <v>0</v>
      </c>
      <c r="N61" s="99" t="n">
        <f aca="false">Inputs!Y56</f>
        <v>0</v>
      </c>
      <c r="O61" s="101" t="n">
        <f aca="false">Inputs!V56</f>
        <v>0</v>
      </c>
      <c r="P61" s="102"/>
      <c r="Q61" s="103" t="n">
        <f aca="false">M61+J61+G61</f>
        <v>4.3655</v>
      </c>
      <c r="R61" s="103" t="n">
        <f aca="false">N61+K61+H61</f>
        <v>4.4605</v>
      </c>
      <c r="S61" s="103" t="n">
        <f aca="false">O61+L61+I61</f>
        <v>0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91" t="n">
        <f aca="false">AK61+AH61+AE61</f>
        <v>0</v>
      </c>
      <c r="AZ61" s="108"/>
    </row>
    <row r="62" customFormat="false" ht="12.75" hidden="false" customHeight="false" outlineLevel="0" collapsed="false">
      <c r="A62" s="25" t="n">
        <f aca="false">EDATE(A61,1)</f>
        <v>38534</v>
      </c>
      <c r="B62" s="95" t="n">
        <f aca="false">Inputs!S57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98" t="n">
        <f aca="false">VLOOKUP($A62,[1]!Table,MATCH(G$4,[1]!Curves,0))</f>
        <v>4.374</v>
      </c>
      <c r="H62" s="99" t="n">
        <f aca="false">Inputs!W57</f>
        <v>4.454</v>
      </c>
      <c r="I62" s="100" t="n">
        <f aca="false">Inputs!T57</f>
        <v>0</v>
      </c>
      <c r="J62" s="98" t="n">
        <f aca="false">VLOOKUP($A62,[1]!Table,MATCH(J$4,[1]!Curves,0))</f>
        <v>0.0125</v>
      </c>
      <c r="K62" s="99" t="n">
        <f aca="false">Inputs!X57</f>
        <v>0.0275</v>
      </c>
      <c r="L62" s="100" t="n">
        <f aca="false">Inputs!U57</f>
        <v>0</v>
      </c>
      <c r="M62" s="105" t="n">
        <v>0</v>
      </c>
      <c r="N62" s="99" t="n">
        <f aca="false">Inputs!Y57</f>
        <v>0</v>
      </c>
      <c r="O62" s="101" t="n">
        <f aca="false">Inputs!V57</f>
        <v>0</v>
      </c>
      <c r="P62" s="102"/>
      <c r="Q62" s="103" t="n">
        <f aca="false">M62+J62+G62</f>
        <v>4.3865</v>
      </c>
      <c r="R62" s="103" t="n">
        <f aca="false">N62+K62+H62</f>
        <v>4.4815</v>
      </c>
      <c r="S62" s="103" t="n">
        <f aca="false">O62+L62+I62</f>
        <v>0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91" t="n">
        <f aca="false">AK62+AH62+AE62</f>
        <v>0</v>
      </c>
      <c r="AZ62" s="108"/>
    </row>
    <row r="63" customFormat="false" ht="12.75" hidden="false" customHeight="false" outlineLevel="0" collapsed="false">
      <c r="A63" s="25" t="n">
        <f aca="false">EDATE(A62,1)</f>
        <v>38565</v>
      </c>
      <c r="B63" s="95" t="n">
        <f aca="false">Inputs!S58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98" t="n">
        <f aca="false">VLOOKUP($A63,[1]!Table,MATCH(G$4,[1]!Curves,0))</f>
        <v>4.398</v>
      </c>
      <c r="H63" s="99" t="n">
        <f aca="false">Inputs!W58</f>
        <v>4.478</v>
      </c>
      <c r="I63" s="100" t="n">
        <f aca="false">Inputs!T58</f>
        <v>0</v>
      </c>
      <c r="J63" s="98" t="n">
        <f aca="false">VLOOKUP($A63,[1]!Table,MATCH(J$4,[1]!Curves,0))</f>
        <v>0.0125</v>
      </c>
      <c r="K63" s="99" t="n">
        <f aca="false">Inputs!X58</f>
        <v>0.0275</v>
      </c>
      <c r="L63" s="100" t="n">
        <f aca="false">Inputs!U58</f>
        <v>0</v>
      </c>
      <c r="M63" s="105" t="n">
        <v>0</v>
      </c>
      <c r="N63" s="99" t="n">
        <f aca="false">Inputs!Y58</f>
        <v>0</v>
      </c>
      <c r="O63" s="101" t="n">
        <f aca="false">Inputs!V58</f>
        <v>0</v>
      </c>
      <c r="P63" s="102"/>
      <c r="Q63" s="103" t="n">
        <f aca="false">M63+J63+G63</f>
        <v>4.4105</v>
      </c>
      <c r="R63" s="103" t="n">
        <f aca="false">N63+K63+H63</f>
        <v>4.5055</v>
      </c>
      <c r="S63" s="103" t="n">
        <f aca="false">O63+L63+I63</f>
        <v>0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91" t="n">
        <f aca="false">AK63+AH63+AE63</f>
        <v>0</v>
      </c>
      <c r="AZ63" s="108"/>
    </row>
    <row r="64" customFormat="false" ht="12.75" hidden="false" customHeight="false" outlineLevel="0" collapsed="false">
      <c r="A64" s="25" t="n">
        <f aca="false">EDATE(A63,1)</f>
        <v>38596</v>
      </c>
      <c r="B64" s="95" t="n">
        <f aca="false">Inputs!S59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98" t="n">
        <f aca="false">VLOOKUP($A64,[1]!Table,MATCH(G$4,[1]!Curves,0))</f>
        <v>4.408</v>
      </c>
      <c r="H64" s="99" t="n">
        <f aca="false">Inputs!W59</f>
        <v>4.488</v>
      </c>
      <c r="I64" s="100" t="n">
        <f aca="false">Inputs!T59</f>
        <v>0</v>
      </c>
      <c r="J64" s="98" t="n">
        <f aca="false">VLOOKUP($A64,[1]!Table,MATCH(J$4,[1]!Curves,0))</f>
        <v>0.0125</v>
      </c>
      <c r="K64" s="99" t="n">
        <f aca="false">Inputs!X59</f>
        <v>0.0275</v>
      </c>
      <c r="L64" s="100" t="n">
        <f aca="false">Inputs!U59</f>
        <v>0</v>
      </c>
      <c r="M64" s="105" t="n">
        <v>0</v>
      </c>
      <c r="N64" s="99" t="n">
        <f aca="false">Inputs!Y59</f>
        <v>0</v>
      </c>
      <c r="O64" s="101" t="n">
        <f aca="false">Inputs!V59</f>
        <v>0</v>
      </c>
      <c r="P64" s="102"/>
      <c r="Q64" s="103" t="n">
        <f aca="false">M64+J64+G64</f>
        <v>4.4205</v>
      </c>
      <c r="R64" s="103" t="n">
        <f aca="false">N64+K64+H64</f>
        <v>4.5155</v>
      </c>
      <c r="S64" s="103" t="n">
        <f aca="false">O64+L64+I64</f>
        <v>0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91" t="n">
        <f aca="false">AK64+AH64+AE64</f>
        <v>0</v>
      </c>
      <c r="AZ64" s="108"/>
    </row>
    <row r="65" customFormat="false" ht="12.75" hidden="false" customHeight="false" outlineLevel="0" collapsed="false">
      <c r="A65" s="25" t="n">
        <f aca="false">EDATE(A64,1)</f>
        <v>38626</v>
      </c>
      <c r="B65" s="95" t="n">
        <f aca="false">Inputs!S60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98" t="n">
        <f aca="false">VLOOKUP($A65,[1]!Table,MATCH(G$4,[1]!Curves,0))</f>
        <v>4.438</v>
      </c>
      <c r="H65" s="99" t="n">
        <f aca="false">Inputs!W60</f>
        <v>4.518</v>
      </c>
      <c r="I65" s="100" t="n">
        <f aca="false">Inputs!T60</f>
        <v>0</v>
      </c>
      <c r="J65" s="98" t="n">
        <f aca="false">VLOOKUP($A65,[1]!Table,MATCH(J$4,[1]!Curves,0))</f>
        <v>0.0125</v>
      </c>
      <c r="K65" s="99" t="n">
        <f aca="false">Inputs!X60</f>
        <v>0.0275</v>
      </c>
      <c r="L65" s="100" t="n">
        <f aca="false">Inputs!U60</f>
        <v>0</v>
      </c>
      <c r="M65" s="105" t="n">
        <v>0</v>
      </c>
      <c r="N65" s="99" t="n">
        <f aca="false">Inputs!Y60</f>
        <v>0</v>
      </c>
      <c r="O65" s="101" t="n">
        <f aca="false">Inputs!V60</f>
        <v>0</v>
      </c>
      <c r="P65" s="102"/>
      <c r="Q65" s="103" t="n">
        <f aca="false">M65+J65+G65</f>
        <v>4.4505</v>
      </c>
      <c r="R65" s="103" t="n">
        <f aca="false">N65+K65+H65</f>
        <v>4.5455</v>
      </c>
      <c r="S65" s="103" t="n">
        <f aca="false">O65+L65+I65</f>
        <v>0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91" t="n">
        <f aca="false">AK65+AH65+AE65</f>
        <v>0</v>
      </c>
      <c r="AZ65" s="108"/>
    </row>
    <row r="66" customFormat="false" ht="12.75" hidden="false" customHeight="false" outlineLevel="0" collapsed="false">
      <c r="A66" s="25" t="n">
        <f aca="false">EDATE(A65,1)</f>
        <v>38657</v>
      </c>
      <c r="B66" s="95" t="n">
        <f aca="false">Inputs!S61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98" t="n">
        <f aca="false">VLOOKUP($A66,[1]!Table,MATCH(G$4,[1]!Curves,0))</f>
        <v>4.578</v>
      </c>
      <c r="H66" s="99" t="n">
        <f aca="false">Inputs!W61</f>
        <v>4.658</v>
      </c>
      <c r="I66" s="100" t="n">
        <f aca="false">Inputs!T61</f>
        <v>0</v>
      </c>
      <c r="J66" s="98" t="n">
        <f aca="false">VLOOKUP($A66,[1]!Table,MATCH(J$4,[1]!Curves,0))</f>
        <v>0.021</v>
      </c>
      <c r="K66" s="99" t="n">
        <f aca="false">Inputs!X61</f>
        <v>0.036</v>
      </c>
      <c r="L66" s="100" t="n">
        <f aca="false">Inputs!U61</f>
        <v>0</v>
      </c>
      <c r="M66" s="105" t="n">
        <v>0</v>
      </c>
      <c r="N66" s="99" t="n">
        <f aca="false">Inputs!Y61</f>
        <v>0</v>
      </c>
      <c r="O66" s="101" t="n">
        <f aca="false">Inputs!V61</f>
        <v>0</v>
      </c>
      <c r="P66" s="102"/>
      <c r="Q66" s="103" t="n">
        <f aca="false">M66+J66+G66</f>
        <v>4.599</v>
      </c>
      <c r="R66" s="103" t="n">
        <f aca="false">N66+K66+H66</f>
        <v>4.694</v>
      </c>
      <c r="S66" s="103" t="n">
        <f aca="false">O66+L66+I66</f>
        <v>0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91" t="n">
        <f aca="false">AK66+AH66+AE66</f>
        <v>0</v>
      </c>
      <c r="AZ66" s="108"/>
    </row>
    <row r="67" customFormat="false" ht="12.75" hidden="false" customHeight="false" outlineLevel="0" collapsed="false">
      <c r="A67" s="25" t="n">
        <f aca="false">EDATE(A66,1)</f>
        <v>38687</v>
      </c>
      <c r="B67" s="95" t="n">
        <f aca="false">Inputs!S62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98" t="n">
        <f aca="false">VLOOKUP($A67,[1]!Table,MATCH(G$4,[1]!Curves,0))</f>
        <v>4.718</v>
      </c>
      <c r="H67" s="99" t="n">
        <f aca="false">Inputs!W62</f>
        <v>4.798</v>
      </c>
      <c r="I67" s="100" t="n">
        <f aca="false">Inputs!T62</f>
        <v>0</v>
      </c>
      <c r="J67" s="98" t="n">
        <f aca="false">VLOOKUP($A67,[1]!Table,MATCH(J$4,[1]!Curves,0))</f>
        <v>0.021</v>
      </c>
      <c r="K67" s="99" t="n">
        <f aca="false">Inputs!X62</f>
        <v>0.036</v>
      </c>
      <c r="L67" s="100" t="n">
        <f aca="false">Inputs!U62</f>
        <v>0</v>
      </c>
      <c r="M67" s="105" t="n">
        <v>0</v>
      </c>
      <c r="N67" s="99" t="n">
        <f aca="false">Inputs!Y62</f>
        <v>0</v>
      </c>
      <c r="O67" s="101" t="n">
        <f aca="false">Inputs!V62</f>
        <v>0</v>
      </c>
      <c r="P67" s="102"/>
      <c r="Q67" s="103" t="n">
        <f aca="false">M67+J67+G67</f>
        <v>4.739</v>
      </c>
      <c r="R67" s="103" t="n">
        <f aca="false">N67+K67+H67</f>
        <v>4.834</v>
      </c>
      <c r="S67" s="103" t="n">
        <f aca="false">O67+L67+I67</f>
        <v>0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91" t="n">
        <f aca="false">AK67+AH67+AE67</f>
        <v>0</v>
      </c>
      <c r="AZ67" s="108"/>
    </row>
    <row r="68" customFormat="false" ht="12.75" hidden="false" customHeight="false" outlineLevel="0" collapsed="false">
      <c r="A68" s="25" t="n">
        <f aca="false">EDATE(A67,1)</f>
        <v>38718</v>
      </c>
      <c r="B68" s="95" t="n">
        <f aca="false">Inputs!S63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98" t="n">
        <f aca="false">VLOOKUP($A68,[1]!Table,MATCH(G$4,[1]!Curves,0))</f>
        <v>4.773</v>
      </c>
      <c r="H68" s="99" t="n">
        <f aca="false">Inputs!W63</f>
        <v>4.853</v>
      </c>
      <c r="I68" s="100" t="n">
        <f aca="false">Inputs!T63</f>
        <v>0</v>
      </c>
      <c r="J68" s="98" t="n">
        <f aca="false">VLOOKUP($A68,[1]!Table,MATCH(J$4,[1]!Curves,0))</f>
        <v>0.021</v>
      </c>
      <c r="K68" s="99" t="n">
        <f aca="false">Inputs!X63</f>
        <v>0.036</v>
      </c>
      <c r="L68" s="100" t="n">
        <f aca="false">Inputs!U63</f>
        <v>0</v>
      </c>
      <c r="M68" s="105" t="n">
        <v>0</v>
      </c>
      <c r="N68" s="99" t="n">
        <f aca="false">Inputs!Y63</f>
        <v>0</v>
      </c>
      <c r="O68" s="101" t="n">
        <f aca="false">Inputs!V63</f>
        <v>0</v>
      </c>
      <c r="P68" s="102"/>
      <c r="Q68" s="103" t="n">
        <f aca="false">M68+J68+G68</f>
        <v>4.794</v>
      </c>
      <c r="R68" s="103" t="n">
        <f aca="false">N68+K68+H68</f>
        <v>4.889</v>
      </c>
      <c r="S68" s="103" t="n">
        <f aca="false">O68+L68+I68</f>
        <v>0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91" t="n">
        <f aca="false">AK68+AH68+AE68</f>
        <v>0</v>
      </c>
      <c r="AZ68" s="108"/>
    </row>
    <row r="69" customFormat="false" ht="12.75" hidden="false" customHeight="false" outlineLevel="0" collapsed="false">
      <c r="A69" s="25" t="n">
        <f aca="false">EDATE(A68,1)</f>
        <v>38749</v>
      </c>
      <c r="B69" s="95" t="n">
        <f aca="false">Inputs!S64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98" t="n">
        <f aca="false">VLOOKUP($A69,[1]!Table,MATCH(G$4,[1]!Curves,0))</f>
        <v>4.653</v>
      </c>
      <c r="H69" s="99" t="n">
        <f aca="false">Inputs!W64</f>
        <v>4.733</v>
      </c>
      <c r="I69" s="100" t="n">
        <f aca="false">Inputs!T64</f>
        <v>0</v>
      </c>
      <c r="J69" s="98" t="n">
        <f aca="false">VLOOKUP($A69,[1]!Table,MATCH(J$4,[1]!Curves,0))</f>
        <v>0.021</v>
      </c>
      <c r="K69" s="99" t="n">
        <f aca="false">Inputs!X64</f>
        <v>0.036</v>
      </c>
      <c r="L69" s="100" t="n">
        <f aca="false">Inputs!U64</f>
        <v>0</v>
      </c>
      <c r="M69" s="105" t="n">
        <v>0</v>
      </c>
      <c r="N69" s="99" t="n">
        <f aca="false">Inputs!Y64</f>
        <v>0</v>
      </c>
      <c r="O69" s="101" t="n">
        <f aca="false">Inputs!V64</f>
        <v>0</v>
      </c>
      <c r="P69" s="102"/>
      <c r="Q69" s="103" t="n">
        <f aca="false">M69+J69+G69</f>
        <v>4.674</v>
      </c>
      <c r="R69" s="103" t="n">
        <f aca="false">N69+K69+H69</f>
        <v>4.769</v>
      </c>
      <c r="S69" s="103" t="n">
        <f aca="false">O69+L69+I69</f>
        <v>0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91" t="n">
        <f aca="false">AK69+AH69+AE69</f>
        <v>0</v>
      </c>
      <c r="AZ69" s="108"/>
    </row>
    <row r="70" customFormat="false" ht="12.75" hidden="false" customHeight="false" outlineLevel="0" collapsed="false">
      <c r="A70" s="25" t="n">
        <f aca="false">EDATE(A69,1)</f>
        <v>38777</v>
      </c>
      <c r="B70" s="95" t="n">
        <f aca="false">Inputs!S65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98" t="n">
        <f aca="false">VLOOKUP($A70,[1]!Table,MATCH(G$4,[1]!Curves,0))</f>
        <v>4.528</v>
      </c>
      <c r="H70" s="99" t="n">
        <f aca="false">Inputs!W65</f>
        <v>4.608</v>
      </c>
      <c r="I70" s="100" t="n">
        <f aca="false">Inputs!T65</f>
        <v>0</v>
      </c>
      <c r="J70" s="98" t="n">
        <f aca="false">VLOOKUP($A70,[1]!Table,MATCH(J$4,[1]!Curves,0))</f>
        <v>0.021</v>
      </c>
      <c r="K70" s="99" t="n">
        <f aca="false">Inputs!X65</f>
        <v>0.036</v>
      </c>
      <c r="L70" s="100" t="n">
        <f aca="false">Inputs!U65</f>
        <v>0</v>
      </c>
      <c r="M70" s="105" t="n">
        <v>0</v>
      </c>
      <c r="N70" s="99" t="n">
        <f aca="false">Inputs!Y65</f>
        <v>0</v>
      </c>
      <c r="O70" s="101" t="n">
        <f aca="false">Inputs!V65</f>
        <v>0</v>
      </c>
      <c r="P70" s="102"/>
      <c r="Q70" s="103" t="n">
        <f aca="false">M70+J70+G70</f>
        <v>4.549</v>
      </c>
      <c r="R70" s="103" t="n">
        <f aca="false">N70+K70+H70</f>
        <v>4.644</v>
      </c>
      <c r="S70" s="103" t="n">
        <f aca="false">O70+L70+I70</f>
        <v>0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91" t="n">
        <f aca="false">AK70+AH70+AE70</f>
        <v>0</v>
      </c>
      <c r="AZ70" s="108"/>
    </row>
    <row r="71" customFormat="false" ht="12.75" hidden="false" customHeight="false" outlineLevel="0" collapsed="false">
      <c r="A71" s="25" t="n">
        <f aca="false">EDATE(A70,1)</f>
        <v>38808</v>
      </c>
      <c r="B71" s="95" t="n">
        <f aca="false">Inputs!S66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98" t="n">
        <f aca="false">VLOOKUP($A71,[1]!Table,MATCH(G$4,[1]!Curves,0))</f>
        <v>4.398</v>
      </c>
      <c r="H71" s="99" t="n">
        <f aca="false">Inputs!W66</f>
        <v>4.478</v>
      </c>
      <c r="I71" s="100" t="n">
        <f aca="false">Inputs!T66</f>
        <v>0</v>
      </c>
      <c r="J71" s="98" t="n">
        <f aca="false">VLOOKUP($A71,[1]!Table,MATCH(J$4,[1]!Curves,0))</f>
        <v>0.013</v>
      </c>
      <c r="K71" s="99" t="n">
        <f aca="false">Inputs!X66</f>
        <v>0.028</v>
      </c>
      <c r="L71" s="100" t="n">
        <f aca="false">Inputs!U66</f>
        <v>0</v>
      </c>
      <c r="M71" s="105" t="n">
        <v>0</v>
      </c>
      <c r="N71" s="99" t="n">
        <f aca="false">Inputs!Y66</f>
        <v>0</v>
      </c>
      <c r="O71" s="101" t="n">
        <f aca="false">Inputs!V66</f>
        <v>0</v>
      </c>
      <c r="P71" s="102"/>
      <c r="Q71" s="103" t="n">
        <f aca="false">M71+J71+G71</f>
        <v>4.411</v>
      </c>
      <c r="R71" s="103" t="n">
        <f aca="false">N71+K71+H71</f>
        <v>4.506</v>
      </c>
      <c r="S71" s="103" t="n">
        <f aca="false">O71+L71+I71</f>
        <v>0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91" t="n">
        <f aca="false">AK71+AH71+AE71</f>
        <v>0</v>
      </c>
      <c r="AZ71" s="108"/>
    </row>
    <row r="72" customFormat="false" ht="12.75" hidden="false" customHeight="false" outlineLevel="0" collapsed="false">
      <c r="A72" s="25" t="n">
        <f aca="false">EDATE(A71,1)</f>
        <v>38838</v>
      </c>
      <c r="B72" s="95" t="n">
        <f aca="false">Inputs!S67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98" t="n">
        <f aca="false">VLOOKUP($A72,[1]!Table,MATCH(G$4,[1]!Curves,0))</f>
        <v>4.388</v>
      </c>
      <c r="H72" s="99" t="n">
        <f aca="false">Inputs!W67</f>
        <v>4.468</v>
      </c>
      <c r="I72" s="100" t="n">
        <f aca="false">Inputs!T67</f>
        <v>0</v>
      </c>
      <c r="J72" s="98" t="n">
        <f aca="false">VLOOKUP($A72,[1]!Table,MATCH(J$4,[1]!Curves,0))</f>
        <v>0.013</v>
      </c>
      <c r="K72" s="99" t="n">
        <f aca="false">Inputs!X67</f>
        <v>0.028</v>
      </c>
      <c r="L72" s="100" t="n">
        <f aca="false">Inputs!U67</f>
        <v>0</v>
      </c>
      <c r="M72" s="105" t="n">
        <v>0</v>
      </c>
      <c r="N72" s="99" t="n">
        <f aca="false">Inputs!Y67</f>
        <v>0</v>
      </c>
      <c r="O72" s="101" t="n">
        <f aca="false">Inputs!V67</f>
        <v>0</v>
      </c>
      <c r="P72" s="102"/>
      <c r="Q72" s="103" t="n">
        <f aca="false">M72+J72+G72</f>
        <v>4.401</v>
      </c>
      <c r="R72" s="103" t="n">
        <f aca="false">N72+K72+H72</f>
        <v>4.496</v>
      </c>
      <c r="S72" s="103" t="n">
        <f aca="false">O72+L72+I72</f>
        <v>0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91" t="n">
        <f aca="false">AK72+AH72+AE72</f>
        <v>0</v>
      </c>
      <c r="AZ72" s="108"/>
    </row>
    <row r="73" customFormat="false" ht="12.75" hidden="false" customHeight="false" outlineLevel="0" collapsed="false">
      <c r="A73" s="25" t="n">
        <f aca="false">EDATE(A72,1)</f>
        <v>38869</v>
      </c>
      <c r="B73" s="95" t="n">
        <f aca="false">Inputs!S68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98" t="n">
        <f aca="false">VLOOKUP($A73,[1]!Table,MATCH(G$4,[1]!Curves,0))</f>
        <v>4.408</v>
      </c>
      <c r="H73" s="99" t="n">
        <f aca="false">Inputs!W68</f>
        <v>4.488</v>
      </c>
      <c r="I73" s="100" t="n">
        <f aca="false">Inputs!T68</f>
        <v>0</v>
      </c>
      <c r="J73" s="98" t="n">
        <f aca="false">VLOOKUP($A73,[1]!Table,MATCH(J$4,[1]!Curves,0))</f>
        <v>0.013</v>
      </c>
      <c r="K73" s="99" t="n">
        <f aca="false">Inputs!X68</f>
        <v>0.028</v>
      </c>
      <c r="L73" s="100" t="n">
        <f aca="false">Inputs!U68</f>
        <v>0</v>
      </c>
      <c r="M73" s="105" t="n">
        <v>0</v>
      </c>
      <c r="N73" s="99" t="n">
        <f aca="false">Inputs!Y68</f>
        <v>0</v>
      </c>
      <c r="O73" s="101" t="n">
        <f aca="false">Inputs!V68</f>
        <v>0</v>
      </c>
      <c r="P73" s="102"/>
      <c r="Q73" s="103" t="n">
        <f aca="false">M73+J73+G73</f>
        <v>4.421</v>
      </c>
      <c r="R73" s="103" t="n">
        <f aca="false">N73+K73+H73</f>
        <v>4.516</v>
      </c>
      <c r="S73" s="103" t="n">
        <f aca="false">O73+L73+I73</f>
        <v>0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91" t="n">
        <f aca="false">AK73+AH73+AE73</f>
        <v>0</v>
      </c>
      <c r="AZ73" s="108"/>
    </row>
    <row r="74" customFormat="false" ht="12.75" hidden="false" customHeight="false" outlineLevel="0" collapsed="false">
      <c r="A74" s="25" t="n">
        <f aca="false">EDATE(A73,1)</f>
        <v>38899</v>
      </c>
      <c r="B74" s="95" t="n">
        <f aca="false">Inputs!S69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98" t="n">
        <f aca="false">VLOOKUP($A74,[1]!Table,MATCH(G$4,[1]!Curves,0))</f>
        <v>4.429</v>
      </c>
      <c r="H74" s="99" t="n">
        <f aca="false">Inputs!W69</f>
        <v>4.509</v>
      </c>
      <c r="I74" s="100" t="n">
        <f aca="false">Inputs!T69</f>
        <v>0</v>
      </c>
      <c r="J74" s="98" t="n">
        <f aca="false">VLOOKUP($A74,[1]!Table,MATCH(J$4,[1]!Curves,0))</f>
        <v>0.013</v>
      </c>
      <c r="K74" s="99" t="n">
        <f aca="false">Inputs!X69</f>
        <v>0.028</v>
      </c>
      <c r="L74" s="100" t="n">
        <f aca="false">Inputs!U69</f>
        <v>0</v>
      </c>
      <c r="M74" s="105" t="n">
        <v>0</v>
      </c>
      <c r="N74" s="99" t="n">
        <f aca="false">Inputs!Y69</f>
        <v>0</v>
      </c>
      <c r="O74" s="101" t="n">
        <f aca="false">Inputs!V69</f>
        <v>0</v>
      </c>
      <c r="P74" s="102"/>
      <c r="Q74" s="103" t="n">
        <f aca="false">M74+J74+G74</f>
        <v>4.442</v>
      </c>
      <c r="R74" s="103" t="n">
        <f aca="false">N74+K74+H74</f>
        <v>4.537</v>
      </c>
      <c r="S74" s="103" t="n">
        <f aca="false">O74+L74+I74</f>
        <v>0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91" t="n">
        <f aca="false">AK74+AH74+AE74</f>
        <v>0</v>
      </c>
      <c r="AZ74" s="108"/>
    </row>
    <row r="75" customFormat="false" ht="12.75" hidden="false" customHeight="false" outlineLevel="0" collapsed="false">
      <c r="A75" s="25" t="n">
        <f aca="false">EDATE(A74,1)</f>
        <v>38930</v>
      </c>
      <c r="B75" s="95" t="n">
        <f aca="false">Inputs!S70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98" t="n">
        <f aca="false">VLOOKUP($A75,[1]!Table,MATCH(G$4,[1]!Curves,0))</f>
        <v>4.453</v>
      </c>
      <c r="H75" s="99" t="n">
        <f aca="false">Inputs!W70</f>
        <v>4.533</v>
      </c>
      <c r="I75" s="100" t="n">
        <f aca="false">Inputs!T70</f>
        <v>0</v>
      </c>
      <c r="J75" s="98" t="n">
        <f aca="false">VLOOKUP($A75,[1]!Table,MATCH(J$4,[1]!Curves,0))</f>
        <v>0.013</v>
      </c>
      <c r="K75" s="99" t="n">
        <f aca="false">Inputs!X70</f>
        <v>0.028</v>
      </c>
      <c r="L75" s="100" t="n">
        <f aca="false">Inputs!U70</f>
        <v>0</v>
      </c>
      <c r="M75" s="105" t="n">
        <v>0</v>
      </c>
      <c r="N75" s="99" t="n">
        <f aca="false">Inputs!Y70</f>
        <v>0</v>
      </c>
      <c r="O75" s="101" t="n">
        <f aca="false">Inputs!V70</f>
        <v>0</v>
      </c>
      <c r="P75" s="102"/>
      <c r="Q75" s="103" t="n">
        <f aca="false">M75+J75+G75</f>
        <v>4.466</v>
      </c>
      <c r="R75" s="103" t="n">
        <f aca="false">N75+K75+H75</f>
        <v>4.561</v>
      </c>
      <c r="S75" s="103" t="n">
        <f aca="false">O75+L75+I75</f>
        <v>0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91" t="n">
        <f aca="false">AK75+AH75+AE75</f>
        <v>0</v>
      </c>
      <c r="AZ75" s="108"/>
    </row>
    <row r="76" customFormat="false" ht="12.75" hidden="false" customHeight="false" outlineLevel="0" collapsed="false">
      <c r="A76" s="25" t="n">
        <f aca="false">EDATE(A75,1)</f>
        <v>38961</v>
      </c>
      <c r="B76" s="95" t="n">
        <f aca="false">Inputs!S71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98" t="n">
        <f aca="false">VLOOKUP($A76,[1]!Table,MATCH(G$4,[1]!Curves,0))</f>
        <v>4.463</v>
      </c>
      <c r="H76" s="99" t="n">
        <f aca="false">Inputs!W71</f>
        <v>4.543</v>
      </c>
      <c r="I76" s="100" t="n">
        <f aca="false">Inputs!T71</f>
        <v>0</v>
      </c>
      <c r="J76" s="98" t="n">
        <f aca="false">VLOOKUP($A76,[1]!Table,MATCH(J$4,[1]!Curves,0))</f>
        <v>0.013</v>
      </c>
      <c r="K76" s="99" t="n">
        <f aca="false">Inputs!X71</f>
        <v>0.028</v>
      </c>
      <c r="L76" s="100" t="n">
        <f aca="false">Inputs!U71</f>
        <v>0</v>
      </c>
      <c r="M76" s="105" t="n">
        <v>0</v>
      </c>
      <c r="N76" s="99" t="n">
        <f aca="false">Inputs!Y71</f>
        <v>0</v>
      </c>
      <c r="O76" s="101" t="n">
        <f aca="false">Inputs!V71</f>
        <v>0</v>
      </c>
      <c r="P76" s="102"/>
      <c r="Q76" s="103" t="n">
        <f aca="false">M76+J76+G76</f>
        <v>4.476</v>
      </c>
      <c r="R76" s="103" t="n">
        <f aca="false">N76+K76+H76</f>
        <v>4.571</v>
      </c>
      <c r="S76" s="103" t="n">
        <f aca="false">O76+L76+I76</f>
        <v>0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91" t="n">
        <f aca="false">AK76+AH76+AE76</f>
        <v>0</v>
      </c>
      <c r="AZ76" s="108"/>
    </row>
    <row r="77" customFormat="false" ht="12.75" hidden="false" customHeight="false" outlineLevel="0" collapsed="false">
      <c r="A77" s="25" t="n">
        <f aca="false">EDATE(A76,1)</f>
        <v>38991</v>
      </c>
      <c r="B77" s="95" t="n">
        <f aca="false">Inputs!S72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98" t="n">
        <f aca="false">VLOOKUP($A77,[1]!Table,MATCH(G$4,[1]!Curves,0))</f>
        <v>4.493</v>
      </c>
      <c r="H77" s="99" t="n">
        <f aca="false">Inputs!W72</f>
        <v>4.573</v>
      </c>
      <c r="I77" s="100" t="n">
        <f aca="false">Inputs!T72</f>
        <v>0</v>
      </c>
      <c r="J77" s="98" t="n">
        <f aca="false">VLOOKUP($A77,[1]!Table,MATCH(J$4,[1]!Curves,0))</f>
        <v>0.013</v>
      </c>
      <c r="K77" s="99" t="n">
        <f aca="false">Inputs!X72</f>
        <v>0.028</v>
      </c>
      <c r="L77" s="100" t="n">
        <f aca="false">Inputs!U72</f>
        <v>0</v>
      </c>
      <c r="M77" s="105" t="n">
        <v>0</v>
      </c>
      <c r="N77" s="99" t="n">
        <f aca="false">Inputs!Y72</f>
        <v>0</v>
      </c>
      <c r="O77" s="101" t="n">
        <f aca="false">Inputs!V72</f>
        <v>0</v>
      </c>
      <c r="P77" s="102"/>
      <c r="Q77" s="103" t="n">
        <f aca="false">M77+J77+G77</f>
        <v>4.506</v>
      </c>
      <c r="R77" s="103" t="n">
        <f aca="false">N77+K77+H77</f>
        <v>4.601</v>
      </c>
      <c r="S77" s="103" t="n">
        <f aca="false">O77+L77+I77</f>
        <v>0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91" t="n">
        <f aca="false">AK77+AH77+AE77</f>
        <v>0</v>
      </c>
      <c r="AZ77" s="108"/>
    </row>
    <row r="78" customFormat="false" ht="12.75" hidden="false" customHeight="false" outlineLevel="0" collapsed="false">
      <c r="A78" s="25" t="n">
        <f aca="false">EDATE(A77,1)</f>
        <v>39022</v>
      </c>
      <c r="B78" s="95" t="n">
        <f aca="false">Inputs!S73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98" t="n">
        <f aca="false">VLOOKUP($A78,[1]!Table,MATCH(G$4,[1]!Curves,0))</f>
        <v>4.633</v>
      </c>
      <c r="H78" s="99" t="n">
        <f aca="false">Inputs!W73</f>
        <v>4.713</v>
      </c>
      <c r="I78" s="100" t="n">
        <f aca="false">Inputs!T73</f>
        <v>0</v>
      </c>
      <c r="J78" s="98" t="n">
        <f aca="false">VLOOKUP($A78,[1]!Table,MATCH(J$4,[1]!Curves,0))</f>
        <v>0.0215</v>
      </c>
      <c r="K78" s="99" t="n">
        <f aca="false">Inputs!X73</f>
        <v>0.0365</v>
      </c>
      <c r="L78" s="100" t="n">
        <f aca="false">Inputs!U73</f>
        <v>0</v>
      </c>
      <c r="M78" s="105" t="n">
        <v>0</v>
      </c>
      <c r="N78" s="99" t="n">
        <f aca="false">Inputs!Y73</f>
        <v>0</v>
      </c>
      <c r="O78" s="101" t="n">
        <f aca="false">Inputs!V73</f>
        <v>0</v>
      </c>
      <c r="P78" s="102"/>
      <c r="Q78" s="103" t="n">
        <f aca="false">M78+J78+G78</f>
        <v>4.6545</v>
      </c>
      <c r="R78" s="103" t="n">
        <f aca="false">N78+K78+H78</f>
        <v>4.7495</v>
      </c>
      <c r="S78" s="103" t="n">
        <f aca="false">O78+L78+I78</f>
        <v>0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91" t="n">
        <f aca="false">AK78+AH78+AE78</f>
        <v>0</v>
      </c>
      <c r="AZ78" s="108"/>
    </row>
    <row r="79" customFormat="false" ht="12.75" hidden="false" customHeight="false" outlineLevel="0" collapsed="false">
      <c r="A79" s="25" t="n">
        <f aca="false">EDATE(A78,1)</f>
        <v>39052</v>
      </c>
      <c r="B79" s="95" t="n">
        <f aca="false">Inputs!S74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98" t="n">
        <f aca="false">VLOOKUP($A79,[1]!Table,MATCH(G$4,[1]!Curves,0))</f>
        <v>4.773</v>
      </c>
      <c r="H79" s="99" t="n">
        <f aca="false">Inputs!W74</f>
        <v>4.853</v>
      </c>
      <c r="I79" s="100" t="n">
        <f aca="false">Inputs!T74</f>
        <v>0</v>
      </c>
      <c r="J79" s="98" t="n">
        <f aca="false">VLOOKUP($A79,[1]!Table,MATCH(J$4,[1]!Curves,0))</f>
        <v>0.0215</v>
      </c>
      <c r="K79" s="99" t="n">
        <f aca="false">Inputs!X74</f>
        <v>0.0365</v>
      </c>
      <c r="L79" s="100" t="n">
        <f aca="false">Inputs!U74</f>
        <v>0</v>
      </c>
      <c r="M79" s="105" t="n">
        <v>0</v>
      </c>
      <c r="N79" s="99" t="n">
        <f aca="false">Inputs!Y74</f>
        <v>0</v>
      </c>
      <c r="O79" s="101" t="n">
        <f aca="false">Inputs!V74</f>
        <v>0</v>
      </c>
      <c r="P79" s="102"/>
      <c r="Q79" s="103" t="n">
        <f aca="false">M79+J79+G79</f>
        <v>4.7945</v>
      </c>
      <c r="R79" s="103" t="n">
        <f aca="false">N79+K79+H79</f>
        <v>4.8895</v>
      </c>
      <c r="S79" s="103" t="n">
        <f aca="false">O79+L79+I79</f>
        <v>0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91" t="n">
        <f aca="false">AK79+AH79+AE79</f>
        <v>0</v>
      </c>
      <c r="AZ79" s="108"/>
    </row>
    <row r="80" customFormat="false" ht="12.75" hidden="false" customHeight="false" outlineLevel="0" collapsed="false">
      <c r="A80" s="25" t="n">
        <f aca="false">EDATE(A79,1)</f>
        <v>39083</v>
      </c>
      <c r="B80" s="95" t="n">
        <f aca="false">Inputs!S75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98" t="n">
        <f aca="false">VLOOKUP($A80,[1]!Table,MATCH(G$4,[1]!Curves,0))</f>
        <v>4.833</v>
      </c>
      <c r="H80" s="99" t="n">
        <f aca="false">Inputs!W75</f>
        <v>4.913</v>
      </c>
      <c r="I80" s="100" t="n">
        <f aca="false">Inputs!T75</f>
        <v>0</v>
      </c>
      <c r="J80" s="98" t="n">
        <f aca="false">VLOOKUP($A80,[1]!Table,MATCH(J$4,[1]!Curves,0))</f>
        <v>0.0215</v>
      </c>
      <c r="K80" s="99" t="n">
        <f aca="false">Inputs!X75</f>
        <v>0.0365</v>
      </c>
      <c r="L80" s="100" t="n">
        <f aca="false">Inputs!U75</f>
        <v>0</v>
      </c>
      <c r="M80" s="105" t="n">
        <v>0</v>
      </c>
      <c r="N80" s="99" t="n">
        <f aca="false">Inputs!Y75</f>
        <v>0</v>
      </c>
      <c r="O80" s="101" t="n">
        <f aca="false">Inputs!V75</f>
        <v>0</v>
      </c>
      <c r="P80" s="102"/>
      <c r="Q80" s="103" t="n">
        <f aca="false">M80+J80+G80</f>
        <v>4.8545</v>
      </c>
      <c r="R80" s="103" t="n">
        <f aca="false">N80+K80+H80</f>
        <v>4.9495</v>
      </c>
      <c r="S80" s="103" t="n">
        <f aca="false">O80+L80+I80</f>
        <v>0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91" t="n">
        <f aca="false">AK80+AH80+AE80</f>
        <v>0</v>
      </c>
      <c r="AZ80" s="108"/>
    </row>
    <row r="81" customFormat="false" ht="12.75" hidden="false" customHeight="false" outlineLevel="0" collapsed="false">
      <c r="A81" s="25" t="n">
        <f aca="false">EDATE(A80,1)</f>
        <v>39114</v>
      </c>
      <c r="B81" s="95" t="n">
        <f aca="false">Inputs!S76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98" t="n">
        <f aca="false">VLOOKUP($A81,[1]!Table,MATCH(G$4,[1]!Curves,0))</f>
        <v>4.713</v>
      </c>
      <c r="H81" s="99" t="n">
        <f aca="false">Inputs!W76</f>
        <v>4.793</v>
      </c>
      <c r="I81" s="100" t="n">
        <f aca="false">Inputs!T76</f>
        <v>0</v>
      </c>
      <c r="J81" s="98" t="n">
        <f aca="false">VLOOKUP($A81,[1]!Table,MATCH(J$4,[1]!Curves,0))</f>
        <v>0.0215</v>
      </c>
      <c r="K81" s="99" t="n">
        <f aca="false">Inputs!X76</f>
        <v>0.0365</v>
      </c>
      <c r="L81" s="100" t="n">
        <f aca="false">Inputs!U76</f>
        <v>0</v>
      </c>
      <c r="M81" s="105" t="n">
        <v>0</v>
      </c>
      <c r="N81" s="99" t="n">
        <f aca="false">Inputs!Y76</f>
        <v>0</v>
      </c>
      <c r="O81" s="101" t="n">
        <f aca="false">Inputs!V76</f>
        <v>0</v>
      </c>
      <c r="P81" s="102"/>
      <c r="Q81" s="103" t="n">
        <f aca="false">M81+J81+G81</f>
        <v>4.7345</v>
      </c>
      <c r="R81" s="103" t="n">
        <f aca="false">N81+K81+H81</f>
        <v>4.8295</v>
      </c>
      <c r="S81" s="103" t="n">
        <f aca="false">O81+L81+I81</f>
        <v>0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91" t="n">
        <f aca="false">AK81+AH81+AE81</f>
        <v>0</v>
      </c>
      <c r="AZ81" s="108"/>
    </row>
    <row r="82" customFormat="false" ht="12.75" hidden="false" customHeight="false" outlineLevel="0" collapsed="false">
      <c r="A82" s="25" t="n">
        <f aca="false">EDATE(A81,1)</f>
        <v>39142</v>
      </c>
      <c r="B82" s="95" t="n">
        <f aca="false">Inputs!S77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98" t="n">
        <f aca="false">VLOOKUP($A82,[1]!Table,MATCH(G$4,[1]!Curves,0))</f>
        <v>4.588</v>
      </c>
      <c r="H82" s="99" t="n">
        <f aca="false">Inputs!W77</f>
        <v>4.668</v>
      </c>
      <c r="I82" s="100" t="n">
        <f aca="false">Inputs!T77</f>
        <v>0</v>
      </c>
      <c r="J82" s="98" t="n">
        <f aca="false">VLOOKUP($A82,[1]!Table,MATCH(J$4,[1]!Curves,0))</f>
        <v>0.0215</v>
      </c>
      <c r="K82" s="99" t="n">
        <f aca="false">Inputs!X77</f>
        <v>0.0365</v>
      </c>
      <c r="L82" s="100" t="n">
        <f aca="false">Inputs!U77</f>
        <v>0</v>
      </c>
      <c r="M82" s="105" t="n">
        <v>0</v>
      </c>
      <c r="N82" s="99" t="n">
        <f aca="false">Inputs!Y77</f>
        <v>0</v>
      </c>
      <c r="O82" s="101" t="n">
        <f aca="false">Inputs!V77</f>
        <v>0</v>
      </c>
      <c r="P82" s="102"/>
      <c r="Q82" s="103" t="n">
        <f aca="false">M82+J82+G82</f>
        <v>4.6095</v>
      </c>
      <c r="R82" s="103" t="n">
        <f aca="false">N82+K82+H82</f>
        <v>4.7045</v>
      </c>
      <c r="S82" s="103" t="n">
        <f aca="false">O82+L82+I82</f>
        <v>0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91" t="n">
        <f aca="false">AK82+AH82+AE82</f>
        <v>0</v>
      </c>
      <c r="AZ82" s="108"/>
    </row>
    <row r="83" customFormat="false" ht="12.75" hidden="false" customHeight="false" outlineLevel="0" collapsed="false">
      <c r="A83" s="25" t="n">
        <f aca="false">EDATE(A82,1)</f>
        <v>39173</v>
      </c>
      <c r="B83" s="95" t="n">
        <f aca="false">Inputs!S78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98" t="n">
        <f aca="false">VLOOKUP($A83,[1]!Table,MATCH(G$4,[1]!Curves,0))</f>
        <v>4.458</v>
      </c>
      <c r="H83" s="99" t="n">
        <f aca="false">Inputs!W78</f>
        <v>4.538</v>
      </c>
      <c r="I83" s="100" t="n">
        <f aca="false">Inputs!T78</f>
        <v>0</v>
      </c>
      <c r="J83" s="98" t="n">
        <f aca="false">VLOOKUP($A83,[1]!Table,MATCH(J$4,[1]!Curves,0))</f>
        <v>0.013</v>
      </c>
      <c r="K83" s="99" t="n">
        <f aca="false">Inputs!X78</f>
        <v>0.028</v>
      </c>
      <c r="L83" s="100" t="n">
        <f aca="false">Inputs!U78</f>
        <v>0</v>
      </c>
      <c r="M83" s="105" t="n">
        <v>0</v>
      </c>
      <c r="N83" s="99" t="n">
        <f aca="false">Inputs!Y78</f>
        <v>0</v>
      </c>
      <c r="O83" s="101" t="n">
        <f aca="false">Inputs!V78</f>
        <v>0</v>
      </c>
      <c r="P83" s="102"/>
      <c r="Q83" s="103" t="n">
        <f aca="false">M83+J83+G83</f>
        <v>4.471</v>
      </c>
      <c r="R83" s="103" t="n">
        <f aca="false">N83+K83+H83</f>
        <v>4.566</v>
      </c>
      <c r="S83" s="103" t="n">
        <f aca="false">O83+L83+I83</f>
        <v>0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91" t="n">
        <f aca="false">AK83+AH83+AE83</f>
        <v>0</v>
      </c>
      <c r="AZ83" s="108"/>
    </row>
    <row r="84" customFormat="false" ht="12.75" hidden="false" customHeight="false" outlineLevel="0" collapsed="false">
      <c r="A84" s="25" t="n">
        <f aca="false">EDATE(A83,1)</f>
        <v>39203</v>
      </c>
      <c r="B84" s="95" t="n">
        <f aca="false">Inputs!S79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98" t="n">
        <f aca="false">VLOOKUP($A84,[1]!Table,MATCH(G$4,[1]!Curves,0))</f>
        <v>4.448</v>
      </c>
      <c r="H84" s="99" t="n">
        <f aca="false">Inputs!W79</f>
        <v>4.528</v>
      </c>
      <c r="I84" s="100" t="n">
        <f aca="false">Inputs!T79</f>
        <v>0</v>
      </c>
      <c r="J84" s="98" t="n">
        <f aca="false">VLOOKUP($A84,[1]!Table,MATCH(J$4,[1]!Curves,0))</f>
        <v>0.013</v>
      </c>
      <c r="K84" s="99" t="n">
        <f aca="false">Inputs!X79</f>
        <v>0.028</v>
      </c>
      <c r="L84" s="100" t="n">
        <f aca="false">Inputs!U79</f>
        <v>0</v>
      </c>
      <c r="M84" s="105" t="n">
        <v>0</v>
      </c>
      <c r="N84" s="99" t="n">
        <f aca="false">Inputs!Y79</f>
        <v>0</v>
      </c>
      <c r="O84" s="101" t="n">
        <f aca="false">Inputs!V79</f>
        <v>0</v>
      </c>
      <c r="P84" s="102"/>
      <c r="Q84" s="103" t="n">
        <f aca="false">M84+J84+G84</f>
        <v>4.461</v>
      </c>
      <c r="R84" s="103" t="n">
        <f aca="false">N84+K84+H84</f>
        <v>4.556</v>
      </c>
      <c r="S84" s="103" t="n">
        <f aca="false">O84+L84+I84</f>
        <v>0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91" t="n">
        <f aca="false">AK84+AH84+AE84</f>
        <v>0</v>
      </c>
      <c r="AZ84" s="108"/>
    </row>
    <row r="85" customFormat="false" ht="12.75" hidden="false" customHeight="false" outlineLevel="0" collapsed="false">
      <c r="A85" s="25" t="n">
        <f aca="false">EDATE(A84,1)</f>
        <v>39234</v>
      </c>
      <c r="B85" s="95" t="n">
        <f aca="false">Inputs!S80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98" t="n">
        <f aca="false">VLOOKUP($A85,[1]!Table,MATCH(G$4,[1]!Curves,0))</f>
        <v>4.468</v>
      </c>
      <c r="H85" s="99" t="n">
        <f aca="false">Inputs!W80</f>
        <v>4.548</v>
      </c>
      <c r="I85" s="100" t="n">
        <f aca="false">Inputs!T80</f>
        <v>0</v>
      </c>
      <c r="J85" s="98" t="n">
        <f aca="false">VLOOKUP($A85,[1]!Table,MATCH(J$4,[1]!Curves,0))</f>
        <v>0.013</v>
      </c>
      <c r="K85" s="99" t="n">
        <f aca="false">Inputs!X80</f>
        <v>0.028</v>
      </c>
      <c r="L85" s="100" t="n">
        <f aca="false">Inputs!U80</f>
        <v>0</v>
      </c>
      <c r="M85" s="105" t="n">
        <v>0</v>
      </c>
      <c r="N85" s="99" t="n">
        <f aca="false">Inputs!Y80</f>
        <v>0</v>
      </c>
      <c r="O85" s="101" t="n">
        <f aca="false">Inputs!V80</f>
        <v>0</v>
      </c>
      <c r="P85" s="102"/>
      <c r="Q85" s="103" t="n">
        <f aca="false">M85+J85+G85</f>
        <v>4.481</v>
      </c>
      <c r="R85" s="103" t="n">
        <f aca="false">N85+K85+H85</f>
        <v>4.576</v>
      </c>
      <c r="S85" s="103" t="n">
        <f aca="false">O85+L85+I85</f>
        <v>0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91" t="n">
        <f aca="false">AK85+AH85+AE85</f>
        <v>0</v>
      </c>
      <c r="AZ85" s="108"/>
    </row>
    <row r="86" customFormat="false" ht="12.75" hidden="false" customHeight="false" outlineLevel="0" collapsed="false">
      <c r="A86" s="25" t="n">
        <f aca="false">EDATE(A85,1)</f>
        <v>39264</v>
      </c>
      <c r="B86" s="95" t="n">
        <f aca="false">Inputs!S81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98" t="n">
        <f aca="false">VLOOKUP($A86,[1]!Table,MATCH(G$4,[1]!Curves,0))</f>
        <v>4.489</v>
      </c>
      <c r="H86" s="99" t="n">
        <f aca="false">Inputs!W81</f>
        <v>4.569</v>
      </c>
      <c r="I86" s="100" t="n">
        <f aca="false">Inputs!T81</f>
        <v>0</v>
      </c>
      <c r="J86" s="98" t="n">
        <f aca="false">VLOOKUP($A86,[1]!Table,MATCH(J$4,[1]!Curves,0))</f>
        <v>0.013</v>
      </c>
      <c r="K86" s="99" t="n">
        <f aca="false">Inputs!X81</f>
        <v>0.028</v>
      </c>
      <c r="L86" s="100" t="n">
        <f aca="false">Inputs!U81</f>
        <v>0</v>
      </c>
      <c r="M86" s="105" t="n">
        <v>0</v>
      </c>
      <c r="N86" s="99" t="n">
        <f aca="false">Inputs!Y81</f>
        <v>0</v>
      </c>
      <c r="O86" s="101" t="n">
        <f aca="false">Inputs!V81</f>
        <v>0</v>
      </c>
      <c r="P86" s="102"/>
      <c r="Q86" s="103" t="n">
        <f aca="false">M86+J86+G86</f>
        <v>4.502</v>
      </c>
      <c r="R86" s="103" t="n">
        <f aca="false">N86+K86+H86</f>
        <v>4.597</v>
      </c>
      <c r="S86" s="103" t="n">
        <f aca="false">O86+L86+I86</f>
        <v>0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91" t="n">
        <f aca="false">AK86+AH86+AE86</f>
        <v>0</v>
      </c>
      <c r="AZ86" s="108"/>
    </row>
    <row r="87" customFormat="false" ht="12.75" hidden="false" customHeight="false" outlineLevel="0" collapsed="false">
      <c r="A87" s="25" t="n">
        <f aca="false">EDATE(A86,1)</f>
        <v>39295</v>
      </c>
      <c r="B87" s="95" t="n">
        <f aca="false">Inputs!S82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98" t="n">
        <f aca="false">VLOOKUP($A87,[1]!Table,MATCH(G$4,[1]!Curves,0))</f>
        <v>4.513</v>
      </c>
      <c r="H87" s="99" t="n">
        <f aca="false">Inputs!W82</f>
        <v>4.593</v>
      </c>
      <c r="I87" s="100" t="n">
        <f aca="false">Inputs!T82</f>
        <v>0</v>
      </c>
      <c r="J87" s="98" t="n">
        <f aca="false">VLOOKUP($A87,[1]!Table,MATCH(J$4,[1]!Curves,0))</f>
        <v>0.013</v>
      </c>
      <c r="K87" s="99" t="n">
        <f aca="false">Inputs!X82</f>
        <v>0.028</v>
      </c>
      <c r="L87" s="100" t="n">
        <f aca="false">Inputs!U82</f>
        <v>0</v>
      </c>
      <c r="M87" s="105" t="n">
        <v>0</v>
      </c>
      <c r="N87" s="99" t="n">
        <f aca="false">Inputs!Y82</f>
        <v>0</v>
      </c>
      <c r="O87" s="101" t="n">
        <f aca="false">Inputs!V82</f>
        <v>0</v>
      </c>
      <c r="P87" s="102"/>
      <c r="Q87" s="103" t="n">
        <f aca="false">M87+J87+G87</f>
        <v>4.526</v>
      </c>
      <c r="R87" s="103" t="n">
        <f aca="false">N87+K87+H87</f>
        <v>4.621</v>
      </c>
      <c r="S87" s="103" t="n">
        <f aca="false">O87+L87+I87</f>
        <v>0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91" t="n">
        <f aca="false">AK87+AH87+AE87</f>
        <v>0</v>
      </c>
      <c r="AZ87" s="108"/>
    </row>
    <row r="88" customFormat="false" ht="12.75" hidden="false" customHeight="false" outlineLevel="0" collapsed="false">
      <c r="A88" s="25" t="n">
        <f aca="false">EDATE(A87,1)</f>
        <v>39326</v>
      </c>
      <c r="B88" s="95" t="n">
        <f aca="false">Inputs!S83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98" t="n">
        <f aca="false">VLOOKUP($A88,[1]!Table,MATCH(G$4,[1]!Curves,0))</f>
        <v>4.523</v>
      </c>
      <c r="H88" s="99" t="n">
        <f aca="false">Inputs!W83</f>
        <v>4.603</v>
      </c>
      <c r="I88" s="100" t="n">
        <f aca="false">Inputs!T83</f>
        <v>0</v>
      </c>
      <c r="J88" s="98" t="n">
        <f aca="false">VLOOKUP($A88,[1]!Table,MATCH(J$4,[1]!Curves,0))</f>
        <v>0.013</v>
      </c>
      <c r="K88" s="99" t="n">
        <f aca="false">Inputs!X83</f>
        <v>0.028</v>
      </c>
      <c r="L88" s="100" t="n">
        <f aca="false">Inputs!U83</f>
        <v>0</v>
      </c>
      <c r="M88" s="105" t="n">
        <v>0</v>
      </c>
      <c r="N88" s="99" t="n">
        <f aca="false">Inputs!Y83</f>
        <v>0</v>
      </c>
      <c r="O88" s="101" t="n">
        <f aca="false">Inputs!V83</f>
        <v>0</v>
      </c>
      <c r="P88" s="102"/>
      <c r="Q88" s="103" t="n">
        <f aca="false">M88+J88+G88</f>
        <v>4.536</v>
      </c>
      <c r="R88" s="103" t="n">
        <f aca="false">N88+K88+H88</f>
        <v>4.631</v>
      </c>
      <c r="S88" s="103" t="n">
        <f aca="false">O88+L88+I88</f>
        <v>0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91" t="n">
        <f aca="false">AK88+AH88+AE88</f>
        <v>0</v>
      </c>
      <c r="AZ88" s="108"/>
    </row>
    <row r="89" customFormat="false" ht="12.75" hidden="false" customHeight="false" outlineLevel="0" collapsed="false">
      <c r="A89" s="25" t="n">
        <f aca="false">EDATE(A88,1)</f>
        <v>39356</v>
      </c>
      <c r="B89" s="95" t="n">
        <f aca="false">Inputs!S84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98" t="n">
        <f aca="false">VLOOKUP($A89,[1]!Table,MATCH(G$4,[1]!Curves,0))</f>
        <v>4.553</v>
      </c>
      <c r="H89" s="99" t="n">
        <f aca="false">Inputs!W84</f>
        <v>4.633</v>
      </c>
      <c r="I89" s="100" t="n">
        <f aca="false">Inputs!T84</f>
        <v>0</v>
      </c>
      <c r="J89" s="98" t="n">
        <f aca="false">VLOOKUP($A89,[1]!Table,MATCH(J$4,[1]!Curves,0))</f>
        <v>0.013</v>
      </c>
      <c r="K89" s="99" t="n">
        <f aca="false">Inputs!X84</f>
        <v>0.028</v>
      </c>
      <c r="L89" s="100" t="n">
        <f aca="false">Inputs!U84</f>
        <v>0</v>
      </c>
      <c r="M89" s="105" t="n">
        <v>0</v>
      </c>
      <c r="N89" s="99" t="n">
        <f aca="false">Inputs!Y84</f>
        <v>0</v>
      </c>
      <c r="O89" s="101" t="n">
        <f aca="false">Inputs!V84</f>
        <v>0</v>
      </c>
      <c r="P89" s="102"/>
      <c r="Q89" s="103" t="n">
        <f aca="false">M89+J89+G89</f>
        <v>4.566</v>
      </c>
      <c r="R89" s="103" t="n">
        <f aca="false">N89+K89+H89</f>
        <v>4.661</v>
      </c>
      <c r="S89" s="103" t="n">
        <f aca="false">O89+L89+I89</f>
        <v>0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91" t="n">
        <f aca="false">AK89+AH89+AE89</f>
        <v>0</v>
      </c>
      <c r="AZ89" s="108"/>
    </row>
    <row r="90" customFormat="false" ht="12.75" hidden="false" customHeight="false" outlineLevel="0" collapsed="false">
      <c r="A90" s="25" t="n">
        <f aca="false">EDATE(A89,1)</f>
        <v>39387</v>
      </c>
      <c r="B90" s="95" t="n">
        <f aca="false">Inputs!S85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98" t="n">
        <f aca="false">VLOOKUP($A90,[1]!Table,MATCH(G$4,[1]!Curves,0))</f>
        <v>4.693</v>
      </c>
      <c r="H90" s="99" t="n">
        <f aca="false">Inputs!W85</f>
        <v>4.773</v>
      </c>
      <c r="I90" s="100" t="n">
        <f aca="false">Inputs!T85</f>
        <v>0</v>
      </c>
      <c r="J90" s="98" t="n">
        <f aca="false">VLOOKUP($A90,[1]!Table,MATCH(J$4,[1]!Curves,0))</f>
        <v>0.0225</v>
      </c>
      <c r="K90" s="99" t="n">
        <f aca="false">Inputs!X85</f>
        <v>0.0375</v>
      </c>
      <c r="L90" s="100" t="n">
        <f aca="false">Inputs!U85</f>
        <v>0</v>
      </c>
      <c r="M90" s="105" t="n">
        <v>0</v>
      </c>
      <c r="N90" s="99" t="n">
        <f aca="false">Inputs!Y85</f>
        <v>0</v>
      </c>
      <c r="O90" s="101" t="n">
        <f aca="false">Inputs!V85</f>
        <v>0</v>
      </c>
      <c r="P90" s="102"/>
      <c r="Q90" s="103" t="n">
        <f aca="false">M90+J90+G90</f>
        <v>4.7155</v>
      </c>
      <c r="R90" s="103" t="n">
        <f aca="false">N90+K90+H90</f>
        <v>4.8105</v>
      </c>
      <c r="S90" s="103" t="n">
        <f aca="false">O90+L90+I90</f>
        <v>0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91" t="n">
        <f aca="false">AK90+AH90+AE90</f>
        <v>0</v>
      </c>
      <c r="AZ90" s="108"/>
    </row>
    <row r="91" customFormat="false" ht="12.75" hidden="false" customHeight="false" outlineLevel="0" collapsed="false">
      <c r="A91" s="25" t="n">
        <f aca="false">EDATE(A90,1)</f>
        <v>39417</v>
      </c>
      <c r="B91" s="95" t="n">
        <f aca="false">Inputs!S86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98" t="n">
        <f aca="false">VLOOKUP($A91,[1]!Table,MATCH(G$4,[1]!Curves,0))</f>
        <v>4.833</v>
      </c>
      <c r="H91" s="99" t="n">
        <f aca="false">Inputs!W86</f>
        <v>4.913</v>
      </c>
      <c r="I91" s="100" t="n">
        <f aca="false">Inputs!T86</f>
        <v>0</v>
      </c>
      <c r="J91" s="98" t="n">
        <f aca="false">VLOOKUP($A91,[1]!Table,MATCH(J$4,[1]!Curves,0))</f>
        <v>0.0225</v>
      </c>
      <c r="K91" s="99" t="n">
        <f aca="false">Inputs!X86</f>
        <v>0.0375</v>
      </c>
      <c r="L91" s="100" t="n">
        <f aca="false">Inputs!U86</f>
        <v>0</v>
      </c>
      <c r="M91" s="105" t="n">
        <v>0</v>
      </c>
      <c r="N91" s="99" t="n">
        <f aca="false">Inputs!Y86</f>
        <v>0</v>
      </c>
      <c r="O91" s="101" t="n">
        <f aca="false">Inputs!V86</f>
        <v>0</v>
      </c>
      <c r="P91" s="102"/>
      <c r="Q91" s="103" t="n">
        <f aca="false">M91+J91+G91</f>
        <v>4.8555</v>
      </c>
      <c r="R91" s="103" t="n">
        <f aca="false">N91+K91+H91</f>
        <v>4.9505</v>
      </c>
      <c r="S91" s="103" t="n">
        <f aca="false">O91+L91+I91</f>
        <v>0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91" t="n">
        <f aca="false">AK91+AH91+AE91</f>
        <v>0</v>
      </c>
      <c r="AZ91" s="108"/>
    </row>
    <row r="92" customFormat="false" ht="12.75" hidden="false" customHeight="false" outlineLevel="0" collapsed="false">
      <c r="A92" s="25" t="n">
        <f aca="false">EDATE(A91,1)</f>
        <v>39448</v>
      </c>
      <c r="B92" s="95" t="n">
        <f aca="false">Inputs!S87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98" t="n">
        <f aca="false">VLOOKUP($A92,[1]!Table,MATCH(G$4,[1]!Curves,0))</f>
        <v>4.898</v>
      </c>
      <c r="H92" s="99" t="n">
        <f aca="false">Inputs!W87</f>
        <v>4.978</v>
      </c>
      <c r="I92" s="100" t="n">
        <f aca="false">Inputs!T87</f>
        <v>0</v>
      </c>
      <c r="J92" s="98" t="n">
        <f aca="false">VLOOKUP($A92,[1]!Table,MATCH(J$4,[1]!Curves,0))</f>
        <v>0.0225</v>
      </c>
      <c r="K92" s="99" t="n">
        <f aca="false">Inputs!X87</f>
        <v>0.0375</v>
      </c>
      <c r="L92" s="100" t="n">
        <f aca="false">Inputs!U87</f>
        <v>0</v>
      </c>
      <c r="M92" s="105" t="n">
        <v>0</v>
      </c>
      <c r="N92" s="99" t="n">
        <f aca="false">Inputs!Y87</f>
        <v>0</v>
      </c>
      <c r="O92" s="101" t="n">
        <f aca="false">Inputs!V87</f>
        <v>0</v>
      </c>
      <c r="P92" s="102"/>
      <c r="Q92" s="103" t="n">
        <f aca="false">M92+J92+G92</f>
        <v>4.9205</v>
      </c>
      <c r="R92" s="103" t="n">
        <f aca="false">N92+K92+H92</f>
        <v>5.0155</v>
      </c>
      <c r="S92" s="103" t="n">
        <f aca="false">O92+L92+I92</f>
        <v>0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91" t="n">
        <f aca="false">AK92+AH92+AE92</f>
        <v>0</v>
      </c>
      <c r="AZ92" s="108"/>
    </row>
    <row r="93" customFormat="false" ht="12.75" hidden="false" customHeight="false" outlineLevel="0" collapsed="false">
      <c r="A93" s="25" t="n">
        <f aca="false">EDATE(A92,1)</f>
        <v>39479</v>
      </c>
      <c r="B93" s="95" t="n">
        <f aca="false">Inputs!S88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98" t="n">
        <f aca="false">VLOOKUP($A93,[1]!Table,MATCH(G$4,[1]!Curves,0))</f>
        <v>4.778</v>
      </c>
      <c r="H93" s="99" t="n">
        <f aca="false">Inputs!W88</f>
        <v>4.858</v>
      </c>
      <c r="I93" s="100" t="n">
        <f aca="false">Inputs!T88</f>
        <v>0</v>
      </c>
      <c r="J93" s="98" t="n">
        <f aca="false">VLOOKUP($A93,[1]!Table,MATCH(J$4,[1]!Curves,0))</f>
        <v>0.0225</v>
      </c>
      <c r="K93" s="99" t="n">
        <f aca="false">Inputs!X88</f>
        <v>0.0375</v>
      </c>
      <c r="L93" s="100" t="n">
        <f aca="false">Inputs!U88</f>
        <v>0</v>
      </c>
      <c r="M93" s="105" t="n">
        <v>0</v>
      </c>
      <c r="N93" s="99" t="n">
        <f aca="false">Inputs!Y88</f>
        <v>0</v>
      </c>
      <c r="O93" s="101" t="n">
        <f aca="false">Inputs!V88</f>
        <v>0</v>
      </c>
      <c r="P93" s="102"/>
      <c r="Q93" s="103" t="n">
        <f aca="false">M93+J93+G93</f>
        <v>4.8005</v>
      </c>
      <c r="R93" s="103" t="n">
        <f aca="false">N93+K93+H93</f>
        <v>4.8955</v>
      </c>
      <c r="S93" s="103" t="n">
        <f aca="false">O93+L93+I93</f>
        <v>0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91" t="n">
        <f aca="false">AK93+AH93+AE93</f>
        <v>0</v>
      </c>
      <c r="AZ93" s="108"/>
    </row>
    <row r="94" customFormat="false" ht="12.75" hidden="false" customHeight="false" outlineLevel="0" collapsed="false">
      <c r="A94" s="25" t="n">
        <f aca="false">EDATE(A93,1)</f>
        <v>39508</v>
      </c>
      <c r="B94" s="95" t="n">
        <f aca="false">Inputs!S89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98" t="n">
        <f aca="false">VLOOKUP($A94,[1]!Table,MATCH(G$4,[1]!Curves,0))</f>
        <v>4.653</v>
      </c>
      <c r="H94" s="99" t="n">
        <f aca="false">Inputs!W89</f>
        <v>4.733</v>
      </c>
      <c r="I94" s="100" t="n">
        <f aca="false">Inputs!T89</f>
        <v>0</v>
      </c>
      <c r="J94" s="98" t="n">
        <f aca="false">VLOOKUP($A94,[1]!Table,MATCH(J$4,[1]!Curves,0))</f>
        <v>0.0225</v>
      </c>
      <c r="K94" s="99" t="n">
        <f aca="false">Inputs!X89</f>
        <v>0.0375</v>
      </c>
      <c r="L94" s="100" t="n">
        <f aca="false">Inputs!U89</f>
        <v>0</v>
      </c>
      <c r="M94" s="105" t="n">
        <v>0</v>
      </c>
      <c r="N94" s="99" t="n">
        <f aca="false">Inputs!Y89</f>
        <v>0</v>
      </c>
      <c r="O94" s="101" t="n">
        <f aca="false">Inputs!V89</f>
        <v>0</v>
      </c>
      <c r="P94" s="102"/>
      <c r="Q94" s="103" t="n">
        <f aca="false">M94+J94+G94</f>
        <v>4.6755</v>
      </c>
      <c r="R94" s="103" t="n">
        <f aca="false">N94+K94+H94</f>
        <v>4.7705</v>
      </c>
      <c r="S94" s="103" t="n">
        <f aca="false">O94+L94+I94</f>
        <v>0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91" t="n">
        <f aca="false">AK94+AH94+AE94</f>
        <v>0</v>
      </c>
      <c r="AZ94" s="108"/>
    </row>
    <row r="95" customFormat="false" ht="12.75" hidden="false" customHeight="false" outlineLevel="0" collapsed="false">
      <c r="A95" s="25" t="n">
        <f aca="false">EDATE(A94,1)</f>
        <v>39539</v>
      </c>
      <c r="B95" s="95" t="n">
        <f aca="false">Inputs!S90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98" t="n">
        <f aca="false">VLOOKUP($A95,[1]!Table,MATCH(G$4,[1]!Curves,0))</f>
        <v>4.523</v>
      </c>
      <c r="H95" s="99" t="n">
        <f aca="false">Inputs!W90</f>
        <v>4.603</v>
      </c>
      <c r="I95" s="100" t="n">
        <f aca="false">Inputs!T90</f>
        <v>0</v>
      </c>
      <c r="J95" s="98" t="n">
        <f aca="false">VLOOKUP($A95,[1]!Table,MATCH(J$4,[1]!Curves,0))</f>
        <v>0.013</v>
      </c>
      <c r="K95" s="99" t="n">
        <f aca="false">Inputs!X90</f>
        <v>0.028</v>
      </c>
      <c r="L95" s="100" t="n">
        <f aca="false">Inputs!U90</f>
        <v>0</v>
      </c>
      <c r="M95" s="105" t="n">
        <v>0</v>
      </c>
      <c r="N95" s="99" t="n">
        <f aca="false">Inputs!Y90</f>
        <v>0</v>
      </c>
      <c r="O95" s="101" t="n">
        <f aca="false">Inputs!V90</f>
        <v>0</v>
      </c>
      <c r="P95" s="102"/>
      <c r="Q95" s="103" t="n">
        <f aca="false">M95+J95+G95</f>
        <v>4.536</v>
      </c>
      <c r="R95" s="103" t="n">
        <f aca="false">N95+K95+H95</f>
        <v>4.631</v>
      </c>
      <c r="S95" s="103" t="n">
        <f aca="false">O95+L95+I95</f>
        <v>0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91" t="n">
        <f aca="false">AK95+AH95+AE95</f>
        <v>0</v>
      </c>
      <c r="AZ95" s="108"/>
    </row>
    <row r="96" customFormat="false" ht="12.75" hidden="false" customHeight="false" outlineLevel="0" collapsed="false">
      <c r="A96" s="25" t="n">
        <f aca="false">EDATE(A95,1)</f>
        <v>39569</v>
      </c>
      <c r="B96" s="95" t="n">
        <f aca="false">Inputs!S91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98" t="n">
        <f aca="false">VLOOKUP($A96,[1]!Table,MATCH(G$4,[1]!Curves,0))</f>
        <v>4.513</v>
      </c>
      <c r="H96" s="99" t="n">
        <f aca="false">Inputs!W91</f>
        <v>4.593</v>
      </c>
      <c r="I96" s="100" t="n">
        <f aca="false">Inputs!T91</f>
        <v>0</v>
      </c>
      <c r="J96" s="98" t="n">
        <f aca="false">VLOOKUP($A96,[1]!Table,MATCH(J$4,[1]!Curves,0))</f>
        <v>0.013</v>
      </c>
      <c r="K96" s="99" t="n">
        <f aca="false">Inputs!X91</f>
        <v>0.028</v>
      </c>
      <c r="L96" s="100" t="n">
        <f aca="false">Inputs!U91</f>
        <v>0</v>
      </c>
      <c r="M96" s="105" t="n">
        <v>0</v>
      </c>
      <c r="N96" s="99" t="n">
        <f aca="false">Inputs!Y91</f>
        <v>0</v>
      </c>
      <c r="O96" s="101" t="n">
        <f aca="false">Inputs!V91</f>
        <v>0</v>
      </c>
      <c r="P96" s="102"/>
      <c r="Q96" s="103" t="n">
        <f aca="false">M96+J96+G96</f>
        <v>4.526</v>
      </c>
      <c r="R96" s="103" t="n">
        <f aca="false">N96+K96+H96</f>
        <v>4.621</v>
      </c>
      <c r="S96" s="103" t="n">
        <f aca="false">O96+L96+I96</f>
        <v>0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91" t="n">
        <f aca="false">AK96+AH96+AE96</f>
        <v>0</v>
      </c>
      <c r="AZ96" s="108"/>
    </row>
    <row r="97" customFormat="false" ht="12.75" hidden="false" customHeight="false" outlineLevel="0" collapsed="false">
      <c r="A97" s="25" t="n">
        <f aca="false">EDATE(A96,1)</f>
        <v>39600</v>
      </c>
      <c r="B97" s="95" t="n">
        <f aca="false">Inputs!S92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98" t="n">
        <f aca="false">VLOOKUP($A97,[1]!Table,MATCH(G$4,[1]!Curves,0))</f>
        <v>4.533</v>
      </c>
      <c r="H97" s="99" t="n">
        <f aca="false">Inputs!W92</f>
        <v>4.613</v>
      </c>
      <c r="I97" s="100" t="n">
        <f aca="false">Inputs!T92</f>
        <v>0</v>
      </c>
      <c r="J97" s="98" t="n">
        <f aca="false">VLOOKUP($A97,[1]!Table,MATCH(J$4,[1]!Curves,0))</f>
        <v>0.013</v>
      </c>
      <c r="K97" s="99" t="n">
        <f aca="false">Inputs!X92</f>
        <v>0.028</v>
      </c>
      <c r="L97" s="100" t="n">
        <f aca="false">Inputs!U92</f>
        <v>0</v>
      </c>
      <c r="M97" s="105" t="n">
        <v>0</v>
      </c>
      <c r="N97" s="99" t="n">
        <f aca="false">Inputs!Y92</f>
        <v>0</v>
      </c>
      <c r="O97" s="101" t="n">
        <f aca="false">Inputs!V92</f>
        <v>0</v>
      </c>
      <c r="P97" s="102"/>
      <c r="Q97" s="103" t="n">
        <f aca="false">M97+J97+G97</f>
        <v>4.546</v>
      </c>
      <c r="R97" s="103" t="n">
        <f aca="false">N97+K97+H97</f>
        <v>4.641</v>
      </c>
      <c r="S97" s="103" t="n">
        <f aca="false">O97+L97+I97</f>
        <v>0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91" t="n">
        <f aca="false">AK97+AH97+AE97</f>
        <v>0</v>
      </c>
      <c r="AZ97" s="108"/>
    </row>
    <row r="98" customFormat="false" ht="12.75" hidden="false" customHeight="false" outlineLevel="0" collapsed="false">
      <c r="A98" s="25" t="n">
        <f aca="false">EDATE(A97,1)</f>
        <v>39630</v>
      </c>
      <c r="B98" s="95" t="n">
        <f aca="false">Inputs!S93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98" t="n">
        <f aca="false">VLOOKUP($A98,[1]!Table,MATCH(G$4,[1]!Curves,0))</f>
        <v>4.554</v>
      </c>
      <c r="H98" s="99" t="n">
        <f aca="false">Inputs!W93</f>
        <v>4.634</v>
      </c>
      <c r="I98" s="100" t="n">
        <f aca="false">Inputs!T93</f>
        <v>0</v>
      </c>
      <c r="J98" s="98" t="n">
        <f aca="false">VLOOKUP($A98,[1]!Table,MATCH(J$4,[1]!Curves,0))</f>
        <v>0.013</v>
      </c>
      <c r="K98" s="99" t="n">
        <f aca="false">Inputs!X93</f>
        <v>0.028</v>
      </c>
      <c r="L98" s="100" t="n">
        <f aca="false">Inputs!U93</f>
        <v>0</v>
      </c>
      <c r="M98" s="105" t="n">
        <v>0</v>
      </c>
      <c r="N98" s="99" t="n">
        <f aca="false">Inputs!Y93</f>
        <v>0</v>
      </c>
      <c r="O98" s="101" t="n">
        <f aca="false">Inputs!V93</f>
        <v>0</v>
      </c>
      <c r="P98" s="102"/>
      <c r="Q98" s="103" t="n">
        <f aca="false">M98+J98+G98</f>
        <v>4.567</v>
      </c>
      <c r="R98" s="103" t="n">
        <f aca="false">N98+K98+H98</f>
        <v>4.662</v>
      </c>
      <c r="S98" s="103" t="n">
        <f aca="false">O98+L98+I98</f>
        <v>0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91" t="n">
        <f aca="false">AK98+AH98+AE98</f>
        <v>0</v>
      </c>
      <c r="AZ98" s="108"/>
    </row>
    <row r="99" customFormat="false" ht="12.75" hidden="false" customHeight="false" outlineLevel="0" collapsed="false">
      <c r="A99" s="25" t="n">
        <f aca="false">EDATE(A98,1)</f>
        <v>39661</v>
      </c>
      <c r="B99" s="95" t="n">
        <f aca="false">Inputs!S94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98" t="n">
        <f aca="false">VLOOKUP($A99,[1]!Table,MATCH(G$4,[1]!Curves,0))</f>
        <v>4.578</v>
      </c>
      <c r="H99" s="99" t="n">
        <f aca="false">Inputs!W94</f>
        <v>4.658</v>
      </c>
      <c r="I99" s="100" t="n">
        <f aca="false">Inputs!T94</f>
        <v>0</v>
      </c>
      <c r="J99" s="98" t="n">
        <f aca="false">VLOOKUP($A99,[1]!Table,MATCH(J$4,[1]!Curves,0))</f>
        <v>0.013</v>
      </c>
      <c r="K99" s="99" t="n">
        <f aca="false">Inputs!X94</f>
        <v>0.028</v>
      </c>
      <c r="L99" s="100" t="n">
        <f aca="false">Inputs!U94</f>
        <v>0</v>
      </c>
      <c r="M99" s="105" t="n">
        <v>0</v>
      </c>
      <c r="N99" s="99" t="n">
        <f aca="false">Inputs!Y94</f>
        <v>0</v>
      </c>
      <c r="O99" s="101" t="n">
        <f aca="false">Inputs!V94</f>
        <v>0</v>
      </c>
      <c r="P99" s="102"/>
      <c r="Q99" s="103" t="n">
        <f aca="false">M99+J99+G99</f>
        <v>4.591</v>
      </c>
      <c r="R99" s="103" t="n">
        <f aca="false">N99+K99+H99</f>
        <v>4.686</v>
      </c>
      <c r="S99" s="103" t="n">
        <f aca="false">O99+L99+I99</f>
        <v>0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91" t="n">
        <f aca="false">AK99+AH99+AE99</f>
        <v>0</v>
      </c>
      <c r="AZ99" s="108"/>
    </row>
    <row r="100" customFormat="false" ht="12.75" hidden="false" customHeight="false" outlineLevel="0" collapsed="false">
      <c r="A100" s="25" t="n">
        <f aca="false">EDATE(A99,1)</f>
        <v>39692</v>
      </c>
      <c r="B100" s="95" t="n">
        <f aca="false">Inputs!S95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98" t="n">
        <f aca="false">VLOOKUP($A100,[1]!Table,MATCH(G$4,[1]!Curves,0))</f>
        <v>4.588</v>
      </c>
      <c r="H100" s="99" t="n">
        <f aca="false">Inputs!W95</f>
        <v>4.668</v>
      </c>
      <c r="I100" s="100" t="n">
        <f aca="false">Inputs!T95</f>
        <v>0</v>
      </c>
      <c r="J100" s="98" t="n">
        <f aca="false">VLOOKUP($A100,[1]!Table,MATCH(J$4,[1]!Curves,0))</f>
        <v>0.013</v>
      </c>
      <c r="K100" s="99" t="n">
        <f aca="false">Inputs!X95</f>
        <v>0.028</v>
      </c>
      <c r="L100" s="100" t="n">
        <f aca="false">Inputs!U95</f>
        <v>0</v>
      </c>
      <c r="M100" s="105" t="n">
        <v>0</v>
      </c>
      <c r="N100" s="99" t="n">
        <f aca="false">Inputs!Y95</f>
        <v>0</v>
      </c>
      <c r="O100" s="101" t="n">
        <f aca="false">Inputs!V95</f>
        <v>0</v>
      </c>
      <c r="P100" s="102"/>
      <c r="Q100" s="103" t="n">
        <f aca="false">M100+J100+G100</f>
        <v>4.601</v>
      </c>
      <c r="R100" s="103" t="n">
        <f aca="false">N100+K100+H100</f>
        <v>4.696</v>
      </c>
      <c r="S100" s="103" t="n">
        <f aca="false">O100+L100+I100</f>
        <v>0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91" t="n">
        <f aca="false">AK100+AH100+AE100</f>
        <v>0</v>
      </c>
      <c r="AZ100" s="108"/>
    </row>
    <row r="101" customFormat="false" ht="12.75" hidden="false" customHeight="false" outlineLevel="0" collapsed="false">
      <c r="A101" s="25" t="n">
        <f aca="false">EDATE(A100,1)</f>
        <v>39722</v>
      </c>
      <c r="B101" s="95" t="n">
        <f aca="false">Inputs!S96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98" t="n">
        <f aca="false">VLOOKUP($A101,[1]!Table,MATCH(G$4,[1]!Curves,0))</f>
        <v>4.618</v>
      </c>
      <c r="H101" s="99" t="n">
        <f aca="false">Inputs!W96</f>
        <v>4.698</v>
      </c>
      <c r="I101" s="100" t="n">
        <f aca="false">Inputs!T96</f>
        <v>0</v>
      </c>
      <c r="J101" s="98" t="n">
        <f aca="false">VLOOKUP($A101,[1]!Table,MATCH(J$4,[1]!Curves,0))</f>
        <v>0.013</v>
      </c>
      <c r="K101" s="99" t="n">
        <f aca="false">Inputs!X96</f>
        <v>0.028</v>
      </c>
      <c r="L101" s="100" t="n">
        <f aca="false">Inputs!U96</f>
        <v>0</v>
      </c>
      <c r="M101" s="105" t="n">
        <v>0</v>
      </c>
      <c r="N101" s="99" t="n">
        <f aca="false">Inputs!Y96</f>
        <v>0</v>
      </c>
      <c r="O101" s="101" t="n">
        <f aca="false">Inputs!V96</f>
        <v>0</v>
      </c>
      <c r="P101" s="102"/>
      <c r="Q101" s="103" t="n">
        <f aca="false">M101+J101+G101</f>
        <v>4.631</v>
      </c>
      <c r="R101" s="103" t="n">
        <f aca="false">N101+K101+H101</f>
        <v>4.726</v>
      </c>
      <c r="S101" s="103" t="n">
        <f aca="false">O101+L101+I101</f>
        <v>0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91" t="n">
        <f aca="false">AK101+AH101+AE101</f>
        <v>0</v>
      </c>
      <c r="AZ101" s="108"/>
    </row>
    <row r="102" customFormat="false" ht="12.75" hidden="false" customHeight="false" outlineLevel="0" collapsed="false">
      <c r="A102" s="25" t="n">
        <f aca="false">EDATE(A101,1)</f>
        <v>39753</v>
      </c>
      <c r="B102" s="95" t="n">
        <f aca="false">Inputs!S97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98" t="n">
        <f aca="false">VLOOKUP($A102,[1]!Table,MATCH(G$4,[1]!Curves,0))</f>
        <v>4.758</v>
      </c>
      <c r="H102" s="99" t="n">
        <f aca="false">Inputs!W97</f>
        <v>4.838</v>
      </c>
      <c r="I102" s="100" t="n">
        <f aca="false">Inputs!T97</f>
        <v>0</v>
      </c>
      <c r="J102" s="98" t="n">
        <f aca="false">VLOOKUP($A102,[1]!Table,MATCH(J$4,[1]!Curves,0))</f>
        <v>0.0235</v>
      </c>
      <c r="K102" s="99" t="n">
        <f aca="false">Inputs!X97</f>
        <v>0.0385</v>
      </c>
      <c r="L102" s="100" t="n">
        <f aca="false">Inputs!U97</f>
        <v>0</v>
      </c>
      <c r="M102" s="105" t="n">
        <v>0</v>
      </c>
      <c r="N102" s="99" t="n">
        <f aca="false">Inputs!Y97</f>
        <v>0</v>
      </c>
      <c r="O102" s="101" t="n">
        <f aca="false">Inputs!V97</f>
        <v>0</v>
      </c>
      <c r="P102" s="102"/>
      <c r="Q102" s="103" t="n">
        <f aca="false">M102+J102+G102</f>
        <v>4.7815</v>
      </c>
      <c r="R102" s="103" t="n">
        <f aca="false">N102+K102+H102</f>
        <v>4.8765</v>
      </c>
      <c r="S102" s="103" t="n">
        <f aca="false">O102+L102+I102</f>
        <v>0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91" t="n">
        <f aca="false">AK102+AH102+AE102</f>
        <v>0</v>
      </c>
      <c r="AZ102" s="108"/>
    </row>
    <row r="103" customFormat="false" ht="12.75" hidden="false" customHeight="false" outlineLevel="0" collapsed="false">
      <c r="A103" s="25" t="n">
        <f aca="false">EDATE(A102,1)</f>
        <v>39783</v>
      </c>
      <c r="B103" s="95" t="n">
        <f aca="false">Inputs!S98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98" t="n">
        <f aca="false">VLOOKUP($A103,[1]!Table,MATCH(G$4,[1]!Curves,0))</f>
        <v>4.898</v>
      </c>
      <c r="H103" s="99" t="n">
        <f aca="false">Inputs!W98</f>
        <v>4.978</v>
      </c>
      <c r="I103" s="100" t="n">
        <f aca="false">Inputs!T98</f>
        <v>0</v>
      </c>
      <c r="J103" s="98" t="n">
        <f aca="false">VLOOKUP($A103,[1]!Table,MATCH(J$4,[1]!Curves,0))</f>
        <v>0.0235</v>
      </c>
      <c r="K103" s="99" t="n">
        <f aca="false">Inputs!X98</f>
        <v>0.0385</v>
      </c>
      <c r="L103" s="100" t="n">
        <f aca="false">Inputs!U98</f>
        <v>0</v>
      </c>
      <c r="M103" s="105" t="n">
        <v>0</v>
      </c>
      <c r="N103" s="99" t="n">
        <f aca="false">Inputs!Y98</f>
        <v>0</v>
      </c>
      <c r="O103" s="101" t="n">
        <f aca="false">Inputs!V98</f>
        <v>0</v>
      </c>
      <c r="P103" s="102"/>
      <c r="Q103" s="103" t="n">
        <f aca="false">M103+J103+G103</f>
        <v>4.9215</v>
      </c>
      <c r="R103" s="103" t="n">
        <f aca="false">N103+K103+H103</f>
        <v>5.0165</v>
      </c>
      <c r="S103" s="103" t="n">
        <f aca="false">O103+L103+I103</f>
        <v>0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91" t="n">
        <f aca="false">AK103+AH103+AE103</f>
        <v>0</v>
      </c>
      <c r="AZ103" s="108"/>
    </row>
    <row r="104" customFormat="false" ht="12.75" hidden="false" customHeight="false" outlineLevel="0" collapsed="false">
      <c r="A104" s="25" t="n">
        <f aca="false">EDATE(A103,1)</f>
        <v>39814</v>
      </c>
      <c r="B104" s="95" t="n">
        <f aca="false">Inputs!S99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98" t="n">
        <f aca="false">VLOOKUP($A104,[1]!Table,MATCH(G$4,[1]!Curves,0))</f>
        <v>4.968</v>
      </c>
      <c r="H104" s="99" t="n">
        <f aca="false">Inputs!W99</f>
        <v>5.048</v>
      </c>
      <c r="I104" s="100" t="n">
        <f aca="false">Inputs!T99</f>
        <v>0</v>
      </c>
      <c r="J104" s="98" t="n">
        <f aca="false">VLOOKUP($A104,[1]!Table,MATCH(J$4,[1]!Curves,0))</f>
        <v>0.0235</v>
      </c>
      <c r="K104" s="99" t="n">
        <f aca="false">Inputs!X99</f>
        <v>0.0385</v>
      </c>
      <c r="L104" s="100" t="n">
        <f aca="false">Inputs!U99</f>
        <v>0</v>
      </c>
      <c r="M104" s="105" t="n">
        <v>0</v>
      </c>
      <c r="N104" s="99" t="n">
        <f aca="false">Inputs!Y99</f>
        <v>0</v>
      </c>
      <c r="O104" s="101" t="n">
        <f aca="false">Inputs!V99</f>
        <v>0</v>
      </c>
      <c r="P104" s="102"/>
      <c r="Q104" s="103" t="n">
        <f aca="false">M104+J104+G104</f>
        <v>4.9915</v>
      </c>
      <c r="R104" s="103" t="n">
        <f aca="false">N104+K104+H104</f>
        <v>5.0865</v>
      </c>
      <c r="S104" s="103" t="n">
        <f aca="false">O104+L104+I104</f>
        <v>0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91" t="n">
        <f aca="false">AK104+AH104+AE104</f>
        <v>0</v>
      </c>
      <c r="AZ104" s="108"/>
    </row>
    <row r="105" customFormat="false" ht="12.75" hidden="false" customHeight="false" outlineLevel="0" collapsed="false">
      <c r="A105" s="25" t="n">
        <f aca="false">EDATE(A104,1)</f>
        <v>39845</v>
      </c>
      <c r="B105" s="95" t="n">
        <f aca="false">Inputs!S100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98" t="n">
        <f aca="false">VLOOKUP($A105,[1]!Table,MATCH(G$4,[1]!Curves,0))</f>
        <v>4.848</v>
      </c>
      <c r="H105" s="99" t="n">
        <f aca="false">Inputs!W100</f>
        <v>4.928</v>
      </c>
      <c r="I105" s="100" t="n">
        <f aca="false">Inputs!T100</f>
        <v>0</v>
      </c>
      <c r="J105" s="98" t="n">
        <f aca="false">VLOOKUP($A105,[1]!Table,MATCH(J$4,[1]!Curves,0))</f>
        <v>0.0235</v>
      </c>
      <c r="K105" s="99" t="n">
        <f aca="false">Inputs!X100</f>
        <v>0.0385</v>
      </c>
      <c r="L105" s="100" t="n">
        <f aca="false">Inputs!U100</f>
        <v>0</v>
      </c>
      <c r="M105" s="105" t="n">
        <v>0</v>
      </c>
      <c r="N105" s="99" t="n">
        <f aca="false">Inputs!Y100</f>
        <v>0</v>
      </c>
      <c r="O105" s="101" t="n">
        <f aca="false">Inputs!V100</f>
        <v>0</v>
      </c>
      <c r="P105" s="102"/>
      <c r="Q105" s="103" t="n">
        <f aca="false">M105+J105+G105</f>
        <v>4.8715</v>
      </c>
      <c r="R105" s="103" t="n">
        <f aca="false">N105+K105+H105</f>
        <v>4.9665</v>
      </c>
      <c r="S105" s="103" t="n">
        <f aca="false">O105+L105+I105</f>
        <v>0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91" t="n">
        <f aca="false">AK105+AH105+AE105</f>
        <v>0</v>
      </c>
      <c r="AZ105" s="108"/>
    </row>
    <row r="106" customFormat="false" ht="12.75" hidden="false" customHeight="false" outlineLevel="0" collapsed="false">
      <c r="A106" s="25" t="n">
        <f aca="false">EDATE(A105,1)</f>
        <v>39873</v>
      </c>
      <c r="B106" s="95" t="n">
        <f aca="false">Inputs!S101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98" t="n">
        <f aca="false">VLOOKUP($A106,[1]!Table,MATCH(G$4,[1]!Curves,0))</f>
        <v>4.723</v>
      </c>
      <c r="H106" s="99" t="n">
        <f aca="false">Inputs!W101</f>
        <v>4.803</v>
      </c>
      <c r="I106" s="100" t="n">
        <f aca="false">Inputs!T101</f>
        <v>0</v>
      </c>
      <c r="J106" s="98" t="n">
        <f aca="false">VLOOKUP($A106,[1]!Table,MATCH(J$4,[1]!Curves,0))</f>
        <v>0.0235</v>
      </c>
      <c r="K106" s="99" t="n">
        <f aca="false">Inputs!X101</f>
        <v>0.0385</v>
      </c>
      <c r="L106" s="100" t="n">
        <f aca="false">Inputs!U101</f>
        <v>0</v>
      </c>
      <c r="M106" s="105" t="n">
        <v>0</v>
      </c>
      <c r="N106" s="99" t="n">
        <f aca="false">Inputs!Y101</f>
        <v>0</v>
      </c>
      <c r="O106" s="101" t="n">
        <f aca="false">Inputs!V101</f>
        <v>0</v>
      </c>
      <c r="P106" s="102"/>
      <c r="Q106" s="103" t="n">
        <f aca="false">M106+J106+G106</f>
        <v>4.7465</v>
      </c>
      <c r="R106" s="103" t="n">
        <f aca="false">N106+K106+H106</f>
        <v>4.8415</v>
      </c>
      <c r="S106" s="103" t="n">
        <f aca="false">O106+L106+I106</f>
        <v>0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91" t="n">
        <f aca="false">AK106+AH106+AE106</f>
        <v>0</v>
      </c>
      <c r="AZ106" s="108"/>
    </row>
    <row r="107" customFormat="false" ht="12.75" hidden="false" customHeight="false" outlineLevel="0" collapsed="false">
      <c r="A107" s="25" t="n">
        <f aca="false">EDATE(A106,1)</f>
        <v>39904</v>
      </c>
      <c r="B107" s="95" t="n">
        <f aca="false">Inputs!S102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98" t="n">
        <f aca="false">VLOOKUP($A107,[1]!Table,MATCH(G$4,[1]!Curves,0))</f>
        <v>4.593</v>
      </c>
      <c r="H107" s="99" t="n">
        <f aca="false">Inputs!W102</f>
        <v>4.673</v>
      </c>
      <c r="I107" s="100" t="n">
        <f aca="false">Inputs!T102</f>
        <v>0</v>
      </c>
      <c r="J107" s="98" t="n">
        <f aca="false">VLOOKUP($A107,[1]!Table,MATCH(J$4,[1]!Curves,0))</f>
        <v>0.013</v>
      </c>
      <c r="K107" s="99" t="n">
        <f aca="false">Inputs!X102</f>
        <v>0.028</v>
      </c>
      <c r="L107" s="100" t="n">
        <f aca="false">Inputs!U102</f>
        <v>0</v>
      </c>
      <c r="M107" s="105" t="n">
        <v>0</v>
      </c>
      <c r="N107" s="99" t="n">
        <f aca="false">Inputs!Y102</f>
        <v>0</v>
      </c>
      <c r="O107" s="101" t="n">
        <f aca="false">Inputs!V102</f>
        <v>0</v>
      </c>
      <c r="P107" s="102"/>
      <c r="Q107" s="103" t="n">
        <f aca="false">M107+J107+G107</f>
        <v>4.606</v>
      </c>
      <c r="R107" s="103" t="n">
        <f aca="false">N107+K107+H107</f>
        <v>4.701</v>
      </c>
      <c r="S107" s="103" t="n">
        <f aca="false">O107+L107+I107</f>
        <v>0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91" t="n">
        <f aca="false">AK107+AH107+AE107</f>
        <v>0</v>
      </c>
      <c r="AZ107" s="108"/>
    </row>
    <row r="108" customFormat="false" ht="12.75" hidden="false" customHeight="false" outlineLevel="0" collapsed="false">
      <c r="A108" s="25" t="n">
        <f aca="false">EDATE(A107,1)</f>
        <v>39934</v>
      </c>
      <c r="B108" s="95" t="n">
        <f aca="false">Inputs!S103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98" t="n">
        <f aca="false">VLOOKUP($A108,[1]!Table,MATCH(G$4,[1]!Curves,0))</f>
        <v>4.583</v>
      </c>
      <c r="H108" s="99" t="n">
        <f aca="false">Inputs!W103</f>
        <v>4.663</v>
      </c>
      <c r="I108" s="100" t="n">
        <f aca="false">Inputs!T103</f>
        <v>0</v>
      </c>
      <c r="J108" s="98" t="n">
        <f aca="false">VLOOKUP($A108,[1]!Table,MATCH(J$4,[1]!Curves,0))</f>
        <v>0.013</v>
      </c>
      <c r="K108" s="99" t="n">
        <f aca="false">Inputs!X103</f>
        <v>0.028</v>
      </c>
      <c r="L108" s="100" t="n">
        <f aca="false">Inputs!U103</f>
        <v>0</v>
      </c>
      <c r="M108" s="105" t="n">
        <v>0</v>
      </c>
      <c r="N108" s="99" t="n">
        <f aca="false">Inputs!Y103</f>
        <v>0</v>
      </c>
      <c r="O108" s="101" t="n">
        <f aca="false">Inputs!V103</f>
        <v>0</v>
      </c>
      <c r="P108" s="102"/>
      <c r="Q108" s="103" t="n">
        <f aca="false">M108+J108+G108</f>
        <v>4.596</v>
      </c>
      <c r="R108" s="103" t="n">
        <f aca="false">N108+K108+H108</f>
        <v>4.691</v>
      </c>
      <c r="S108" s="103" t="n">
        <f aca="false">O108+L108+I108</f>
        <v>0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91" t="n">
        <f aca="false">AK108+AH108+AE108</f>
        <v>0</v>
      </c>
      <c r="AZ108" s="108"/>
    </row>
    <row r="109" customFormat="false" ht="12.75" hidden="false" customHeight="false" outlineLevel="0" collapsed="false">
      <c r="A109" s="25" t="n">
        <f aca="false">EDATE(A108,1)</f>
        <v>39965</v>
      </c>
      <c r="B109" s="95" t="n">
        <f aca="false">Inputs!S104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98" t="n">
        <f aca="false">VLOOKUP($A109,[1]!Table,MATCH(G$4,[1]!Curves,0))</f>
        <v>4.603</v>
      </c>
      <c r="H109" s="99" t="n">
        <f aca="false">Inputs!W104</f>
        <v>4.683</v>
      </c>
      <c r="I109" s="100" t="n">
        <f aca="false">Inputs!T104</f>
        <v>0</v>
      </c>
      <c r="J109" s="98" t="n">
        <f aca="false">VLOOKUP($A109,[1]!Table,MATCH(J$4,[1]!Curves,0))</f>
        <v>0.013</v>
      </c>
      <c r="K109" s="99" t="n">
        <f aca="false">Inputs!X104</f>
        <v>0.028</v>
      </c>
      <c r="L109" s="100" t="n">
        <f aca="false">Inputs!U104</f>
        <v>0</v>
      </c>
      <c r="M109" s="105" t="n">
        <v>0</v>
      </c>
      <c r="N109" s="99" t="n">
        <f aca="false">Inputs!Y104</f>
        <v>0</v>
      </c>
      <c r="O109" s="101" t="n">
        <f aca="false">Inputs!V104</f>
        <v>0</v>
      </c>
      <c r="P109" s="102"/>
      <c r="Q109" s="103" t="n">
        <f aca="false">M109+J109+G109</f>
        <v>4.616</v>
      </c>
      <c r="R109" s="103" t="n">
        <f aca="false">N109+K109+H109</f>
        <v>4.711</v>
      </c>
      <c r="S109" s="103" t="n">
        <f aca="false">O109+L109+I109</f>
        <v>0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91" t="n">
        <f aca="false">AK109+AH109+AE109</f>
        <v>0</v>
      </c>
      <c r="AZ109" s="108"/>
    </row>
    <row r="110" customFormat="false" ht="12.75" hidden="false" customHeight="false" outlineLevel="0" collapsed="false">
      <c r="A110" s="25" t="n">
        <f aca="false">EDATE(A109,1)</f>
        <v>39995</v>
      </c>
      <c r="B110" s="95" t="n">
        <f aca="false">Inputs!S105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98" t="n">
        <f aca="false">VLOOKUP($A110,[1]!Table,MATCH(G$4,[1]!Curves,0))</f>
        <v>4.624</v>
      </c>
      <c r="H110" s="99" t="n">
        <f aca="false">Inputs!W105</f>
        <v>4.704</v>
      </c>
      <c r="I110" s="100" t="n">
        <f aca="false">Inputs!T105</f>
        <v>0</v>
      </c>
      <c r="J110" s="98" t="n">
        <f aca="false">VLOOKUP($A110,[1]!Table,MATCH(J$4,[1]!Curves,0))</f>
        <v>0.013</v>
      </c>
      <c r="K110" s="99" t="n">
        <f aca="false">Inputs!X105</f>
        <v>0.028</v>
      </c>
      <c r="L110" s="100" t="n">
        <f aca="false">Inputs!U105</f>
        <v>0</v>
      </c>
      <c r="M110" s="105" t="n">
        <v>0</v>
      </c>
      <c r="N110" s="99" t="n">
        <f aca="false">Inputs!Y105</f>
        <v>0</v>
      </c>
      <c r="O110" s="101" t="n">
        <f aca="false">Inputs!V105</f>
        <v>0</v>
      </c>
      <c r="P110" s="102"/>
      <c r="Q110" s="103" t="n">
        <f aca="false">M110+J110+G110</f>
        <v>4.637</v>
      </c>
      <c r="R110" s="103" t="n">
        <f aca="false">N110+K110+H110</f>
        <v>4.732</v>
      </c>
      <c r="S110" s="103" t="n">
        <f aca="false">O110+L110+I110</f>
        <v>0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91" t="n">
        <f aca="false">AK110+AH110+AE110</f>
        <v>0</v>
      </c>
      <c r="AZ110" s="108"/>
    </row>
    <row r="111" customFormat="false" ht="12.75" hidden="false" customHeight="false" outlineLevel="0" collapsed="false">
      <c r="A111" s="25" t="n">
        <f aca="false">EDATE(A110,1)</f>
        <v>40026</v>
      </c>
      <c r="B111" s="95" t="n">
        <f aca="false">Inputs!S106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98" t="n">
        <f aca="false">VLOOKUP($A111,[1]!Table,MATCH(G$4,[1]!Curves,0))</f>
        <v>4.648</v>
      </c>
      <c r="H111" s="99" t="n">
        <f aca="false">Inputs!W106</f>
        <v>4.728</v>
      </c>
      <c r="I111" s="100" t="n">
        <f aca="false">Inputs!T106</f>
        <v>0</v>
      </c>
      <c r="J111" s="98" t="n">
        <f aca="false">VLOOKUP($A111,[1]!Table,MATCH(J$4,[1]!Curves,0))</f>
        <v>0.013</v>
      </c>
      <c r="K111" s="99" t="n">
        <f aca="false">Inputs!X106</f>
        <v>0.028</v>
      </c>
      <c r="L111" s="100" t="n">
        <f aca="false">Inputs!U106</f>
        <v>0</v>
      </c>
      <c r="M111" s="105" t="n">
        <v>0</v>
      </c>
      <c r="N111" s="99" t="n">
        <f aca="false">Inputs!Y106</f>
        <v>0</v>
      </c>
      <c r="O111" s="101" t="n">
        <f aca="false">Inputs!V106</f>
        <v>0</v>
      </c>
      <c r="P111" s="102"/>
      <c r="Q111" s="103" t="n">
        <f aca="false">M111+J111+G111</f>
        <v>4.661</v>
      </c>
      <c r="R111" s="103" t="n">
        <f aca="false">N111+K111+H111</f>
        <v>4.756</v>
      </c>
      <c r="S111" s="103" t="n">
        <f aca="false">O111+L111+I111</f>
        <v>0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91" t="n">
        <f aca="false">AK111+AH111+AE111</f>
        <v>0</v>
      </c>
      <c r="AZ111" s="108"/>
    </row>
    <row r="112" customFormat="false" ht="12.75" hidden="false" customHeight="false" outlineLevel="0" collapsed="false">
      <c r="A112" s="25" t="n">
        <f aca="false">EDATE(A111,1)</f>
        <v>40057</v>
      </c>
      <c r="B112" s="95" t="n">
        <f aca="false">Inputs!S107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98" t="n">
        <f aca="false">VLOOKUP($A112,[1]!Table,MATCH(G$4,[1]!Curves,0))</f>
        <v>4.658</v>
      </c>
      <c r="H112" s="99" t="n">
        <f aca="false">Inputs!W107</f>
        <v>4.738</v>
      </c>
      <c r="I112" s="100" t="n">
        <f aca="false">Inputs!T107</f>
        <v>0</v>
      </c>
      <c r="J112" s="98" t="n">
        <f aca="false">VLOOKUP($A112,[1]!Table,MATCH(J$4,[1]!Curves,0))</f>
        <v>0.013</v>
      </c>
      <c r="K112" s="99" t="n">
        <f aca="false">Inputs!X107</f>
        <v>0.028</v>
      </c>
      <c r="L112" s="100" t="n">
        <f aca="false">Inputs!U107</f>
        <v>0</v>
      </c>
      <c r="M112" s="105" t="n">
        <v>0</v>
      </c>
      <c r="N112" s="99" t="n">
        <f aca="false">Inputs!Y107</f>
        <v>0</v>
      </c>
      <c r="O112" s="101" t="n">
        <f aca="false">Inputs!V107</f>
        <v>0</v>
      </c>
      <c r="P112" s="102"/>
      <c r="Q112" s="103" t="n">
        <f aca="false">M112+J112+G112</f>
        <v>4.671</v>
      </c>
      <c r="R112" s="103" t="n">
        <f aca="false">N112+K112+H112</f>
        <v>4.766</v>
      </c>
      <c r="S112" s="103" t="n">
        <f aca="false">O112+L112+I112</f>
        <v>0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91" t="n">
        <f aca="false">AK112+AH112+AE112</f>
        <v>0</v>
      </c>
      <c r="AZ112" s="108"/>
    </row>
    <row r="113" customFormat="false" ht="12.75" hidden="false" customHeight="false" outlineLevel="0" collapsed="false">
      <c r="A113" s="25" t="n">
        <f aca="false">EDATE(A112,1)</f>
        <v>40087</v>
      </c>
      <c r="B113" s="95" t="n">
        <f aca="false">Inputs!S108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98" t="n">
        <f aca="false">VLOOKUP($A113,[1]!Table,MATCH(G$4,[1]!Curves,0))</f>
        <v>4.688</v>
      </c>
      <c r="H113" s="99" t="n">
        <f aca="false">Inputs!W108</f>
        <v>4.768</v>
      </c>
      <c r="I113" s="100" t="n">
        <f aca="false">Inputs!T108</f>
        <v>0</v>
      </c>
      <c r="J113" s="98" t="n">
        <f aca="false">VLOOKUP($A113,[1]!Table,MATCH(J$4,[1]!Curves,0))</f>
        <v>0.013</v>
      </c>
      <c r="K113" s="99" t="n">
        <f aca="false">Inputs!X108</f>
        <v>0.028</v>
      </c>
      <c r="L113" s="100" t="n">
        <f aca="false">Inputs!U108</f>
        <v>0</v>
      </c>
      <c r="M113" s="105" t="n">
        <v>0</v>
      </c>
      <c r="N113" s="99" t="n">
        <f aca="false">Inputs!Y108</f>
        <v>0</v>
      </c>
      <c r="O113" s="101" t="n">
        <f aca="false">Inputs!V108</f>
        <v>0</v>
      </c>
      <c r="P113" s="102"/>
      <c r="Q113" s="103" t="n">
        <f aca="false">M113+J113+G113</f>
        <v>4.701</v>
      </c>
      <c r="R113" s="103" t="n">
        <f aca="false">N113+K113+H113</f>
        <v>4.796</v>
      </c>
      <c r="S113" s="103" t="n">
        <f aca="false">O113+L113+I113</f>
        <v>0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91" t="n">
        <f aca="false">AK113+AH113+AE113</f>
        <v>0</v>
      </c>
      <c r="AZ113" s="108"/>
    </row>
    <row r="114" customFormat="false" ht="12.75" hidden="false" customHeight="false" outlineLevel="0" collapsed="false">
      <c r="A114" s="25" t="n">
        <f aca="false">EDATE(A113,1)</f>
        <v>40118</v>
      </c>
      <c r="B114" s="95" t="n">
        <f aca="false">Inputs!S109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98" t="n">
        <f aca="false">VLOOKUP($A114,[1]!Table,MATCH(G$4,[1]!Curves,0))</f>
        <v>4.828</v>
      </c>
      <c r="H114" s="99" t="n">
        <f aca="false">Inputs!W109</f>
        <v>4.908</v>
      </c>
      <c r="I114" s="100" t="n">
        <f aca="false">Inputs!T109</f>
        <v>0</v>
      </c>
      <c r="J114" s="98" t="n">
        <f aca="false">VLOOKUP($A114,[1]!Table,MATCH(J$4,[1]!Curves,0))</f>
        <v>0.0235</v>
      </c>
      <c r="K114" s="99" t="n">
        <f aca="false">Inputs!X109</f>
        <v>0.0385</v>
      </c>
      <c r="L114" s="100" t="n">
        <f aca="false">Inputs!U109</f>
        <v>0</v>
      </c>
      <c r="M114" s="105" t="n">
        <v>0</v>
      </c>
      <c r="N114" s="99" t="n">
        <f aca="false">Inputs!Y109</f>
        <v>0</v>
      </c>
      <c r="O114" s="101" t="n">
        <f aca="false">Inputs!V109</f>
        <v>0</v>
      </c>
      <c r="P114" s="102"/>
      <c r="Q114" s="103" t="n">
        <f aca="false">M114+J114+G114</f>
        <v>4.8515</v>
      </c>
      <c r="R114" s="103" t="n">
        <f aca="false">N114+K114+H114</f>
        <v>4.9465</v>
      </c>
      <c r="S114" s="103" t="n">
        <f aca="false">O114+L114+I114</f>
        <v>0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91" t="n">
        <f aca="false">AK114+AH114+AE114</f>
        <v>0</v>
      </c>
      <c r="AZ114" s="108"/>
    </row>
    <row r="115" customFormat="false" ht="12.75" hidden="false" customHeight="false" outlineLevel="0" collapsed="false">
      <c r="A115" s="25" t="n">
        <f aca="false">EDATE(A114,1)</f>
        <v>40148</v>
      </c>
      <c r="B115" s="95" t="n">
        <f aca="false">Inputs!S110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98" t="n">
        <f aca="false">VLOOKUP($A115,[1]!Table,MATCH(G$4,[1]!Curves,0))</f>
        <v>4.968</v>
      </c>
      <c r="H115" s="99" t="n">
        <f aca="false">Inputs!W110</f>
        <v>5.048</v>
      </c>
      <c r="I115" s="100" t="n">
        <f aca="false">Inputs!T110</f>
        <v>0</v>
      </c>
      <c r="J115" s="98" t="n">
        <f aca="false">VLOOKUP($A115,[1]!Table,MATCH(J$4,[1]!Curves,0))</f>
        <v>0.0235</v>
      </c>
      <c r="K115" s="99" t="n">
        <f aca="false">Inputs!X110</f>
        <v>0.0385</v>
      </c>
      <c r="L115" s="100" t="n">
        <f aca="false">Inputs!U110</f>
        <v>0</v>
      </c>
      <c r="M115" s="105" t="n">
        <v>0</v>
      </c>
      <c r="N115" s="99" t="n">
        <f aca="false">Inputs!Y110</f>
        <v>0</v>
      </c>
      <c r="O115" s="101" t="n">
        <f aca="false">Inputs!V110</f>
        <v>0</v>
      </c>
      <c r="P115" s="102"/>
      <c r="Q115" s="103" t="n">
        <f aca="false">M115+J115+G115</f>
        <v>4.9915</v>
      </c>
      <c r="R115" s="103" t="n">
        <f aca="false">N115+K115+H115</f>
        <v>5.0865</v>
      </c>
      <c r="S115" s="103" t="n">
        <f aca="false">O115+L115+I115</f>
        <v>0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91" t="n">
        <f aca="false">AK115+AH115+AE115</f>
        <v>0</v>
      </c>
      <c r="AZ115" s="108"/>
    </row>
    <row r="116" customFormat="false" ht="12.75" hidden="false" customHeight="false" outlineLevel="0" collapsed="false">
      <c r="A116" s="25" t="n">
        <f aca="false">EDATE(A115,1)</f>
        <v>40179</v>
      </c>
      <c r="B116" s="95" t="n">
        <f aca="false">Inputs!S111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98" t="n">
        <f aca="false">VLOOKUP($A116,[1]!Table,MATCH(G$4,[1]!Curves,0))</f>
        <v>5.043</v>
      </c>
      <c r="H116" s="99" t="n">
        <f aca="false">Inputs!W111</f>
        <v>5.123</v>
      </c>
      <c r="I116" s="100" t="n">
        <f aca="false">Inputs!T111</f>
        <v>0</v>
      </c>
      <c r="J116" s="98" t="n">
        <f aca="false">VLOOKUP($A116,[1]!Table,MATCH(J$4,[1]!Curves,0))</f>
        <v>0.0235</v>
      </c>
      <c r="K116" s="99" t="n">
        <f aca="false">Inputs!X111</f>
        <v>0.0385</v>
      </c>
      <c r="L116" s="100" t="n">
        <f aca="false">Inputs!U111</f>
        <v>0</v>
      </c>
      <c r="M116" s="105" t="n">
        <v>0</v>
      </c>
      <c r="N116" s="99" t="n">
        <f aca="false">Inputs!Y111</f>
        <v>0</v>
      </c>
      <c r="O116" s="101" t="n">
        <f aca="false">Inputs!V111</f>
        <v>0</v>
      </c>
      <c r="P116" s="102"/>
      <c r="Q116" s="103" t="n">
        <f aca="false">M116+J116+G116</f>
        <v>5.0665</v>
      </c>
      <c r="R116" s="103" t="n">
        <f aca="false">N116+K116+H116</f>
        <v>5.1615</v>
      </c>
      <c r="S116" s="103" t="n">
        <f aca="false">O116+L116+I116</f>
        <v>0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91" t="n">
        <f aca="false">AK116+AH116+AE116</f>
        <v>0</v>
      </c>
      <c r="AZ116" s="108"/>
    </row>
    <row r="117" customFormat="false" ht="12.75" hidden="false" customHeight="false" outlineLevel="0" collapsed="false">
      <c r="A117" s="25" t="n">
        <f aca="false">EDATE(A116,1)</f>
        <v>40210</v>
      </c>
      <c r="B117" s="95" t="n">
        <f aca="false">Inputs!S112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98" t="n">
        <f aca="false">VLOOKUP($A117,[1]!Table,MATCH(G$4,[1]!Curves,0))</f>
        <v>4.923</v>
      </c>
      <c r="H117" s="99" t="n">
        <f aca="false">Inputs!W112</f>
        <v>5.003</v>
      </c>
      <c r="I117" s="100" t="n">
        <f aca="false">Inputs!T112</f>
        <v>0</v>
      </c>
      <c r="J117" s="98" t="n">
        <f aca="false">VLOOKUP($A117,[1]!Table,MATCH(J$4,[1]!Curves,0))</f>
        <v>0.0235</v>
      </c>
      <c r="K117" s="99" t="n">
        <f aca="false">Inputs!X112</f>
        <v>0.0385</v>
      </c>
      <c r="L117" s="100" t="n">
        <f aca="false">Inputs!U112</f>
        <v>0</v>
      </c>
      <c r="M117" s="105" t="n">
        <v>0</v>
      </c>
      <c r="N117" s="99" t="n">
        <f aca="false">Inputs!Y112</f>
        <v>0</v>
      </c>
      <c r="O117" s="101" t="n">
        <f aca="false">Inputs!V112</f>
        <v>0</v>
      </c>
      <c r="P117" s="102"/>
      <c r="Q117" s="103" t="n">
        <f aca="false">M117+J117+G117</f>
        <v>4.9465</v>
      </c>
      <c r="R117" s="103" t="n">
        <f aca="false">N117+K117+H117</f>
        <v>5.0415</v>
      </c>
      <c r="S117" s="103" t="n">
        <f aca="false">O117+L117+I117</f>
        <v>0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91" t="n">
        <f aca="false">AK117+AH117+AE117</f>
        <v>0</v>
      </c>
      <c r="AZ117" s="108"/>
    </row>
    <row r="118" customFormat="false" ht="12.75" hidden="false" customHeight="false" outlineLevel="0" collapsed="false">
      <c r="A118" s="25" t="n">
        <f aca="false">EDATE(A117,1)</f>
        <v>40238</v>
      </c>
      <c r="B118" s="95" t="n">
        <f aca="false">Inputs!S113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98" t="n">
        <f aca="false">VLOOKUP($A118,[1]!Table,MATCH(G$4,[1]!Curves,0))</f>
        <v>4.798</v>
      </c>
      <c r="H118" s="99" t="n">
        <f aca="false">Inputs!W113</f>
        <v>4.878</v>
      </c>
      <c r="I118" s="100" t="n">
        <f aca="false">Inputs!T113</f>
        <v>0</v>
      </c>
      <c r="J118" s="98" t="n">
        <f aca="false">VLOOKUP($A118,[1]!Table,MATCH(J$4,[1]!Curves,0))</f>
        <v>0.0235</v>
      </c>
      <c r="K118" s="99" t="n">
        <f aca="false">Inputs!X113</f>
        <v>0.0385</v>
      </c>
      <c r="L118" s="100" t="n">
        <f aca="false">Inputs!U113</f>
        <v>0</v>
      </c>
      <c r="M118" s="105" t="n">
        <v>0</v>
      </c>
      <c r="N118" s="99" t="n">
        <f aca="false">Inputs!Y113</f>
        <v>0</v>
      </c>
      <c r="O118" s="101" t="n">
        <f aca="false">Inputs!V113</f>
        <v>0</v>
      </c>
      <c r="P118" s="102"/>
      <c r="Q118" s="103" t="n">
        <f aca="false">M118+J118+G118</f>
        <v>4.8215</v>
      </c>
      <c r="R118" s="103" t="n">
        <f aca="false">N118+K118+H118</f>
        <v>4.9165</v>
      </c>
      <c r="S118" s="103" t="n">
        <f aca="false">O118+L118+I118</f>
        <v>0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91" t="n">
        <f aca="false">AK118+AH118+AE118</f>
        <v>0</v>
      </c>
      <c r="AZ118" s="108"/>
    </row>
    <row r="119" customFormat="false" ht="12.75" hidden="false" customHeight="false" outlineLevel="0" collapsed="false">
      <c r="A119" s="25" t="n">
        <f aca="false">EDATE(A118,1)</f>
        <v>40269</v>
      </c>
      <c r="B119" s="95" t="n">
        <f aca="false">Inputs!S114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98" t="n">
        <f aca="false">VLOOKUP($A119,[1]!Table,MATCH(G$4,[1]!Curves,0))</f>
        <v>4.668</v>
      </c>
      <c r="H119" s="99" t="n">
        <f aca="false">Inputs!W114</f>
        <v>4.748</v>
      </c>
      <c r="I119" s="100" t="n">
        <f aca="false">Inputs!T114</f>
        <v>0</v>
      </c>
      <c r="J119" s="98" t="n">
        <f aca="false">VLOOKUP($A119,[1]!Table,MATCH(J$4,[1]!Curves,0))</f>
        <v>0.013</v>
      </c>
      <c r="K119" s="99" t="n">
        <f aca="false">Inputs!X114</f>
        <v>0.028</v>
      </c>
      <c r="L119" s="100" t="n">
        <f aca="false">Inputs!U114</f>
        <v>0</v>
      </c>
      <c r="M119" s="105" t="n">
        <v>0</v>
      </c>
      <c r="N119" s="99" t="n">
        <f aca="false">Inputs!Y114</f>
        <v>0</v>
      </c>
      <c r="O119" s="101" t="n">
        <f aca="false">Inputs!V114</f>
        <v>0</v>
      </c>
      <c r="P119" s="102"/>
      <c r="Q119" s="103" t="n">
        <f aca="false">M119+J119+G119</f>
        <v>4.681</v>
      </c>
      <c r="R119" s="103" t="n">
        <f aca="false">N119+K119+H119</f>
        <v>4.776</v>
      </c>
      <c r="S119" s="103" t="n">
        <f aca="false">O119+L119+I119</f>
        <v>0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91" t="n">
        <f aca="false">AK119+AH119+AE119</f>
        <v>0</v>
      </c>
      <c r="AZ119" s="108"/>
    </row>
    <row r="120" customFormat="false" ht="12.75" hidden="false" customHeight="false" outlineLevel="0" collapsed="false">
      <c r="A120" s="25" t="n">
        <f aca="false">EDATE(A119,1)</f>
        <v>40299</v>
      </c>
      <c r="B120" s="95" t="n">
        <f aca="false">Inputs!S115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98" t="n">
        <f aca="false">VLOOKUP($A120,[1]!Table,MATCH(G$4,[1]!Curves,0))</f>
        <v>4.658</v>
      </c>
      <c r="H120" s="99" t="n">
        <f aca="false">Inputs!W115</f>
        <v>4.738</v>
      </c>
      <c r="I120" s="100" t="n">
        <f aca="false">Inputs!T115</f>
        <v>0</v>
      </c>
      <c r="J120" s="98" t="n">
        <f aca="false">VLOOKUP($A120,[1]!Table,MATCH(J$4,[1]!Curves,0))</f>
        <v>0.013</v>
      </c>
      <c r="K120" s="99" t="n">
        <f aca="false">Inputs!X115</f>
        <v>0.028</v>
      </c>
      <c r="L120" s="100" t="n">
        <f aca="false">Inputs!U115</f>
        <v>0</v>
      </c>
      <c r="M120" s="105" t="n">
        <v>0</v>
      </c>
      <c r="N120" s="99" t="n">
        <f aca="false">Inputs!Y115</f>
        <v>0</v>
      </c>
      <c r="O120" s="101" t="n">
        <f aca="false">Inputs!V115</f>
        <v>0</v>
      </c>
      <c r="P120" s="102"/>
      <c r="Q120" s="103" t="n">
        <f aca="false">M120+J120+G120</f>
        <v>4.671</v>
      </c>
      <c r="R120" s="103" t="n">
        <f aca="false">N120+K120+H120</f>
        <v>4.766</v>
      </c>
      <c r="S120" s="103" t="n">
        <f aca="false">O120+L120+I120</f>
        <v>0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91" t="n">
        <f aca="false">AK120+AH120+AE120</f>
        <v>0</v>
      </c>
      <c r="AZ120" s="108"/>
    </row>
    <row r="121" customFormat="false" ht="12.75" hidden="false" customHeight="false" outlineLevel="0" collapsed="false">
      <c r="A121" s="25" t="n">
        <f aca="false">EDATE(A120,1)</f>
        <v>40330</v>
      </c>
      <c r="B121" s="95" t="n">
        <f aca="false">Inputs!S116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98" t="n">
        <f aca="false">VLOOKUP($A121,[1]!Table,MATCH(G$4,[1]!Curves,0))</f>
        <v>4.678</v>
      </c>
      <c r="H121" s="99" t="n">
        <f aca="false">Inputs!W116</f>
        <v>4.758</v>
      </c>
      <c r="I121" s="100" t="n">
        <f aca="false">Inputs!T116</f>
        <v>0</v>
      </c>
      <c r="J121" s="98" t="n">
        <f aca="false">VLOOKUP($A121,[1]!Table,MATCH(J$4,[1]!Curves,0))</f>
        <v>0.013</v>
      </c>
      <c r="K121" s="99" t="n">
        <f aca="false">Inputs!X116</f>
        <v>0.028</v>
      </c>
      <c r="L121" s="100" t="n">
        <f aca="false">Inputs!U116</f>
        <v>0</v>
      </c>
      <c r="M121" s="105" t="n">
        <v>0</v>
      </c>
      <c r="N121" s="99" t="n">
        <f aca="false">Inputs!Y116</f>
        <v>0</v>
      </c>
      <c r="O121" s="101" t="n">
        <f aca="false">Inputs!V116</f>
        <v>0</v>
      </c>
      <c r="P121" s="102"/>
      <c r="Q121" s="103" t="n">
        <f aca="false">M121+J121+G121</f>
        <v>4.691</v>
      </c>
      <c r="R121" s="103" t="n">
        <f aca="false">N121+K121+H121</f>
        <v>4.786</v>
      </c>
      <c r="S121" s="103" t="n">
        <f aca="false">O121+L121+I121</f>
        <v>0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91" t="n">
        <f aca="false">AK121+AH121+AE121</f>
        <v>0</v>
      </c>
      <c r="AZ121" s="108"/>
    </row>
    <row r="122" customFormat="false" ht="12.75" hidden="false" customHeight="false" outlineLevel="0" collapsed="false">
      <c r="A122" s="25" t="n">
        <f aca="false">EDATE(A121,1)</f>
        <v>40360</v>
      </c>
      <c r="B122" s="95" t="n">
        <f aca="false">Inputs!S117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98" t="n">
        <f aca="false">VLOOKUP($A122,[1]!Table,MATCH(G$4,[1]!Curves,0))</f>
        <v>4.699</v>
      </c>
      <c r="H122" s="99" t="n">
        <f aca="false">Inputs!W117</f>
        <v>4.779</v>
      </c>
      <c r="I122" s="100" t="n">
        <f aca="false">Inputs!T117</f>
        <v>0</v>
      </c>
      <c r="J122" s="98" t="n">
        <f aca="false">VLOOKUP($A122,[1]!Table,MATCH(J$4,[1]!Curves,0))</f>
        <v>0.013</v>
      </c>
      <c r="K122" s="99" t="n">
        <f aca="false">Inputs!X117</f>
        <v>0.028</v>
      </c>
      <c r="L122" s="100" t="n">
        <f aca="false">Inputs!U117</f>
        <v>0</v>
      </c>
      <c r="M122" s="105" t="n">
        <v>0</v>
      </c>
      <c r="N122" s="99" t="n">
        <f aca="false">Inputs!Y117</f>
        <v>0</v>
      </c>
      <c r="O122" s="101" t="n">
        <f aca="false">Inputs!V117</f>
        <v>0</v>
      </c>
      <c r="P122" s="102"/>
      <c r="Q122" s="103" t="n">
        <f aca="false">M122+J122+G122</f>
        <v>4.712</v>
      </c>
      <c r="R122" s="103" t="n">
        <f aca="false">N122+K122+H122</f>
        <v>4.807</v>
      </c>
      <c r="S122" s="103" t="n">
        <f aca="false">O122+L122+I122</f>
        <v>0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91" t="n">
        <f aca="false">AK122+AH122+AE122</f>
        <v>0</v>
      </c>
      <c r="AZ122" s="108"/>
    </row>
    <row r="123" customFormat="false" ht="12.75" hidden="false" customHeight="false" outlineLevel="0" collapsed="false">
      <c r="A123" s="25" t="n">
        <f aca="false">EDATE(A122,1)</f>
        <v>40391</v>
      </c>
      <c r="B123" s="95" t="n">
        <f aca="false">Inputs!S118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98" t="n">
        <f aca="false">VLOOKUP($A123,[1]!Table,MATCH(G$4,[1]!Curves,0))</f>
        <v>4.723</v>
      </c>
      <c r="H123" s="99" t="n">
        <f aca="false">Inputs!W118</f>
        <v>4.803</v>
      </c>
      <c r="I123" s="100" t="n">
        <f aca="false">Inputs!T118</f>
        <v>0</v>
      </c>
      <c r="J123" s="98" t="n">
        <f aca="false">VLOOKUP($A123,[1]!Table,MATCH(J$4,[1]!Curves,0))</f>
        <v>0.013</v>
      </c>
      <c r="K123" s="99" t="n">
        <f aca="false">Inputs!X118</f>
        <v>0.028</v>
      </c>
      <c r="L123" s="100" t="n">
        <f aca="false">Inputs!U118</f>
        <v>0</v>
      </c>
      <c r="M123" s="105" t="n">
        <v>0</v>
      </c>
      <c r="N123" s="99" t="n">
        <f aca="false">Inputs!Y118</f>
        <v>0</v>
      </c>
      <c r="O123" s="101" t="n">
        <f aca="false">Inputs!V118</f>
        <v>0</v>
      </c>
      <c r="P123" s="102"/>
      <c r="Q123" s="103" t="n">
        <f aca="false">M123+J123+G123</f>
        <v>4.736</v>
      </c>
      <c r="R123" s="103" t="n">
        <f aca="false">N123+K123+H123</f>
        <v>4.831</v>
      </c>
      <c r="S123" s="103" t="n">
        <f aca="false">O123+L123+I123</f>
        <v>0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91" t="n">
        <f aca="false">AK123+AH123+AE123</f>
        <v>0</v>
      </c>
      <c r="AZ123" s="108"/>
    </row>
    <row r="124" customFormat="false" ht="12.75" hidden="false" customHeight="false" outlineLevel="0" collapsed="false">
      <c r="A124" s="25" t="n">
        <f aca="false">EDATE(A123,1)</f>
        <v>40422</v>
      </c>
      <c r="B124" s="95" t="n">
        <f aca="false">Inputs!S119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98" t="n">
        <f aca="false">VLOOKUP($A124,[1]!Table,MATCH(G$4,[1]!Curves,0))</f>
        <v>4.733</v>
      </c>
      <c r="H124" s="99" t="n">
        <f aca="false">Inputs!W119</f>
        <v>4.813</v>
      </c>
      <c r="I124" s="100" t="n">
        <f aca="false">Inputs!T119</f>
        <v>0</v>
      </c>
      <c r="J124" s="98" t="n">
        <f aca="false">VLOOKUP($A124,[1]!Table,MATCH(J$4,[1]!Curves,0))</f>
        <v>0.013</v>
      </c>
      <c r="K124" s="99" t="n">
        <f aca="false">Inputs!X119</f>
        <v>0.028</v>
      </c>
      <c r="L124" s="100" t="n">
        <f aca="false">Inputs!U119</f>
        <v>0</v>
      </c>
      <c r="M124" s="105" t="n">
        <v>0</v>
      </c>
      <c r="N124" s="99" t="n">
        <f aca="false">Inputs!Y119</f>
        <v>0</v>
      </c>
      <c r="O124" s="101" t="n">
        <f aca="false">Inputs!V119</f>
        <v>0</v>
      </c>
      <c r="P124" s="102"/>
      <c r="Q124" s="103" t="n">
        <f aca="false">M124+J124+G124</f>
        <v>4.746</v>
      </c>
      <c r="R124" s="103" t="n">
        <f aca="false">N124+K124+H124</f>
        <v>4.841</v>
      </c>
      <c r="S124" s="103" t="n">
        <f aca="false">O124+L124+I124</f>
        <v>0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91" t="n">
        <f aca="false">AK124+AH124+AE124</f>
        <v>0</v>
      </c>
      <c r="AZ124" s="108"/>
    </row>
    <row r="125" customFormat="false" ht="12.75" hidden="false" customHeight="false" outlineLevel="0" collapsed="false">
      <c r="A125" s="25" t="n">
        <f aca="false">EDATE(A124,1)</f>
        <v>40452</v>
      </c>
      <c r="B125" s="95" t="n">
        <f aca="false">Inputs!S120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98" t="n">
        <f aca="false">VLOOKUP($A125,[1]!Table,MATCH(G$4,[1]!Curves,0))</f>
        <v>4.763</v>
      </c>
      <c r="H125" s="99" t="n">
        <f aca="false">Inputs!W120</f>
        <v>4.843</v>
      </c>
      <c r="I125" s="100" t="n">
        <f aca="false">Inputs!T120</f>
        <v>0</v>
      </c>
      <c r="J125" s="98" t="n">
        <f aca="false">VLOOKUP($A125,[1]!Table,MATCH(J$4,[1]!Curves,0))</f>
        <v>0.013</v>
      </c>
      <c r="K125" s="99" t="n">
        <f aca="false">Inputs!X120</f>
        <v>0.028</v>
      </c>
      <c r="L125" s="100" t="n">
        <f aca="false">Inputs!U120</f>
        <v>0</v>
      </c>
      <c r="M125" s="105" t="n">
        <v>0</v>
      </c>
      <c r="N125" s="99" t="n">
        <f aca="false">Inputs!Y120</f>
        <v>0</v>
      </c>
      <c r="O125" s="101" t="n">
        <f aca="false">Inputs!V120</f>
        <v>0</v>
      </c>
      <c r="P125" s="102"/>
      <c r="Q125" s="103" t="n">
        <f aca="false">M125+J125+G125</f>
        <v>4.776</v>
      </c>
      <c r="R125" s="103" t="n">
        <f aca="false">N125+K125+H125</f>
        <v>4.871</v>
      </c>
      <c r="S125" s="103" t="n">
        <f aca="false">O125+L125+I125</f>
        <v>0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91" t="n">
        <f aca="false">AK125+AH125+AE125</f>
        <v>0</v>
      </c>
      <c r="AZ125" s="108"/>
    </row>
    <row r="126" customFormat="false" ht="12.75" hidden="false" customHeight="false" outlineLevel="0" collapsed="false">
      <c r="A126" s="25" t="n">
        <f aca="false">EDATE(A125,1)</f>
        <v>40483</v>
      </c>
      <c r="B126" s="95" t="n">
        <f aca="false">Inputs!S121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98" t="n">
        <f aca="false">VLOOKUP($A126,[1]!Table,MATCH(G$4,[1]!Curves,0))</f>
        <v>4.903</v>
      </c>
      <c r="H126" s="99" t="n">
        <f aca="false">Inputs!W121</f>
        <v>4.983</v>
      </c>
      <c r="I126" s="100" t="n">
        <f aca="false">Inputs!T121</f>
        <v>0</v>
      </c>
      <c r="J126" s="98" t="n">
        <f aca="false">VLOOKUP($A126,[1]!Table,MATCH(J$4,[1]!Curves,0))</f>
        <v>0.0235</v>
      </c>
      <c r="K126" s="99" t="n">
        <f aca="false">Inputs!X121</f>
        <v>0.0385</v>
      </c>
      <c r="L126" s="100" t="n">
        <f aca="false">Inputs!U121</f>
        <v>0</v>
      </c>
      <c r="M126" s="105" t="n">
        <v>0</v>
      </c>
      <c r="N126" s="99" t="n">
        <f aca="false">Inputs!Y121</f>
        <v>0</v>
      </c>
      <c r="O126" s="101" t="n">
        <f aca="false">Inputs!V121</f>
        <v>0</v>
      </c>
      <c r="P126" s="102"/>
      <c r="Q126" s="103" t="n">
        <f aca="false">M126+J126+G126</f>
        <v>4.9265</v>
      </c>
      <c r="R126" s="103" t="n">
        <f aca="false">N126+K126+H126</f>
        <v>5.0215</v>
      </c>
      <c r="S126" s="103" t="n">
        <f aca="false">O126+L126+I126</f>
        <v>0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91" t="n">
        <f aca="false">AK126+AH126+AE126</f>
        <v>0</v>
      </c>
      <c r="AZ126" s="108"/>
    </row>
    <row r="127" customFormat="false" ht="12.75" hidden="false" customHeight="false" outlineLevel="0" collapsed="false">
      <c r="A127" s="25" t="n">
        <f aca="false">EDATE(A126,1)</f>
        <v>40513</v>
      </c>
      <c r="B127" s="95" t="n">
        <f aca="false">Inputs!S122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98" t="n">
        <f aca="false">VLOOKUP($A127,[1]!Table,MATCH(G$4,[1]!Curves,0))</f>
        <v>5.043</v>
      </c>
      <c r="H127" s="99" t="n">
        <f aca="false">Inputs!W122</f>
        <v>5.123</v>
      </c>
      <c r="I127" s="100" t="n">
        <f aca="false">Inputs!T122</f>
        <v>0</v>
      </c>
      <c r="J127" s="98" t="n">
        <f aca="false">VLOOKUP($A127,[1]!Table,MATCH(J$4,[1]!Curves,0))</f>
        <v>0.0235</v>
      </c>
      <c r="K127" s="99" t="n">
        <f aca="false">Inputs!X122</f>
        <v>0.0385</v>
      </c>
      <c r="L127" s="100" t="n">
        <f aca="false">Inputs!U122</f>
        <v>0</v>
      </c>
      <c r="M127" s="105" t="n">
        <v>0</v>
      </c>
      <c r="N127" s="99" t="n">
        <f aca="false">Inputs!Y122</f>
        <v>0</v>
      </c>
      <c r="O127" s="101" t="n">
        <f aca="false">Inputs!V122</f>
        <v>0</v>
      </c>
      <c r="P127" s="102"/>
      <c r="Q127" s="103" t="n">
        <f aca="false">M127+J127+G127</f>
        <v>5.0665</v>
      </c>
      <c r="R127" s="103" t="n">
        <f aca="false">N127+K127+H127</f>
        <v>5.1615</v>
      </c>
      <c r="S127" s="103" t="n">
        <f aca="false">O127+L127+I127</f>
        <v>0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91" t="n">
        <f aca="false">AK127+AH127+AE127</f>
        <v>0</v>
      </c>
      <c r="AZ127" s="108"/>
    </row>
    <row r="128" customFormat="false" ht="12.75" hidden="false" customHeight="false" outlineLevel="0" collapsed="false">
      <c r="A128" s="25" t="n">
        <f aca="false">EDATE(A127,1)</f>
        <v>40544</v>
      </c>
      <c r="B128" s="95" t="n">
        <f aca="false">Inputs!S123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98" t="n">
        <f aca="false">VLOOKUP($A128,[1]!Table,MATCH(G$4,[1]!Curves,0))</f>
        <v>5.113</v>
      </c>
      <c r="H128" s="99" t="n">
        <f aca="false">Inputs!W123</f>
        <v>5.193</v>
      </c>
      <c r="I128" s="100" t="n">
        <f aca="false">Inputs!T123</f>
        <v>0</v>
      </c>
      <c r="J128" s="98" t="n">
        <f aca="false">VLOOKUP($A128,[1]!Table,MATCH(J$4,[1]!Curves,0))</f>
        <v>0.0235</v>
      </c>
      <c r="K128" s="99" t="n">
        <f aca="false">Inputs!X123</f>
        <v>0.0385</v>
      </c>
      <c r="L128" s="100" t="n">
        <f aca="false">Inputs!U123</f>
        <v>0</v>
      </c>
      <c r="M128" s="105" t="n">
        <v>0</v>
      </c>
      <c r="N128" s="99" t="n">
        <f aca="false">Inputs!Y123</f>
        <v>0</v>
      </c>
      <c r="O128" s="101" t="n">
        <f aca="false">Inputs!V123</f>
        <v>0</v>
      </c>
      <c r="P128" s="102"/>
      <c r="Q128" s="103" t="n">
        <f aca="false">M128+J128+G128</f>
        <v>5.1365</v>
      </c>
      <c r="R128" s="103" t="n">
        <f aca="false">N128+K128+H128</f>
        <v>5.2315</v>
      </c>
      <c r="S128" s="103" t="n">
        <f aca="false">O128+L128+I128</f>
        <v>0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91" t="n">
        <f aca="false">AK128+AH128+AE128</f>
        <v>0</v>
      </c>
      <c r="AZ128" s="108"/>
    </row>
    <row r="129" customFormat="false" ht="12.75" hidden="false" customHeight="false" outlineLevel="0" collapsed="false">
      <c r="A129" s="25" t="n">
        <f aca="false">EDATE(A128,1)</f>
        <v>40575</v>
      </c>
      <c r="B129" s="95" t="n">
        <f aca="false">Inputs!S124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98" t="n">
        <f aca="false">VLOOKUP($A129,[1]!Table,MATCH(G$4,[1]!Curves,0))</f>
        <v>4.993</v>
      </c>
      <c r="H129" s="99" t="n">
        <f aca="false">Inputs!W124</f>
        <v>5.073</v>
      </c>
      <c r="I129" s="100" t="n">
        <f aca="false">Inputs!T124</f>
        <v>0</v>
      </c>
      <c r="J129" s="98" t="n">
        <f aca="false">VLOOKUP($A129,[1]!Table,MATCH(J$4,[1]!Curves,0))</f>
        <v>0.0235</v>
      </c>
      <c r="K129" s="99" t="n">
        <f aca="false">Inputs!X124</f>
        <v>0.0385</v>
      </c>
      <c r="L129" s="100" t="n">
        <f aca="false">Inputs!U124</f>
        <v>0</v>
      </c>
      <c r="M129" s="105" t="n">
        <v>0</v>
      </c>
      <c r="N129" s="99" t="n">
        <f aca="false">Inputs!Y124</f>
        <v>0</v>
      </c>
      <c r="O129" s="101" t="n">
        <f aca="false">Inputs!V124</f>
        <v>0</v>
      </c>
      <c r="P129" s="102"/>
      <c r="Q129" s="103" t="n">
        <f aca="false">M129+J129+G129</f>
        <v>5.0165</v>
      </c>
      <c r="R129" s="103" t="n">
        <f aca="false">N129+K129+H129</f>
        <v>5.1115</v>
      </c>
      <c r="S129" s="103" t="n">
        <f aca="false">O129+L129+I129</f>
        <v>0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91" t="n">
        <f aca="false">AK129+AH129+AE129</f>
        <v>0</v>
      </c>
      <c r="AZ129" s="108"/>
    </row>
    <row r="130" customFormat="false" ht="12.75" hidden="false" customHeight="false" outlineLevel="0" collapsed="false">
      <c r="A130" s="25" t="n">
        <f aca="false">EDATE(A129,1)</f>
        <v>40603</v>
      </c>
      <c r="B130" s="95" t="n">
        <f aca="false">Inputs!S125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98" t="n">
        <f aca="false">VLOOKUP($A130,[1]!Table,MATCH(G$4,[1]!Curves,0))</f>
        <v>4.868</v>
      </c>
      <c r="H130" s="99" t="n">
        <f aca="false">Inputs!W125</f>
        <v>4.948</v>
      </c>
      <c r="I130" s="100" t="n">
        <f aca="false">Inputs!T125</f>
        <v>0</v>
      </c>
      <c r="J130" s="98" t="n">
        <f aca="false">VLOOKUP($A130,[1]!Table,MATCH(J$4,[1]!Curves,0))</f>
        <v>0.0235</v>
      </c>
      <c r="K130" s="99" t="n">
        <f aca="false">Inputs!X125</f>
        <v>0.0385</v>
      </c>
      <c r="L130" s="100" t="n">
        <f aca="false">Inputs!U125</f>
        <v>0</v>
      </c>
      <c r="M130" s="105" t="n">
        <v>0</v>
      </c>
      <c r="N130" s="99" t="n">
        <f aca="false">Inputs!Y125</f>
        <v>0</v>
      </c>
      <c r="O130" s="101" t="n">
        <f aca="false">Inputs!V125</f>
        <v>0</v>
      </c>
      <c r="P130" s="102"/>
      <c r="Q130" s="103" t="n">
        <f aca="false">M130+J130+G130</f>
        <v>4.8915</v>
      </c>
      <c r="R130" s="103" t="n">
        <f aca="false">N130+K130+H130</f>
        <v>4.9865</v>
      </c>
      <c r="S130" s="103" t="n">
        <f aca="false">O130+L130+I130</f>
        <v>0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91" t="n">
        <f aca="false">AK130+AH130+AE130</f>
        <v>0</v>
      </c>
      <c r="AZ130" s="108"/>
    </row>
    <row r="131" customFormat="false" ht="12.75" hidden="false" customHeight="false" outlineLevel="0" collapsed="false">
      <c r="A131" s="25" t="n">
        <f aca="false">EDATE(A130,1)</f>
        <v>40634</v>
      </c>
      <c r="B131" s="95" t="n">
        <f aca="false">Inputs!S126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98" t="n">
        <f aca="false">VLOOKUP($A131,[1]!Table,MATCH(G$4,[1]!Curves,0))</f>
        <v>4.738</v>
      </c>
      <c r="H131" s="99" t="n">
        <f aca="false">Inputs!W126</f>
        <v>4.818</v>
      </c>
      <c r="I131" s="100" t="n">
        <f aca="false">Inputs!T126</f>
        <v>0</v>
      </c>
      <c r="J131" s="98" t="n">
        <f aca="false">VLOOKUP($A131,[1]!Table,MATCH(J$4,[1]!Curves,0))</f>
        <v>0.013</v>
      </c>
      <c r="K131" s="99" t="n">
        <f aca="false">Inputs!X126</f>
        <v>0.028</v>
      </c>
      <c r="L131" s="100" t="n">
        <f aca="false">Inputs!U126</f>
        <v>0</v>
      </c>
      <c r="M131" s="105" t="n">
        <v>0</v>
      </c>
      <c r="N131" s="99" t="n">
        <f aca="false">Inputs!Y126</f>
        <v>0</v>
      </c>
      <c r="O131" s="101" t="n">
        <f aca="false">Inputs!V126</f>
        <v>0</v>
      </c>
      <c r="P131" s="102"/>
      <c r="Q131" s="103" t="n">
        <f aca="false">M131+J131+G131</f>
        <v>4.751</v>
      </c>
      <c r="R131" s="103" t="n">
        <f aca="false">N131+K131+H131</f>
        <v>4.846</v>
      </c>
      <c r="S131" s="103" t="n">
        <f aca="false">O131+L131+I131</f>
        <v>0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91" t="n">
        <f aca="false">AK131+AH131+AE131</f>
        <v>0</v>
      </c>
      <c r="AZ131" s="108"/>
    </row>
    <row r="132" customFormat="false" ht="12.75" hidden="false" customHeight="false" outlineLevel="0" collapsed="false">
      <c r="A132" s="25" t="n">
        <f aca="false">EDATE(A131,1)</f>
        <v>40664</v>
      </c>
      <c r="B132" s="95" t="n">
        <f aca="false">Inputs!S127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98" t="n">
        <f aca="false">VLOOKUP($A132,[1]!Table,MATCH(G$4,[1]!Curves,0))</f>
        <v>4.728</v>
      </c>
      <c r="H132" s="99" t="n">
        <f aca="false">Inputs!W127</f>
        <v>4.808</v>
      </c>
      <c r="I132" s="100" t="n">
        <f aca="false">Inputs!T127</f>
        <v>0</v>
      </c>
      <c r="J132" s="98" t="n">
        <f aca="false">VLOOKUP($A132,[1]!Table,MATCH(J$4,[1]!Curves,0))</f>
        <v>0.013</v>
      </c>
      <c r="K132" s="99" t="n">
        <f aca="false">Inputs!X127</f>
        <v>0.028</v>
      </c>
      <c r="L132" s="100" t="n">
        <f aca="false">Inputs!U127</f>
        <v>0</v>
      </c>
      <c r="M132" s="105" t="n">
        <v>0</v>
      </c>
      <c r="N132" s="99" t="n">
        <f aca="false">Inputs!Y127</f>
        <v>0</v>
      </c>
      <c r="O132" s="101" t="n">
        <f aca="false">Inputs!V127</f>
        <v>0</v>
      </c>
      <c r="P132" s="102"/>
      <c r="Q132" s="103" t="n">
        <f aca="false">M132+J132+G132</f>
        <v>4.741</v>
      </c>
      <c r="R132" s="103" t="n">
        <f aca="false">N132+K132+H132</f>
        <v>4.836</v>
      </c>
      <c r="S132" s="103" t="n">
        <f aca="false">O132+L132+I132</f>
        <v>0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91" t="n">
        <f aca="false">AK132+AH132+AE132</f>
        <v>0</v>
      </c>
      <c r="AZ132" s="108"/>
    </row>
    <row r="133" customFormat="false" ht="12.75" hidden="false" customHeight="false" outlineLevel="0" collapsed="false">
      <c r="A133" s="25" t="n">
        <f aca="false">EDATE(A132,1)</f>
        <v>40695</v>
      </c>
      <c r="B133" s="95" t="n">
        <f aca="false">Inputs!S128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98" t="n">
        <f aca="false">VLOOKUP($A133,[1]!Table,MATCH(G$4,[1]!Curves,0))</f>
        <v>4.748</v>
      </c>
      <c r="H133" s="99" t="n">
        <f aca="false">Inputs!W128</f>
        <v>4.828</v>
      </c>
      <c r="I133" s="100" t="n">
        <f aca="false">Inputs!T128</f>
        <v>0</v>
      </c>
      <c r="J133" s="98" t="n">
        <f aca="false">VLOOKUP($A133,[1]!Table,MATCH(J$4,[1]!Curves,0))</f>
        <v>0.013</v>
      </c>
      <c r="K133" s="99" t="n">
        <f aca="false">Inputs!X128</f>
        <v>0.028</v>
      </c>
      <c r="L133" s="100" t="n">
        <f aca="false">Inputs!U128</f>
        <v>0</v>
      </c>
      <c r="M133" s="105" t="n">
        <v>0</v>
      </c>
      <c r="N133" s="99" t="n">
        <f aca="false">Inputs!Y128</f>
        <v>0</v>
      </c>
      <c r="O133" s="101" t="n">
        <f aca="false">Inputs!V128</f>
        <v>0</v>
      </c>
      <c r="P133" s="102"/>
      <c r="Q133" s="103" t="n">
        <f aca="false">M133+J133+G133</f>
        <v>4.761</v>
      </c>
      <c r="R133" s="103" t="n">
        <f aca="false">N133+K133+H133</f>
        <v>4.856</v>
      </c>
      <c r="S133" s="103" t="n">
        <f aca="false">O133+L133+I133</f>
        <v>0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91" t="n">
        <f aca="false">AK133+AH133+AE133</f>
        <v>0</v>
      </c>
      <c r="AZ133" s="108"/>
    </row>
    <row r="134" customFormat="false" ht="12.75" hidden="false" customHeight="false" outlineLevel="0" collapsed="false">
      <c r="A134" s="25" t="n">
        <f aca="false">EDATE(A133,1)</f>
        <v>40725</v>
      </c>
      <c r="B134" s="95" t="n">
        <f aca="false">Inputs!S129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98" t="n">
        <f aca="false">VLOOKUP($A134,[1]!Table,MATCH(G$4,[1]!Curves,0))</f>
        <v>4.769</v>
      </c>
      <c r="H134" s="99" t="n">
        <f aca="false">Inputs!W129</f>
        <v>4.849</v>
      </c>
      <c r="I134" s="100" t="n">
        <f aca="false">Inputs!T129</f>
        <v>0</v>
      </c>
      <c r="J134" s="98" t="n">
        <f aca="false">VLOOKUP($A134,[1]!Table,MATCH(J$4,[1]!Curves,0))</f>
        <v>0.013</v>
      </c>
      <c r="K134" s="99" t="n">
        <f aca="false">Inputs!X129</f>
        <v>0.028</v>
      </c>
      <c r="L134" s="100" t="n">
        <f aca="false">Inputs!U129</f>
        <v>0</v>
      </c>
      <c r="M134" s="105" t="n">
        <v>0</v>
      </c>
      <c r="N134" s="99" t="n">
        <f aca="false">Inputs!Y129</f>
        <v>0</v>
      </c>
      <c r="O134" s="101" t="n">
        <f aca="false">Inputs!V129</f>
        <v>0</v>
      </c>
      <c r="P134" s="102"/>
      <c r="Q134" s="103" t="n">
        <f aca="false">M134+J134+G134</f>
        <v>4.782</v>
      </c>
      <c r="R134" s="103" t="n">
        <f aca="false">N134+K134+H134</f>
        <v>4.877</v>
      </c>
      <c r="S134" s="103" t="n">
        <f aca="false">O134+L134+I134</f>
        <v>0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91" t="n">
        <f aca="false">AK134+AH134+AE134</f>
        <v>0</v>
      </c>
      <c r="AZ134" s="108"/>
    </row>
    <row r="135" customFormat="false" ht="12.75" hidden="false" customHeight="false" outlineLevel="0" collapsed="false">
      <c r="A135" s="25" t="n">
        <f aca="false">EDATE(A134,1)</f>
        <v>40756</v>
      </c>
      <c r="B135" s="95" t="n">
        <f aca="false">Inputs!S130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98" t="n">
        <f aca="false">VLOOKUP($A135,[1]!Table,MATCH(G$4,[1]!Curves,0))</f>
        <v>4.793</v>
      </c>
      <c r="H135" s="99" t="n">
        <f aca="false">Inputs!W130</f>
        <v>4.873</v>
      </c>
      <c r="I135" s="100" t="n">
        <f aca="false">Inputs!T130</f>
        <v>0</v>
      </c>
      <c r="J135" s="98" t="n">
        <f aca="false">VLOOKUP($A135,[1]!Table,MATCH(J$4,[1]!Curves,0))</f>
        <v>0.013</v>
      </c>
      <c r="K135" s="99" t="n">
        <f aca="false">Inputs!X130</f>
        <v>0.028</v>
      </c>
      <c r="L135" s="100" t="n">
        <f aca="false">Inputs!U130</f>
        <v>0</v>
      </c>
      <c r="M135" s="105" t="n">
        <v>0</v>
      </c>
      <c r="N135" s="99" t="n">
        <f aca="false">Inputs!Y130</f>
        <v>0</v>
      </c>
      <c r="O135" s="101" t="n">
        <f aca="false">Inputs!V130</f>
        <v>0</v>
      </c>
      <c r="P135" s="102"/>
      <c r="Q135" s="103" t="n">
        <f aca="false">M135+J135+G135</f>
        <v>4.806</v>
      </c>
      <c r="R135" s="103" t="n">
        <f aca="false">N135+K135+H135</f>
        <v>4.901</v>
      </c>
      <c r="S135" s="103" t="n">
        <f aca="false">O135+L135+I135</f>
        <v>0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91" t="n">
        <f aca="false">AK135+AH135+AE135</f>
        <v>0</v>
      </c>
      <c r="AZ135" s="108"/>
    </row>
    <row r="136" customFormat="false" ht="12.75" hidden="false" customHeight="false" outlineLevel="0" collapsed="false">
      <c r="A136" s="25" t="n">
        <f aca="false">EDATE(A135,1)</f>
        <v>40787</v>
      </c>
      <c r="B136" s="95" t="n">
        <f aca="false">Inputs!S131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98" t="n">
        <f aca="false">VLOOKUP($A136,[1]!Table,MATCH(G$4,[1]!Curves,0))</f>
        <v>4.803</v>
      </c>
      <c r="H136" s="99" t="n">
        <f aca="false">Inputs!W131</f>
        <v>4.883</v>
      </c>
      <c r="I136" s="100" t="n">
        <f aca="false">Inputs!T131</f>
        <v>0</v>
      </c>
      <c r="J136" s="98" t="n">
        <f aca="false">VLOOKUP($A136,[1]!Table,MATCH(J$4,[1]!Curves,0))</f>
        <v>0.013</v>
      </c>
      <c r="K136" s="99" t="n">
        <f aca="false">Inputs!X131</f>
        <v>0.028</v>
      </c>
      <c r="L136" s="100" t="n">
        <f aca="false">Inputs!U131</f>
        <v>0</v>
      </c>
      <c r="M136" s="105" t="n">
        <v>0</v>
      </c>
      <c r="N136" s="99" t="n">
        <f aca="false">Inputs!Y131</f>
        <v>0</v>
      </c>
      <c r="O136" s="101" t="n">
        <f aca="false">Inputs!V131</f>
        <v>0</v>
      </c>
      <c r="P136" s="102"/>
      <c r="Q136" s="103" t="n">
        <f aca="false">M136+J136+G136</f>
        <v>4.816</v>
      </c>
      <c r="R136" s="103" t="n">
        <f aca="false">N136+K136+H136</f>
        <v>4.911</v>
      </c>
      <c r="S136" s="103" t="n">
        <f aca="false">O136+L136+I136</f>
        <v>0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91" t="n">
        <f aca="false">AK136+AH136+AE136</f>
        <v>0</v>
      </c>
      <c r="AZ136" s="108"/>
    </row>
    <row r="137" customFormat="false" ht="12.75" hidden="false" customHeight="false" outlineLevel="0" collapsed="false">
      <c r="A137" s="25" t="n">
        <f aca="false">EDATE(A136,1)</f>
        <v>40817</v>
      </c>
      <c r="B137" s="95" t="n">
        <f aca="false">Inputs!S132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98" t="n">
        <f aca="false">VLOOKUP($A137,[1]!Table,MATCH(G$4,[1]!Curves,0))</f>
        <v>4.833</v>
      </c>
      <c r="H137" s="99" t="n">
        <f aca="false">Inputs!W132</f>
        <v>4.913</v>
      </c>
      <c r="I137" s="100" t="n">
        <f aca="false">Inputs!T132</f>
        <v>0</v>
      </c>
      <c r="J137" s="98" t="n">
        <f aca="false">VLOOKUP($A137,[1]!Table,MATCH(J$4,[1]!Curves,0))</f>
        <v>0.013</v>
      </c>
      <c r="K137" s="99" t="n">
        <f aca="false">Inputs!X132</f>
        <v>0.028</v>
      </c>
      <c r="L137" s="100" t="n">
        <f aca="false">Inputs!U132</f>
        <v>0</v>
      </c>
      <c r="M137" s="105" t="n">
        <v>0</v>
      </c>
      <c r="N137" s="99" t="n">
        <f aca="false">Inputs!Y132</f>
        <v>0</v>
      </c>
      <c r="O137" s="101" t="n">
        <f aca="false">Inputs!V132</f>
        <v>0</v>
      </c>
      <c r="P137" s="102"/>
      <c r="Q137" s="103" t="n">
        <f aca="false">M137+J137+G137</f>
        <v>4.846</v>
      </c>
      <c r="R137" s="103" t="n">
        <f aca="false">N137+K137+H137</f>
        <v>4.941</v>
      </c>
      <c r="S137" s="103" t="n">
        <f aca="false">O137+L137+I137</f>
        <v>0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91" t="n">
        <f aca="false">AK137+AH137+AE137</f>
        <v>0</v>
      </c>
      <c r="AZ137" s="108"/>
    </row>
    <row r="138" customFormat="false" ht="12.75" hidden="false" customHeight="false" outlineLevel="0" collapsed="false">
      <c r="A138" s="25" t="n">
        <f aca="false">EDATE(A137,1)</f>
        <v>40848</v>
      </c>
      <c r="B138" s="95" t="n">
        <f aca="false">Inputs!S133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98" t="n">
        <f aca="false">VLOOKUP($A138,[1]!Table,MATCH(G$4,[1]!Curves,0))</f>
        <v>4.973</v>
      </c>
      <c r="H138" s="99" t="n">
        <f aca="false">Inputs!W133</f>
        <v>5.053</v>
      </c>
      <c r="I138" s="100" t="n">
        <f aca="false">Inputs!T133</f>
        <v>0</v>
      </c>
      <c r="J138" s="98" t="n">
        <f aca="false">VLOOKUP($A138,[1]!Table,MATCH(J$4,[1]!Curves,0))</f>
        <v>0.0235</v>
      </c>
      <c r="K138" s="99" t="n">
        <f aca="false">Inputs!X133</f>
        <v>0.0385</v>
      </c>
      <c r="L138" s="100" t="n">
        <f aca="false">Inputs!U133</f>
        <v>0</v>
      </c>
      <c r="M138" s="105" t="n">
        <v>0</v>
      </c>
      <c r="N138" s="99" t="n">
        <f aca="false">Inputs!Y133</f>
        <v>0</v>
      </c>
      <c r="O138" s="101" t="n">
        <f aca="false">Inputs!V133</f>
        <v>0</v>
      </c>
      <c r="P138" s="102"/>
      <c r="Q138" s="103" t="n">
        <f aca="false">M138+J138+G138</f>
        <v>4.9965</v>
      </c>
      <c r="R138" s="103" t="n">
        <f aca="false">N138+K138+H138</f>
        <v>5.0915</v>
      </c>
      <c r="S138" s="103" t="n">
        <f aca="false">O138+L138+I138</f>
        <v>0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91" t="n">
        <f aca="false">AK138+AH138+AE138</f>
        <v>0</v>
      </c>
      <c r="AZ138" s="108"/>
    </row>
    <row r="139" customFormat="false" ht="12.75" hidden="false" customHeight="false" outlineLevel="0" collapsed="false">
      <c r="A139" s="25" t="n">
        <f aca="false">EDATE(A138,1)</f>
        <v>40878</v>
      </c>
      <c r="B139" s="95" t="n">
        <f aca="false">Inputs!S134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98" t="n">
        <f aca="false">VLOOKUP($A139,[1]!Table,MATCH(G$4,[1]!Curves,0))</f>
        <v>5.113</v>
      </c>
      <c r="H139" s="99" t="n">
        <f aca="false">Inputs!W134</f>
        <v>5.193</v>
      </c>
      <c r="I139" s="100" t="n">
        <f aca="false">Inputs!T134</f>
        <v>0</v>
      </c>
      <c r="J139" s="98" t="n">
        <f aca="false">VLOOKUP($A139,[1]!Table,MATCH(J$4,[1]!Curves,0))</f>
        <v>0.0235</v>
      </c>
      <c r="K139" s="99" t="n">
        <f aca="false">Inputs!X134</f>
        <v>0.0385</v>
      </c>
      <c r="L139" s="100" t="n">
        <f aca="false">Inputs!U134</f>
        <v>0</v>
      </c>
      <c r="M139" s="105" t="n">
        <v>0</v>
      </c>
      <c r="N139" s="99" t="n">
        <f aca="false">Inputs!Y134</f>
        <v>0</v>
      </c>
      <c r="O139" s="101" t="n">
        <f aca="false">Inputs!V134</f>
        <v>0</v>
      </c>
      <c r="P139" s="102"/>
      <c r="Q139" s="103" t="n">
        <f aca="false">M139+J139+G139</f>
        <v>5.1365</v>
      </c>
      <c r="R139" s="103" t="n">
        <f aca="false">N139+K139+H139</f>
        <v>5.2315</v>
      </c>
      <c r="S139" s="103" t="n">
        <f aca="false">O139+L139+I139</f>
        <v>0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91" t="n">
        <f aca="false">AK139+AH139+AE139</f>
        <v>0</v>
      </c>
      <c r="AZ139" s="108"/>
    </row>
    <row r="140" customFormat="false" ht="12.75" hidden="false" customHeight="false" outlineLevel="0" collapsed="false">
      <c r="A140" s="25" t="n">
        <f aca="false">EDATE(A139,1)</f>
        <v>40909</v>
      </c>
      <c r="B140" s="95" t="n">
        <f aca="false">Inputs!S135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98" t="n">
        <f aca="false">VLOOKUP($A140,[1]!Table,MATCH(G$4,[1]!Curves,0))</f>
        <v>5.188</v>
      </c>
      <c r="H140" s="99" t="n">
        <f aca="false">Inputs!W135</f>
        <v>5.268</v>
      </c>
      <c r="I140" s="100" t="n">
        <f aca="false">Inputs!T135</f>
        <v>0</v>
      </c>
      <c r="J140" s="98" t="n">
        <f aca="false">VLOOKUP($A140,[1]!Table,MATCH(J$4,[1]!Curves,0))</f>
        <v>0.0235</v>
      </c>
      <c r="K140" s="99" t="n">
        <f aca="false">Inputs!X135</f>
        <v>0.0385</v>
      </c>
      <c r="L140" s="100" t="n">
        <f aca="false">Inputs!U135</f>
        <v>0</v>
      </c>
      <c r="M140" s="105" t="n">
        <v>0</v>
      </c>
      <c r="N140" s="99" t="n">
        <f aca="false">Inputs!Y135</f>
        <v>0</v>
      </c>
      <c r="O140" s="101" t="n">
        <f aca="false">Inputs!V135</f>
        <v>0</v>
      </c>
      <c r="P140" s="102"/>
      <c r="Q140" s="103" t="n">
        <f aca="false">M140+J140+G140</f>
        <v>5.2115</v>
      </c>
      <c r="R140" s="103" t="n">
        <f aca="false">N140+K140+H140</f>
        <v>5.3065</v>
      </c>
      <c r="S140" s="103" t="n">
        <f aca="false">O140+L140+I140</f>
        <v>0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91" t="n">
        <f aca="false">AK140+AH140+AE140</f>
        <v>0</v>
      </c>
      <c r="AZ140" s="108"/>
    </row>
    <row r="141" customFormat="false" ht="12.75" hidden="false" customHeight="false" outlineLevel="0" collapsed="false">
      <c r="A141" s="25" t="n">
        <f aca="false">EDATE(A140,1)</f>
        <v>40940</v>
      </c>
      <c r="B141" s="95" t="n">
        <f aca="false">Inputs!S136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98" t="n">
        <f aca="false">VLOOKUP($A141,[1]!Table,MATCH(G$4,[1]!Curves,0))</f>
        <v>5.068</v>
      </c>
      <c r="H141" s="99" t="n">
        <f aca="false">Inputs!W136</f>
        <v>5.148</v>
      </c>
      <c r="I141" s="100" t="n">
        <f aca="false">Inputs!T136</f>
        <v>0</v>
      </c>
      <c r="J141" s="98" t="n">
        <f aca="false">VLOOKUP($A141,[1]!Table,MATCH(J$4,[1]!Curves,0))</f>
        <v>0.0235</v>
      </c>
      <c r="K141" s="99" t="n">
        <f aca="false">Inputs!X136</f>
        <v>0.0385</v>
      </c>
      <c r="L141" s="100" t="n">
        <f aca="false">Inputs!U136</f>
        <v>0</v>
      </c>
      <c r="M141" s="105" t="n">
        <v>0</v>
      </c>
      <c r="N141" s="99" t="n">
        <f aca="false">Inputs!Y136</f>
        <v>0</v>
      </c>
      <c r="O141" s="101" t="n">
        <f aca="false">Inputs!V136</f>
        <v>0</v>
      </c>
      <c r="P141" s="102"/>
      <c r="Q141" s="103" t="n">
        <f aca="false">M141+J141+G141</f>
        <v>5.0915</v>
      </c>
      <c r="R141" s="103" t="n">
        <f aca="false">N141+K141+H141</f>
        <v>5.1865</v>
      </c>
      <c r="S141" s="103" t="n">
        <f aca="false">O141+L141+I141</f>
        <v>0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91" t="n">
        <f aca="false">AK141+AH141+AE141</f>
        <v>0</v>
      </c>
      <c r="AZ141" s="108"/>
    </row>
    <row r="142" customFormat="false" ht="12.75" hidden="false" customHeight="false" outlineLevel="0" collapsed="false">
      <c r="A142" s="25" t="n">
        <f aca="false">EDATE(A141,1)</f>
        <v>40969</v>
      </c>
      <c r="B142" s="95" t="n">
        <f aca="false">Inputs!S137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98" t="n">
        <f aca="false">VLOOKUP($A142,[1]!Table,MATCH(G$4,[1]!Curves,0))</f>
        <v>4.943</v>
      </c>
      <c r="H142" s="99" t="n">
        <f aca="false">Inputs!W137</f>
        <v>5.023</v>
      </c>
      <c r="I142" s="100" t="n">
        <f aca="false">Inputs!T137</f>
        <v>0</v>
      </c>
      <c r="J142" s="98" t="n">
        <f aca="false">VLOOKUP($A142,[1]!Table,MATCH(J$4,[1]!Curves,0))</f>
        <v>0.0235</v>
      </c>
      <c r="K142" s="99" t="n">
        <f aca="false">Inputs!X137</f>
        <v>0.0385</v>
      </c>
      <c r="L142" s="100" t="n">
        <f aca="false">Inputs!U137</f>
        <v>0</v>
      </c>
      <c r="M142" s="105" t="n">
        <v>0</v>
      </c>
      <c r="N142" s="99" t="n">
        <f aca="false">Inputs!Y137</f>
        <v>0</v>
      </c>
      <c r="O142" s="101" t="n">
        <f aca="false">Inputs!V137</f>
        <v>0</v>
      </c>
      <c r="P142" s="102"/>
      <c r="Q142" s="103" t="n">
        <f aca="false">M142+J142+G142</f>
        <v>4.9665</v>
      </c>
      <c r="R142" s="103" t="n">
        <f aca="false">N142+K142+H142</f>
        <v>5.0615</v>
      </c>
      <c r="S142" s="103" t="n">
        <f aca="false">O142+L142+I142</f>
        <v>0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91" t="n">
        <f aca="false">AK142+AH142+AE142</f>
        <v>0</v>
      </c>
      <c r="AZ142" s="108"/>
    </row>
    <row r="143" customFormat="false" ht="12.75" hidden="false" customHeight="false" outlineLevel="0" collapsed="false">
      <c r="A143" s="25" t="n">
        <f aca="false">EDATE(A142,1)</f>
        <v>41000</v>
      </c>
      <c r="B143" s="95" t="n">
        <f aca="false">Inputs!S138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98" t="n">
        <f aca="false">VLOOKUP($A143,[1]!Table,MATCH(G$4,[1]!Curves,0))</f>
        <v>4.813</v>
      </c>
      <c r="H143" s="99" t="n">
        <f aca="false">Inputs!W138</f>
        <v>4.893</v>
      </c>
      <c r="I143" s="100" t="n">
        <f aca="false">Inputs!T138</f>
        <v>0</v>
      </c>
      <c r="J143" s="98" t="n">
        <f aca="false">VLOOKUP($A143,[1]!Table,MATCH(J$4,[1]!Curves,0))</f>
        <v>0.013</v>
      </c>
      <c r="K143" s="99" t="n">
        <f aca="false">Inputs!X138</f>
        <v>0.028</v>
      </c>
      <c r="L143" s="100" t="n">
        <f aca="false">Inputs!U138</f>
        <v>0</v>
      </c>
      <c r="M143" s="105" t="n">
        <v>0</v>
      </c>
      <c r="N143" s="99" t="n">
        <f aca="false">Inputs!Y138</f>
        <v>0</v>
      </c>
      <c r="O143" s="101" t="n">
        <f aca="false">Inputs!V138</f>
        <v>0</v>
      </c>
      <c r="P143" s="102"/>
      <c r="Q143" s="103" t="n">
        <f aca="false">M143+J143+G143</f>
        <v>4.826</v>
      </c>
      <c r="R143" s="103" t="n">
        <f aca="false">N143+K143+H143</f>
        <v>4.921</v>
      </c>
      <c r="S143" s="103" t="n">
        <f aca="false">O143+L143+I143</f>
        <v>0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91" t="n">
        <f aca="false">AK143+AH143+AE143</f>
        <v>0</v>
      </c>
      <c r="AZ143" s="108"/>
    </row>
    <row r="144" customFormat="false" ht="12.75" hidden="false" customHeight="false" outlineLevel="0" collapsed="false">
      <c r="A144" s="25" t="n">
        <f aca="false">EDATE(A143,1)</f>
        <v>41030</v>
      </c>
      <c r="B144" s="95" t="n">
        <f aca="false">Inputs!S139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98" t="n">
        <f aca="false">VLOOKUP($A144,[1]!Table,MATCH(G$4,[1]!Curves,0))</f>
        <v>4.803</v>
      </c>
      <c r="H144" s="99" t="n">
        <f aca="false">Inputs!W139</f>
        <v>4.883</v>
      </c>
      <c r="I144" s="100" t="n">
        <f aca="false">Inputs!T139</f>
        <v>0</v>
      </c>
      <c r="J144" s="98" t="n">
        <f aca="false">VLOOKUP($A144,[1]!Table,MATCH(J$4,[1]!Curves,0))</f>
        <v>0.013</v>
      </c>
      <c r="K144" s="99" t="n">
        <f aca="false">Inputs!X139</f>
        <v>0.028</v>
      </c>
      <c r="L144" s="100" t="n">
        <f aca="false">Inputs!U139</f>
        <v>0</v>
      </c>
      <c r="M144" s="105" t="n">
        <v>0</v>
      </c>
      <c r="N144" s="99" t="n">
        <f aca="false">Inputs!Y139</f>
        <v>0</v>
      </c>
      <c r="O144" s="101" t="n">
        <f aca="false">Inputs!V139</f>
        <v>0</v>
      </c>
      <c r="P144" s="102"/>
      <c r="Q144" s="103" t="n">
        <f aca="false">M144+J144+G144</f>
        <v>4.816</v>
      </c>
      <c r="R144" s="103" t="n">
        <f aca="false">N144+K144+H144</f>
        <v>4.911</v>
      </c>
      <c r="S144" s="103" t="n">
        <f aca="false">O144+L144+I144</f>
        <v>0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91" t="n">
        <f aca="false">AK144+AH144+AE144</f>
        <v>0</v>
      </c>
      <c r="AZ144" s="108"/>
    </row>
    <row r="145" customFormat="false" ht="12.75" hidden="false" customHeight="false" outlineLevel="0" collapsed="false">
      <c r="A145" s="25" t="n">
        <f aca="false">EDATE(A144,1)</f>
        <v>41061</v>
      </c>
      <c r="B145" s="95" t="n">
        <f aca="false">Inputs!S140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98" t="n">
        <f aca="false">VLOOKUP($A145,[1]!Table,MATCH(G$4,[1]!Curves,0))</f>
        <v>4.823</v>
      </c>
      <c r="H145" s="99" t="n">
        <f aca="false">Inputs!W140</f>
        <v>4.903</v>
      </c>
      <c r="I145" s="100" t="n">
        <f aca="false">Inputs!T140</f>
        <v>0</v>
      </c>
      <c r="J145" s="98" t="n">
        <f aca="false">VLOOKUP($A145,[1]!Table,MATCH(J$4,[1]!Curves,0))</f>
        <v>0.013</v>
      </c>
      <c r="K145" s="99" t="n">
        <f aca="false">Inputs!X140</f>
        <v>0.028</v>
      </c>
      <c r="L145" s="100" t="n">
        <f aca="false">Inputs!U140</f>
        <v>0</v>
      </c>
      <c r="M145" s="105" t="n">
        <v>0</v>
      </c>
      <c r="N145" s="99" t="n">
        <f aca="false">Inputs!Y140</f>
        <v>0</v>
      </c>
      <c r="O145" s="101" t="n">
        <f aca="false">Inputs!V140</f>
        <v>0</v>
      </c>
      <c r="P145" s="102"/>
      <c r="Q145" s="103" t="n">
        <f aca="false">M145+J145+G145</f>
        <v>4.836</v>
      </c>
      <c r="R145" s="103" t="n">
        <f aca="false">N145+K145+H145</f>
        <v>4.931</v>
      </c>
      <c r="S145" s="103" t="n">
        <f aca="false">O145+L145+I145</f>
        <v>0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91" t="n">
        <f aca="false">AK145+AH145+AE145</f>
        <v>0</v>
      </c>
      <c r="AZ145" s="108"/>
    </row>
    <row r="146" customFormat="false" ht="12.75" hidden="false" customHeight="false" outlineLevel="0" collapsed="false">
      <c r="A146" s="25" t="n">
        <f aca="false">EDATE(A145,1)</f>
        <v>41091</v>
      </c>
      <c r="B146" s="95" t="n">
        <f aca="false">Inputs!S141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98" t="n">
        <f aca="false">VLOOKUP($A146,[1]!Table,MATCH(G$4,[1]!Curves,0))</f>
        <v>4.844</v>
      </c>
      <c r="H146" s="99" t="n">
        <f aca="false">Inputs!W141</f>
        <v>4.924</v>
      </c>
      <c r="I146" s="100" t="n">
        <f aca="false">Inputs!T141</f>
        <v>0</v>
      </c>
      <c r="J146" s="98" t="n">
        <f aca="false">VLOOKUP($A146,[1]!Table,MATCH(J$4,[1]!Curves,0))</f>
        <v>0.013</v>
      </c>
      <c r="K146" s="99" t="n">
        <f aca="false">Inputs!X141</f>
        <v>0.028</v>
      </c>
      <c r="L146" s="100" t="n">
        <f aca="false">Inputs!U141</f>
        <v>0</v>
      </c>
      <c r="M146" s="105" t="n">
        <v>0</v>
      </c>
      <c r="N146" s="99" t="n">
        <f aca="false">Inputs!Y141</f>
        <v>0</v>
      </c>
      <c r="O146" s="101" t="n">
        <f aca="false">Inputs!V141</f>
        <v>0</v>
      </c>
      <c r="P146" s="102"/>
      <c r="Q146" s="103" t="n">
        <f aca="false">M146+J146+G146</f>
        <v>4.857</v>
      </c>
      <c r="R146" s="103" t="n">
        <f aca="false">N146+K146+H146</f>
        <v>4.952</v>
      </c>
      <c r="S146" s="103" t="n">
        <f aca="false">O146+L146+I146</f>
        <v>0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91" t="n">
        <f aca="false">AK146+AH146+AE146</f>
        <v>0</v>
      </c>
      <c r="AZ146" s="108"/>
    </row>
    <row r="147" customFormat="false" ht="12.75" hidden="false" customHeight="false" outlineLevel="0" collapsed="false">
      <c r="A147" s="25" t="n">
        <f aca="false">EDATE(A146,1)</f>
        <v>41122</v>
      </c>
      <c r="B147" s="95" t="n">
        <f aca="false">Inputs!S142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98" t="n">
        <f aca="false">VLOOKUP($A147,[1]!Table,MATCH(G$4,[1]!Curves,0))</f>
        <v>4.868</v>
      </c>
      <c r="H147" s="99" t="n">
        <f aca="false">Inputs!W142</f>
        <v>4.948</v>
      </c>
      <c r="I147" s="100" t="n">
        <f aca="false">Inputs!T142</f>
        <v>0</v>
      </c>
      <c r="J147" s="98" t="n">
        <f aca="false">VLOOKUP($A147,[1]!Table,MATCH(J$4,[1]!Curves,0))</f>
        <v>0.013</v>
      </c>
      <c r="K147" s="99" t="n">
        <f aca="false">Inputs!X142</f>
        <v>0.028</v>
      </c>
      <c r="L147" s="100" t="n">
        <f aca="false">Inputs!U142</f>
        <v>0</v>
      </c>
      <c r="M147" s="105" t="n">
        <v>0</v>
      </c>
      <c r="N147" s="99" t="n">
        <f aca="false">Inputs!Y142</f>
        <v>0</v>
      </c>
      <c r="O147" s="101" t="n">
        <f aca="false">Inputs!V142</f>
        <v>0</v>
      </c>
      <c r="P147" s="102"/>
      <c r="Q147" s="103" t="n">
        <f aca="false">M147+J147+G147</f>
        <v>4.881</v>
      </c>
      <c r="R147" s="103" t="n">
        <f aca="false">N147+K147+H147</f>
        <v>4.976</v>
      </c>
      <c r="S147" s="103" t="n">
        <f aca="false">O147+L147+I147</f>
        <v>0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91" t="n">
        <f aca="false">AK147+AH147+AE147</f>
        <v>0</v>
      </c>
      <c r="AZ147" s="108"/>
    </row>
    <row r="148" customFormat="false" ht="12.75" hidden="false" customHeight="false" outlineLevel="0" collapsed="false">
      <c r="A148" s="25" t="n">
        <f aca="false">EDATE(A147,1)</f>
        <v>41153</v>
      </c>
      <c r="B148" s="95" t="n">
        <f aca="false">Inputs!S143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98" t="n">
        <f aca="false">VLOOKUP($A148,[1]!Table,MATCH(G$4,[1]!Curves,0))</f>
        <v>4.878</v>
      </c>
      <c r="H148" s="99" t="n">
        <f aca="false">Inputs!W143</f>
        <v>4.958</v>
      </c>
      <c r="I148" s="100" t="n">
        <f aca="false">Inputs!T143</f>
        <v>0</v>
      </c>
      <c r="J148" s="98" t="n">
        <f aca="false">VLOOKUP($A148,[1]!Table,MATCH(J$4,[1]!Curves,0))</f>
        <v>0.013</v>
      </c>
      <c r="K148" s="99" t="n">
        <f aca="false">Inputs!X143</f>
        <v>0.028</v>
      </c>
      <c r="L148" s="100" t="n">
        <f aca="false">Inputs!U143</f>
        <v>0</v>
      </c>
      <c r="M148" s="105" t="n">
        <v>0</v>
      </c>
      <c r="N148" s="99" t="n">
        <f aca="false">Inputs!Y143</f>
        <v>0</v>
      </c>
      <c r="O148" s="101" t="n">
        <f aca="false">Inputs!V143</f>
        <v>0</v>
      </c>
      <c r="P148" s="102"/>
      <c r="Q148" s="103" t="n">
        <f aca="false">M148+J148+G148</f>
        <v>4.891</v>
      </c>
      <c r="R148" s="103" t="n">
        <f aca="false">N148+K148+H148</f>
        <v>4.986</v>
      </c>
      <c r="S148" s="103" t="n">
        <f aca="false">O148+L148+I148</f>
        <v>0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91" t="n">
        <f aca="false">AK148+AH148+AE148</f>
        <v>0</v>
      </c>
      <c r="AZ148" s="108"/>
    </row>
    <row r="149" customFormat="false" ht="12.75" hidden="false" customHeight="false" outlineLevel="0" collapsed="false">
      <c r="A149" s="25" t="n">
        <f aca="false">EDATE(A148,1)</f>
        <v>41183</v>
      </c>
      <c r="B149" s="95" t="n">
        <f aca="false">Inputs!S144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98" t="n">
        <f aca="false">VLOOKUP($A149,[1]!Table,MATCH(G$4,[1]!Curves,0))</f>
        <v>4.908</v>
      </c>
      <c r="H149" s="99" t="n">
        <f aca="false">Inputs!W144</f>
        <v>4.988</v>
      </c>
      <c r="I149" s="100" t="n">
        <f aca="false">Inputs!T144</f>
        <v>0</v>
      </c>
      <c r="J149" s="98" t="n">
        <f aca="false">VLOOKUP($A149,[1]!Table,MATCH(J$4,[1]!Curves,0))</f>
        <v>0.013</v>
      </c>
      <c r="K149" s="99" t="n">
        <f aca="false">Inputs!X144</f>
        <v>0.028</v>
      </c>
      <c r="L149" s="100" t="n">
        <f aca="false">Inputs!U144</f>
        <v>0</v>
      </c>
      <c r="M149" s="105" t="n">
        <v>0</v>
      </c>
      <c r="N149" s="99" t="n">
        <f aca="false">Inputs!Y144</f>
        <v>0</v>
      </c>
      <c r="O149" s="101" t="n">
        <f aca="false">Inputs!V144</f>
        <v>0</v>
      </c>
      <c r="P149" s="102"/>
      <c r="Q149" s="103" t="n">
        <f aca="false">M149+J149+G149</f>
        <v>4.921</v>
      </c>
      <c r="R149" s="103" t="n">
        <f aca="false">N149+K149+H149</f>
        <v>5.016</v>
      </c>
      <c r="S149" s="103" t="n">
        <f aca="false">O149+L149+I149</f>
        <v>0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91" t="n">
        <f aca="false">AK149+AH149+AE149</f>
        <v>0</v>
      </c>
      <c r="AZ149" s="108"/>
    </row>
    <row r="150" customFormat="false" ht="12.75" hidden="false" customHeight="false" outlineLevel="0" collapsed="false">
      <c r="A150" s="25" t="n">
        <f aca="false">EDATE(A149,1)</f>
        <v>41214</v>
      </c>
      <c r="B150" s="95" t="n">
        <f aca="false">Inputs!S145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98" t="n">
        <f aca="false">VLOOKUP($A150,[1]!Table,MATCH(G$4,[1]!Curves,0))</f>
        <v>5.048</v>
      </c>
      <c r="H150" s="99" t="n">
        <f aca="false">Inputs!W145</f>
        <v>5.128</v>
      </c>
      <c r="I150" s="100" t="n">
        <f aca="false">Inputs!T145</f>
        <v>0</v>
      </c>
      <c r="J150" s="98" t="n">
        <f aca="false">VLOOKUP($A150,[1]!Table,MATCH(J$4,[1]!Curves,0))</f>
        <v>0.0235</v>
      </c>
      <c r="K150" s="99" t="n">
        <f aca="false">Inputs!X145</f>
        <v>0.0385</v>
      </c>
      <c r="L150" s="100" t="n">
        <f aca="false">Inputs!U145</f>
        <v>0</v>
      </c>
      <c r="M150" s="105" t="n">
        <v>0</v>
      </c>
      <c r="N150" s="99" t="n">
        <f aca="false">Inputs!Y145</f>
        <v>0</v>
      </c>
      <c r="O150" s="101" t="n">
        <f aca="false">Inputs!V145</f>
        <v>0</v>
      </c>
      <c r="P150" s="102"/>
      <c r="Q150" s="103" t="n">
        <f aca="false">M150+J150+G150</f>
        <v>5.0715</v>
      </c>
      <c r="R150" s="103" t="n">
        <f aca="false">N150+K150+H150</f>
        <v>5.1665</v>
      </c>
      <c r="S150" s="103" t="n">
        <f aca="false">O150+L150+I150</f>
        <v>0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91" t="n">
        <f aca="false">AK150+AH150+AE150</f>
        <v>0</v>
      </c>
      <c r="AZ150" s="108"/>
    </row>
    <row r="151" customFormat="false" ht="12.75" hidden="false" customHeight="false" outlineLevel="0" collapsed="false">
      <c r="A151" s="25" t="n">
        <f aca="false">EDATE(A150,1)</f>
        <v>41244</v>
      </c>
      <c r="B151" s="95" t="n">
        <f aca="false">Inputs!S146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98" t="n">
        <f aca="false">VLOOKUP($A151,[1]!Table,MATCH(G$4,[1]!Curves,0))</f>
        <v>5.188</v>
      </c>
      <c r="H151" s="99" t="n">
        <f aca="false">Inputs!W146</f>
        <v>5.268</v>
      </c>
      <c r="I151" s="100" t="n">
        <f aca="false">Inputs!T146</f>
        <v>0</v>
      </c>
      <c r="J151" s="98" t="n">
        <f aca="false">VLOOKUP($A151,[1]!Table,MATCH(J$4,[1]!Curves,0))</f>
        <v>0.0235</v>
      </c>
      <c r="K151" s="99" t="n">
        <f aca="false">Inputs!X146</f>
        <v>0.0385</v>
      </c>
      <c r="L151" s="100" t="n">
        <f aca="false">Inputs!U146</f>
        <v>0</v>
      </c>
      <c r="M151" s="105" t="n">
        <v>0</v>
      </c>
      <c r="N151" s="99" t="n">
        <f aca="false">Inputs!Y146</f>
        <v>0</v>
      </c>
      <c r="O151" s="101" t="n">
        <f aca="false">Inputs!V146</f>
        <v>0</v>
      </c>
      <c r="P151" s="102"/>
      <c r="Q151" s="103" t="n">
        <f aca="false">M151+J151+G151</f>
        <v>5.2115</v>
      </c>
      <c r="R151" s="103" t="n">
        <f aca="false">N151+K151+H151</f>
        <v>5.3065</v>
      </c>
      <c r="S151" s="103" t="n">
        <f aca="false">O151+L151+I151</f>
        <v>0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91" t="n">
        <f aca="false">AK151+AH151+AE151</f>
        <v>0</v>
      </c>
      <c r="AZ151" s="108"/>
    </row>
    <row r="152" customFormat="false" ht="12.75" hidden="false" customHeight="false" outlineLevel="0" collapsed="false">
      <c r="A152" s="25" t="n">
        <f aca="false">EDATE(A151,1)</f>
        <v>41275</v>
      </c>
      <c r="B152" s="95" t="n">
        <f aca="false">Inputs!S147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98" t="n">
        <f aca="false">VLOOKUP($A152,[1]!Table,MATCH(G$4,[1]!Curves,0))</f>
        <v>5.268</v>
      </c>
      <c r="H152" s="99" t="n">
        <f aca="false">Inputs!W147</f>
        <v>5.348</v>
      </c>
      <c r="I152" s="100" t="n">
        <f aca="false">Inputs!T147</f>
        <v>0</v>
      </c>
      <c r="J152" s="98" t="n">
        <f aca="false">VLOOKUP($A152,[1]!Table,MATCH(J$4,[1]!Curves,0))</f>
        <v>0.0235</v>
      </c>
      <c r="K152" s="99" t="n">
        <f aca="false">Inputs!X147</f>
        <v>0.0385</v>
      </c>
      <c r="L152" s="100" t="n">
        <f aca="false">Inputs!U147</f>
        <v>0</v>
      </c>
      <c r="M152" s="105" t="n">
        <v>0</v>
      </c>
      <c r="N152" s="99" t="n">
        <f aca="false">Inputs!Y147</f>
        <v>0</v>
      </c>
      <c r="O152" s="101" t="n">
        <f aca="false">Inputs!V147</f>
        <v>0</v>
      </c>
      <c r="P152" s="102"/>
      <c r="Q152" s="103" t="n">
        <f aca="false">M152+J152+G152</f>
        <v>5.2915</v>
      </c>
      <c r="R152" s="103" t="n">
        <f aca="false">N152+K152+H152</f>
        <v>5.3865</v>
      </c>
      <c r="S152" s="103" t="n">
        <f aca="false">O152+L152+I152</f>
        <v>0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91" t="n">
        <f aca="false">AK152+AH152+AE152</f>
        <v>0</v>
      </c>
      <c r="AZ152" s="108"/>
    </row>
    <row r="153" customFormat="false" ht="12.75" hidden="false" customHeight="false" outlineLevel="0" collapsed="false">
      <c r="A153" s="25" t="n">
        <f aca="false">EDATE(A152,1)</f>
        <v>41306</v>
      </c>
      <c r="B153" s="95" t="n">
        <f aca="false">Inputs!S148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98" t="n">
        <f aca="false">VLOOKUP($A153,[1]!Table,MATCH(G$4,[1]!Curves,0))</f>
        <v>5.148</v>
      </c>
      <c r="H153" s="99" t="n">
        <f aca="false">Inputs!W148</f>
        <v>5.228</v>
      </c>
      <c r="I153" s="100" t="n">
        <f aca="false">Inputs!T148</f>
        <v>0</v>
      </c>
      <c r="J153" s="98" t="n">
        <f aca="false">VLOOKUP($A153,[1]!Table,MATCH(J$4,[1]!Curves,0))</f>
        <v>0.0235</v>
      </c>
      <c r="K153" s="99" t="n">
        <f aca="false">Inputs!X148</f>
        <v>0.0385</v>
      </c>
      <c r="L153" s="100" t="n">
        <f aca="false">Inputs!U148</f>
        <v>0</v>
      </c>
      <c r="M153" s="105" t="n">
        <v>0</v>
      </c>
      <c r="N153" s="99" t="n">
        <f aca="false">Inputs!Y148</f>
        <v>0</v>
      </c>
      <c r="O153" s="101" t="n">
        <f aca="false">Inputs!V148</f>
        <v>0</v>
      </c>
      <c r="P153" s="102"/>
      <c r="Q153" s="103" t="n">
        <f aca="false">M153+J153+G153</f>
        <v>5.1715</v>
      </c>
      <c r="R153" s="103" t="n">
        <f aca="false">N153+K153+H153</f>
        <v>5.2665</v>
      </c>
      <c r="S153" s="103" t="n">
        <f aca="false">O153+L153+I153</f>
        <v>0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91" t="n">
        <f aca="false">AK153+AH153+AE153</f>
        <v>0</v>
      </c>
      <c r="AZ153" s="108"/>
    </row>
    <row r="154" customFormat="false" ht="12.75" hidden="false" customHeight="false" outlineLevel="0" collapsed="false">
      <c r="A154" s="25" t="n">
        <f aca="false">EDATE(A153,1)</f>
        <v>41334</v>
      </c>
      <c r="B154" s="95" t="n">
        <f aca="false">Inputs!S149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98" t="n">
        <f aca="false">VLOOKUP($A154,[1]!Table,MATCH(G$4,[1]!Curves,0))</f>
        <v>5.023</v>
      </c>
      <c r="H154" s="99" t="n">
        <f aca="false">Inputs!W149</f>
        <v>5.103</v>
      </c>
      <c r="I154" s="100" t="n">
        <f aca="false">Inputs!T149</f>
        <v>0</v>
      </c>
      <c r="J154" s="98" t="n">
        <f aca="false">VLOOKUP($A154,[1]!Table,MATCH(J$4,[1]!Curves,0))</f>
        <v>0.0235</v>
      </c>
      <c r="K154" s="99" t="n">
        <f aca="false">Inputs!X149</f>
        <v>0.0385</v>
      </c>
      <c r="L154" s="100" t="n">
        <f aca="false">Inputs!U149</f>
        <v>0</v>
      </c>
      <c r="M154" s="105" t="n">
        <v>0</v>
      </c>
      <c r="N154" s="99" t="n">
        <f aca="false">Inputs!Y149</f>
        <v>0</v>
      </c>
      <c r="O154" s="101" t="n">
        <f aca="false">Inputs!V149</f>
        <v>0</v>
      </c>
      <c r="P154" s="102"/>
      <c r="Q154" s="103" t="n">
        <f aca="false">M154+J154+G154</f>
        <v>5.0465</v>
      </c>
      <c r="R154" s="103" t="n">
        <f aca="false">N154+K154+H154</f>
        <v>5.1415</v>
      </c>
      <c r="S154" s="103" t="n">
        <f aca="false">O154+L154+I154</f>
        <v>0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91" t="n">
        <f aca="false">AK154+AH154+AE154</f>
        <v>0</v>
      </c>
      <c r="AZ154" s="108"/>
    </row>
    <row r="155" customFormat="false" ht="12.75" hidden="false" customHeight="false" outlineLevel="0" collapsed="false">
      <c r="A155" s="25" t="n">
        <f aca="false">EDATE(A154,1)</f>
        <v>41365</v>
      </c>
      <c r="B155" s="95" t="n">
        <f aca="false">Inputs!S150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98" t="n">
        <f aca="false">VLOOKUP($A155,[1]!Table,MATCH(G$4,[1]!Curves,0))</f>
        <v>4.893</v>
      </c>
      <c r="H155" s="99" t="n">
        <f aca="false">Inputs!W150</f>
        <v>4.973</v>
      </c>
      <c r="I155" s="100" t="n">
        <f aca="false">Inputs!T150</f>
        <v>0</v>
      </c>
      <c r="J155" s="98" t="n">
        <f aca="false">VLOOKUP($A155,[1]!Table,MATCH(J$4,[1]!Curves,0))</f>
        <v>0.013</v>
      </c>
      <c r="K155" s="99" t="n">
        <f aca="false">Inputs!X150</f>
        <v>0.028</v>
      </c>
      <c r="L155" s="100" t="n">
        <f aca="false">Inputs!U150</f>
        <v>0</v>
      </c>
      <c r="M155" s="105" t="n">
        <v>0</v>
      </c>
      <c r="N155" s="99" t="n">
        <f aca="false">Inputs!Y150</f>
        <v>0</v>
      </c>
      <c r="O155" s="101" t="n">
        <f aca="false">Inputs!V150</f>
        <v>0</v>
      </c>
      <c r="P155" s="102"/>
      <c r="Q155" s="103" t="n">
        <f aca="false">M155+J155+G155</f>
        <v>4.906</v>
      </c>
      <c r="R155" s="103" t="n">
        <f aca="false">N155+K155+H155</f>
        <v>5.001</v>
      </c>
      <c r="S155" s="103" t="n">
        <f aca="false">O155+L155+I155</f>
        <v>0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91" t="n">
        <f aca="false">AK155+AH155+AE155</f>
        <v>0</v>
      </c>
      <c r="AZ155" s="108"/>
    </row>
    <row r="156" customFormat="false" ht="12.75" hidden="false" customHeight="false" outlineLevel="0" collapsed="false">
      <c r="A156" s="25" t="n">
        <f aca="false">EDATE(A155,1)</f>
        <v>41395</v>
      </c>
      <c r="B156" s="95" t="n">
        <f aca="false">Inputs!S151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98" t="n">
        <f aca="false">VLOOKUP($A156,[1]!Table,MATCH(G$4,[1]!Curves,0))</f>
        <v>4.883</v>
      </c>
      <c r="H156" s="99" t="n">
        <f aca="false">Inputs!W151</f>
        <v>4.963</v>
      </c>
      <c r="I156" s="100" t="n">
        <f aca="false">Inputs!T151</f>
        <v>0</v>
      </c>
      <c r="J156" s="98" t="n">
        <f aca="false">VLOOKUP($A156,[1]!Table,MATCH(J$4,[1]!Curves,0))</f>
        <v>0.013</v>
      </c>
      <c r="K156" s="99" t="n">
        <f aca="false">Inputs!X151</f>
        <v>0.028</v>
      </c>
      <c r="L156" s="100" t="n">
        <f aca="false">Inputs!U151</f>
        <v>0</v>
      </c>
      <c r="M156" s="105" t="n">
        <v>0</v>
      </c>
      <c r="N156" s="99" t="n">
        <f aca="false">Inputs!Y151</f>
        <v>0</v>
      </c>
      <c r="O156" s="101" t="n">
        <f aca="false">Inputs!V151</f>
        <v>0</v>
      </c>
      <c r="P156" s="102"/>
      <c r="Q156" s="103" t="n">
        <f aca="false">M156+J156+G156</f>
        <v>4.896</v>
      </c>
      <c r="R156" s="103" t="n">
        <f aca="false">N156+K156+H156</f>
        <v>4.991</v>
      </c>
      <c r="S156" s="103" t="n">
        <f aca="false">O156+L156+I156</f>
        <v>0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91" t="n">
        <f aca="false">AK156+AH156+AE156</f>
        <v>0</v>
      </c>
      <c r="AZ156" s="108"/>
    </row>
    <row r="157" customFormat="false" ht="12.75" hidden="false" customHeight="false" outlineLevel="0" collapsed="false">
      <c r="A157" s="25" t="n">
        <f aca="false">EDATE(A156,1)</f>
        <v>41426</v>
      </c>
      <c r="B157" s="95" t="n">
        <f aca="false">Inputs!S152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98" t="n">
        <f aca="false">VLOOKUP($A157,[1]!Table,MATCH(G$4,[1]!Curves,0))</f>
        <v>4.903</v>
      </c>
      <c r="H157" s="99" t="n">
        <f aca="false">Inputs!W152</f>
        <v>4.983</v>
      </c>
      <c r="I157" s="100" t="n">
        <f aca="false">Inputs!T152</f>
        <v>0</v>
      </c>
      <c r="J157" s="98" t="n">
        <f aca="false">VLOOKUP($A157,[1]!Table,MATCH(J$4,[1]!Curves,0))</f>
        <v>0.013</v>
      </c>
      <c r="K157" s="99" t="n">
        <f aca="false">Inputs!X152</f>
        <v>0.028</v>
      </c>
      <c r="L157" s="100" t="n">
        <f aca="false">Inputs!U152</f>
        <v>0</v>
      </c>
      <c r="M157" s="105" t="n">
        <v>0</v>
      </c>
      <c r="N157" s="99" t="n">
        <f aca="false">Inputs!Y152</f>
        <v>0</v>
      </c>
      <c r="O157" s="101" t="n">
        <f aca="false">Inputs!V152</f>
        <v>0</v>
      </c>
      <c r="P157" s="102"/>
      <c r="Q157" s="103" t="n">
        <f aca="false">M157+J157+G157</f>
        <v>4.916</v>
      </c>
      <c r="R157" s="103" t="n">
        <f aca="false">N157+K157+H157</f>
        <v>5.011</v>
      </c>
      <c r="S157" s="103" t="n">
        <f aca="false">O157+L157+I157</f>
        <v>0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91" t="n">
        <f aca="false">AK157+AH157+AE157</f>
        <v>0</v>
      </c>
      <c r="AZ157" s="108"/>
    </row>
    <row r="158" customFormat="false" ht="12.75" hidden="false" customHeight="false" outlineLevel="0" collapsed="false">
      <c r="A158" s="25" t="n">
        <f aca="false">EDATE(A157,1)</f>
        <v>41456</v>
      </c>
      <c r="B158" s="95" t="n">
        <f aca="false">Inputs!S153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98" t="n">
        <f aca="false">VLOOKUP($A158,[1]!Table,MATCH(G$4,[1]!Curves,0))</f>
        <v>4.924</v>
      </c>
      <c r="H158" s="99" t="n">
        <f aca="false">Inputs!W153</f>
        <v>5.004</v>
      </c>
      <c r="I158" s="100" t="n">
        <f aca="false">Inputs!T153</f>
        <v>0</v>
      </c>
      <c r="J158" s="98" t="n">
        <f aca="false">VLOOKUP($A158,[1]!Table,MATCH(J$4,[1]!Curves,0))</f>
        <v>0.013</v>
      </c>
      <c r="K158" s="99" t="n">
        <f aca="false">Inputs!X153</f>
        <v>0.028</v>
      </c>
      <c r="L158" s="100" t="n">
        <f aca="false">Inputs!U153</f>
        <v>0</v>
      </c>
      <c r="M158" s="105" t="n">
        <v>0</v>
      </c>
      <c r="N158" s="99" t="n">
        <f aca="false">Inputs!Y153</f>
        <v>0</v>
      </c>
      <c r="O158" s="101" t="n">
        <f aca="false">Inputs!V153</f>
        <v>0</v>
      </c>
      <c r="P158" s="102"/>
      <c r="Q158" s="103" t="n">
        <f aca="false">M158+J158+G158</f>
        <v>4.937</v>
      </c>
      <c r="R158" s="103" t="n">
        <f aca="false">N158+K158+H158</f>
        <v>5.032</v>
      </c>
      <c r="S158" s="103" t="n">
        <f aca="false">O158+L158+I158</f>
        <v>0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91" t="n">
        <f aca="false">AK158+AH158+AE158</f>
        <v>0</v>
      </c>
      <c r="AZ158" s="108"/>
    </row>
    <row r="159" customFormat="false" ht="12.75" hidden="false" customHeight="false" outlineLevel="0" collapsed="false">
      <c r="A159" s="25" t="n">
        <f aca="false">EDATE(A158,1)</f>
        <v>41487</v>
      </c>
      <c r="B159" s="95" t="n">
        <f aca="false">Inputs!S154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98" t="n">
        <f aca="false">VLOOKUP($A159,[1]!Table,MATCH(G$4,[1]!Curves,0))</f>
        <v>4.948</v>
      </c>
      <c r="H159" s="99" t="n">
        <f aca="false">Inputs!W154</f>
        <v>5.028</v>
      </c>
      <c r="I159" s="100" t="n">
        <f aca="false">Inputs!T154</f>
        <v>0</v>
      </c>
      <c r="J159" s="98" t="n">
        <f aca="false">VLOOKUP($A159,[1]!Table,MATCH(J$4,[1]!Curves,0))</f>
        <v>0.013</v>
      </c>
      <c r="K159" s="99" t="n">
        <f aca="false">Inputs!X154</f>
        <v>0.028</v>
      </c>
      <c r="L159" s="100" t="n">
        <f aca="false">Inputs!U154</f>
        <v>0</v>
      </c>
      <c r="M159" s="105" t="n">
        <v>0</v>
      </c>
      <c r="N159" s="99" t="n">
        <f aca="false">Inputs!Y154</f>
        <v>0</v>
      </c>
      <c r="O159" s="101" t="n">
        <f aca="false">Inputs!V154</f>
        <v>0</v>
      </c>
      <c r="P159" s="102"/>
      <c r="Q159" s="103" t="n">
        <f aca="false">M159+J159+G159</f>
        <v>4.961</v>
      </c>
      <c r="R159" s="103" t="n">
        <f aca="false">N159+K159+H159</f>
        <v>5.056</v>
      </c>
      <c r="S159" s="103" t="n">
        <f aca="false">O159+L159+I159</f>
        <v>0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91" t="n">
        <f aca="false">AK159+AH159+AE159</f>
        <v>0</v>
      </c>
      <c r="AZ159" s="108"/>
    </row>
    <row r="160" customFormat="false" ht="12.75" hidden="false" customHeight="false" outlineLevel="0" collapsed="false">
      <c r="A160" s="25" t="n">
        <f aca="false">EDATE(A159,1)</f>
        <v>41518</v>
      </c>
      <c r="B160" s="95" t="n">
        <f aca="false">Inputs!S155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98" t="n">
        <f aca="false">VLOOKUP($A160,[1]!Table,MATCH(G$4,[1]!Curves,0))</f>
        <v>4.958</v>
      </c>
      <c r="H160" s="99" t="n">
        <f aca="false">Inputs!W155</f>
        <v>5.038</v>
      </c>
      <c r="I160" s="100" t="n">
        <f aca="false">Inputs!T155</f>
        <v>0</v>
      </c>
      <c r="J160" s="98" t="n">
        <f aca="false">VLOOKUP($A160,[1]!Table,MATCH(J$4,[1]!Curves,0))</f>
        <v>0.013</v>
      </c>
      <c r="K160" s="99" t="n">
        <f aca="false">Inputs!X155</f>
        <v>0.028</v>
      </c>
      <c r="L160" s="100" t="n">
        <f aca="false">Inputs!U155</f>
        <v>0</v>
      </c>
      <c r="M160" s="105" t="n">
        <v>0</v>
      </c>
      <c r="N160" s="99" t="n">
        <f aca="false">Inputs!Y155</f>
        <v>0</v>
      </c>
      <c r="O160" s="101" t="n">
        <f aca="false">Inputs!V155</f>
        <v>0</v>
      </c>
      <c r="P160" s="102"/>
      <c r="Q160" s="103" t="n">
        <f aca="false">M160+J160+G160</f>
        <v>4.971</v>
      </c>
      <c r="R160" s="103" t="n">
        <f aca="false">N160+K160+H160</f>
        <v>5.066</v>
      </c>
      <c r="S160" s="103" t="n">
        <f aca="false">O160+L160+I160</f>
        <v>0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91" t="n">
        <f aca="false">AK160+AH160+AE160</f>
        <v>0</v>
      </c>
      <c r="AZ160" s="108"/>
    </row>
    <row r="161" customFormat="false" ht="12.75" hidden="false" customHeight="false" outlineLevel="0" collapsed="false">
      <c r="A161" s="25" t="n">
        <f aca="false">EDATE(A160,1)</f>
        <v>41548</v>
      </c>
      <c r="B161" s="95" t="n">
        <f aca="false">Inputs!S156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98" t="n">
        <f aca="false">VLOOKUP($A161,[1]!Table,MATCH(G$4,[1]!Curves,0))</f>
        <v>4.988</v>
      </c>
      <c r="H161" s="99" t="n">
        <f aca="false">Inputs!W156</f>
        <v>5.068</v>
      </c>
      <c r="I161" s="100" t="n">
        <f aca="false">Inputs!T156</f>
        <v>0</v>
      </c>
      <c r="J161" s="98" t="n">
        <f aca="false">VLOOKUP($A161,[1]!Table,MATCH(J$4,[1]!Curves,0))</f>
        <v>0.013</v>
      </c>
      <c r="K161" s="99" t="n">
        <f aca="false">Inputs!X156</f>
        <v>0.028</v>
      </c>
      <c r="L161" s="100" t="n">
        <f aca="false">Inputs!U156</f>
        <v>0</v>
      </c>
      <c r="M161" s="105" t="n">
        <v>0</v>
      </c>
      <c r="N161" s="99" t="n">
        <f aca="false">Inputs!Y156</f>
        <v>0</v>
      </c>
      <c r="O161" s="101" t="n">
        <f aca="false">Inputs!V156</f>
        <v>0</v>
      </c>
      <c r="P161" s="102"/>
      <c r="Q161" s="103" t="n">
        <f aca="false">M161+J161+G161</f>
        <v>5.001</v>
      </c>
      <c r="R161" s="103" t="n">
        <f aca="false">N161+K161+H161</f>
        <v>5.096</v>
      </c>
      <c r="S161" s="103" t="n">
        <f aca="false">O161+L161+I161</f>
        <v>0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91" t="n">
        <f aca="false">AK161+AH161+AE161</f>
        <v>0</v>
      </c>
      <c r="AZ161" s="108"/>
    </row>
    <row r="162" customFormat="false" ht="12.75" hidden="false" customHeight="false" outlineLevel="0" collapsed="false">
      <c r="A162" s="25" t="n">
        <f aca="false">EDATE(A161,1)</f>
        <v>41579</v>
      </c>
      <c r="B162" s="95" t="n">
        <f aca="false">Inputs!S157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98" t="n">
        <f aca="false">VLOOKUP($A162,[1]!Table,MATCH(G$4,[1]!Curves,0))</f>
        <v>5.128</v>
      </c>
      <c r="H162" s="99" t="n">
        <f aca="false">Inputs!W157</f>
        <v>5.208</v>
      </c>
      <c r="I162" s="100" t="n">
        <f aca="false">Inputs!T157</f>
        <v>0</v>
      </c>
      <c r="J162" s="98" t="n">
        <f aca="false">VLOOKUP($A162,[1]!Table,MATCH(J$4,[1]!Curves,0))</f>
        <v>0.0235</v>
      </c>
      <c r="K162" s="99" t="n">
        <f aca="false">Inputs!X157</f>
        <v>0.0385</v>
      </c>
      <c r="L162" s="100" t="n">
        <f aca="false">Inputs!U157</f>
        <v>0</v>
      </c>
      <c r="M162" s="105" t="n">
        <v>0</v>
      </c>
      <c r="N162" s="99" t="n">
        <f aca="false">Inputs!Y157</f>
        <v>0</v>
      </c>
      <c r="O162" s="101" t="n">
        <f aca="false">Inputs!V157</f>
        <v>0</v>
      </c>
      <c r="P162" s="102"/>
      <c r="Q162" s="103" t="n">
        <f aca="false">M162+J162+G162</f>
        <v>5.1515</v>
      </c>
      <c r="R162" s="103" t="n">
        <f aca="false">N162+K162+H162</f>
        <v>5.2465</v>
      </c>
      <c r="S162" s="103" t="n">
        <f aca="false">O162+L162+I162</f>
        <v>0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91" t="n">
        <f aca="false">AK162+AH162+AE162</f>
        <v>0</v>
      </c>
      <c r="AZ162" s="108"/>
    </row>
    <row r="163" customFormat="false" ht="12.75" hidden="false" customHeight="false" outlineLevel="0" collapsed="false">
      <c r="A163" s="25" t="n">
        <f aca="false">EDATE(A162,1)</f>
        <v>41609</v>
      </c>
      <c r="B163" s="95" t="n">
        <f aca="false">Inputs!S158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98" t="n">
        <f aca="false">VLOOKUP($A163,[1]!Table,MATCH(G$4,[1]!Curves,0))</f>
        <v>5.268</v>
      </c>
      <c r="H163" s="99" t="n">
        <f aca="false">Inputs!W158</f>
        <v>5.348</v>
      </c>
      <c r="I163" s="100" t="n">
        <f aca="false">Inputs!T158</f>
        <v>0</v>
      </c>
      <c r="J163" s="98" t="n">
        <f aca="false">VLOOKUP($A163,[1]!Table,MATCH(J$4,[1]!Curves,0))</f>
        <v>0.0235</v>
      </c>
      <c r="K163" s="99" t="n">
        <f aca="false">Inputs!X158</f>
        <v>0.0385</v>
      </c>
      <c r="L163" s="100" t="n">
        <f aca="false">Inputs!U158</f>
        <v>0</v>
      </c>
      <c r="M163" s="105" t="n">
        <v>0</v>
      </c>
      <c r="N163" s="99" t="n">
        <f aca="false">Inputs!Y158</f>
        <v>0</v>
      </c>
      <c r="O163" s="101" t="n">
        <f aca="false">Inputs!V158</f>
        <v>0</v>
      </c>
      <c r="P163" s="102"/>
      <c r="Q163" s="103" t="n">
        <f aca="false">M163+J163+G163</f>
        <v>5.2915</v>
      </c>
      <c r="R163" s="103" t="n">
        <f aca="false">N163+K163+H163</f>
        <v>5.3865</v>
      </c>
      <c r="S163" s="103" t="n">
        <f aca="false">O163+L163+I163</f>
        <v>0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91" t="n">
        <f aca="false">AK163+AH163+AE163</f>
        <v>0</v>
      </c>
      <c r="AZ163" s="108"/>
    </row>
    <row r="164" customFormat="false" ht="12.75" hidden="false" customHeight="false" outlineLevel="0" collapsed="false">
      <c r="A164" s="25" t="n">
        <f aca="false">EDATE(A163,1)</f>
        <v>41640</v>
      </c>
      <c r="B164" s="95" t="n">
        <f aca="false">Inputs!S159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98" t="n">
        <f aca="false">VLOOKUP($A164,[1]!Table,MATCH(G$4,[1]!Curves,0))</f>
        <v>5.353</v>
      </c>
      <c r="H164" s="99" t="n">
        <f aca="false">Inputs!W159</f>
        <v>5.433</v>
      </c>
      <c r="I164" s="100" t="n">
        <f aca="false">Inputs!T159</f>
        <v>0</v>
      </c>
      <c r="J164" s="98" t="n">
        <f aca="false">VLOOKUP($A164,[1]!Table,MATCH(J$4,[1]!Curves,0))</f>
        <v>0.0235</v>
      </c>
      <c r="K164" s="99" t="n">
        <f aca="false">Inputs!X159</f>
        <v>0.0385</v>
      </c>
      <c r="L164" s="100" t="n">
        <f aca="false">Inputs!U159</f>
        <v>0</v>
      </c>
      <c r="M164" s="105" t="n">
        <v>0</v>
      </c>
      <c r="N164" s="99" t="n">
        <f aca="false">Inputs!Y159</f>
        <v>0</v>
      </c>
      <c r="O164" s="101" t="n">
        <f aca="false">Inputs!V159</f>
        <v>0</v>
      </c>
      <c r="P164" s="102"/>
      <c r="Q164" s="103" t="n">
        <f aca="false">M164+J164+G164</f>
        <v>5.3765</v>
      </c>
      <c r="R164" s="103" t="n">
        <f aca="false">N164+K164+H164</f>
        <v>5.4715</v>
      </c>
      <c r="S164" s="103" t="n">
        <f aca="false">O164+L164+I164</f>
        <v>0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91" t="n">
        <f aca="false">AK164+AH164+AE164</f>
        <v>0</v>
      </c>
      <c r="AZ164" s="108"/>
    </row>
    <row r="165" customFormat="false" ht="12.75" hidden="false" customHeight="false" outlineLevel="0" collapsed="false">
      <c r="A165" s="25" t="n">
        <f aca="false">EDATE(A164,1)</f>
        <v>41671</v>
      </c>
      <c r="B165" s="95" t="n">
        <f aca="false">Inputs!S160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98" t="n">
        <f aca="false">VLOOKUP($A165,[1]!Table,MATCH(G$4,[1]!Curves,0))</f>
        <v>5.233</v>
      </c>
      <c r="H165" s="99" t="n">
        <f aca="false">Inputs!W160</f>
        <v>5.313</v>
      </c>
      <c r="I165" s="100" t="n">
        <f aca="false">Inputs!T160</f>
        <v>0</v>
      </c>
      <c r="J165" s="98" t="n">
        <f aca="false">VLOOKUP($A165,[1]!Table,MATCH(J$4,[1]!Curves,0))</f>
        <v>0.0235</v>
      </c>
      <c r="K165" s="99" t="n">
        <f aca="false">Inputs!X160</f>
        <v>0.0385</v>
      </c>
      <c r="L165" s="100" t="n">
        <f aca="false">Inputs!U160</f>
        <v>0</v>
      </c>
      <c r="M165" s="105" t="n">
        <v>0</v>
      </c>
      <c r="N165" s="99" t="n">
        <f aca="false">Inputs!Y160</f>
        <v>0</v>
      </c>
      <c r="O165" s="101" t="n">
        <f aca="false">Inputs!V160</f>
        <v>0</v>
      </c>
      <c r="P165" s="102"/>
      <c r="Q165" s="103" t="n">
        <f aca="false">M165+J165+G165</f>
        <v>5.2565</v>
      </c>
      <c r="R165" s="103" t="n">
        <f aca="false">N165+K165+H165</f>
        <v>5.3515</v>
      </c>
      <c r="S165" s="103" t="n">
        <f aca="false">O165+L165+I165</f>
        <v>0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91" t="n">
        <f aca="false">AK165+AH165+AE165</f>
        <v>0</v>
      </c>
      <c r="AZ165" s="108"/>
    </row>
    <row r="166" customFormat="false" ht="12.75" hidden="false" customHeight="false" outlineLevel="0" collapsed="false">
      <c r="A166" s="25" t="n">
        <f aca="false">EDATE(A165,1)</f>
        <v>41699</v>
      </c>
      <c r="B166" s="95" t="n">
        <f aca="false">Inputs!S161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98" t="n">
        <f aca="false">VLOOKUP($A166,[1]!Table,MATCH(G$4,[1]!Curves,0))</f>
        <v>5.108</v>
      </c>
      <c r="H166" s="99" t="n">
        <f aca="false">Inputs!W161</f>
        <v>5.188</v>
      </c>
      <c r="I166" s="100" t="n">
        <f aca="false">Inputs!T161</f>
        <v>0</v>
      </c>
      <c r="J166" s="98" t="n">
        <f aca="false">VLOOKUP($A166,[1]!Table,MATCH(J$4,[1]!Curves,0))</f>
        <v>0.0235</v>
      </c>
      <c r="K166" s="99" t="n">
        <f aca="false">Inputs!X161</f>
        <v>0.0385</v>
      </c>
      <c r="L166" s="100" t="n">
        <f aca="false">Inputs!U161</f>
        <v>0</v>
      </c>
      <c r="M166" s="105" t="n">
        <v>0</v>
      </c>
      <c r="N166" s="99" t="n">
        <f aca="false">Inputs!Y161</f>
        <v>0</v>
      </c>
      <c r="O166" s="101" t="n">
        <f aca="false">Inputs!V161</f>
        <v>0</v>
      </c>
      <c r="P166" s="102"/>
      <c r="Q166" s="103" t="n">
        <f aca="false">M166+J166+G166</f>
        <v>5.1315</v>
      </c>
      <c r="R166" s="103" t="n">
        <f aca="false">N166+K166+H166</f>
        <v>5.2265</v>
      </c>
      <c r="S166" s="103" t="n">
        <f aca="false">O166+L166+I166</f>
        <v>0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91" t="n">
        <f aca="false">AK166+AH166+AE166</f>
        <v>0</v>
      </c>
      <c r="AZ166" s="108"/>
    </row>
    <row r="167" customFormat="false" ht="12.75" hidden="false" customHeight="false" outlineLevel="0" collapsed="false">
      <c r="A167" s="25" t="n">
        <f aca="false">EDATE(A166,1)</f>
        <v>41730</v>
      </c>
      <c r="B167" s="95" t="n">
        <f aca="false">Inputs!S162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98" t="n">
        <f aca="false">VLOOKUP($A167,[1]!Table,MATCH(G$4,[1]!Curves,0))</f>
        <v>4.978</v>
      </c>
      <c r="H167" s="99" t="n">
        <f aca="false">Inputs!W162</f>
        <v>5.058</v>
      </c>
      <c r="I167" s="100" t="n">
        <f aca="false">Inputs!T162</f>
        <v>0</v>
      </c>
      <c r="J167" s="98" t="n">
        <f aca="false">VLOOKUP($A167,[1]!Table,MATCH(J$4,[1]!Curves,0))</f>
        <v>0.013</v>
      </c>
      <c r="K167" s="99" t="n">
        <f aca="false">Inputs!X162</f>
        <v>0.028</v>
      </c>
      <c r="L167" s="100" t="n">
        <f aca="false">Inputs!U162</f>
        <v>0</v>
      </c>
      <c r="M167" s="105" t="n">
        <v>0</v>
      </c>
      <c r="N167" s="99" t="n">
        <f aca="false">Inputs!Y162</f>
        <v>0</v>
      </c>
      <c r="O167" s="101" t="n">
        <f aca="false">Inputs!V162</f>
        <v>0</v>
      </c>
      <c r="P167" s="102"/>
      <c r="Q167" s="103" t="n">
        <f aca="false">M167+J167+G167</f>
        <v>4.991</v>
      </c>
      <c r="R167" s="103" t="n">
        <f aca="false">N167+K167+H167</f>
        <v>5.086</v>
      </c>
      <c r="S167" s="103" t="n">
        <f aca="false">O167+L167+I167</f>
        <v>0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91" t="n">
        <f aca="false">AK167+AH167+AE167</f>
        <v>0</v>
      </c>
      <c r="AZ167" s="108"/>
    </row>
    <row r="168" customFormat="false" ht="12.75" hidden="false" customHeight="false" outlineLevel="0" collapsed="false">
      <c r="A168" s="25" t="n">
        <f aca="false">EDATE(A167,1)</f>
        <v>41760</v>
      </c>
      <c r="B168" s="95" t="n">
        <f aca="false">Inputs!S163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98" t="n">
        <f aca="false">VLOOKUP($A168,[1]!Table,MATCH(G$4,[1]!Curves,0))</f>
        <v>4.968</v>
      </c>
      <c r="H168" s="99" t="n">
        <f aca="false">Inputs!W163</f>
        <v>5.048</v>
      </c>
      <c r="I168" s="100" t="n">
        <f aca="false">Inputs!T163</f>
        <v>0</v>
      </c>
      <c r="J168" s="98" t="n">
        <f aca="false">VLOOKUP($A168,[1]!Table,MATCH(J$4,[1]!Curves,0))</f>
        <v>0.013</v>
      </c>
      <c r="K168" s="99" t="n">
        <f aca="false">Inputs!X163</f>
        <v>0.028</v>
      </c>
      <c r="L168" s="100" t="n">
        <f aca="false">Inputs!U163</f>
        <v>0</v>
      </c>
      <c r="M168" s="105" t="n">
        <v>0</v>
      </c>
      <c r="N168" s="99" t="n">
        <f aca="false">Inputs!Y163</f>
        <v>0</v>
      </c>
      <c r="O168" s="101" t="n">
        <f aca="false">Inputs!V163</f>
        <v>0</v>
      </c>
      <c r="P168" s="102"/>
      <c r="Q168" s="103" t="n">
        <f aca="false">M168+J168+G168</f>
        <v>4.981</v>
      </c>
      <c r="R168" s="103" t="n">
        <f aca="false">N168+K168+H168</f>
        <v>5.076</v>
      </c>
      <c r="S168" s="103" t="n">
        <f aca="false">O168+L168+I168</f>
        <v>0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91" t="n">
        <f aca="false">AK168+AH168+AE168</f>
        <v>0</v>
      </c>
      <c r="AZ168" s="108"/>
    </row>
    <row r="169" customFormat="false" ht="12.75" hidden="false" customHeight="false" outlineLevel="0" collapsed="false">
      <c r="A169" s="25" t="n">
        <f aca="false">EDATE(A168,1)</f>
        <v>41791</v>
      </c>
      <c r="B169" s="95" t="n">
        <f aca="false">Inputs!S164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98" t="n">
        <f aca="false">VLOOKUP($A169,[1]!Table,MATCH(G$4,[1]!Curves,0))</f>
        <v>4.988</v>
      </c>
      <c r="H169" s="99" t="n">
        <f aca="false">Inputs!W164</f>
        <v>5.068</v>
      </c>
      <c r="I169" s="100" t="n">
        <f aca="false">Inputs!T164</f>
        <v>0</v>
      </c>
      <c r="J169" s="98" t="n">
        <f aca="false">VLOOKUP($A169,[1]!Table,MATCH(J$4,[1]!Curves,0))</f>
        <v>0.013</v>
      </c>
      <c r="K169" s="99" t="n">
        <f aca="false">Inputs!X164</f>
        <v>0.028</v>
      </c>
      <c r="L169" s="100" t="n">
        <f aca="false">Inputs!U164</f>
        <v>0</v>
      </c>
      <c r="M169" s="105" t="n">
        <v>0</v>
      </c>
      <c r="N169" s="99" t="n">
        <f aca="false">Inputs!Y164</f>
        <v>0</v>
      </c>
      <c r="O169" s="101" t="n">
        <f aca="false">Inputs!V164</f>
        <v>0</v>
      </c>
      <c r="P169" s="102"/>
      <c r="Q169" s="103" t="n">
        <f aca="false">M169+J169+G169</f>
        <v>5.001</v>
      </c>
      <c r="R169" s="103" t="n">
        <f aca="false">N169+K169+H169</f>
        <v>5.096</v>
      </c>
      <c r="S169" s="103" t="n">
        <f aca="false">O169+L169+I169</f>
        <v>0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91" t="n">
        <f aca="false">AK169+AH169+AE169</f>
        <v>0</v>
      </c>
      <c r="AZ169" s="108"/>
    </row>
    <row r="170" customFormat="false" ht="12" hidden="false" customHeight="true" outlineLevel="0" collapsed="false">
      <c r="A170" s="25" t="n">
        <f aca="false">EDATE(A169,1)</f>
        <v>41821</v>
      </c>
      <c r="B170" s="95" t="n">
        <f aca="false">Inputs!S165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98" t="n">
        <f aca="false">VLOOKUP($A170,[1]!Table,MATCH(G$4,[1]!Curves,0))</f>
        <v>5.009</v>
      </c>
      <c r="H170" s="99" t="n">
        <f aca="false">Inputs!W165</f>
        <v>5.089</v>
      </c>
      <c r="I170" s="100" t="n">
        <f aca="false">Inputs!T165</f>
        <v>0</v>
      </c>
      <c r="J170" s="98" t="n">
        <f aca="false">VLOOKUP($A170,[1]!Table,MATCH(J$4,[1]!Curves,0))</f>
        <v>0.013</v>
      </c>
      <c r="K170" s="99" t="n">
        <f aca="false">Inputs!X165</f>
        <v>0.028</v>
      </c>
      <c r="L170" s="100" t="n">
        <f aca="false">Inputs!U165</f>
        <v>0</v>
      </c>
      <c r="M170" s="105" t="n">
        <v>0</v>
      </c>
      <c r="N170" s="99" t="n">
        <f aca="false">Inputs!Y165</f>
        <v>0</v>
      </c>
      <c r="O170" s="101" t="n">
        <f aca="false">Inputs!V165</f>
        <v>0</v>
      </c>
      <c r="P170" s="102"/>
      <c r="Q170" s="103" t="n">
        <f aca="false">M170+J170+G170</f>
        <v>5.022</v>
      </c>
      <c r="R170" s="103" t="n">
        <f aca="false">N170+K170+H170</f>
        <v>5.117</v>
      </c>
      <c r="S170" s="103" t="n">
        <f aca="false">O170+L170+I170</f>
        <v>0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91" t="n">
        <f aca="false">AK170+AH170+AE170</f>
        <v>0</v>
      </c>
      <c r="AZ170" s="108"/>
    </row>
    <row r="171" customFormat="false" ht="12" hidden="false" customHeight="true" outlineLevel="0" collapsed="false">
      <c r="A171" s="25" t="n">
        <f aca="false">EDATE(A170,1)</f>
        <v>41852</v>
      </c>
      <c r="B171" s="95" t="n">
        <f aca="false">Inputs!S166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98" t="n">
        <f aca="false">VLOOKUP($A171,[1]!Table,MATCH(G$4,[1]!Curves,0))</f>
        <v>5.033</v>
      </c>
      <c r="H171" s="99" t="n">
        <f aca="false">Inputs!W166</f>
        <v>5.113</v>
      </c>
      <c r="I171" s="100" t="n">
        <f aca="false">Inputs!T166</f>
        <v>0</v>
      </c>
      <c r="J171" s="98" t="n">
        <f aca="false">VLOOKUP($A171,[1]!Table,MATCH(J$4,[1]!Curves,0))</f>
        <v>0.013</v>
      </c>
      <c r="K171" s="99" t="n">
        <f aca="false">Inputs!X166</f>
        <v>0.028</v>
      </c>
      <c r="L171" s="100" t="n">
        <f aca="false">Inputs!U166</f>
        <v>0</v>
      </c>
      <c r="M171" s="105" t="n">
        <v>0</v>
      </c>
      <c r="N171" s="99" t="n">
        <f aca="false">Inputs!Y166</f>
        <v>0</v>
      </c>
      <c r="O171" s="101" t="n">
        <f aca="false">Inputs!V166</f>
        <v>0</v>
      </c>
      <c r="P171" s="102"/>
      <c r="Q171" s="103" t="n">
        <f aca="false">M171+J171+G171</f>
        <v>5.046</v>
      </c>
      <c r="R171" s="103" t="n">
        <f aca="false">N171+K171+H171</f>
        <v>5.141</v>
      </c>
      <c r="S171" s="103" t="n">
        <f aca="false">O171+L171+I171</f>
        <v>0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91" t="n">
        <f aca="false">AK171+AH171+AE171</f>
        <v>0</v>
      </c>
      <c r="AZ171" s="108"/>
    </row>
    <row r="172" customFormat="false" ht="12" hidden="false" customHeight="true" outlineLevel="0" collapsed="false">
      <c r="A172" s="25" t="n">
        <f aca="false">EDATE(A171,1)</f>
        <v>41883</v>
      </c>
      <c r="B172" s="95" t="n">
        <f aca="false">Inputs!S167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98" t="n">
        <f aca="false">VLOOKUP($A172,[1]!Table,MATCH(G$4,[1]!Curves,0))</f>
        <v>5.043</v>
      </c>
      <c r="H172" s="99" t="n">
        <f aca="false">Inputs!W167</f>
        <v>5.123</v>
      </c>
      <c r="I172" s="100" t="n">
        <f aca="false">Inputs!T167</f>
        <v>0</v>
      </c>
      <c r="J172" s="98" t="n">
        <f aca="false">VLOOKUP($A172,[1]!Table,MATCH(J$4,[1]!Curves,0))</f>
        <v>0.013</v>
      </c>
      <c r="K172" s="99" t="n">
        <f aca="false">Inputs!X167</f>
        <v>0.028</v>
      </c>
      <c r="L172" s="100" t="n">
        <f aca="false">Inputs!U167</f>
        <v>0</v>
      </c>
      <c r="M172" s="105" t="n">
        <v>0</v>
      </c>
      <c r="N172" s="99" t="n">
        <f aca="false">Inputs!Y167</f>
        <v>0</v>
      </c>
      <c r="O172" s="101" t="n">
        <f aca="false">Inputs!V167</f>
        <v>0</v>
      </c>
      <c r="P172" s="102"/>
      <c r="Q172" s="103" t="n">
        <f aca="false">M172+J172+G172</f>
        <v>5.056</v>
      </c>
      <c r="R172" s="103" t="n">
        <f aca="false">N172+K172+H172</f>
        <v>5.151</v>
      </c>
      <c r="S172" s="103" t="n">
        <f aca="false">O172+L172+I172</f>
        <v>0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91" t="n">
        <f aca="false">AK172+AH172+AE172</f>
        <v>0</v>
      </c>
      <c r="AZ172" s="108"/>
    </row>
    <row r="173" customFormat="false" ht="12" hidden="false" customHeight="true" outlineLevel="0" collapsed="false">
      <c r="A173" s="25" t="n">
        <f aca="false">EDATE(A172,1)</f>
        <v>41913</v>
      </c>
      <c r="B173" s="95" t="n">
        <f aca="false">Inputs!S168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98" t="n">
        <f aca="false">VLOOKUP($A173,[1]!Table,MATCH(G$4,[1]!Curves,0))</f>
        <v>5.073</v>
      </c>
      <c r="H173" s="99" t="n">
        <f aca="false">Inputs!W168</f>
        <v>5.153</v>
      </c>
      <c r="I173" s="100" t="n">
        <f aca="false">Inputs!T168</f>
        <v>0</v>
      </c>
      <c r="J173" s="98" t="n">
        <f aca="false">VLOOKUP($A173,[1]!Table,MATCH(J$4,[1]!Curves,0))</f>
        <v>0.013</v>
      </c>
      <c r="K173" s="99" t="n">
        <f aca="false">Inputs!X168</f>
        <v>0.028</v>
      </c>
      <c r="L173" s="100" t="n">
        <f aca="false">Inputs!U168</f>
        <v>0</v>
      </c>
      <c r="M173" s="105" t="n">
        <v>0</v>
      </c>
      <c r="N173" s="99" t="n">
        <f aca="false">Inputs!Y168</f>
        <v>0</v>
      </c>
      <c r="O173" s="101" t="n">
        <f aca="false">Inputs!V168</f>
        <v>0</v>
      </c>
      <c r="P173" s="102"/>
      <c r="Q173" s="103" t="n">
        <f aca="false">M173+J173+G173</f>
        <v>5.086</v>
      </c>
      <c r="R173" s="103" t="n">
        <f aca="false">N173+K173+H173</f>
        <v>5.181</v>
      </c>
      <c r="S173" s="103" t="n">
        <f aca="false">O173+L173+I173</f>
        <v>0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91" t="n">
        <f aca="false">AK173+AH173+AE173</f>
        <v>0</v>
      </c>
      <c r="AZ173" s="108"/>
    </row>
    <row r="174" customFormat="false" ht="12" hidden="false" customHeight="true" outlineLevel="0" collapsed="false">
      <c r="A174" s="25" t="n">
        <f aca="false">EDATE(A173,1)</f>
        <v>41944</v>
      </c>
      <c r="B174" s="95" t="n">
        <f aca="false">Inputs!S169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98" t="n">
        <f aca="false">VLOOKUP($A174,[1]!Table,MATCH(G$4,[1]!Curves,0))</f>
        <v>5.213</v>
      </c>
      <c r="H174" s="99" t="n">
        <f aca="false">Inputs!W169</f>
        <v>5.293</v>
      </c>
      <c r="I174" s="100" t="n">
        <f aca="false">Inputs!T169</f>
        <v>0</v>
      </c>
      <c r="J174" s="98" t="n">
        <f aca="false">VLOOKUP($A174,[1]!Table,MATCH(J$4,[1]!Curves,0))</f>
        <v>0.0235</v>
      </c>
      <c r="K174" s="99" t="n">
        <f aca="false">Inputs!X169</f>
        <v>0.0385</v>
      </c>
      <c r="L174" s="100" t="n">
        <f aca="false">Inputs!U169</f>
        <v>0</v>
      </c>
      <c r="M174" s="105" t="n">
        <v>0</v>
      </c>
      <c r="N174" s="99" t="n">
        <f aca="false">Inputs!Y169</f>
        <v>0</v>
      </c>
      <c r="O174" s="101" t="n">
        <f aca="false">Inputs!V169</f>
        <v>0</v>
      </c>
      <c r="P174" s="102"/>
      <c r="Q174" s="103" t="n">
        <f aca="false">M174+J174+G174</f>
        <v>5.2365</v>
      </c>
      <c r="R174" s="103" t="n">
        <f aca="false">N174+K174+H174</f>
        <v>5.3315</v>
      </c>
      <c r="S174" s="103" t="n">
        <f aca="false">O174+L174+I174</f>
        <v>0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91" t="n">
        <f aca="false">AK174+AH174+AE174</f>
        <v>0</v>
      </c>
      <c r="AZ174" s="108"/>
    </row>
    <row r="175" customFormat="false" ht="12" hidden="false" customHeight="true" outlineLevel="0" collapsed="false">
      <c r="A175" s="25" t="n">
        <f aca="false">EDATE(A174,1)</f>
        <v>41974</v>
      </c>
      <c r="B175" s="95" t="n">
        <f aca="false">Inputs!S170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98" t="n">
        <f aca="false">VLOOKUP($A175,[1]!Table,MATCH(G$4,[1]!Curves,0))</f>
        <v>5.353</v>
      </c>
      <c r="H175" s="99" t="n">
        <f aca="false">Inputs!W170</f>
        <v>5.433</v>
      </c>
      <c r="I175" s="100" t="n">
        <f aca="false">Inputs!T170</f>
        <v>0</v>
      </c>
      <c r="J175" s="98" t="n">
        <f aca="false">VLOOKUP($A175,[1]!Table,MATCH(J$4,[1]!Curves,0))</f>
        <v>0.0235</v>
      </c>
      <c r="K175" s="99" t="n">
        <f aca="false">Inputs!X170</f>
        <v>0.0385</v>
      </c>
      <c r="L175" s="100" t="n">
        <f aca="false">Inputs!U170</f>
        <v>0</v>
      </c>
      <c r="M175" s="105" t="n">
        <v>0</v>
      </c>
      <c r="N175" s="99" t="n">
        <f aca="false">Inputs!Y170</f>
        <v>0</v>
      </c>
      <c r="O175" s="101" t="n">
        <f aca="false">Inputs!V170</f>
        <v>0</v>
      </c>
      <c r="P175" s="102"/>
      <c r="Q175" s="103" t="n">
        <f aca="false">M175+J175+G175</f>
        <v>5.3765</v>
      </c>
      <c r="R175" s="103" t="n">
        <f aca="false">N175+K175+H175</f>
        <v>5.4715</v>
      </c>
      <c r="S175" s="103" t="n">
        <f aca="false">O175+L175+I175</f>
        <v>0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91" t="n">
        <f aca="false">AK175+AH175+AE175</f>
        <v>0</v>
      </c>
      <c r="AZ175" s="108"/>
    </row>
    <row r="176" customFormat="false" ht="12" hidden="false" customHeight="true" outlineLevel="0" collapsed="false">
      <c r="A176" s="25" t="n">
        <f aca="false">EDATE(A175,1)</f>
        <v>42005</v>
      </c>
      <c r="B176" s="95" t="n">
        <f aca="false">Inputs!S171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98" t="n">
        <f aca="false">VLOOKUP($A176,[1]!Table,MATCH(G$4,[1]!Curves,0))</f>
        <v>5.443</v>
      </c>
      <c r="H176" s="99" t="n">
        <f aca="false">Inputs!W171</f>
        <v>5.523</v>
      </c>
      <c r="I176" s="100" t="n">
        <f aca="false">Inputs!T171</f>
        <v>0</v>
      </c>
      <c r="J176" s="98" t="n">
        <f aca="false">VLOOKUP($A176,[1]!Table,MATCH(J$4,[1]!Curves,0))</f>
        <v>0.0235</v>
      </c>
      <c r="K176" s="99" t="n">
        <f aca="false">Inputs!X171</f>
        <v>0.0385</v>
      </c>
      <c r="L176" s="100" t="n">
        <f aca="false">Inputs!U171</f>
        <v>0</v>
      </c>
      <c r="M176" s="105" t="n">
        <v>0</v>
      </c>
      <c r="N176" s="99" t="n">
        <f aca="false">Inputs!Y171</f>
        <v>0</v>
      </c>
      <c r="O176" s="101" t="n">
        <f aca="false">Inputs!V171</f>
        <v>0</v>
      </c>
      <c r="P176" s="102"/>
      <c r="Q176" s="103" t="n">
        <f aca="false">M176+J176+G176</f>
        <v>5.4665</v>
      </c>
      <c r="R176" s="103" t="n">
        <f aca="false">N176+K176+H176</f>
        <v>5.5615</v>
      </c>
      <c r="S176" s="103" t="n">
        <f aca="false">O176+L176+I176</f>
        <v>0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91" t="n">
        <f aca="false">AK176+AH176+AE176</f>
        <v>0</v>
      </c>
      <c r="AZ176" s="108"/>
    </row>
    <row r="177" customFormat="false" ht="12" hidden="false" customHeight="true" outlineLevel="0" collapsed="false">
      <c r="A177" s="25" t="n">
        <f aca="false">EDATE(A176,1)</f>
        <v>42036</v>
      </c>
      <c r="B177" s="95" t="n">
        <f aca="false">Inputs!S172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98" t="n">
        <f aca="false">VLOOKUP($A177,[1]!Table,MATCH(G$4,[1]!Curves,0))</f>
        <v>5.323</v>
      </c>
      <c r="H177" s="99" t="n">
        <f aca="false">Inputs!W172</f>
        <v>5.403</v>
      </c>
      <c r="I177" s="100" t="n">
        <f aca="false">Inputs!T172</f>
        <v>0</v>
      </c>
      <c r="J177" s="98" t="n">
        <f aca="false">VLOOKUP($A177,[1]!Table,MATCH(J$4,[1]!Curves,0))</f>
        <v>0.0235</v>
      </c>
      <c r="K177" s="99" t="n">
        <f aca="false">Inputs!X172</f>
        <v>0.0385</v>
      </c>
      <c r="L177" s="100" t="n">
        <f aca="false">Inputs!U172</f>
        <v>0</v>
      </c>
      <c r="M177" s="105" t="n">
        <v>0</v>
      </c>
      <c r="N177" s="99" t="n">
        <f aca="false">Inputs!Y172</f>
        <v>0</v>
      </c>
      <c r="O177" s="101" t="n">
        <f aca="false">Inputs!V172</f>
        <v>0</v>
      </c>
      <c r="P177" s="102"/>
      <c r="Q177" s="103" t="n">
        <f aca="false">M177+J177+G177</f>
        <v>5.3465</v>
      </c>
      <c r="R177" s="103" t="n">
        <f aca="false">N177+K177+H177</f>
        <v>5.4415</v>
      </c>
      <c r="S177" s="103" t="n">
        <f aca="false">O177+L177+I177</f>
        <v>0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91" t="n">
        <f aca="false">AK177+AH177+AE177</f>
        <v>0</v>
      </c>
      <c r="AZ177" s="108"/>
    </row>
    <row r="178" customFormat="false" ht="12" hidden="false" customHeight="true" outlineLevel="0" collapsed="false">
      <c r="A178" s="25" t="n">
        <f aca="false">EDATE(A177,1)</f>
        <v>42064</v>
      </c>
      <c r="B178" s="95" t="n">
        <f aca="false">Inputs!S173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98" t="n">
        <f aca="false">VLOOKUP($A178,[1]!Table,MATCH(G$4,[1]!Curves,0))</f>
        <v>5.198</v>
      </c>
      <c r="H178" s="99" t="n">
        <f aca="false">Inputs!W173</f>
        <v>5.278</v>
      </c>
      <c r="I178" s="100" t="n">
        <f aca="false">Inputs!T173</f>
        <v>0</v>
      </c>
      <c r="J178" s="98" t="n">
        <f aca="false">VLOOKUP($A178,[1]!Table,MATCH(J$4,[1]!Curves,0))</f>
        <v>0.0235</v>
      </c>
      <c r="K178" s="99" t="n">
        <f aca="false">Inputs!X173</f>
        <v>0.0385</v>
      </c>
      <c r="L178" s="100" t="n">
        <f aca="false">Inputs!U173</f>
        <v>0</v>
      </c>
      <c r="M178" s="105" t="n">
        <v>0</v>
      </c>
      <c r="N178" s="99" t="n">
        <f aca="false">Inputs!Y173</f>
        <v>0</v>
      </c>
      <c r="O178" s="101" t="n">
        <f aca="false">Inputs!V173</f>
        <v>0</v>
      </c>
      <c r="P178" s="102"/>
      <c r="Q178" s="103" t="n">
        <f aca="false">M178+J178+G178</f>
        <v>5.2215</v>
      </c>
      <c r="R178" s="103" t="n">
        <f aca="false">N178+K178+H178</f>
        <v>5.3165</v>
      </c>
      <c r="S178" s="103" t="n">
        <f aca="false">O178+L178+I178</f>
        <v>0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91" t="n">
        <f aca="false">AK178+AH178+AE178</f>
        <v>0</v>
      </c>
      <c r="AZ178" s="108"/>
    </row>
    <row r="179" customFormat="false" ht="12" hidden="false" customHeight="true" outlineLevel="0" collapsed="false">
      <c r="A179" s="25" t="n">
        <f aca="false">EDATE(A178,1)</f>
        <v>42095</v>
      </c>
      <c r="B179" s="95" t="n">
        <f aca="false">Inputs!S174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98" t="n">
        <f aca="false">VLOOKUP($A179,[1]!Table,MATCH(G$4,[1]!Curves,0))</f>
        <v>5.068</v>
      </c>
      <c r="H179" s="99" t="n">
        <f aca="false">Inputs!W174</f>
        <v>5.148</v>
      </c>
      <c r="I179" s="100" t="n">
        <f aca="false">Inputs!T174</f>
        <v>0</v>
      </c>
      <c r="J179" s="98" t="n">
        <f aca="false">VLOOKUP($A179,[1]!Table,MATCH(J$4,[1]!Curves,0))</f>
        <v>0.013</v>
      </c>
      <c r="K179" s="99" t="n">
        <f aca="false">Inputs!X174</f>
        <v>0.028</v>
      </c>
      <c r="L179" s="100" t="n">
        <f aca="false">Inputs!U174</f>
        <v>0</v>
      </c>
      <c r="M179" s="105" t="n">
        <v>0</v>
      </c>
      <c r="N179" s="99" t="n">
        <f aca="false">Inputs!Y174</f>
        <v>0</v>
      </c>
      <c r="O179" s="101" t="n">
        <f aca="false">Inputs!V174</f>
        <v>0</v>
      </c>
      <c r="P179" s="102"/>
      <c r="Q179" s="103" t="n">
        <f aca="false">M179+J179+G179</f>
        <v>5.081</v>
      </c>
      <c r="R179" s="103" t="n">
        <f aca="false">N179+K179+H179</f>
        <v>5.176</v>
      </c>
      <c r="S179" s="103" t="n">
        <f aca="false">O179+L179+I179</f>
        <v>0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91" t="n">
        <f aca="false">AK179+AH179+AE179</f>
        <v>0</v>
      </c>
      <c r="AZ179" s="108"/>
    </row>
    <row r="180" customFormat="false" ht="12" hidden="false" customHeight="true" outlineLevel="0" collapsed="false">
      <c r="A180" s="25" t="n">
        <f aca="false">EDATE(A179,1)</f>
        <v>42125</v>
      </c>
      <c r="B180" s="95" t="n">
        <f aca="false">Inputs!S175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98" t="n">
        <f aca="false">VLOOKUP($A180,[1]!Table,MATCH(G$4,[1]!Curves,0))</f>
        <v>5.058</v>
      </c>
      <c r="H180" s="99" t="n">
        <f aca="false">Inputs!W175</f>
        <v>5.138</v>
      </c>
      <c r="I180" s="100" t="n">
        <f aca="false">Inputs!T175</f>
        <v>0</v>
      </c>
      <c r="J180" s="98" t="n">
        <f aca="false">VLOOKUP($A180,[1]!Table,MATCH(J$4,[1]!Curves,0))</f>
        <v>0.013</v>
      </c>
      <c r="K180" s="99" t="n">
        <f aca="false">Inputs!X175</f>
        <v>0.028</v>
      </c>
      <c r="L180" s="100" t="n">
        <f aca="false">Inputs!U175</f>
        <v>0</v>
      </c>
      <c r="M180" s="105" t="n">
        <v>0</v>
      </c>
      <c r="N180" s="99" t="n">
        <f aca="false">Inputs!Y175</f>
        <v>0</v>
      </c>
      <c r="O180" s="101" t="n">
        <f aca="false">Inputs!V175</f>
        <v>0</v>
      </c>
      <c r="P180" s="102"/>
      <c r="Q180" s="103" t="n">
        <f aca="false">M180+J180+G180</f>
        <v>5.071</v>
      </c>
      <c r="R180" s="103" t="n">
        <f aca="false">N180+K180+H180</f>
        <v>5.166</v>
      </c>
      <c r="S180" s="103" t="n">
        <f aca="false">O180+L180+I180</f>
        <v>0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91" t="n">
        <f aca="false">AK180+AH180+AE180</f>
        <v>0</v>
      </c>
      <c r="AZ180" s="108"/>
    </row>
    <row r="181" customFormat="false" ht="12" hidden="false" customHeight="true" outlineLevel="0" collapsed="false">
      <c r="A181" s="25" t="n">
        <f aca="false">EDATE(A180,1)</f>
        <v>42156</v>
      </c>
      <c r="B181" s="95" t="n">
        <f aca="false">Inputs!S176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98" t="n">
        <f aca="false">VLOOKUP($A181,[1]!Table,MATCH(G$4,[1]!Curves,0))</f>
        <v>5.078</v>
      </c>
      <c r="H181" s="99" t="n">
        <f aca="false">Inputs!W176</f>
        <v>5.158</v>
      </c>
      <c r="I181" s="100" t="n">
        <f aca="false">Inputs!T176</f>
        <v>0</v>
      </c>
      <c r="J181" s="98" t="n">
        <f aca="false">VLOOKUP($A181,[1]!Table,MATCH(J$4,[1]!Curves,0))</f>
        <v>0.013</v>
      </c>
      <c r="K181" s="99" t="n">
        <f aca="false">Inputs!X176</f>
        <v>0.028</v>
      </c>
      <c r="L181" s="100" t="n">
        <f aca="false">Inputs!U176</f>
        <v>0</v>
      </c>
      <c r="M181" s="105" t="n">
        <v>0</v>
      </c>
      <c r="N181" s="99" t="n">
        <f aca="false">Inputs!Y176</f>
        <v>0</v>
      </c>
      <c r="O181" s="101" t="n">
        <f aca="false">Inputs!V176</f>
        <v>0</v>
      </c>
      <c r="P181" s="102"/>
      <c r="Q181" s="103" t="n">
        <f aca="false">M181+J181+G181</f>
        <v>5.091</v>
      </c>
      <c r="R181" s="103" t="n">
        <f aca="false">N181+K181+H181</f>
        <v>5.186</v>
      </c>
      <c r="S181" s="103" t="n">
        <f aca="false">O181+L181+I181</f>
        <v>0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91" t="n">
        <f aca="false">AK181+AH181+AE181</f>
        <v>0</v>
      </c>
      <c r="AZ181" s="108"/>
    </row>
    <row r="182" customFormat="false" ht="12" hidden="false" customHeight="true" outlineLevel="0" collapsed="false">
      <c r="A182" s="25" t="n">
        <f aca="false">EDATE(A181,1)</f>
        <v>42186</v>
      </c>
      <c r="B182" s="95" t="n">
        <f aca="false">Inputs!S177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98" t="n">
        <f aca="false">VLOOKUP($A182,[1]!Table,MATCH(G$4,[1]!Curves,0))</f>
        <v>5.099</v>
      </c>
      <c r="H182" s="99" t="n">
        <f aca="false">Inputs!W177</f>
        <v>5.179</v>
      </c>
      <c r="I182" s="100" t="n">
        <f aca="false">Inputs!T177</f>
        <v>0</v>
      </c>
      <c r="J182" s="98" t="n">
        <f aca="false">VLOOKUP($A182,[1]!Table,MATCH(J$4,[1]!Curves,0))</f>
        <v>0.013</v>
      </c>
      <c r="K182" s="99" t="n">
        <f aca="false">Inputs!X177</f>
        <v>0.028</v>
      </c>
      <c r="L182" s="100" t="n">
        <f aca="false">Inputs!U177</f>
        <v>0</v>
      </c>
      <c r="M182" s="105" t="n">
        <v>0</v>
      </c>
      <c r="N182" s="99" t="n">
        <f aca="false">Inputs!Y177</f>
        <v>0</v>
      </c>
      <c r="O182" s="101" t="n">
        <f aca="false">Inputs!V177</f>
        <v>0</v>
      </c>
      <c r="P182" s="102"/>
      <c r="Q182" s="103" t="n">
        <f aca="false">M182+J182+G182</f>
        <v>5.112</v>
      </c>
      <c r="R182" s="103" t="n">
        <f aca="false">N182+K182+H182</f>
        <v>5.207</v>
      </c>
      <c r="S182" s="103" t="n">
        <f aca="false">O182+L182+I182</f>
        <v>0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91" t="n">
        <f aca="false">AK182+AH182+AE182</f>
        <v>0</v>
      </c>
      <c r="AZ182" s="108"/>
    </row>
    <row r="183" customFormat="false" ht="12" hidden="false" customHeight="true" outlineLevel="0" collapsed="false">
      <c r="A183" s="25" t="n">
        <f aca="false">EDATE(A182,1)</f>
        <v>42217</v>
      </c>
      <c r="B183" s="95" t="n">
        <f aca="false">Inputs!S178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98" t="n">
        <f aca="false">VLOOKUP($A183,[1]!Table,MATCH(G$4,[1]!Curves,0))</f>
        <v>5.123</v>
      </c>
      <c r="H183" s="99" t="n">
        <f aca="false">Inputs!W178</f>
        <v>5.203</v>
      </c>
      <c r="I183" s="100" t="n">
        <f aca="false">Inputs!T178</f>
        <v>0</v>
      </c>
      <c r="J183" s="98" t="n">
        <f aca="false">VLOOKUP($A183,[1]!Table,MATCH(J$4,[1]!Curves,0))</f>
        <v>0.013</v>
      </c>
      <c r="K183" s="99" t="n">
        <f aca="false">Inputs!X178</f>
        <v>0.028</v>
      </c>
      <c r="L183" s="100" t="n">
        <f aca="false">Inputs!U178</f>
        <v>0</v>
      </c>
      <c r="M183" s="105" t="n">
        <v>0</v>
      </c>
      <c r="N183" s="99" t="n">
        <f aca="false">Inputs!Y178</f>
        <v>0</v>
      </c>
      <c r="O183" s="101" t="n">
        <f aca="false">Inputs!V178</f>
        <v>0</v>
      </c>
      <c r="P183" s="102"/>
      <c r="Q183" s="103" t="n">
        <f aca="false">M183+J183+G183</f>
        <v>5.136</v>
      </c>
      <c r="R183" s="103" t="n">
        <f aca="false">N183+K183+H183</f>
        <v>5.231</v>
      </c>
      <c r="S183" s="103" t="n">
        <f aca="false">O183+L183+I183</f>
        <v>0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91" t="n">
        <f aca="false">AK183+AH183+AE183</f>
        <v>0</v>
      </c>
      <c r="AZ183" s="108"/>
    </row>
    <row r="184" customFormat="false" ht="12" hidden="false" customHeight="true" outlineLevel="0" collapsed="false">
      <c r="A184" s="25" t="n">
        <f aca="false">EDATE(A183,1)</f>
        <v>42248</v>
      </c>
      <c r="B184" s="95" t="n">
        <f aca="false">Inputs!S179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98" t="n">
        <f aca="false">VLOOKUP($A184,[1]!Table,MATCH(G$4,[1]!Curves,0))</f>
        <v>5.133</v>
      </c>
      <c r="H184" s="99" t="n">
        <f aca="false">Inputs!W179</f>
        <v>5.213</v>
      </c>
      <c r="I184" s="100" t="n">
        <f aca="false">Inputs!T179</f>
        <v>0</v>
      </c>
      <c r="J184" s="98" t="n">
        <f aca="false">VLOOKUP($A184,[1]!Table,MATCH(J$4,[1]!Curves,0))</f>
        <v>0.013</v>
      </c>
      <c r="K184" s="99" t="n">
        <f aca="false">Inputs!X179</f>
        <v>0.028</v>
      </c>
      <c r="L184" s="100" t="n">
        <f aca="false">Inputs!U179</f>
        <v>0</v>
      </c>
      <c r="M184" s="105" t="n">
        <v>0</v>
      </c>
      <c r="N184" s="99" t="n">
        <f aca="false">Inputs!Y179</f>
        <v>0</v>
      </c>
      <c r="O184" s="101" t="n">
        <f aca="false">Inputs!V179</f>
        <v>0</v>
      </c>
      <c r="P184" s="102"/>
      <c r="Q184" s="103" t="n">
        <f aca="false">M184+J184+G184</f>
        <v>5.146</v>
      </c>
      <c r="R184" s="103" t="n">
        <f aca="false">N184+K184+H184</f>
        <v>5.241</v>
      </c>
      <c r="S184" s="103" t="n">
        <f aca="false">O184+L184+I184</f>
        <v>0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91" t="n">
        <f aca="false">AK184+AH184+AE184</f>
        <v>0</v>
      </c>
      <c r="AZ184" s="108"/>
    </row>
    <row r="185" customFormat="false" ht="12" hidden="false" customHeight="true" outlineLevel="0" collapsed="false">
      <c r="A185" s="25" t="n">
        <f aca="false">EDATE(A184,1)</f>
        <v>42278</v>
      </c>
      <c r="B185" s="95" t="n">
        <f aca="false">Inputs!S180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98" t="n">
        <f aca="false">VLOOKUP($A185,[1]!Table,MATCH(G$4,[1]!Curves,0))</f>
        <v>5.163</v>
      </c>
      <c r="H185" s="99" t="n">
        <f aca="false">Inputs!W180</f>
        <v>5.243</v>
      </c>
      <c r="I185" s="100" t="n">
        <f aca="false">Inputs!T180</f>
        <v>0</v>
      </c>
      <c r="J185" s="98" t="n">
        <f aca="false">VLOOKUP($A185,[1]!Table,MATCH(J$4,[1]!Curves,0))</f>
        <v>0.013</v>
      </c>
      <c r="K185" s="99" t="n">
        <f aca="false">Inputs!X180</f>
        <v>0.028</v>
      </c>
      <c r="L185" s="100" t="n">
        <f aca="false">Inputs!U180</f>
        <v>0</v>
      </c>
      <c r="M185" s="105" t="n">
        <v>0</v>
      </c>
      <c r="N185" s="99" t="n">
        <f aca="false">Inputs!Y180</f>
        <v>0</v>
      </c>
      <c r="O185" s="101" t="n">
        <f aca="false">Inputs!V180</f>
        <v>0</v>
      </c>
      <c r="P185" s="102"/>
      <c r="Q185" s="103" t="n">
        <f aca="false">M185+J185+G185</f>
        <v>5.176</v>
      </c>
      <c r="R185" s="103" t="n">
        <f aca="false">N185+K185+H185</f>
        <v>5.271</v>
      </c>
      <c r="S185" s="103" t="n">
        <f aca="false">O185+L185+I185</f>
        <v>0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91" t="n">
        <f aca="false">AK185+AH185+AE185</f>
        <v>0</v>
      </c>
      <c r="AZ185" s="108"/>
    </row>
    <row r="186" customFormat="false" ht="12" hidden="false" customHeight="true" outlineLevel="0" collapsed="false">
      <c r="A186" s="25" t="n">
        <f aca="false">EDATE(A185,1)</f>
        <v>42309</v>
      </c>
      <c r="B186" s="95" t="n">
        <f aca="false">Inputs!S181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98" t="n">
        <f aca="false">VLOOKUP($A186,[1]!Table,MATCH(G$4,[1]!Curves,0))</f>
        <v>5.303</v>
      </c>
      <c r="H186" s="99" t="n">
        <f aca="false">Inputs!W181</f>
        <v>5.383</v>
      </c>
      <c r="I186" s="100" t="n">
        <f aca="false">Inputs!T181</f>
        <v>0</v>
      </c>
      <c r="J186" s="98" t="n">
        <f aca="false">VLOOKUP($A186,[1]!Table,MATCH(J$4,[1]!Curves,0))</f>
        <v>0.0235</v>
      </c>
      <c r="K186" s="99" t="n">
        <f aca="false">Inputs!X181</f>
        <v>0.0385</v>
      </c>
      <c r="L186" s="100" t="n">
        <f aca="false">Inputs!U181</f>
        <v>0</v>
      </c>
      <c r="M186" s="105" t="n">
        <v>0</v>
      </c>
      <c r="N186" s="99" t="n">
        <f aca="false">Inputs!Y181</f>
        <v>0</v>
      </c>
      <c r="O186" s="101" t="n">
        <f aca="false">Inputs!V181</f>
        <v>0</v>
      </c>
      <c r="P186" s="102"/>
      <c r="Q186" s="103" t="n">
        <f aca="false">M186+J186+G186</f>
        <v>5.3265</v>
      </c>
      <c r="R186" s="103" t="n">
        <f aca="false">N186+K186+H186</f>
        <v>5.4215</v>
      </c>
      <c r="S186" s="103" t="n">
        <f aca="false">O186+L186+I186</f>
        <v>0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91" t="n">
        <f aca="false">AK186+AH186+AE186</f>
        <v>0</v>
      </c>
      <c r="AZ186" s="108"/>
    </row>
    <row r="187" customFormat="false" ht="12" hidden="false" customHeight="true" outlineLevel="0" collapsed="false">
      <c r="A187" s="25" t="n">
        <f aca="false">EDATE(A186,1)</f>
        <v>42339</v>
      </c>
      <c r="B187" s="95" t="n">
        <f aca="false">Inputs!S182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98" t="n">
        <f aca="false">VLOOKUP($A187,[1]!Table,MATCH(G$4,[1]!Curves,0))</f>
        <v>5.443</v>
      </c>
      <c r="H187" s="99" t="n">
        <f aca="false">Inputs!W182</f>
        <v>5.523</v>
      </c>
      <c r="I187" s="100" t="n">
        <f aca="false">Inputs!T182</f>
        <v>0</v>
      </c>
      <c r="J187" s="98" t="n">
        <f aca="false">VLOOKUP($A187,[1]!Table,MATCH(J$4,[1]!Curves,0))</f>
        <v>0.0235</v>
      </c>
      <c r="K187" s="99" t="n">
        <f aca="false">Inputs!X182</f>
        <v>0.0385</v>
      </c>
      <c r="L187" s="100" t="n">
        <f aca="false">Inputs!U182</f>
        <v>0</v>
      </c>
      <c r="M187" s="105" t="n">
        <v>0</v>
      </c>
      <c r="N187" s="99" t="n">
        <f aca="false">Inputs!Y182</f>
        <v>0</v>
      </c>
      <c r="O187" s="101" t="n">
        <f aca="false">Inputs!V182</f>
        <v>0</v>
      </c>
      <c r="P187" s="102"/>
      <c r="Q187" s="103" t="n">
        <f aca="false">M187+J187+G187</f>
        <v>5.4665</v>
      </c>
      <c r="R187" s="103" t="n">
        <f aca="false">N187+K187+H187</f>
        <v>5.5615</v>
      </c>
      <c r="S187" s="103" t="n">
        <f aca="false">O187+L187+I187</f>
        <v>0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91" t="n">
        <f aca="false">AK187+AH187+AE187</f>
        <v>0</v>
      </c>
      <c r="AZ187" s="108"/>
    </row>
    <row r="188" customFormat="false" ht="12" hidden="false" customHeight="true" outlineLevel="0" collapsed="false">
      <c r="A188" s="25" t="n">
        <f aca="false">EDATE(A187,1)</f>
        <v>42370</v>
      </c>
      <c r="B188" s="95" t="n">
        <f aca="false">Inputs!S183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98" t="n">
        <f aca="false">VLOOKUP($A188,[1]!Table,MATCH(G$4,[1]!Curves,0))</f>
        <v>5.538</v>
      </c>
      <c r="H188" s="99" t="n">
        <f aca="false">Inputs!W183</f>
        <v>5.618</v>
      </c>
      <c r="I188" s="100" t="n">
        <f aca="false">Inputs!T183</f>
        <v>0</v>
      </c>
      <c r="J188" s="98" t="n">
        <f aca="false">VLOOKUP($A188,[1]!Table,MATCH(J$4,[1]!Curves,0))</f>
        <v>0.0235</v>
      </c>
      <c r="K188" s="99" t="n">
        <f aca="false">Inputs!X183</f>
        <v>0.0385</v>
      </c>
      <c r="L188" s="100" t="n">
        <f aca="false">Inputs!U183</f>
        <v>0</v>
      </c>
      <c r="M188" s="105" t="n">
        <v>0</v>
      </c>
      <c r="N188" s="99" t="n">
        <f aca="false">Inputs!Y183</f>
        <v>0</v>
      </c>
      <c r="O188" s="101" t="n">
        <f aca="false">Inputs!V183</f>
        <v>0</v>
      </c>
      <c r="P188" s="102"/>
      <c r="Q188" s="103" t="n">
        <f aca="false">M188+J188+G188</f>
        <v>5.5615</v>
      </c>
      <c r="R188" s="103" t="n">
        <f aca="false">N188+K188+H188</f>
        <v>5.6565</v>
      </c>
      <c r="S188" s="103" t="n">
        <f aca="false">O188+L188+I188</f>
        <v>0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91" t="n">
        <f aca="false">AK188+AH188+AE188</f>
        <v>0</v>
      </c>
      <c r="AZ188" s="108"/>
    </row>
    <row r="189" customFormat="false" ht="12" hidden="false" customHeight="true" outlineLevel="0" collapsed="false">
      <c r="A189" s="25" t="n">
        <f aca="false">EDATE(A188,1)</f>
        <v>42401</v>
      </c>
      <c r="B189" s="95" t="n">
        <f aca="false">Inputs!S184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98" t="n">
        <f aca="false">VLOOKUP($A189,[1]!Table,MATCH(G$4,[1]!Curves,0))</f>
        <v>5.418</v>
      </c>
      <c r="H189" s="99" t="n">
        <f aca="false">Inputs!W184</f>
        <v>5.498</v>
      </c>
      <c r="I189" s="100" t="n">
        <f aca="false">Inputs!T184</f>
        <v>0</v>
      </c>
      <c r="J189" s="98" t="n">
        <f aca="false">VLOOKUP($A189,[1]!Table,MATCH(J$4,[1]!Curves,0))</f>
        <v>0.0235</v>
      </c>
      <c r="K189" s="99" t="n">
        <f aca="false">Inputs!X184</f>
        <v>0.0385</v>
      </c>
      <c r="L189" s="100" t="n">
        <f aca="false">Inputs!U184</f>
        <v>0</v>
      </c>
      <c r="M189" s="105" t="n">
        <v>0</v>
      </c>
      <c r="N189" s="99" t="n">
        <f aca="false">Inputs!Y184</f>
        <v>0</v>
      </c>
      <c r="O189" s="101" t="n">
        <f aca="false">Inputs!V184</f>
        <v>0</v>
      </c>
      <c r="P189" s="102"/>
      <c r="Q189" s="103" t="n">
        <f aca="false">M189+J189+G189</f>
        <v>5.4415</v>
      </c>
      <c r="R189" s="103" t="n">
        <f aca="false">N189+K189+H189</f>
        <v>5.5365</v>
      </c>
      <c r="S189" s="103" t="n">
        <f aca="false">O189+L189+I189</f>
        <v>0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91" t="n">
        <f aca="false">AK189+AH189+AE189</f>
        <v>0</v>
      </c>
      <c r="AZ189" s="108"/>
    </row>
    <row r="190" customFormat="false" ht="12" hidden="false" customHeight="true" outlineLevel="0" collapsed="false">
      <c r="A190" s="25" t="n">
        <f aca="false">EDATE(A189,1)</f>
        <v>42430</v>
      </c>
      <c r="B190" s="95" t="n">
        <f aca="false">Inputs!S185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98" t="n">
        <f aca="false">VLOOKUP($A190,[1]!Table,MATCH(G$4,[1]!Curves,0))</f>
        <v>5.293</v>
      </c>
      <c r="H190" s="99" t="n">
        <f aca="false">Inputs!W185</f>
        <v>5.373</v>
      </c>
      <c r="I190" s="100" t="n">
        <f aca="false">Inputs!T185</f>
        <v>0</v>
      </c>
      <c r="J190" s="98" t="n">
        <f aca="false">VLOOKUP($A190,[1]!Table,MATCH(J$4,[1]!Curves,0))</f>
        <v>0.0235</v>
      </c>
      <c r="K190" s="99" t="n">
        <f aca="false">Inputs!X185</f>
        <v>0.0385</v>
      </c>
      <c r="L190" s="100" t="n">
        <f aca="false">Inputs!U185</f>
        <v>0</v>
      </c>
      <c r="M190" s="105" t="n">
        <v>0</v>
      </c>
      <c r="N190" s="99" t="n">
        <f aca="false">Inputs!Y185</f>
        <v>0</v>
      </c>
      <c r="O190" s="101" t="n">
        <f aca="false">Inputs!V185</f>
        <v>0</v>
      </c>
      <c r="P190" s="102"/>
      <c r="Q190" s="103" t="n">
        <f aca="false">M190+J190+G190</f>
        <v>5.3165</v>
      </c>
      <c r="R190" s="103" t="n">
        <f aca="false">N190+K190+H190</f>
        <v>5.4115</v>
      </c>
      <c r="S190" s="103" t="n">
        <f aca="false">O190+L190+I190</f>
        <v>0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91" t="n">
        <f aca="false">AK190+AH190+AE190</f>
        <v>0</v>
      </c>
      <c r="AZ190" s="108"/>
    </row>
    <row r="191" customFormat="false" ht="12" hidden="false" customHeight="true" outlineLevel="0" collapsed="false">
      <c r="A191" s="25" t="n">
        <f aca="false">EDATE(A190,1)</f>
        <v>42461</v>
      </c>
      <c r="B191" s="95" t="n">
        <f aca="false">Inputs!S186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98" t="n">
        <f aca="false">VLOOKUP($A191,[1]!Table,MATCH(G$4,[1]!Curves,0))</f>
        <v>5.163</v>
      </c>
      <c r="H191" s="99" t="n">
        <f aca="false">Inputs!W186</f>
        <v>5.243</v>
      </c>
      <c r="I191" s="100" t="n">
        <f aca="false">Inputs!T186</f>
        <v>0</v>
      </c>
      <c r="J191" s="98" t="n">
        <f aca="false">VLOOKUP($A191,[1]!Table,MATCH(J$4,[1]!Curves,0))</f>
        <v>0.013</v>
      </c>
      <c r="K191" s="99" t="n">
        <f aca="false">Inputs!X186</f>
        <v>0.028</v>
      </c>
      <c r="L191" s="100" t="n">
        <f aca="false">Inputs!U186</f>
        <v>0</v>
      </c>
      <c r="M191" s="105" t="n">
        <v>0</v>
      </c>
      <c r="N191" s="99" t="n">
        <f aca="false">Inputs!Y186</f>
        <v>0</v>
      </c>
      <c r="O191" s="101" t="n">
        <f aca="false">Inputs!V186</f>
        <v>0</v>
      </c>
      <c r="P191" s="102"/>
      <c r="Q191" s="103" t="n">
        <f aca="false">M191+J191+G191</f>
        <v>5.176</v>
      </c>
      <c r="R191" s="103" t="n">
        <f aca="false">N191+K191+H191</f>
        <v>5.271</v>
      </c>
      <c r="S191" s="103" t="n">
        <f aca="false">O191+L191+I191</f>
        <v>0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91" t="n">
        <f aca="false">AK191+AH191+AE191</f>
        <v>0</v>
      </c>
      <c r="AZ191" s="108"/>
    </row>
    <row r="192" customFormat="false" ht="12" hidden="false" customHeight="true" outlineLevel="0" collapsed="false">
      <c r="A192" s="25" t="n">
        <f aca="false">EDATE(A191,1)</f>
        <v>42491</v>
      </c>
      <c r="B192" s="95" t="n">
        <f aca="false">Inputs!S187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98" t="n">
        <f aca="false">VLOOKUP($A192,[1]!Table,MATCH(G$4,[1]!Curves,0))</f>
        <v>5.153</v>
      </c>
      <c r="H192" s="99" t="n">
        <f aca="false">Inputs!W187</f>
        <v>5.233</v>
      </c>
      <c r="I192" s="100" t="n">
        <f aca="false">Inputs!T187</f>
        <v>0</v>
      </c>
      <c r="J192" s="98" t="n">
        <f aca="false">VLOOKUP($A192,[1]!Table,MATCH(J$4,[1]!Curves,0))</f>
        <v>0.013</v>
      </c>
      <c r="K192" s="99" t="n">
        <f aca="false">Inputs!X187</f>
        <v>0.028</v>
      </c>
      <c r="L192" s="100" t="n">
        <f aca="false">Inputs!U187</f>
        <v>0</v>
      </c>
      <c r="M192" s="105" t="n">
        <v>0</v>
      </c>
      <c r="N192" s="99" t="n">
        <f aca="false">Inputs!Y187</f>
        <v>0</v>
      </c>
      <c r="O192" s="101" t="n">
        <f aca="false">Inputs!V187</f>
        <v>0</v>
      </c>
      <c r="P192" s="102"/>
      <c r="Q192" s="103" t="n">
        <f aca="false">M192+J192+G192</f>
        <v>5.166</v>
      </c>
      <c r="R192" s="103" t="n">
        <f aca="false">N192+K192+H192</f>
        <v>5.261</v>
      </c>
      <c r="S192" s="103" t="n">
        <f aca="false">O192+L192+I192</f>
        <v>0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91" t="n">
        <f aca="false">AK192+AH192+AE192</f>
        <v>0</v>
      </c>
      <c r="AZ192" s="108"/>
    </row>
    <row r="193" customFormat="false" ht="12" hidden="false" customHeight="true" outlineLevel="0" collapsed="false">
      <c r="A193" s="25" t="n">
        <f aca="false">EDATE(A192,1)</f>
        <v>42522</v>
      </c>
      <c r="B193" s="95" t="n">
        <f aca="false">Inputs!S188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98" t="n">
        <f aca="false">VLOOKUP($A193,[1]!Table,MATCH(G$4,[1]!Curves,0))</f>
        <v>5.173</v>
      </c>
      <c r="H193" s="99" t="n">
        <f aca="false">Inputs!W188</f>
        <v>5.253</v>
      </c>
      <c r="I193" s="100" t="n">
        <f aca="false">Inputs!T188</f>
        <v>0</v>
      </c>
      <c r="J193" s="98" t="n">
        <f aca="false">VLOOKUP($A193,[1]!Table,MATCH(J$4,[1]!Curves,0))</f>
        <v>0.013</v>
      </c>
      <c r="K193" s="99" t="n">
        <f aca="false">Inputs!X188</f>
        <v>0.028</v>
      </c>
      <c r="L193" s="100" t="n">
        <f aca="false">Inputs!U188</f>
        <v>0</v>
      </c>
      <c r="M193" s="105" t="n">
        <v>0</v>
      </c>
      <c r="N193" s="99" t="n">
        <f aca="false">Inputs!Y188</f>
        <v>0</v>
      </c>
      <c r="O193" s="101" t="n">
        <f aca="false">Inputs!V188</f>
        <v>0</v>
      </c>
      <c r="P193" s="102"/>
      <c r="Q193" s="103" t="n">
        <f aca="false">M193+J193+G193</f>
        <v>5.186</v>
      </c>
      <c r="R193" s="103" t="n">
        <f aca="false">N193+K193+H193</f>
        <v>5.281</v>
      </c>
      <c r="S193" s="103" t="n">
        <f aca="false">O193+L193+I193</f>
        <v>0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91" t="n">
        <f aca="false">AK193+AH193+AE193</f>
        <v>0</v>
      </c>
      <c r="AZ193" s="108"/>
    </row>
    <row r="194" customFormat="false" ht="12" hidden="false" customHeight="true" outlineLevel="0" collapsed="false">
      <c r="A194" s="25" t="n">
        <f aca="false">EDATE(A193,1)</f>
        <v>42552</v>
      </c>
      <c r="B194" s="95" t="n">
        <f aca="false">Inputs!S189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98" t="n">
        <f aca="false">VLOOKUP($A194,[1]!Table,MATCH(G$4,[1]!Curves,0))</f>
        <v>5.194</v>
      </c>
      <c r="H194" s="99" t="n">
        <f aca="false">Inputs!W189</f>
        <v>5.274</v>
      </c>
      <c r="I194" s="100" t="n">
        <f aca="false">Inputs!T189</f>
        <v>0</v>
      </c>
      <c r="J194" s="98" t="n">
        <f aca="false">VLOOKUP($A194,[1]!Table,MATCH(J$4,[1]!Curves,0))</f>
        <v>0.013</v>
      </c>
      <c r="K194" s="99" t="n">
        <f aca="false">Inputs!X189</f>
        <v>0.028</v>
      </c>
      <c r="L194" s="100" t="n">
        <f aca="false">Inputs!U189</f>
        <v>0</v>
      </c>
      <c r="M194" s="105" t="n">
        <v>0</v>
      </c>
      <c r="N194" s="99" t="n">
        <f aca="false">Inputs!Y189</f>
        <v>0</v>
      </c>
      <c r="O194" s="101" t="n">
        <f aca="false">Inputs!V189</f>
        <v>0</v>
      </c>
      <c r="P194" s="102"/>
      <c r="Q194" s="103" t="n">
        <f aca="false">M194+J194+G194</f>
        <v>5.207</v>
      </c>
      <c r="R194" s="103" t="n">
        <f aca="false">N194+K194+H194</f>
        <v>5.302</v>
      </c>
      <c r="S194" s="103" t="n">
        <f aca="false">O194+L194+I194</f>
        <v>0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91" t="n">
        <f aca="false">AK194+AH194+AE194</f>
        <v>0</v>
      </c>
      <c r="AZ194" s="108"/>
    </row>
    <row r="195" customFormat="false" ht="12" hidden="false" customHeight="true" outlineLevel="0" collapsed="false">
      <c r="A195" s="25" t="n">
        <f aca="false">EDATE(A194,1)</f>
        <v>42583</v>
      </c>
      <c r="B195" s="95" t="n">
        <f aca="false">Inputs!S190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98" t="n">
        <f aca="false">VLOOKUP($A195,[1]!Table,MATCH(G$4,[1]!Curves,0))</f>
        <v>5.218</v>
      </c>
      <c r="H195" s="99" t="n">
        <f aca="false">Inputs!W190</f>
        <v>5.298</v>
      </c>
      <c r="I195" s="100" t="n">
        <f aca="false">Inputs!T190</f>
        <v>0</v>
      </c>
      <c r="J195" s="98" t="n">
        <f aca="false">VLOOKUP($A195,[1]!Table,MATCH(J$4,[1]!Curves,0))</f>
        <v>0.013</v>
      </c>
      <c r="K195" s="99" t="n">
        <f aca="false">Inputs!X190</f>
        <v>0.028</v>
      </c>
      <c r="L195" s="100" t="n">
        <f aca="false">Inputs!U190</f>
        <v>0</v>
      </c>
      <c r="M195" s="105" t="n">
        <v>0</v>
      </c>
      <c r="N195" s="99" t="n">
        <f aca="false">Inputs!Y190</f>
        <v>0</v>
      </c>
      <c r="O195" s="101" t="n">
        <f aca="false">Inputs!V190</f>
        <v>0</v>
      </c>
      <c r="P195" s="102"/>
      <c r="Q195" s="103" t="n">
        <f aca="false">M195+J195+G195</f>
        <v>5.231</v>
      </c>
      <c r="R195" s="103" t="n">
        <f aca="false">N195+K195+H195</f>
        <v>5.326</v>
      </c>
      <c r="S195" s="103" t="n">
        <f aca="false">O195+L195+I195</f>
        <v>0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91" t="n">
        <f aca="false">AK195+AH195+AE195</f>
        <v>0</v>
      </c>
      <c r="AZ195" s="108"/>
    </row>
    <row r="196" customFormat="false" ht="12" hidden="false" customHeight="true" outlineLevel="0" collapsed="false">
      <c r="A196" s="25" t="n">
        <f aca="false">EDATE(A195,1)</f>
        <v>42614</v>
      </c>
      <c r="B196" s="95" t="n">
        <f aca="false">Inputs!S191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98" t="n">
        <f aca="false">VLOOKUP($A196,[1]!Table,MATCH(G$4,[1]!Curves,0))</f>
        <v>5.228</v>
      </c>
      <c r="H196" s="99" t="n">
        <f aca="false">Inputs!W191</f>
        <v>5.308</v>
      </c>
      <c r="I196" s="100" t="n">
        <f aca="false">Inputs!T191</f>
        <v>0</v>
      </c>
      <c r="J196" s="98" t="n">
        <f aca="false">VLOOKUP($A196,[1]!Table,MATCH(J$4,[1]!Curves,0))</f>
        <v>0.013</v>
      </c>
      <c r="K196" s="99" t="n">
        <f aca="false">Inputs!X191</f>
        <v>0.028</v>
      </c>
      <c r="L196" s="100" t="n">
        <f aca="false">Inputs!U191</f>
        <v>0</v>
      </c>
      <c r="M196" s="105" t="n">
        <v>0</v>
      </c>
      <c r="N196" s="99" t="n">
        <f aca="false">Inputs!Y191</f>
        <v>0</v>
      </c>
      <c r="O196" s="101" t="n">
        <f aca="false">Inputs!V191</f>
        <v>0</v>
      </c>
      <c r="P196" s="102"/>
      <c r="Q196" s="103" t="n">
        <f aca="false">M196+J196+G196</f>
        <v>5.241</v>
      </c>
      <c r="R196" s="103" t="n">
        <f aca="false">N196+K196+H196</f>
        <v>5.336</v>
      </c>
      <c r="S196" s="103" t="n">
        <f aca="false">O196+L196+I196</f>
        <v>0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91" t="n">
        <f aca="false">AK196+AH196+AE196</f>
        <v>0</v>
      </c>
      <c r="AZ196" s="108"/>
    </row>
    <row r="197" customFormat="false" ht="12" hidden="false" customHeight="true" outlineLevel="0" collapsed="false">
      <c r="A197" s="25" t="n">
        <f aca="false">EDATE(A196,1)</f>
        <v>42644</v>
      </c>
      <c r="B197" s="95" t="n">
        <f aca="false">Inputs!S192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98" t="n">
        <f aca="false">VLOOKUP($A197,[1]!Table,MATCH(G$4,[1]!Curves,0))</f>
        <v>5.258</v>
      </c>
      <c r="H197" s="99" t="n">
        <f aca="false">Inputs!W192</f>
        <v>5.338</v>
      </c>
      <c r="I197" s="100" t="n">
        <f aca="false">Inputs!T192</f>
        <v>0</v>
      </c>
      <c r="J197" s="98" t="n">
        <f aca="false">VLOOKUP($A197,[1]!Table,MATCH(J$4,[1]!Curves,0))</f>
        <v>0.013</v>
      </c>
      <c r="K197" s="99" t="n">
        <f aca="false">Inputs!X192</f>
        <v>0.028</v>
      </c>
      <c r="L197" s="100" t="n">
        <f aca="false">Inputs!U192</f>
        <v>0</v>
      </c>
      <c r="M197" s="105" t="n">
        <v>0</v>
      </c>
      <c r="N197" s="99" t="n">
        <f aca="false">Inputs!Y192</f>
        <v>0</v>
      </c>
      <c r="O197" s="101" t="n">
        <f aca="false">Inputs!V192</f>
        <v>0</v>
      </c>
      <c r="P197" s="102"/>
      <c r="Q197" s="103" t="n">
        <f aca="false">M197+J197+G197</f>
        <v>5.271</v>
      </c>
      <c r="R197" s="103" t="n">
        <f aca="false">N197+K197+H197</f>
        <v>5.366</v>
      </c>
      <c r="S197" s="103" t="n">
        <f aca="false">O197+L197+I197</f>
        <v>0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91" t="n">
        <f aca="false">AK197+AH197+AE197</f>
        <v>0</v>
      </c>
      <c r="AZ197" s="108"/>
    </row>
    <row r="198" customFormat="false" ht="12" hidden="false" customHeight="true" outlineLevel="0" collapsed="false">
      <c r="A198" s="25" t="n">
        <f aca="false">EDATE(A197,1)</f>
        <v>42675</v>
      </c>
      <c r="B198" s="95" t="n">
        <f aca="false">Inputs!S193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98" t="n">
        <f aca="false">VLOOKUP($A198,[1]!Table,MATCH(G$4,[1]!Curves,0))</f>
        <v>5.398</v>
      </c>
      <c r="H198" s="99" t="n">
        <f aca="false">Inputs!W193</f>
        <v>5.478</v>
      </c>
      <c r="I198" s="100" t="n">
        <f aca="false">Inputs!T193</f>
        <v>0</v>
      </c>
      <c r="J198" s="98" t="n">
        <f aca="false">VLOOKUP($A198,[1]!Table,MATCH(J$4,[1]!Curves,0))</f>
        <v>0.0235</v>
      </c>
      <c r="K198" s="99" t="n">
        <f aca="false">Inputs!X193</f>
        <v>0.0385</v>
      </c>
      <c r="L198" s="100" t="n">
        <f aca="false">Inputs!U193</f>
        <v>0</v>
      </c>
      <c r="M198" s="105" t="n">
        <v>0</v>
      </c>
      <c r="N198" s="99" t="n">
        <f aca="false">Inputs!Y193</f>
        <v>0</v>
      </c>
      <c r="O198" s="101" t="n">
        <f aca="false">Inputs!V193</f>
        <v>0</v>
      </c>
      <c r="P198" s="102"/>
      <c r="Q198" s="103" t="n">
        <f aca="false">M198+J198+G198</f>
        <v>5.4215</v>
      </c>
      <c r="R198" s="103" t="n">
        <f aca="false">N198+K198+H198</f>
        <v>5.5165</v>
      </c>
      <c r="S198" s="103" t="n">
        <f aca="false">O198+L198+I198</f>
        <v>0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91" t="n">
        <f aca="false">AK198+AH198+AE198</f>
        <v>0</v>
      </c>
      <c r="AZ198" s="108"/>
    </row>
    <row r="199" customFormat="false" ht="12" hidden="false" customHeight="true" outlineLevel="0" collapsed="false">
      <c r="A199" s="25" t="n">
        <f aca="false">EDATE(A198,1)</f>
        <v>42705</v>
      </c>
      <c r="B199" s="95" t="n">
        <f aca="false">Inputs!S194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98" t="n">
        <f aca="false">VLOOKUP($A199,[1]!Table,MATCH(G$4,[1]!Curves,0))</f>
        <v>5.538</v>
      </c>
      <c r="H199" s="99" t="n">
        <f aca="false">Inputs!W194</f>
        <v>5.618</v>
      </c>
      <c r="I199" s="100" t="n">
        <f aca="false">Inputs!T194</f>
        <v>0</v>
      </c>
      <c r="J199" s="98" t="n">
        <f aca="false">VLOOKUP($A199,[1]!Table,MATCH(J$4,[1]!Curves,0))</f>
        <v>0.0235</v>
      </c>
      <c r="K199" s="99" t="n">
        <f aca="false">Inputs!X194</f>
        <v>0.0385</v>
      </c>
      <c r="L199" s="100" t="n">
        <f aca="false">Inputs!U194</f>
        <v>0</v>
      </c>
      <c r="M199" s="105" t="n">
        <v>0</v>
      </c>
      <c r="N199" s="99" t="n">
        <f aca="false">Inputs!Y194</f>
        <v>0</v>
      </c>
      <c r="O199" s="101" t="n">
        <f aca="false">Inputs!V194</f>
        <v>0</v>
      </c>
      <c r="P199" s="102"/>
      <c r="Q199" s="103" t="n">
        <f aca="false">M199+J199+G199</f>
        <v>5.5615</v>
      </c>
      <c r="R199" s="103" t="n">
        <f aca="false">N199+K199+H199</f>
        <v>5.6565</v>
      </c>
      <c r="S199" s="103" t="n">
        <f aca="false">O199+L199+I199</f>
        <v>0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91" t="n">
        <f aca="false">AK199+AH199+AE199</f>
        <v>0</v>
      </c>
      <c r="AZ199" s="108"/>
    </row>
    <row r="200" customFormat="false" ht="12" hidden="false" customHeight="true" outlineLevel="0" collapsed="false">
      <c r="A200" s="25" t="n">
        <f aca="false">EDATE(A199,1)</f>
        <v>42736</v>
      </c>
      <c r="B200" s="95" t="n">
        <f aca="false">Inputs!S195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98" t="n">
        <f aca="false">VLOOKUP($A200,[1]!Table,MATCH(G$4,[1]!Curves,0))</f>
        <v>5.638</v>
      </c>
      <c r="H200" s="99" t="n">
        <f aca="false">Inputs!W195</f>
        <v>5.718</v>
      </c>
      <c r="I200" s="100" t="n">
        <f aca="false">Inputs!T195</f>
        <v>0</v>
      </c>
      <c r="J200" s="98" t="n">
        <f aca="false">VLOOKUP($A200,[1]!Table,MATCH(J$4,[1]!Curves,0))</f>
        <v>0.0235</v>
      </c>
      <c r="K200" s="99" t="n">
        <f aca="false">Inputs!X195</f>
        <v>0.0385</v>
      </c>
      <c r="L200" s="100" t="n">
        <f aca="false">Inputs!U195</f>
        <v>0</v>
      </c>
      <c r="M200" s="105" t="n">
        <v>0</v>
      </c>
      <c r="N200" s="99" t="n">
        <f aca="false">Inputs!Y195</f>
        <v>0</v>
      </c>
      <c r="O200" s="101" t="n">
        <f aca="false">Inputs!V195</f>
        <v>0</v>
      </c>
      <c r="P200" s="102"/>
      <c r="Q200" s="103" t="n">
        <f aca="false">M200+J200+G200</f>
        <v>5.6615</v>
      </c>
      <c r="R200" s="103" t="n">
        <f aca="false">N200+K200+H200</f>
        <v>5.7565</v>
      </c>
      <c r="S200" s="103" t="n">
        <f aca="false">O200+L200+I200</f>
        <v>0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91" t="n">
        <f aca="false">AK200+AH200+AE200</f>
        <v>0</v>
      </c>
      <c r="AZ200" s="108"/>
    </row>
    <row r="201" customFormat="false" ht="12" hidden="false" customHeight="true" outlineLevel="0" collapsed="false">
      <c r="A201" s="25" t="n">
        <f aca="false">EDATE(A200,1)</f>
        <v>42767</v>
      </c>
      <c r="B201" s="95" t="n">
        <f aca="false">Inputs!S196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98" t="n">
        <f aca="false">VLOOKUP($A201,[1]!Table,MATCH(G$4,[1]!Curves,0))</f>
        <v>5.518</v>
      </c>
      <c r="H201" s="99" t="n">
        <f aca="false">Inputs!W196</f>
        <v>5.598</v>
      </c>
      <c r="I201" s="100" t="n">
        <f aca="false">Inputs!T196</f>
        <v>0</v>
      </c>
      <c r="J201" s="98" t="n">
        <f aca="false">VLOOKUP($A201,[1]!Table,MATCH(J$4,[1]!Curves,0))</f>
        <v>0.0235</v>
      </c>
      <c r="K201" s="99" t="n">
        <f aca="false">Inputs!X196</f>
        <v>0.0385</v>
      </c>
      <c r="L201" s="100" t="n">
        <f aca="false">Inputs!U196</f>
        <v>0</v>
      </c>
      <c r="M201" s="105" t="n">
        <v>0</v>
      </c>
      <c r="N201" s="99" t="n">
        <f aca="false">Inputs!Y196</f>
        <v>0</v>
      </c>
      <c r="O201" s="101" t="n">
        <f aca="false">Inputs!V196</f>
        <v>0</v>
      </c>
      <c r="P201" s="102"/>
      <c r="Q201" s="103" t="n">
        <f aca="false">M201+J201+G201</f>
        <v>5.5415</v>
      </c>
      <c r="R201" s="103" t="n">
        <f aca="false">N201+K201+H201</f>
        <v>5.6365</v>
      </c>
      <c r="S201" s="103" t="n">
        <f aca="false">O201+L201+I201</f>
        <v>0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91" t="n">
        <f aca="false">AK201+AH201+AE201</f>
        <v>0</v>
      </c>
      <c r="AZ201" s="108"/>
    </row>
    <row r="202" customFormat="false" ht="12" hidden="false" customHeight="true" outlineLevel="0" collapsed="false">
      <c r="A202" s="25" t="n">
        <f aca="false">EDATE(A201,1)</f>
        <v>42795</v>
      </c>
      <c r="B202" s="95" t="n">
        <f aca="false">Inputs!S197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98" t="n">
        <f aca="false">VLOOKUP($A202,[1]!Table,MATCH(G$4,[1]!Curves,0))</f>
        <v>5.393</v>
      </c>
      <c r="H202" s="99" t="n">
        <f aca="false">Inputs!W197</f>
        <v>5.473</v>
      </c>
      <c r="I202" s="100" t="n">
        <f aca="false">Inputs!T197</f>
        <v>0</v>
      </c>
      <c r="J202" s="98" t="n">
        <f aca="false">VLOOKUP($A202,[1]!Table,MATCH(J$4,[1]!Curves,0))</f>
        <v>0</v>
      </c>
      <c r="K202" s="99" t="n">
        <f aca="false">Inputs!X197</f>
        <v>0.015</v>
      </c>
      <c r="L202" s="100" t="n">
        <f aca="false">Inputs!U197</f>
        <v>0</v>
      </c>
      <c r="M202" s="105" t="n">
        <v>0</v>
      </c>
      <c r="N202" s="99" t="n">
        <f aca="false">Inputs!Y197</f>
        <v>0</v>
      </c>
      <c r="O202" s="101" t="n">
        <f aca="false">Inputs!V197</f>
        <v>0</v>
      </c>
      <c r="P202" s="102"/>
      <c r="Q202" s="103" t="n">
        <f aca="false">M202+J202+G202</f>
        <v>5.393</v>
      </c>
      <c r="R202" s="103" t="n">
        <f aca="false">N202+K202+H202</f>
        <v>5.488</v>
      </c>
      <c r="S202" s="103" t="n">
        <f aca="false">O202+L202+I202</f>
        <v>0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91" t="n">
        <f aca="false">AK202+AH202+AE202</f>
        <v>0</v>
      </c>
      <c r="AZ202" s="108"/>
    </row>
    <row r="203" customFormat="false" ht="12" hidden="false" customHeight="true" outlineLevel="0" collapsed="false">
      <c r="A203" s="25" t="n">
        <f aca="false">EDATE(A202,1)</f>
        <v>42826</v>
      </c>
      <c r="B203" s="95" t="n">
        <f aca="false">Inputs!S198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98" t="n">
        <f aca="false">VLOOKUP($A203,[1]!Table,MATCH(G$4,[1]!Curves,0))</f>
        <v>5.263</v>
      </c>
      <c r="H203" s="99" t="n">
        <f aca="false">Inputs!W198</f>
        <v>5.343</v>
      </c>
      <c r="I203" s="100" t="n">
        <f aca="false">Inputs!T198</f>
        <v>0</v>
      </c>
      <c r="J203" s="98" t="n">
        <f aca="false">VLOOKUP($A203,[1]!Table,MATCH(J$4,[1]!Curves,0))</f>
        <v>0</v>
      </c>
      <c r="K203" s="99" t="n">
        <f aca="false">Inputs!X198</f>
        <v>0.015</v>
      </c>
      <c r="L203" s="100" t="n">
        <f aca="false">Inputs!U198</f>
        <v>0</v>
      </c>
      <c r="M203" s="105" t="n">
        <v>0</v>
      </c>
      <c r="N203" s="99" t="n">
        <f aca="false">Inputs!Y198</f>
        <v>0</v>
      </c>
      <c r="O203" s="101" t="n">
        <f aca="false">Inputs!V198</f>
        <v>0</v>
      </c>
      <c r="P203" s="102"/>
      <c r="Q203" s="103" t="n">
        <f aca="false">M203+J203+G203</f>
        <v>5.263</v>
      </c>
      <c r="R203" s="103" t="n">
        <f aca="false">N203+K203+H203</f>
        <v>5.358</v>
      </c>
      <c r="S203" s="103" t="n">
        <f aca="false">O203+L203+I203</f>
        <v>0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91" t="n">
        <f aca="false">AK203+AH203+AE203</f>
        <v>0</v>
      </c>
      <c r="AZ203" s="108"/>
    </row>
    <row r="204" customFormat="false" ht="12" hidden="false" customHeight="true" outlineLevel="0" collapsed="false">
      <c r="A204" s="25" t="n">
        <f aca="false">EDATE(A203,1)</f>
        <v>42856</v>
      </c>
      <c r="B204" s="95" t="n">
        <f aca="false">Inputs!S199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98" t="n">
        <f aca="false">VLOOKUP($A204,[1]!Table,MATCH(G$4,[1]!Curves,0))</f>
        <v>5.253</v>
      </c>
      <c r="H204" s="99" t="n">
        <f aca="false">Inputs!W199</f>
        <v>5.333</v>
      </c>
      <c r="I204" s="100" t="n">
        <f aca="false">Inputs!T199</f>
        <v>0</v>
      </c>
      <c r="J204" s="98" t="n">
        <f aca="false">VLOOKUP($A204,[1]!Table,MATCH(J$4,[1]!Curves,0))</f>
        <v>0</v>
      </c>
      <c r="K204" s="99" t="n">
        <f aca="false">Inputs!X199</f>
        <v>0.015</v>
      </c>
      <c r="L204" s="100" t="n">
        <f aca="false">Inputs!U199</f>
        <v>0</v>
      </c>
      <c r="M204" s="105" t="n">
        <v>0</v>
      </c>
      <c r="N204" s="99" t="n">
        <f aca="false">Inputs!Y199</f>
        <v>0</v>
      </c>
      <c r="O204" s="101" t="n">
        <f aca="false">Inputs!V199</f>
        <v>0</v>
      </c>
      <c r="P204" s="102"/>
      <c r="Q204" s="103" t="n">
        <f aca="false">M204+J204+G204</f>
        <v>5.253</v>
      </c>
      <c r="R204" s="103" t="n">
        <f aca="false">N204+K204+H204</f>
        <v>5.348</v>
      </c>
      <c r="S204" s="103" t="n">
        <f aca="false">O204+L204+I204</f>
        <v>0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91" t="n">
        <f aca="false">AK204+AH204+AE204</f>
        <v>0</v>
      </c>
      <c r="AZ204" s="108"/>
    </row>
    <row r="205" customFormat="false" ht="12" hidden="false" customHeight="true" outlineLevel="0" collapsed="false">
      <c r="A205" s="25" t="n">
        <f aca="false">EDATE(A204,1)</f>
        <v>42887</v>
      </c>
      <c r="B205" s="95" t="n">
        <f aca="false">Inputs!S200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98" t="n">
        <f aca="false">VLOOKUP($A205,[1]!Table,MATCH(G$4,[1]!Curves,0))</f>
        <v>5.273</v>
      </c>
      <c r="H205" s="99" t="n">
        <f aca="false">Inputs!W200</f>
        <v>5.353</v>
      </c>
      <c r="I205" s="100" t="n">
        <f aca="false">Inputs!T200</f>
        <v>0</v>
      </c>
      <c r="J205" s="98" t="n">
        <f aca="false">VLOOKUP($A205,[1]!Table,MATCH(J$4,[1]!Curves,0))</f>
        <v>0</v>
      </c>
      <c r="K205" s="99" t="n">
        <f aca="false">Inputs!X200</f>
        <v>0.015</v>
      </c>
      <c r="L205" s="100" t="n">
        <f aca="false">Inputs!U200</f>
        <v>0</v>
      </c>
      <c r="M205" s="105" t="n">
        <v>0</v>
      </c>
      <c r="N205" s="99" t="n">
        <f aca="false">Inputs!Y200</f>
        <v>0</v>
      </c>
      <c r="O205" s="101" t="n">
        <f aca="false">Inputs!V200</f>
        <v>0</v>
      </c>
      <c r="P205" s="102"/>
      <c r="Q205" s="103" t="n">
        <f aca="false">M205+J205+G205</f>
        <v>5.273</v>
      </c>
      <c r="R205" s="103" t="n">
        <f aca="false">N205+K205+H205</f>
        <v>5.368</v>
      </c>
      <c r="S205" s="103" t="n">
        <f aca="false">O205+L205+I205</f>
        <v>0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91" t="n">
        <f aca="false">AK205+AH205+AE205</f>
        <v>0</v>
      </c>
      <c r="AZ205" s="108"/>
    </row>
    <row r="206" customFormat="false" ht="12" hidden="false" customHeight="true" outlineLevel="0" collapsed="false">
      <c r="A206" s="25" t="n">
        <f aca="false">EDATE(A205,1)</f>
        <v>42917</v>
      </c>
      <c r="B206" s="95" t="n">
        <f aca="false">Inputs!S201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98" t="n">
        <f aca="false">VLOOKUP($A206,[1]!Table,MATCH(G$4,[1]!Curves,0))</f>
        <v>5.294</v>
      </c>
      <c r="H206" s="99" t="n">
        <f aca="false">Inputs!W201</f>
        <v>5.374</v>
      </c>
      <c r="I206" s="100" t="n">
        <f aca="false">Inputs!T201</f>
        <v>0</v>
      </c>
      <c r="J206" s="98" t="n">
        <f aca="false">VLOOKUP($A206,[1]!Table,MATCH(J$4,[1]!Curves,0))</f>
        <v>0</v>
      </c>
      <c r="K206" s="99" t="n">
        <f aca="false">Inputs!X201</f>
        <v>0.015</v>
      </c>
      <c r="L206" s="100" t="n">
        <f aca="false">Inputs!U201</f>
        <v>0</v>
      </c>
      <c r="M206" s="105" t="n">
        <v>0</v>
      </c>
      <c r="N206" s="99" t="n">
        <f aca="false">Inputs!Y201</f>
        <v>0</v>
      </c>
      <c r="O206" s="101" t="n">
        <f aca="false">Inputs!V201</f>
        <v>0</v>
      </c>
      <c r="P206" s="102"/>
      <c r="Q206" s="103" t="n">
        <f aca="false">M206+J206+G206</f>
        <v>5.294</v>
      </c>
      <c r="R206" s="103" t="n">
        <f aca="false">N206+K206+H206</f>
        <v>5.389</v>
      </c>
      <c r="S206" s="103" t="n">
        <f aca="false">O206+L206+I206</f>
        <v>0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91" t="n">
        <f aca="false">AK206+AH206+AE206</f>
        <v>0</v>
      </c>
      <c r="AZ206" s="108"/>
    </row>
    <row r="207" customFormat="false" ht="12" hidden="false" customHeight="true" outlineLevel="0" collapsed="false">
      <c r="A207" s="25" t="n">
        <f aca="false">EDATE(A206,1)</f>
        <v>42948</v>
      </c>
      <c r="B207" s="95" t="n">
        <f aca="false">Inputs!S202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98" t="n">
        <f aca="false">VLOOKUP($A207,[1]!Table,MATCH(G$4,[1]!Curves,0))</f>
        <v>5.318</v>
      </c>
      <c r="H207" s="99" t="n">
        <f aca="false">Inputs!W202</f>
        <v>5.398</v>
      </c>
      <c r="I207" s="100" t="n">
        <f aca="false">Inputs!T202</f>
        <v>0</v>
      </c>
      <c r="J207" s="98" t="n">
        <f aca="false">VLOOKUP($A207,[1]!Table,MATCH(J$4,[1]!Curves,0))</f>
        <v>0</v>
      </c>
      <c r="K207" s="99" t="n">
        <f aca="false">Inputs!X202</f>
        <v>0.015</v>
      </c>
      <c r="L207" s="100" t="n">
        <f aca="false">Inputs!U202</f>
        <v>0</v>
      </c>
      <c r="M207" s="105" t="n">
        <v>0</v>
      </c>
      <c r="N207" s="99" t="n">
        <f aca="false">Inputs!Y202</f>
        <v>0</v>
      </c>
      <c r="O207" s="101" t="n">
        <f aca="false">Inputs!V202</f>
        <v>0</v>
      </c>
      <c r="P207" s="102"/>
      <c r="Q207" s="103" t="n">
        <f aca="false">M207+J207+G207</f>
        <v>5.318</v>
      </c>
      <c r="R207" s="103" t="n">
        <f aca="false">N207+K207+H207</f>
        <v>5.413</v>
      </c>
      <c r="S207" s="103" t="n">
        <f aca="false">O207+L207+I207</f>
        <v>0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91" t="n">
        <f aca="false">AK207+AH207+AE207</f>
        <v>0</v>
      </c>
      <c r="AZ207" s="108"/>
    </row>
    <row r="208" customFormat="false" ht="12" hidden="false" customHeight="true" outlineLevel="0" collapsed="false">
      <c r="A208" s="25" t="n">
        <f aca="false">EDATE(A207,1)</f>
        <v>42979</v>
      </c>
      <c r="B208" s="95" t="n">
        <f aca="false">Inputs!S203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98" t="n">
        <f aca="false">VLOOKUP($A208,[1]!Table,MATCH(G$4,[1]!Curves,0))</f>
        <v>5.328</v>
      </c>
      <c r="H208" s="99" t="n">
        <f aca="false">Inputs!W203</f>
        <v>5.408</v>
      </c>
      <c r="I208" s="100" t="n">
        <f aca="false">Inputs!T203</f>
        <v>0</v>
      </c>
      <c r="J208" s="98" t="n">
        <f aca="false">VLOOKUP($A208,[1]!Table,MATCH(J$4,[1]!Curves,0))</f>
        <v>0</v>
      </c>
      <c r="K208" s="99" t="n">
        <f aca="false">Inputs!X203</f>
        <v>0.015</v>
      </c>
      <c r="L208" s="100" t="n">
        <f aca="false">Inputs!U203</f>
        <v>0</v>
      </c>
      <c r="M208" s="105" t="n">
        <v>0</v>
      </c>
      <c r="N208" s="99" t="n">
        <f aca="false">Inputs!Y203</f>
        <v>0</v>
      </c>
      <c r="O208" s="101" t="n">
        <f aca="false">Inputs!V203</f>
        <v>0</v>
      </c>
      <c r="P208" s="102"/>
      <c r="Q208" s="103" t="n">
        <f aca="false">M208+J208+G208</f>
        <v>5.328</v>
      </c>
      <c r="R208" s="103" t="n">
        <f aca="false">N208+K208+H208</f>
        <v>5.423</v>
      </c>
      <c r="S208" s="103" t="n">
        <f aca="false">O208+L208+I208</f>
        <v>0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91" t="n">
        <f aca="false">AK208+AH208+AE208</f>
        <v>0</v>
      </c>
      <c r="AZ208" s="108"/>
    </row>
    <row r="209" customFormat="false" ht="12" hidden="false" customHeight="true" outlineLevel="0" collapsed="false">
      <c r="A209" s="25" t="n">
        <f aca="false">EDATE(A208,1)</f>
        <v>43009</v>
      </c>
      <c r="B209" s="95" t="n">
        <f aca="false">Inputs!S204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98" t="n">
        <f aca="false">VLOOKUP($A209,[1]!Table,MATCH(G$4,[1]!Curves,0))</f>
        <v>5.358</v>
      </c>
      <c r="H209" s="99" t="n">
        <f aca="false">Inputs!W204</f>
        <v>5.438</v>
      </c>
      <c r="I209" s="100" t="n">
        <f aca="false">Inputs!T204</f>
        <v>0</v>
      </c>
      <c r="J209" s="98" t="n">
        <f aca="false">VLOOKUP($A209,[1]!Table,MATCH(J$4,[1]!Curves,0))</f>
        <v>0</v>
      </c>
      <c r="K209" s="99" t="n">
        <f aca="false">Inputs!X204</f>
        <v>0.015</v>
      </c>
      <c r="L209" s="100" t="n">
        <f aca="false">Inputs!U204</f>
        <v>0</v>
      </c>
      <c r="M209" s="105" t="n">
        <v>0</v>
      </c>
      <c r="N209" s="99" t="n">
        <f aca="false">Inputs!Y204</f>
        <v>0</v>
      </c>
      <c r="O209" s="101" t="n">
        <f aca="false">Inputs!V204</f>
        <v>0</v>
      </c>
      <c r="P209" s="102"/>
      <c r="Q209" s="103" t="n">
        <f aca="false">M209+J209+G209</f>
        <v>5.358</v>
      </c>
      <c r="R209" s="103" t="n">
        <f aca="false">N209+K209+H209</f>
        <v>5.453</v>
      </c>
      <c r="S209" s="103" t="n">
        <f aca="false">O209+L209+I209</f>
        <v>0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91" t="n">
        <f aca="false">AK209+AH209+AE209</f>
        <v>0</v>
      </c>
      <c r="AZ209" s="108"/>
    </row>
    <row r="210" customFormat="false" ht="12" hidden="false" customHeight="true" outlineLevel="0" collapsed="false">
      <c r="A210" s="25" t="n">
        <f aca="false">EDATE(A209,1)</f>
        <v>43040</v>
      </c>
      <c r="B210" s="95" t="n">
        <f aca="false">Inputs!S205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98" t="n">
        <f aca="false">VLOOKUP($A210,[1]!Table,MATCH(G$4,[1]!Curves,0))</f>
        <v>5.498</v>
      </c>
      <c r="H210" s="99" t="n">
        <f aca="false">Inputs!W205</f>
        <v>5.578</v>
      </c>
      <c r="I210" s="100" t="n">
        <f aca="false">Inputs!T205</f>
        <v>0</v>
      </c>
      <c r="J210" s="98" t="n">
        <f aca="false">VLOOKUP($A210,[1]!Table,MATCH(J$4,[1]!Curves,0))</f>
        <v>0</v>
      </c>
      <c r="K210" s="99" t="n">
        <f aca="false">Inputs!X205</f>
        <v>0.015</v>
      </c>
      <c r="L210" s="100" t="n">
        <f aca="false">Inputs!U205</f>
        <v>0</v>
      </c>
      <c r="M210" s="105" t="n">
        <v>0</v>
      </c>
      <c r="N210" s="99" t="n">
        <f aca="false">Inputs!Y205</f>
        <v>0</v>
      </c>
      <c r="O210" s="101" t="n">
        <f aca="false">Inputs!V205</f>
        <v>0</v>
      </c>
      <c r="P210" s="102"/>
      <c r="Q210" s="103" t="n">
        <f aca="false">M210+J210+G210</f>
        <v>5.498</v>
      </c>
      <c r="R210" s="103" t="n">
        <f aca="false">N210+K210+H210</f>
        <v>5.593</v>
      </c>
      <c r="S210" s="103" t="n">
        <f aca="false">O210+L210+I210</f>
        <v>0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91" t="n">
        <f aca="false">AK210+AH210+AE210</f>
        <v>0</v>
      </c>
      <c r="AZ210" s="108"/>
    </row>
    <row r="211" customFormat="false" ht="12" hidden="false" customHeight="true" outlineLevel="0" collapsed="false">
      <c r="A211" s="25" t="n">
        <f aca="false">EDATE(A210,1)</f>
        <v>43070</v>
      </c>
      <c r="B211" s="95" t="n">
        <f aca="false">Inputs!S206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98" t="n">
        <f aca="false">VLOOKUP($A211,[1]!Table,MATCH(G$4,[1]!Curves,0))</f>
        <v>5.638</v>
      </c>
      <c r="H211" s="99" t="n">
        <f aca="false">Inputs!W206</f>
        <v>5.718</v>
      </c>
      <c r="I211" s="100" t="n">
        <f aca="false">Inputs!T206</f>
        <v>0</v>
      </c>
      <c r="J211" s="98" t="n">
        <f aca="false">VLOOKUP($A211,[1]!Table,MATCH(J$4,[1]!Curves,0))</f>
        <v>0</v>
      </c>
      <c r="K211" s="99" t="n">
        <f aca="false">Inputs!X206</f>
        <v>0.015</v>
      </c>
      <c r="L211" s="100" t="n">
        <f aca="false">Inputs!U206</f>
        <v>0</v>
      </c>
      <c r="M211" s="105" t="n">
        <v>0</v>
      </c>
      <c r="N211" s="99" t="n">
        <f aca="false">Inputs!Y206</f>
        <v>0</v>
      </c>
      <c r="O211" s="101" t="n">
        <f aca="false">Inputs!V206</f>
        <v>0</v>
      </c>
      <c r="P211" s="102"/>
      <c r="Q211" s="103" t="n">
        <f aca="false">M211+J211+G211</f>
        <v>5.638</v>
      </c>
      <c r="R211" s="103" t="n">
        <f aca="false">N211+K211+H211</f>
        <v>5.733</v>
      </c>
      <c r="S211" s="103" t="n">
        <f aca="false">O211+L211+I211</f>
        <v>0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91" t="n">
        <f aca="false">AK211+AH211+AE211</f>
        <v>0</v>
      </c>
      <c r="AZ211" s="108"/>
    </row>
    <row r="212" customFormat="false" ht="12" hidden="false" customHeight="true" outlineLevel="0" collapsed="false">
      <c r="A212" s="25" t="n">
        <f aca="false">EDATE(A211,1)</f>
        <v>43101</v>
      </c>
      <c r="B212" s="95" t="n">
        <f aca="false">Inputs!S207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98" t="n">
        <f aca="false">VLOOKUP($A212,[1]!Table,MATCH(G$4,[1]!Curves,0))</f>
        <v>5.743</v>
      </c>
      <c r="H212" s="99" t="n">
        <f aca="false">Inputs!W207</f>
        <v>5.823</v>
      </c>
      <c r="I212" s="100" t="n">
        <f aca="false">Inputs!T207</f>
        <v>0</v>
      </c>
      <c r="J212" s="98" t="n">
        <f aca="false">VLOOKUP($A212,[1]!Table,MATCH(J$4,[1]!Curves,0))</f>
        <v>0</v>
      </c>
      <c r="K212" s="99" t="n">
        <f aca="false">Inputs!X207</f>
        <v>0.015</v>
      </c>
      <c r="L212" s="100" t="n">
        <f aca="false">Inputs!U207</f>
        <v>0</v>
      </c>
      <c r="M212" s="105" t="n">
        <v>0</v>
      </c>
      <c r="N212" s="99" t="n">
        <f aca="false">Inputs!Y207</f>
        <v>0</v>
      </c>
      <c r="O212" s="101" t="n">
        <f aca="false">Inputs!V207</f>
        <v>0</v>
      </c>
      <c r="P212" s="102"/>
      <c r="Q212" s="103" t="n">
        <f aca="false">M212+J212+G212</f>
        <v>5.743</v>
      </c>
      <c r="R212" s="103" t="n">
        <f aca="false">N212+K212+H212</f>
        <v>5.838</v>
      </c>
      <c r="S212" s="103" t="n">
        <f aca="false">O212+L212+I212</f>
        <v>0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91" t="n">
        <f aca="false">AK212+AH212+AE212</f>
        <v>0</v>
      </c>
      <c r="AZ212" s="108"/>
    </row>
    <row r="213" customFormat="false" ht="12" hidden="false" customHeight="true" outlineLevel="0" collapsed="false">
      <c r="A213" s="25" t="n">
        <f aca="false">EDATE(A212,1)</f>
        <v>43132</v>
      </c>
      <c r="B213" s="95" t="n">
        <f aca="false">Inputs!S208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98" t="n">
        <f aca="false">VLOOKUP($A213,[1]!Table,MATCH(G$4,[1]!Curves,0))</f>
        <v>5.623</v>
      </c>
      <c r="H213" s="99" t="n">
        <f aca="false">Inputs!W208</f>
        <v>5.703</v>
      </c>
      <c r="I213" s="100" t="n">
        <f aca="false">Inputs!T208</f>
        <v>0</v>
      </c>
      <c r="J213" s="98" t="n">
        <f aca="false">VLOOKUP($A213,[1]!Table,MATCH(J$4,[1]!Curves,0))</f>
        <v>0</v>
      </c>
      <c r="K213" s="99" t="n">
        <f aca="false">Inputs!X208</f>
        <v>0.015</v>
      </c>
      <c r="L213" s="100" t="n">
        <f aca="false">Inputs!U208</f>
        <v>0</v>
      </c>
      <c r="M213" s="105" t="n">
        <v>0</v>
      </c>
      <c r="N213" s="99" t="n">
        <f aca="false">Inputs!Y208</f>
        <v>0</v>
      </c>
      <c r="O213" s="101" t="n">
        <f aca="false">Inputs!V208</f>
        <v>0</v>
      </c>
      <c r="P213" s="102"/>
      <c r="Q213" s="103" t="n">
        <f aca="false">M213+J213+G213</f>
        <v>5.623</v>
      </c>
      <c r="R213" s="103" t="n">
        <f aca="false">N213+K213+H213</f>
        <v>5.718</v>
      </c>
      <c r="S213" s="103" t="n">
        <f aca="false">O213+L213+I213</f>
        <v>0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91" t="n">
        <f aca="false">AK213+AH213+AE213</f>
        <v>0</v>
      </c>
      <c r="AZ213" s="108"/>
    </row>
    <row r="214" customFormat="false" ht="12" hidden="false" customHeight="true" outlineLevel="0" collapsed="false">
      <c r="A214" s="25" t="n">
        <f aca="false">EDATE(A213,1)</f>
        <v>43160</v>
      </c>
      <c r="B214" s="95" t="n">
        <f aca="false">Inputs!S209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98" t="n">
        <f aca="false">VLOOKUP($A214,[1]!Table,MATCH(G$4,[1]!Curves,0))</f>
        <v>5.498</v>
      </c>
      <c r="H214" s="99" t="n">
        <f aca="false">Inputs!W209</f>
        <v>5.578</v>
      </c>
      <c r="I214" s="100" t="n">
        <f aca="false">Inputs!T209</f>
        <v>0</v>
      </c>
      <c r="J214" s="98" t="n">
        <f aca="false">VLOOKUP($A214,[1]!Table,MATCH(J$4,[1]!Curves,0))</f>
        <v>0</v>
      </c>
      <c r="K214" s="99" t="n">
        <f aca="false">Inputs!X209</f>
        <v>0.015</v>
      </c>
      <c r="L214" s="100" t="n">
        <f aca="false">Inputs!U209</f>
        <v>0</v>
      </c>
      <c r="M214" s="105" t="n">
        <v>0</v>
      </c>
      <c r="N214" s="99" t="n">
        <f aca="false">Inputs!Y209</f>
        <v>0</v>
      </c>
      <c r="O214" s="101" t="n">
        <f aca="false">Inputs!V209</f>
        <v>0</v>
      </c>
      <c r="P214" s="102"/>
      <c r="Q214" s="103" t="n">
        <f aca="false">M214+J214+G214</f>
        <v>5.498</v>
      </c>
      <c r="R214" s="103" t="n">
        <f aca="false">N214+K214+H214</f>
        <v>5.593</v>
      </c>
      <c r="S214" s="103" t="n">
        <f aca="false">O214+L214+I214</f>
        <v>0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91" t="n">
        <f aca="false">AK214+AH214+AE214</f>
        <v>0</v>
      </c>
      <c r="AZ214" s="108"/>
    </row>
    <row r="215" customFormat="false" ht="12" hidden="false" customHeight="true" outlineLevel="0" collapsed="false">
      <c r="A215" s="25" t="n">
        <f aca="false">EDATE(A214,1)</f>
        <v>43191</v>
      </c>
      <c r="B215" s="95" t="n">
        <f aca="false">Inputs!S210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98" t="n">
        <f aca="false">VLOOKUP($A215,[1]!Table,MATCH(G$4,[1]!Curves,0))</f>
        <v>5.368</v>
      </c>
      <c r="H215" s="99" t="n">
        <f aca="false">Inputs!W210</f>
        <v>5.448</v>
      </c>
      <c r="I215" s="100" t="n">
        <f aca="false">Inputs!T210</f>
        <v>0</v>
      </c>
      <c r="J215" s="98" t="n">
        <f aca="false">VLOOKUP($A215,[1]!Table,MATCH(J$4,[1]!Curves,0))</f>
        <v>0</v>
      </c>
      <c r="K215" s="99" t="n">
        <f aca="false">Inputs!X210</f>
        <v>0.015</v>
      </c>
      <c r="L215" s="100" t="n">
        <f aca="false">Inputs!U210</f>
        <v>0</v>
      </c>
      <c r="M215" s="105" t="n">
        <v>0</v>
      </c>
      <c r="N215" s="99" t="n">
        <f aca="false">Inputs!Y210</f>
        <v>0</v>
      </c>
      <c r="O215" s="101" t="n">
        <f aca="false">Inputs!V210</f>
        <v>0</v>
      </c>
      <c r="P215" s="102"/>
      <c r="Q215" s="103" t="n">
        <f aca="false">M215+J215+G215</f>
        <v>5.368</v>
      </c>
      <c r="R215" s="103" t="n">
        <f aca="false">N215+K215+H215</f>
        <v>5.463</v>
      </c>
      <c r="S215" s="103" t="n">
        <f aca="false">O215+L215+I215</f>
        <v>0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91" t="n">
        <f aca="false">AK215+AH215+AE215</f>
        <v>0</v>
      </c>
      <c r="AZ215" s="108"/>
    </row>
    <row r="216" customFormat="false" ht="12" hidden="false" customHeight="true" outlineLevel="0" collapsed="false">
      <c r="A216" s="25" t="n">
        <f aca="false">EDATE(A215,1)</f>
        <v>43221</v>
      </c>
      <c r="B216" s="95" t="n">
        <f aca="false">Inputs!S211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98" t="n">
        <f aca="false">VLOOKUP($A216,[1]!Table,MATCH(G$4,[1]!Curves,0))</f>
        <v>5.358</v>
      </c>
      <c r="H216" s="99" t="n">
        <f aca="false">Inputs!W211</f>
        <v>5.438</v>
      </c>
      <c r="I216" s="100" t="n">
        <f aca="false">Inputs!T211</f>
        <v>0</v>
      </c>
      <c r="J216" s="98" t="n">
        <f aca="false">VLOOKUP($A216,[1]!Table,MATCH(J$4,[1]!Curves,0))</f>
        <v>0</v>
      </c>
      <c r="K216" s="99" t="n">
        <f aca="false">Inputs!X211</f>
        <v>0.015</v>
      </c>
      <c r="L216" s="100" t="n">
        <f aca="false">Inputs!U211</f>
        <v>0</v>
      </c>
      <c r="M216" s="105" t="n">
        <v>0</v>
      </c>
      <c r="N216" s="99" t="n">
        <f aca="false">Inputs!Y211</f>
        <v>0</v>
      </c>
      <c r="O216" s="101" t="n">
        <f aca="false">Inputs!V211</f>
        <v>0</v>
      </c>
      <c r="P216" s="102"/>
      <c r="Q216" s="103" t="n">
        <f aca="false">M216+J216+G216</f>
        <v>5.358</v>
      </c>
      <c r="R216" s="103" t="n">
        <f aca="false">N216+K216+H216</f>
        <v>5.453</v>
      </c>
      <c r="S216" s="103" t="n">
        <f aca="false">O216+L216+I216</f>
        <v>0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91" t="n">
        <f aca="false">AK216+AH216+AE216</f>
        <v>0</v>
      </c>
      <c r="AZ216" s="108"/>
    </row>
    <row r="217" customFormat="false" ht="12" hidden="false" customHeight="true" outlineLevel="0" collapsed="false">
      <c r="A217" s="25" t="n">
        <f aca="false">EDATE(A216,1)</f>
        <v>43252</v>
      </c>
      <c r="B217" s="95" t="n">
        <f aca="false">Inputs!S212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98" t="n">
        <f aca="false">VLOOKUP($A217,[1]!Table,MATCH(G$4,[1]!Curves,0))</f>
        <v>5.378</v>
      </c>
      <c r="H217" s="99" t="n">
        <f aca="false">Inputs!W212</f>
        <v>5.458</v>
      </c>
      <c r="I217" s="100" t="n">
        <f aca="false">Inputs!T212</f>
        <v>0</v>
      </c>
      <c r="J217" s="98" t="n">
        <f aca="false">VLOOKUP($A217,[1]!Table,MATCH(J$4,[1]!Curves,0))</f>
        <v>0</v>
      </c>
      <c r="K217" s="99" t="n">
        <f aca="false">Inputs!X212</f>
        <v>0.015</v>
      </c>
      <c r="L217" s="100" t="n">
        <f aca="false">Inputs!U212</f>
        <v>0</v>
      </c>
      <c r="M217" s="105" t="n">
        <v>0</v>
      </c>
      <c r="N217" s="99" t="n">
        <f aca="false">Inputs!Y212</f>
        <v>0</v>
      </c>
      <c r="O217" s="101" t="n">
        <f aca="false">Inputs!V212</f>
        <v>0</v>
      </c>
      <c r="P217" s="102"/>
      <c r="Q217" s="103" t="n">
        <f aca="false">M217+J217+G217</f>
        <v>5.378</v>
      </c>
      <c r="R217" s="103" t="n">
        <f aca="false">N217+K217+H217</f>
        <v>5.473</v>
      </c>
      <c r="S217" s="103" t="n">
        <f aca="false">O217+L217+I217</f>
        <v>0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91" t="n">
        <f aca="false">AK217+AH217+AE217</f>
        <v>0</v>
      </c>
      <c r="AZ217" s="108"/>
    </row>
    <row r="218" customFormat="false" ht="12" hidden="false" customHeight="true" outlineLevel="0" collapsed="false">
      <c r="A218" s="25" t="n">
        <f aca="false">EDATE(A217,1)</f>
        <v>43282</v>
      </c>
      <c r="B218" s="95" t="n">
        <f aca="false">Inputs!S213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98" t="n">
        <f aca="false">VLOOKUP($A218,[1]!Table,MATCH(G$4,[1]!Curves,0))</f>
        <v>5.399</v>
      </c>
      <c r="H218" s="99" t="n">
        <f aca="false">Inputs!W213</f>
        <v>5.479</v>
      </c>
      <c r="I218" s="100" t="n">
        <f aca="false">Inputs!T213</f>
        <v>0</v>
      </c>
      <c r="J218" s="98" t="n">
        <f aca="false">VLOOKUP($A218,[1]!Table,MATCH(J$4,[1]!Curves,0))</f>
        <v>0</v>
      </c>
      <c r="K218" s="99" t="n">
        <f aca="false">Inputs!X213</f>
        <v>0.015</v>
      </c>
      <c r="L218" s="100" t="n">
        <f aca="false">Inputs!U213</f>
        <v>0</v>
      </c>
      <c r="M218" s="105" t="n">
        <v>0</v>
      </c>
      <c r="N218" s="99" t="n">
        <f aca="false">Inputs!Y213</f>
        <v>0</v>
      </c>
      <c r="O218" s="101" t="n">
        <f aca="false">Inputs!V213</f>
        <v>0</v>
      </c>
      <c r="P218" s="102"/>
      <c r="Q218" s="103" t="n">
        <f aca="false">M218+J218+G218</f>
        <v>5.399</v>
      </c>
      <c r="R218" s="103" t="n">
        <f aca="false">N218+K218+H218</f>
        <v>5.494</v>
      </c>
      <c r="S218" s="103" t="n">
        <f aca="false">O218+L218+I218</f>
        <v>0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91" t="n">
        <f aca="false">AK218+AH218+AE218</f>
        <v>0</v>
      </c>
      <c r="AZ218" s="108"/>
    </row>
    <row r="219" customFormat="false" ht="12" hidden="false" customHeight="true" outlineLevel="0" collapsed="false">
      <c r="A219" s="25" t="n">
        <f aca="false">EDATE(A218,1)</f>
        <v>43313</v>
      </c>
      <c r="B219" s="95" t="n">
        <f aca="false">Inputs!S214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98" t="n">
        <f aca="false">VLOOKUP($A219,[1]!Table,MATCH(G$4,[1]!Curves,0))</f>
        <v>5.423</v>
      </c>
      <c r="H219" s="99" t="n">
        <f aca="false">Inputs!W214</f>
        <v>5.503</v>
      </c>
      <c r="I219" s="100" t="n">
        <f aca="false">Inputs!T214</f>
        <v>0</v>
      </c>
      <c r="J219" s="98" t="n">
        <f aca="false">VLOOKUP($A219,[1]!Table,MATCH(J$4,[1]!Curves,0))</f>
        <v>0</v>
      </c>
      <c r="K219" s="99" t="n">
        <f aca="false">Inputs!X214</f>
        <v>0.015</v>
      </c>
      <c r="L219" s="100" t="n">
        <f aca="false">Inputs!U214</f>
        <v>0</v>
      </c>
      <c r="M219" s="105" t="n">
        <v>0</v>
      </c>
      <c r="N219" s="99" t="n">
        <f aca="false">Inputs!Y214</f>
        <v>0</v>
      </c>
      <c r="O219" s="101" t="n">
        <f aca="false">Inputs!V214</f>
        <v>0</v>
      </c>
      <c r="P219" s="102"/>
      <c r="Q219" s="103" t="n">
        <f aca="false">M219+J219+G219</f>
        <v>5.423</v>
      </c>
      <c r="R219" s="103" t="n">
        <f aca="false">N219+K219+H219</f>
        <v>5.518</v>
      </c>
      <c r="S219" s="103" t="n">
        <f aca="false">O219+L219+I219</f>
        <v>0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91" t="n">
        <f aca="false">AK219+AH219+AE219</f>
        <v>0</v>
      </c>
      <c r="AZ219" s="108"/>
    </row>
    <row r="220" customFormat="false" ht="12" hidden="false" customHeight="true" outlineLevel="0" collapsed="false">
      <c r="A220" s="25" t="n">
        <f aca="false">EDATE(A219,1)</f>
        <v>43344</v>
      </c>
      <c r="B220" s="95" t="n">
        <f aca="false">Inputs!S215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98" t="n">
        <f aca="false">VLOOKUP($A220,[1]!Table,MATCH(G$4,[1]!Curves,0))</f>
        <v>5.433</v>
      </c>
      <c r="H220" s="99" t="n">
        <f aca="false">Inputs!W215</f>
        <v>5.513</v>
      </c>
      <c r="I220" s="100" t="n">
        <f aca="false">Inputs!T215</f>
        <v>0</v>
      </c>
      <c r="J220" s="98" t="n">
        <f aca="false">VLOOKUP($A220,[1]!Table,MATCH(J$4,[1]!Curves,0))</f>
        <v>0</v>
      </c>
      <c r="K220" s="99" t="n">
        <f aca="false">Inputs!X215</f>
        <v>0.015</v>
      </c>
      <c r="L220" s="100" t="n">
        <f aca="false">Inputs!U215</f>
        <v>0</v>
      </c>
      <c r="M220" s="105" t="n">
        <v>0</v>
      </c>
      <c r="N220" s="99" t="n">
        <f aca="false">Inputs!Y215</f>
        <v>0</v>
      </c>
      <c r="O220" s="101" t="n">
        <f aca="false">Inputs!V215</f>
        <v>0</v>
      </c>
      <c r="P220" s="102"/>
      <c r="Q220" s="103" t="n">
        <f aca="false">M220+J220+G220</f>
        <v>5.433</v>
      </c>
      <c r="R220" s="103" t="n">
        <f aca="false">N220+K220+H220</f>
        <v>5.528</v>
      </c>
      <c r="S220" s="103" t="n">
        <f aca="false">O220+L220+I220</f>
        <v>0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91" t="n">
        <f aca="false">AK220+AH220+AE220</f>
        <v>0</v>
      </c>
      <c r="AZ220" s="108"/>
    </row>
    <row r="221" customFormat="false" ht="12" hidden="false" customHeight="true" outlineLevel="0" collapsed="false">
      <c r="A221" s="25" t="n">
        <f aca="false">EDATE(A220,1)</f>
        <v>43374</v>
      </c>
      <c r="B221" s="95" t="n">
        <f aca="false">Inputs!S216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98" t="n">
        <f aca="false">VLOOKUP($A221,[1]!Table,MATCH(G$4,[1]!Curves,0))</f>
        <v>5.463</v>
      </c>
      <c r="H221" s="99" t="n">
        <f aca="false">Inputs!W216</f>
        <v>5.543</v>
      </c>
      <c r="I221" s="100" t="n">
        <f aca="false">Inputs!T216</f>
        <v>0</v>
      </c>
      <c r="J221" s="98" t="n">
        <f aca="false">VLOOKUP($A221,[1]!Table,MATCH(J$4,[1]!Curves,0))</f>
        <v>0</v>
      </c>
      <c r="K221" s="99" t="n">
        <f aca="false">Inputs!X216</f>
        <v>0.015</v>
      </c>
      <c r="L221" s="100" t="n">
        <f aca="false">Inputs!U216</f>
        <v>0</v>
      </c>
      <c r="M221" s="105" t="n">
        <v>0</v>
      </c>
      <c r="N221" s="99" t="n">
        <f aca="false">Inputs!Y216</f>
        <v>0</v>
      </c>
      <c r="O221" s="101" t="n">
        <f aca="false">Inputs!V216</f>
        <v>0</v>
      </c>
      <c r="P221" s="102"/>
      <c r="Q221" s="103" t="n">
        <f aca="false">M221+J221+G221</f>
        <v>5.463</v>
      </c>
      <c r="R221" s="103" t="n">
        <f aca="false">N221+K221+H221</f>
        <v>5.558</v>
      </c>
      <c r="S221" s="103" t="n">
        <f aca="false">O221+L221+I221</f>
        <v>0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91" t="n">
        <f aca="false">AK221+AH221+AE221</f>
        <v>0</v>
      </c>
      <c r="AZ221" s="108"/>
    </row>
    <row r="222" customFormat="false" ht="12" hidden="false" customHeight="true" outlineLevel="0" collapsed="false">
      <c r="A222" s="25" t="n">
        <f aca="false">EDATE(A221,1)</f>
        <v>43405</v>
      </c>
      <c r="B222" s="95" t="n">
        <f aca="false">Inputs!S217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98" t="n">
        <f aca="false">VLOOKUP($A222,[1]!Table,MATCH(G$4,[1]!Curves,0))</f>
        <v>5.603</v>
      </c>
      <c r="H222" s="99" t="n">
        <f aca="false">Inputs!W217</f>
        <v>5.683</v>
      </c>
      <c r="I222" s="100" t="n">
        <f aca="false">Inputs!T217</f>
        <v>0</v>
      </c>
      <c r="J222" s="98" t="n">
        <f aca="false">VLOOKUP($A222,[1]!Table,MATCH(J$4,[1]!Curves,0))</f>
        <v>0</v>
      </c>
      <c r="K222" s="99" t="n">
        <f aca="false">Inputs!X217</f>
        <v>0.015</v>
      </c>
      <c r="L222" s="100" t="n">
        <f aca="false">Inputs!U217</f>
        <v>0</v>
      </c>
      <c r="M222" s="105" t="n">
        <v>0</v>
      </c>
      <c r="N222" s="99" t="n">
        <f aca="false">Inputs!Y217</f>
        <v>0</v>
      </c>
      <c r="O222" s="101" t="n">
        <f aca="false">Inputs!V217</f>
        <v>0</v>
      </c>
      <c r="P222" s="102"/>
      <c r="Q222" s="103" t="n">
        <f aca="false">M222+J222+G222</f>
        <v>5.603</v>
      </c>
      <c r="R222" s="103" t="n">
        <f aca="false">N222+K222+H222</f>
        <v>5.698</v>
      </c>
      <c r="S222" s="103" t="n">
        <f aca="false">O222+L222+I222</f>
        <v>0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91" t="n">
        <f aca="false">AK222+AH222+AE222</f>
        <v>0</v>
      </c>
      <c r="AZ222" s="108"/>
    </row>
    <row r="223" customFormat="false" ht="12" hidden="false" customHeight="true" outlineLevel="0" collapsed="false">
      <c r="A223" s="25" t="n">
        <f aca="false">EDATE(A222,1)</f>
        <v>43435</v>
      </c>
      <c r="B223" s="95" t="n">
        <f aca="false">Inputs!S218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98" t="n">
        <f aca="false">VLOOKUP($A223,[1]!Table,MATCH(G$4,[1]!Curves,0))</f>
        <v>5.743</v>
      </c>
      <c r="H223" s="99" t="n">
        <f aca="false">Inputs!W218</f>
        <v>5.823</v>
      </c>
      <c r="I223" s="100" t="n">
        <f aca="false">Inputs!T218</f>
        <v>0</v>
      </c>
      <c r="J223" s="98" t="n">
        <f aca="false">VLOOKUP($A223,[1]!Table,MATCH(J$4,[1]!Curves,0))</f>
        <v>0</v>
      </c>
      <c r="K223" s="99" t="n">
        <f aca="false">Inputs!X218</f>
        <v>0.015</v>
      </c>
      <c r="L223" s="100" t="n">
        <f aca="false">Inputs!U218</f>
        <v>0</v>
      </c>
      <c r="M223" s="105" t="n">
        <v>0</v>
      </c>
      <c r="N223" s="99" t="n">
        <f aca="false">Inputs!Y218</f>
        <v>0</v>
      </c>
      <c r="O223" s="101" t="n">
        <f aca="false">Inputs!V218</f>
        <v>0</v>
      </c>
      <c r="P223" s="102"/>
      <c r="Q223" s="103" t="n">
        <f aca="false">M223+J223+G223</f>
        <v>5.743</v>
      </c>
      <c r="R223" s="103" t="n">
        <f aca="false">N223+K223+H223</f>
        <v>5.838</v>
      </c>
      <c r="S223" s="103" t="n">
        <f aca="false">O223+L223+I223</f>
        <v>0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91" t="n">
        <f aca="false">AK223+AH223+AE223</f>
        <v>0</v>
      </c>
      <c r="AZ223" s="108"/>
    </row>
    <row r="224" customFormat="false" ht="12" hidden="false" customHeight="true" outlineLevel="0" collapsed="false">
      <c r="A224" s="25" t="n">
        <f aca="false">EDATE(A223,1)</f>
        <v>43466</v>
      </c>
      <c r="B224" s="95" t="n">
        <f aca="false">Inputs!S219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98" t="n">
        <f aca="false">VLOOKUP($A224,[1]!Table,MATCH(G$4,[1]!Curves,0))</f>
        <v>5.848</v>
      </c>
      <c r="H224" s="99" t="n">
        <f aca="false">Inputs!W219</f>
        <v>5.928</v>
      </c>
      <c r="I224" s="100" t="n">
        <f aca="false">Inputs!T219</f>
        <v>0</v>
      </c>
      <c r="J224" s="98" t="n">
        <f aca="false">VLOOKUP($A224,[1]!Table,MATCH(J$4,[1]!Curves,0))</f>
        <v>0</v>
      </c>
      <c r="K224" s="99" t="n">
        <f aca="false">Inputs!X219</f>
        <v>0.015</v>
      </c>
      <c r="L224" s="100" t="n">
        <f aca="false">Inputs!U219</f>
        <v>0</v>
      </c>
      <c r="M224" s="105" t="n">
        <v>0</v>
      </c>
      <c r="N224" s="99" t="n">
        <f aca="false">Inputs!Y219</f>
        <v>0</v>
      </c>
      <c r="O224" s="101" t="n">
        <f aca="false">Inputs!V219</f>
        <v>0</v>
      </c>
      <c r="P224" s="102"/>
      <c r="Q224" s="103" t="n">
        <f aca="false">M224+J224+G224</f>
        <v>5.848</v>
      </c>
      <c r="R224" s="103" t="n">
        <f aca="false">N224+K224+H224</f>
        <v>5.943</v>
      </c>
      <c r="S224" s="103" t="n">
        <f aca="false">O224+L224+I224</f>
        <v>0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91" t="n">
        <f aca="false">AK224+AH224+AE224</f>
        <v>0</v>
      </c>
      <c r="AZ224" s="108"/>
    </row>
    <row r="225" customFormat="false" ht="12" hidden="false" customHeight="true" outlineLevel="0" collapsed="false">
      <c r="A225" s="25" t="n">
        <f aca="false">EDATE(A224,1)</f>
        <v>43497</v>
      </c>
      <c r="B225" s="95" t="n">
        <f aca="false">Inputs!S220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98" t="n">
        <f aca="false">VLOOKUP($A225,[1]!Table,MATCH(G$4,[1]!Curves,0))</f>
        <v>5.728</v>
      </c>
      <c r="H225" s="99" t="n">
        <f aca="false">Inputs!W220</f>
        <v>5.808</v>
      </c>
      <c r="I225" s="100" t="n">
        <f aca="false">Inputs!T220</f>
        <v>0</v>
      </c>
      <c r="J225" s="98" t="n">
        <f aca="false">VLOOKUP($A225,[1]!Table,MATCH(J$4,[1]!Curves,0))</f>
        <v>0</v>
      </c>
      <c r="K225" s="99" t="n">
        <f aca="false">Inputs!X220</f>
        <v>0.015</v>
      </c>
      <c r="L225" s="100" t="n">
        <f aca="false">Inputs!U220</f>
        <v>0</v>
      </c>
      <c r="M225" s="105" t="n">
        <v>0</v>
      </c>
      <c r="N225" s="99" t="n">
        <f aca="false">Inputs!Y220</f>
        <v>0</v>
      </c>
      <c r="O225" s="101" t="n">
        <f aca="false">Inputs!V220</f>
        <v>0</v>
      </c>
      <c r="P225" s="102"/>
      <c r="Q225" s="103" t="n">
        <f aca="false">M225+J225+G225</f>
        <v>5.728</v>
      </c>
      <c r="R225" s="103" t="n">
        <f aca="false">N225+K225+H225</f>
        <v>5.823</v>
      </c>
      <c r="S225" s="103" t="n">
        <f aca="false">O225+L225+I225</f>
        <v>0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91" t="n">
        <f aca="false">AK225+AH225+AE225</f>
        <v>0</v>
      </c>
      <c r="AZ225" s="108"/>
    </row>
    <row r="226" customFormat="false" ht="12" hidden="false" customHeight="true" outlineLevel="0" collapsed="false">
      <c r="A226" s="25" t="n">
        <f aca="false">EDATE(A225,1)</f>
        <v>43525</v>
      </c>
      <c r="B226" s="95" t="n">
        <f aca="false">Inputs!S221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98" t="n">
        <f aca="false">VLOOKUP($A226,[1]!Table,MATCH(G$4,[1]!Curves,0))</f>
        <v>5.603</v>
      </c>
      <c r="H226" s="99" t="n">
        <f aca="false">Inputs!W221</f>
        <v>5.683</v>
      </c>
      <c r="I226" s="100" t="n">
        <f aca="false">Inputs!T221</f>
        <v>0</v>
      </c>
      <c r="J226" s="98" t="n">
        <f aca="false">VLOOKUP($A226,[1]!Table,MATCH(J$4,[1]!Curves,0))</f>
        <v>0</v>
      </c>
      <c r="K226" s="99" t="n">
        <f aca="false">Inputs!X221</f>
        <v>0.015</v>
      </c>
      <c r="L226" s="100" t="n">
        <f aca="false">Inputs!U221</f>
        <v>0</v>
      </c>
      <c r="M226" s="105" t="n">
        <v>0</v>
      </c>
      <c r="N226" s="99" t="n">
        <f aca="false">Inputs!Y221</f>
        <v>0</v>
      </c>
      <c r="O226" s="101" t="n">
        <f aca="false">Inputs!V221</f>
        <v>0</v>
      </c>
      <c r="P226" s="102"/>
      <c r="Q226" s="103" t="n">
        <f aca="false">M226+J226+G226</f>
        <v>5.603</v>
      </c>
      <c r="R226" s="103" t="n">
        <f aca="false">N226+K226+H226</f>
        <v>5.698</v>
      </c>
      <c r="S226" s="103" t="n">
        <f aca="false">O226+L226+I226</f>
        <v>0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91" t="n">
        <f aca="false">AK226+AH226+AE226</f>
        <v>0</v>
      </c>
      <c r="AZ226" s="108"/>
    </row>
    <row r="227" customFormat="false" ht="12" hidden="false" customHeight="true" outlineLevel="0" collapsed="false">
      <c r="A227" s="25" t="n">
        <f aca="false">EDATE(A226,1)</f>
        <v>43556</v>
      </c>
      <c r="B227" s="95" t="n">
        <f aca="false">Inputs!S222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98" t="n">
        <f aca="false">VLOOKUP($A227,[1]!Table,MATCH(G$4,[1]!Curves,0))</f>
        <v>5.473</v>
      </c>
      <c r="H227" s="99" t="n">
        <f aca="false">Inputs!W222</f>
        <v>5.553</v>
      </c>
      <c r="I227" s="100" t="n">
        <f aca="false">Inputs!T222</f>
        <v>0</v>
      </c>
      <c r="J227" s="98" t="n">
        <f aca="false">VLOOKUP($A227,[1]!Table,MATCH(J$4,[1]!Curves,0))</f>
        <v>0</v>
      </c>
      <c r="K227" s="99" t="n">
        <f aca="false">Inputs!X222</f>
        <v>0.015</v>
      </c>
      <c r="L227" s="100" t="n">
        <f aca="false">Inputs!U222</f>
        <v>0</v>
      </c>
      <c r="M227" s="105" t="n">
        <v>0</v>
      </c>
      <c r="N227" s="99" t="n">
        <f aca="false">Inputs!Y222</f>
        <v>0</v>
      </c>
      <c r="O227" s="101" t="n">
        <f aca="false">Inputs!V222</f>
        <v>0</v>
      </c>
      <c r="P227" s="102"/>
      <c r="Q227" s="103" t="n">
        <f aca="false">M227+J227+G227</f>
        <v>5.473</v>
      </c>
      <c r="R227" s="103" t="n">
        <f aca="false">N227+K227+H227</f>
        <v>5.568</v>
      </c>
      <c r="S227" s="103" t="n">
        <f aca="false">O227+L227+I227</f>
        <v>0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91" t="n">
        <f aca="false">AK227+AH227+AE227</f>
        <v>0</v>
      </c>
      <c r="AZ227" s="108"/>
    </row>
    <row r="228" customFormat="false" ht="12" hidden="false" customHeight="true" outlineLevel="0" collapsed="false">
      <c r="A228" s="25" t="n">
        <f aca="false">EDATE(A227,1)</f>
        <v>43586</v>
      </c>
      <c r="B228" s="95" t="n">
        <f aca="false">Inputs!S223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98" t="n">
        <f aca="false">VLOOKUP($A228,[1]!Table,MATCH(G$4,[1]!Curves,0))</f>
        <v>5.463</v>
      </c>
      <c r="H228" s="99" t="n">
        <f aca="false">Inputs!W223</f>
        <v>5.543</v>
      </c>
      <c r="I228" s="100" t="n">
        <f aca="false">Inputs!T223</f>
        <v>0</v>
      </c>
      <c r="J228" s="98" t="n">
        <f aca="false">VLOOKUP($A228,[1]!Table,MATCH(J$4,[1]!Curves,0))</f>
        <v>0</v>
      </c>
      <c r="K228" s="99" t="n">
        <f aca="false">Inputs!X223</f>
        <v>0.015</v>
      </c>
      <c r="L228" s="100" t="n">
        <f aca="false">Inputs!U223</f>
        <v>0</v>
      </c>
      <c r="M228" s="105" t="n">
        <v>0</v>
      </c>
      <c r="N228" s="99" t="n">
        <f aca="false">Inputs!Y223</f>
        <v>0</v>
      </c>
      <c r="O228" s="101" t="n">
        <f aca="false">Inputs!V223</f>
        <v>0</v>
      </c>
      <c r="P228" s="102"/>
      <c r="Q228" s="103" t="n">
        <f aca="false">M228+J228+G228</f>
        <v>5.463</v>
      </c>
      <c r="R228" s="103" t="n">
        <f aca="false">N228+K228+H228</f>
        <v>5.558</v>
      </c>
      <c r="S228" s="103" t="n">
        <f aca="false">O228+L228+I228</f>
        <v>0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91" t="n">
        <f aca="false">AK228+AH228+AE228</f>
        <v>0</v>
      </c>
      <c r="AZ228" s="108"/>
    </row>
    <row r="229" customFormat="false" ht="12" hidden="false" customHeight="true" outlineLevel="0" collapsed="false">
      <c r="A229" s="25" t="n">
        <f aca="false">EDATE(A228,1)</f>
        <v>43617</v>
      </c>
      <c r="B229" s="95" t="n">
        <f aca="false">Inputs!S224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98" t="n">
        <f aca="false">VLOOKUP($A229,[1]!Table,MATCH(G$4,[1]!Curves,0))</f>
        <v>5.483</v>
      </c>
      <c r="H229" s="99" t="n">
        <f aca="false">Inputs!W224</f>
        <v>5.563</v>
      </c>
      <c r="I229" s="100" t="n">
        <f aca="false">Inputs!T224</f>
        <v>0</v>
      </c>
      <c r="J229" s="98" t="n">
        <f aca="false">VLOOKUP($A229,[1]!Table,MATCH(J$4,[1]!Curves,0))</f>
        <v>0</v>
      </c>
      <c r="K229" s="99" t="n">
        <f aca="false">Inputs!X224</f>
        <v>0.015</v>
      </c>
      <c r="L229" s="100" t="n">
        <f aca="false">Inputs!U224</f>
        <v>0</v>
      </c>
      <c r="M229" s="105" t="n">
        <v>0</v>
      </c>
      <c r="N229" s="99" t="n">
        <f aca="false">Inputs!Y224</f>
        <v>0</v>
      </c>
      <c r="O229" s="101" t="n">
        <f aca="false">Inputs!V224</f>
        <v>0</v>
      </c>
      <c r="P229" s="102"/>
      <c r="Q229" s="103" t="n">
        <f aca="false">M229+J229+G229</f>
        <v>5.483</v>
      </c>
      <c r="R229" s="103" t="n">
        <f aca="false">N229+K229+H229</f>
        <v>5.578</v>
      </c>
      <c r="S229" s="103" t="n">
        <f aca="false">O229+L229+I229</f>
        <v>0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91" t="n">
        <f aca="false">AK229+AH229+AE229</f>
        <v>0</v>
      </c>
      <c r="AZ229" s="108"/>
    </row>
    <row r="230" customFormat="false" ht="12" hidden="false" customHeight="true" outlineLevel="0" collapsed="false">
      <c r="A230" s="25" t="n">
        <f aca="false">EDATE(A229,1)</f>
        <v>43647</v>
      </c>
      <c r="B230" s="95" t="n">
        <f aca="false">Inputs!S225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98" t="n">
        <f aca="false">VLOOKUP($A230,[1]!Table,MATCH(G$4,[1]!Curves,0))</f>
        <v>5.504</v>
      </c>
      <c r="H230" s="99" t="n">
        <f aca="false">Inputs!W225</f>
        <v>5.584</v>
      </c>
      <c r="I230" s="100" t="n">
        <f aca="false">Inputs!T225</f>
        <v>0</v>
      </c>
      <c r="J230" s="98" t="n">
        <f aca="false">VLOOKUP($A230,[1]!Table,MATCH(J$4,[1]!Curves,0))</f>
        <v>0</v>
      </c>
      <c r="K230" s="99" t="n">
        <f aca="false">Inputs!X225</f>
        <v>0.015</v>
      </c>
      <c r="L230" s="100" t="n">
        <f aca="false">Inputs!U225</f>
        <v>0</v>
      </c>
      <c r="M230" s="105" t="n">
        <v>0</v>
      </c>
      <c r="N230" s="99" t="n">
        <f aca="false">Inputs!Y225</f>
        <v>0</v>
      </c>
      <c r="O230" s="101" t="n">
        <f aca="false">Inputs!V225</f>
        <v>0</v>
      </c>
      <c r="P230" s="102"/>
      <c r="Q230" s="103" t="n">
        <f aca="false">M230+J230+G230</f>
        <v>5.504</v>
      </c>
      <c r="R230" s="103" t="n">
        <f aca="false">N230+K230+H230</f>
        <v>5.599</v>
      </c>
      <c r="S230" s="103" t="n">
        <f aca="false">O230+L230+I230</f>
        <v>0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91" t="n">
        <f aca="false">AK230+AH230+AE230</f>
        <v>0</v>
      </c>
      <c r="AZ230" s="108"/>
    </row>
    <row r="231" customFormat="false" ht="12" hidden="false" customHeight="true" outlineLevel="0" collapsed="false">
      <c r="A231" s="25" t="n">
        <f aca="false">EDATE(A230,1)</f>
        <v>43678</v>
      </c>
      <c r="B231" s="95" t="n">
        <f aca="false">Inputs!S226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98" t="n">
        <f aca="false">VLOOKUP($A231,[1]!Table,MATCH(G$4,[1]!Curves,0))</f>
        <v>5.528</v>
      </c>
      <c r="H231" s="99" t="n">
        <f aca="false">Inputs!W226</f>
        <v>5.608</v>
      </c>
      <c r="I231" s="100" t="n">
        <f aca="false">Inputs!T226</f>
        <v>0</v>
      </c>
      <c r="J231" s="98" t="n">
        <f aca="false">VLOOKUP($A231,[1]!Table,MATCH(J$4,[1]!Curves,0))</f>
        <v>0</v>
      </c>
      <c r="K231" s="99" t="n">
        <f aca="false">Inputs!X226</f>
        <v>0.015</v>
      </c>
      <c r="L231" s="100" t="n">
        <f aca="false">Inputs!U226</f>
        <v>0</v>
      </c>
      <c r="M231" s="105" t="n">
        <v>0</v>
      </c>
      <c r="N231" s="99" t="n">
        <f aca="false">Inputs!Y226</f>
        <v>0</v>
      </c>
      <c r="O231" s="101" t="n">
        <f aca="false">Inputs!V226</f>
        <v>0</v>
      </c>
      <c r="P231" s="102"/>
      <c r="Q231" s="103" t="n">
        <f aca="false">M231+J231+G231</f>
        <v>5.528</v>
      </c>
      <c r="R231" s="103" t="n">
        <f aca="false">N231+K231+H231</f>
        <v>5.623</v>
      </c>
      <c r="S231" s="103" t="n">
        <f aca="false">O231+L231+I231</f>
        <v>0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91" t="n">
        <f aca="false">AK231+AH231+AE231</f>
        <v>0</v>
      </c>
      <c r="AZ231" s="108"/>
    </row>
    <row r="232" customFormat="false" ht="12" hidden="false" customHeight="true" outlineLevel="0" collapsed="false">
      <c r="A232" s="25" t="n">
        <f aca="false">EDATE(A231,1)</f>
        <v>43709</v>
      </c>
      <c r="B232" s="95" t="n">
        <f aca="false">Inputs!S227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98" t="n">
        <f aca="false">VLOOKUP($A232,[1]!Table,MATCH(G$4,[1]!Curves,0))</f>
        <v>5.538</v>
      </c>
      <c r="H232" s="99" t="n">
        <f aca="false">Inputs!W227</f>
        <v>5.618</v>
      </c>
      <c r="I232" s="100" t="n">
        <f aca="false">Inputs!T227</f>
        <v>0</v>
      </c>
      <c r="J232" s="98" t="n">
        <f aca="false">VLOOKUP($A232,[1]!Table,MATCH(J$4,[1]!Curves,0))</f>
        <v>0</v>
      </c>
      <c r="K232" s="99" t="n">
        <f aca="false">Inputs!X227</f>
        <v>0.015</v>
      </c>
      <c r="L232" s="100" t="n">
        <f aca="false">Inputs!U227</f>
        <v>0</v>
      </c>
      <c r="M232" s="105" t="n">
        <v>0</v>
      </c>
      <c r="N232" s="99" t="n">
        <f aca="false">Inputs!Y227</f>
        <v>0</v>
      </c>
      <c r="O232" s="101" t="n">
        <f aca="false">Inputs!V227</f>
        <v>0</v>
      </c>
      <c r="P232" s="102"/>
      <c r="Q232" s="103" t="n">
        <f aca="false">M232+J232+G232</f>
        <v>5.538</v>
      </c>
      <c r="R232" s="103" t="n">
        <f aca="false">N232+K232+H232</f>
        <v>5.633</v>
      </c>
      <c r="S232" s="103" t="n">
        <f aca="false">O232+L232+I232</f>
        <v>0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91" t="n">
        <f aca="false">AK232+AH232+AE232</f>
        <v>0</v>
      </c>
      <c r="AZ232" s="108"/>
    </row>
    <row r="233" customFormat="false" ht="12" hidden="false" customHeight="true" outlineLevel="0" collapsed="false">
      <c r="A233" s="25" t="n">
        <f aca="false">EDATE(A232,1)</f>
        <v>43739</v>
      </c>
      <c r="B233" s="95" t="n">
        <f aca="false">Inputs!S228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98" t="n">
        <f aca="false">VLOOKUP($A233,[1]!Table,MATCH(G$4,[1]!Curves,0))</f>
        <v>5.568</v>
      </c>
      <c r="H233" s="99" t="n">
        <f aca="false">Inputs!W228</f>
        <v>5.648</v>
      </c>
      <c r="I233" s="100" t="n">
        <f aca="false">Inputs!T228</f>
        <v>0</v>
      </c>
      <c r="J233" s="98" t="n">
        <f aca="false">VLOOKUP($A233,[1]!Table,MATCH(J$4,[1]!Curves,0))</f>
        <v>0</v>
      </c>
      <c r="K233" s="99" t="n">
        <f aca="false">Inputs!X228</f>
        <v>0.015</v>
      </c>
      <c r="L233" s="100" t="n">
        <f aca="false">Inputs!U228</f>
        <v>0</v>
      </c>
      <c r="M233" s="105" t="n">
        <v>0</v>
      </c>
      <c r="N233" s="99" t="n">
        <f aca="false">Inputs!Y228</f>
        <v>0</v>
      </c>
      <c r="O233" s="101" t="n">
        <f aca="false">Inputs!V228</f>
        <v>0</v>
      </c>
      <c r="P233" s="102"/>
      <c r="Q233" s="103" t="n">
        <f aca="false">M233+J233+G233</f>
        <v>5.568</v>
      </c>
      <c r="R233" s="103" t="n">
        <f aca="false">N233+K233+H233</f>
        <v>5.663</v>
      </c>
      <c r="S233" s="103" t="n">
        <f aca="false">O233+L233+I233</f>
        <v>0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91" t="n">
        <f aca="false">AK233+AH233+AE233</f>
        <v>0</v>
      </c>
      <c r="AZ233" s="108"/>
    </row>
    <row r="234" customFormat="false" ht="12" hidden="false" customHeight="true" outlineLevel="0" collapsed="false">
      <c r="A234" s="25" t="n">
        <f aca="false">EDATE(A233,1)</f>
        <v>43770</v>
      </c>
      <c r="B234" s="95" t="n">
        <f aca="false">Inputs!S229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98" t="n">
        <f aca="false">VLOOKUP($A234,[1]!Table,MATCH(G$4,[1]!Curves,0))</f>
        <v>5.708</v>
      </c>
      <c r="H234" s="99" t="n">
        <f aca="false">Inputs!W229</f>
        <v>5.788</v>
      </c>
      <c r="I234" s="100" t="n">
        <f aca="false">Inputs!T229</f>
        <v>0</v>
      </c>
      <c r="J234" s="98" t="n">
        <f aca="false">VLOOKUP($A234,[1]!Table,MATCH(J$4,[1]!Curves,0))</f>
        <v>0</v>
      </c>
      <c r="K234" s="99" t="n">
        <f aca="false">Inputs!X229</f>
        <v>0.015</v>
      </c>
      <c r="L234" s="100" t="n">
        <f aca="false">Inputs!U229</f>
        <v>0</v>
      </c>
      <c r="M234" s="105" t="n">
        <v>0</v>
      </c>
      <c r="N234" s="99" t="n">
        <f aca="false">Inputs!Y229</f>
        <v>0</v>
      </c>
      <c r="O234" s="101" t="n">
        <f aca="false">Inputs!V229</f>
        <v>0</v>
      </c>
      <c r="P234" s="102"/>
      <c r="Q234" s="103" t="n">
        <f aca="false">M234+J234+G234</f>
        <v>5.708</v>
      </c>
      <c r="R234" s="103" t="n">
        <f aca="false">N234+K234+H234</f>
        <v>5.803</v>
      </c>
      <c r="S234" s="103" t="n">
        <f aca="false">O234+L234+I234</f>
        <v>0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91" t="n">
        <f aca="false">AK234+AH234+AE234</f>
        <v>0</v>
      </c>
      <c r="AZ234" s="108"/>
    </row>
    <row r="235" customFormat="false" ht="12" hidden="false" customHeight="true" outlineLevel="0" collapsed="false">
      <c r="A235" s="25" t="n">
        <f aca="false">EDATE(A234,1)</f>
        <v>43800</v>
      </c>
      <c r="B235" s="95" t="n">
        <f aca="false">Inputs!S230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98" t="n">
        <f aca="false">VLOOKUP($A235,[1]!Table,MATCH(G$4,[1]!Curves,0))</f>
        <v>5.848</v>
      </c>
      <c r="H235" s="99" t="n">
        <f aca="false">Inputs!W230</f>
        <v>5.928</v>
      </c>
      <c r="I235" s="100" t="n">
        <f aca="false">Inputs!T230</f>
        <v>0</v>
      </c>
      <c r="J235" s="98" t="n">
        <f aca="false">VLOOKUP($A235,[1]!Table,MATCH(J$4,[1]!Curves,0))</f>
        <v>0</v>
      </c>
      <c r="K235" s="99" t="n">
        <f aca="false">Inputs!X230</f>
        <v>0.015</v>
      </c>
      <c r="L235" s="100" t="n">
        <f aca="false">Inputs!U230</f>
        <v>0</v>
      </c>
      <c r="M235" s="105" t="n">
        <v>0</v>
      </c>
      <c r="N235" s="99" t="n">
        <f aca="false">Inputs!Y230</f>
        <v>0</v>
      </c>
      <c r="O235" s="101" t="n">
        <f aca="false">Inputs!V230</f>
        <v>0</v>
      </c>
      <c r="P235" s="102"/>
      <c r="Q235" s="103" t="n">
        <f aca="false">M235+J235+G235</f>
        <v>5.848</v>
      </c>
      <c r="R235" s="103" t="n">
        <f aca="false">N235+K235+H235</f>
        <v>5.943</v>
      </c>
      <c r="S235" s="103" t="n">
        <f aca="false">O235+L235+I235</f>
        <v>0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91" t="n">
        <f aca="false">AK235+AH235+AE235</f>
        <v>0</v>
      </c>
      <c r="AZ235" s="108"/>
    </row>
    <row r="236" customFormat="false" ht="12" hidden="false" customHeight="true" outlineLevel="0" collapsed="false">
      <c r="A236" s="25" t="n">
        <f aca="false">EDATE(A235,1)</f>
        <v>43831</v>
      </c>
      <c r="B236" s="95" t="n">
        <f aca="false">Inputs!S231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98" t="n">
        <f aca="false">VLOOKUP($A236,[1]!Table,MATCH(G$4,[1]!Curves,0))</f>
        <v>5.953</v>
      </c>
      <c r="H236" s="99" t="n">
        <f aca="false">Inputs!W231</f>
        <v>6.033</v>
      </c>
      <c r="I236" s="100" t="n">
        <f aca="false">Inputs!T231</f>
        <v>0</v>
      </c>
      <c r="J236" s="98" t="n">
        <f aca="false">VLOOKUP($A236,[1]!Table,MATCH(J$4,[1]!Curves,0))</f>
        <v>0</v>
      </c>
      <c r="K236" s="99" t="n">
        <f aca="false">Inputs!X231</f>
        <v>0.015</v>
      </c>
      <c r="L236" s="100" t="n">
        <f aca="false">Inputs!U231</f>
        <v>0</v>
      </c>
      <c r="M236" s="105" t="n">
        <v>0</v>
      </c>
      <c r="N236" s="99" t="n">
        <f aca="false">Inputs!Y231</f>
        <v>0</v>
      </c>
      <c r="O236" s="101" t="n">
        <f aca="false">Inputs!V231</f>
        <v>0</v>
      </c>
      <c r="P236" s="102"/>
      <c r="Q236" s="103" t="n">
        <f aca="false">M236+J236+G236</f>
        <v>5.953</v>
      </c>
      <c r="R236" s="103" t="n">
        <f aca="false">N236+K236+H236</f>
        <v>6.048</v>
      </c>
      <c r="S236" s="103" t="n">
        <f aca="false">O236+L236+I236</f>
        <v>0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91" t="n">
        <f aca="false">AK236+AH236+AE236</f>
        <v>0</v>
      </c>
      <c r="AZ236" s="108"/>
    </row>
    <row r="237" customFormat="false" ht="12" hidden="false" customHeight="true" outlineLevel="0" collapsed="false">
      <c r="A237" s="25" t="n">
        <f aca="false">EDATE(A236,1)</f>
        <v>43862</v>
      </c>
      <c r="B237" s="95" t="n">
        <f aca="false">Inputs!S232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98" t="n">
        <f aca="false">VLOOKUP($A237,[1]!Table,MATCH(G$4,[1]!Curves,0))</f>
        <v>5.833</v>
      </c>
      <c r="H237" s="99" t="n">
        <f aca="false">Inputs!W232</f>
        <v>5.913</v>
      </c>
      <c r="I237" s="100" t="n">
        <f aca="false">Inputs!T232</f>
        <v>0</v>
      </c>
      <c r="J237" s="98" t="n">
        <f aca="false">VLOOKUP($A237,[1]!Table,MATCH(J$4,[1]!Curves,0))</f>
        <v>0</v>
      </c>
      <c r="K237" s="99" t="n">
        <f aca="false">Inputs!X232</f>
        <v>0.015</v>
      </c>
      <c r="L237" s="100" t="n">
        <f aca="false">Inputs!U232</f>
        <v>0</v>
      </c>
      <c r="M237" s="105" t="n">
        <v>0</v>
      </c>
      <c r="N237" s="99" t="n">
        <f aca="false">Inputs!Y232</f>
        <v>0</v>
      </c>
      <c r="O237" s="101" t="n">
        <f aca="false">Inputs!V232</f>
        <v>0</v>
      </c>
      <c r="P237" s="102"/>
      <c r="Q237" s="103" t="n">
        <f aca="false">M237+J237+G237</f>
        <v>5.833</v>
      </c>
      <c r="R237" s="103" t="n">
        <f aca="false">N237+K237+H237</f>
        <v>5.928</v>
      </c>
      <c r="S237" s="103" t="n">
        <f aca="false">O237+L237+I237</f>
        <v>0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91" t="n">
        <f aca="false">AK237+AH237+AE237</f>
        <v>0</v>
      </c>
      <c r="AZ237" s="108"/>
    </row>
    <row r="238" customFormat="false" ht="12" hidden="false" customHeight="true" outlineLevel="0" collapsed="false">
      <c r="A238" s="25" t="n">
        <f aca="false">EDATE(A237,1)</f>
        <v>43891</v>
      </c>
      <c r="B238" s="95" t="n">
        <f aca="false">Inputs!S233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98" t="n">
        <f aca="false">VLOOKUP($A238,[1]!Table,MATCH(G$4,[1]!Curves,0))</f>
        <v>5.708</v>
      </c>
      <c r="H238" s="99" t="n">
        <f aca="false">Inputs!W233</f>
        <v>5.788</v>
      </c>
      <c r="I238" s="100" t="n">
        <f aca="false">Inputs!T233</f>
        <v>0</v>
      </c>
      <c r="J238" s="98" t="n">
        <f aca="false">VLOOKUP($A238,[1]!Table,MATCH(J$4,[1]!Curves,0))</f>
        <v>0</v>
      </c>
      <c r="K238" s="99" t="n">
        <f aca="false">Inputs!X233</f>
        <v>0.015</v>
      </c>
      <c r="L238" s="100" t="n">
        <f aca="false">Inputs!U233</f>
        <v>0</v>
      </c>
      <c r="M238" s="105" t="n">
        <v>0</v>
      </c>
      <c r="N238" s="99" t="n">
        <f aca="false">Inputs!Y233</f>
        <v>0</v>
      </c>
      <c r="O238" s="101" t="n">
        <f aca="false">Inputs!V233</f>
        <v>0</v>
      </c>
      <c r="P238" s="102"/>
      <c r="Q238" s="103" t="n">
        <f aca="false">M238+J238+G238</f>
        <v>5.708</v>
      </c>
      <c r="R238" s="103" t="n">
        <f aca="false">N238+K238+H238</f>
        <v>5.803</v>
      </c>
      <c r="S238" s="103" t="n">
        <f aca="false">O238+L238+I238</f>
        <v>0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91" t="n">
        <f aca="false">AK238+AH238+AE238</f>
        <v>0</v>
      </c>
      <c r="AZ238" s="108"/>
    </row>
    <row r="239" customFormat="false" ht="12" hidden="false" customHeight="true" outlineLevel="0" collapsed="false">
      <c r="A239" s="25" t="n">
        <f aca="false">EDATE(A238,1)</f>
        <v>43922</v>
      </c>
      <c r="B239" s="95" t="n">
        <f aca="false">Inputs!S234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98" t="n">
        <f aca="false">VLOOKUP($A239,[1]!Table,MATCH(G$4,[1]!Curves,0))</f>
        <v>5.578</v>
      </c>
      <c r="H239" s="99" t="n">
        <f aca="false">Inputs!W234</f>
        <v>5.658</v>
      </c>
      <c r="I239" s="100" t="n">
        <f aca="false">Inputs!T234</f>
        <v>0</v>
      </c>
      <c r="J239" s="98" t="n">
        <f aca="false">VLOOKUP($A239,[1]!Table,MATCH(J$4,[1]!Curves,0))</f>
        <v>0</v>
      </c>
      <c r="K239" s="99" t="n">
        <f aca="false">Inputs!X234</f>
        <v>0.015</v>
      </c>
      <c r="L239" s="100" t="n">
        <f aca="false">Inputs!U234</f>
        <v>0</v>
      </c>
      <c r="M239" s="105" t="n">
        <v>0</v>
      </c>
      <c r="N239" s="99" t="n">
        <f aca="false">Inputs!Y234</f>
        <v>0</v>
      </c>
      <c r="O239" s="101" t="n">
        <f aca="false">Inputs!V234</f>
        <v>0</v>
      </c>
      <c r="P239" s="102"/>
      <c r="Q239" s="103" t="n">
        <f aca="false">M239+J239+G239</f>
        <v>5.578</v>
      </c>
      <c r="R239" s="103" t="n">
        <f aca="false">N239+K239+H239</f>
        <v>5.673</v>
      </c>
      <c r="S239" s="103" t="n">
        <f aca="false">O239+L239+I239</f>
        <v>0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91" t="n">
        <f aca="false">AK239+AH239+AE239</f>
        <v>0</v>
      </c>
      <c r="AZ239" s="108"/>
    </row>
    <row r="240" customFormat="false" ht="12" hidden="false" customHeight="true" outlineLevel="0" collapsed="false">
      <c r="A240" s="25" t="n">
        <f aca="false">EDATE(A239,1)</f>
        <v>43952</v>
      </c>
      <c r="B240" s="95" t="n">
        <f aca="false">Inputs!S235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98" t="n">
        <f aca="false">VLOOKUP($A240,[1]!Table,MATCH(G$4,[1]!Curves,0))</f>
        <v>5.568</v>
      </c>
      <c r="H240" s="99" t="n">
        <f aca="false">Inputs!W235</f>
        <v>5.648</v>
      </c>
      <c r="I240" s="100" t="n">
        <f aca="false">Inputs!T235</f>
        <v>0</v>
      </c>
      <c r="J240" s="98" t="n">
        <f aca="false">VLOOKUP($A240,[1]!Table,MATCH(J$4,[1]!Curves,0))</f>
        <v>0</v>
      </c>
      <c r="K240" s="99" t="n">
        <f aca="false">Inputs!X235</f>
        <v>0.015</v>
      </c>
      <c r="L240" s="100" t="n">
        <f aca="false">Inputs!U235</f>
        <v>0</v>
      </c>
      <c r="M240" s="105" t="n">
        <v>0</v>
      </c>
      <c r="N240" s="99" t="n">
        <f aca="false">Inputs!Y235</f>
        <v>0</v>
      </c>
      <c r="O240" s="101" t="n">
        <f aca="false">Inputs!V235</f>
        <v>0</v>
      </c>
      <c r="P240" s="102"/>
      <c r="Q240" s="103" t="n">
        <f aca="false">M240+J240+G240</f>
        <v>5.568</v>
      </c>
      <c r="R240" s="103" t="n">
        <f aca="false">N240+K240+H240</f>
        <v>5.663</v>
      </c>
      <c r="S240" s="103" t="n">
        <f aca="false">O240+L240+I240</f>
        <v>0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91" t="n">
        <f aca="false">AK240+AH240+AE240</f>
        <v>0</v>
      </c>
      <c r="AZ240" s="108"/>
    </row>
    <row r="241" customFormat="false" ht="12" hidden="false" customHeight="true" outlineLevel="0" collapsed="false">
      <c r="A241" s="25" t="n">
        <f aca="false">EDATE(A240,1)</f>
        <v>43983</v>
      </c>
      <c r="B241" s="95" t="n">
        <f aca="false">Inputs!S236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98" t="n">
        <f aca="false">VLOOKUP($A241,[1]!Table,MATCH(G$4,[1]!Curves,0))</f>
        <v>5.588</v>
      </c>
      <c r="H241" s="99" t="n">
        <f aca="false">Inputs!W236</f>
        <v>5.668</v>
      </c>
      <c r="I241" s="100" t="n">
        <f aca="false">Inputs!T236</f>
        <v>0</v>
      </c>
      <c r="J241" s="98" t="n">
        <f aca="false">VLOOKUP($A241,[1]!Table,MATCH(J$4,[1]!Curves,0))</f>
        <v>0</v>
      </c>
      <c r="K241" s="99" t="n">
        <f aca="false">Inputs!X236</f>
        <v>0.015</v>
      </c>
      <c r="L241" s="100" t="n">
        <f aca="false">Inputs!U236</f>
        <v>0</v>
      </c>
      <c r="M241" s="105" t="n">
        <v>0</v>
      </c>
      <c r="N241" s="99" t="n">
        <f aca="false">Inputs!Y236</f>
        <v>0</v>
      </c>
      <c r="O241" s="101" t="n">
        <f aca="false">Inputs!V236</f>
        <v>0</v>
      </c>
      <c r="P241" s="102"/>
      <c r="Q241" s="103" t="n">
        <f aca="false">M241+J241+G241</f>
        <v>5.588</v>
      </c>
      <c r="R241" s="103" t="n">
        <f aca="false">N241+K241+H241</f>
        <v>5.683</v>
      </c>
      <c r="S241" s="103" t="n">
        <f aca="false">O241+L241+I241</f>
        <v>0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91" t="n">
        <f aca="false">AK241+AH241+AE241</f>
        <v>0</v>
      </c>
      <c r="AZ241" s="108"/>
    </row>
    <row r="242" customFormat="false" ht="12" hidden="false" customHeight="true" outlineLevel="0" collapsed="false">
      <c r="A242" s="25" t="n">
        <f aca="false">EDATE(A241,1)</f>
        <v>44013</v>
      </c>
      <c r="B242" s="95" t="n">
        <f aca="false">Inputs!S237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98" t="n">
        <f aca="false">VLOOKUP($A242,[1]!Table,MATCH(G$4,[1]!Curves,0))</f>
        <v>5.609</v>
      </c>
      <c r="H242" s="99" t="n">
        <f aca="false">Inputs!W237</f>
        <v>5.689</v>
      </c>
      <c r="I242" s="100" t="n">
        <f aca="false">Inputs!T237</f>
        <v>0</v>
      </c>
      <c r="J242" s="98" t="n">
        <f aca="false">VLOOKUP($A242,[1]!Table,MATCH(J$4,[1]!Curves,0))</f>
        <v>0</v>
      </c>
      <c r="K242" s="99" t="n">
        <f aca="false">Inputs!X237</f>
        <v>0.015</v>
      </c>
      <c r="L242" s="100" t="n">
        <f aca="false">Inputs!U237</f>
        <v>0</v>
      </c>
      <c r="M242" s="105" t="n">
        <v>0</v>
      </c>
      <c r="N242" s="99" t="n">
        <f aca="false">Inputs!Y237</f>
        <v>0</v>
      </c>
      <c r="O242" s="101" t="n">
        <f aca="false">Inputs!V237</f>
        <v>0</v>
      </c>
      <c r="P242" s="102"/>
      <c r="Q242" s="103" t="n">
        <f aca="false">M242+J242+G242</f>
        <v>5.609</v>
      </c>
      <c r="R242" s="103" t="n">
        <f aca="false">N242+K242+H242</f>
        <v>5.704</v>
      </c>
      <c r="S242" s="103" t="n">
        <f aca="false">O242+L242+I242</f>
        <v>0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91" t="n">
        <f aca="false">AK242+AH242+AE242</f>
        <v>0</v>
      </c>
      <c r="AZ242" s="108"/>
    </row>
    <row r="243" customFormat="false" ht="12" hidden="false" customHeight="true" outlineLevel="0" collapsed="false">
      <c r="A243" s="25" t="n">
        <f aca="false">EDATE(A242,1)</f>
        <v>44044</v>
      </c>
      <c r="B243" s="95" t="n">
        <f aca="false">Inputs!S238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98" t="n">
        <f aca="false">VLOOKUP($A243,[1]!Table,MATCH(G$4,[1]!Curves,0))</f>
        <v>5.633</v>
      </c>
      <c r="H243" s="99" t="n">
        <f aca="false">Inputs!W238</f>
        <v>5.713</v>
      </c>
      <c r="I243" s="100" t="n">
        <f aca="false">Inputs!T238</f>
        <v>0</v>
      </c>
      <c r="J243" s="98" t="n">
        <f aca="false">VLOOKUP($A243,[1]!Table,MATCH(J$4,[1]!Curves,0))</f>
        <v>0</v>
      </c>
      <c r="K243" s="99" t="n">
        <f aca="false">Inputs!X238</f>
        <v>0.015</v>
      </c>
      <c r="L243" s="100" t="n">
        <f aca="false">Inputs!U238</f>
        <v>0</v>
      </c>
      <c r="M243" s="105" t="n">
        <v>0</v>
      </c>
      <c r="N243" s="99" t="n">
        <f aca="false">Inputs!Y238</f>
        <v>0</v>
      </c>
      <c r="O243" s="101" t="n">
        <f aca="false">Inputs!V238</f>
        <v>0</v>
      </c>
      <c r="P243" s="102"/>
      <c r="Q243" s="103" t="n">
        <f aca="false">M243+J243+G243</f>
        <v>5.633</v>
      </c>
      <c r="R243" s="103" t="n">
        <f aca="false">N243+K243+H243</f>
        <v>5.728</v>
      </c>
      <c r="S243" s="103" t="n">
        <f aca="false">O243+L243+I243</f>
        <v>0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91" t="n">
        <f aca="false">AK243+AH243+AE243</f>
        <v>0</v>
      </c>
      <c r="AZ243" s="108"/>
    </row>
    <row r="244" customFormat="false" ht="12" hidden="false" customHeight="true" outlineLevel="0" collapsed="false">
      <c r="A244" s="25" t="n">
        <f aca="false">EDATE(A243,1)</f>
        <v>44075</v>
      </c>
      <c r="B244" s="95" t="n">
        <f aca="false">Inputs!S239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98" t="n">
        <f aca="false">VLOOKUP($A244,[1]!Table,MATCH(G$4,[1]!Curves,0))</f>
        <v>5.643</v>
      </c>
      <c r="H244" s="99" t="n">
        <f aca="false">Inputs!W239</f>
        <v>5.723</v>
      </c>
      <c r="I244" s="100" t="n">
        <f aca="false">Inputs!T239</f>
        <v>0</v>
      </c>
      <c r="J244" s="98" t="n">
        <f aca="false">VLOOKUP($A244,[1]!Table,MATCH(J$4,[1]!Curves,0))</f>
        <v>0</v>
      </c>
      <c r="K244" s="99" t="n">
        <f aca="false">Inputs!X239</f>
        <v>0.015</v>
      </c>
      <c r="L244" s="100" t="n">
        <f aca="false">Inputs!U239</f>
        <v>0</v>
      </c>
      <c r="M244" s="105" t="n">
        <v>0</v>
      </c>
      <c r="N244" s="99" t="n">
        <f aca="false">Inputs!Y239</f>
        <v>0</v>
      </c>
      <c r="O244" s="101" t="n">
        <f aca="false">Inputs!V239</f>
        <v>0</v>
      </c>
      <c r="P244" s="102"/>
      <c r="Q244" s="103" t="n">
        <f aca="false">M244+J244+G244</f>
        <v>5.643</v>
      </c>
      <c r="R244" s="103" t="n">
        <f aca="false">N244+K244+H244</f>
        <v>5.738</v>
      </c>
      <c r="S244" s="103" t="n">
        <f aca="false">O244+L244+I244</f>
        <v>0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91" t="n">
        <f aca="false">AK244+AH244+AE244</f>
        <v>0</v>
      </c>
      <c r="AZ244" s="108"/>
    </row>
    <row r="245" customFormat="false" ht="12" hidden="false" customHeight="true" outlineLevel="0" collapsed="false">
      <c r="A245" s="25" t="n">
        <f aca="false">EDATE(A244,1)</f>
        <v>44105</v>
      </c>
      <c r="B245" s="95" t="n">
        <f aca="false">Inputs!S240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98" t="n">
        <f aca="false">VLOOKUP($A245,[1]!Table,MATCH(G$4,[1]!Curves,0))</f>
        <v>5.673</v>
      </c>
      <c r="H245" s="99" t="n">
        <f aca="false">Inputs!W240</f>
        <v>5.753</v>
      </c>
      <c r="I245" s="100" t="n">
        <f aca="false">Inputs!T240</f>
        <v>0</v>
      </c>
      <c r="J245" s="98" t="n">
        <f aca="false">VLOOKUP($A245,[1]!Table,MATCH(J$4,[1]!Curves,0))</f>
        <v>0</v>
      </c>
      <c r="K245" s="99" t="n">
        <f aca="false">Inputs!X240</f>
        <v>0.015</v>
      </c>
      <c r="L245" s="100" t="n">
        <f aca="false">Inputs!U240</f>
        <v>0</v>
      </c>
      <c r="M245" s="105" t="n">
        <v>0</v>
      </c>
      <c r="N245" s="99" t="n">
        <f aca="false">Inputs!Y240</f>
        <v>0</v>
      </c>
      <c r="O245" s="101" t="n">
        <f aca="false">Inputs!V240</f>
        <v>0</v>
      </c>
      <c r="P245" s="102"/>
      <c r="Q245" s="103" t="n">
        <f aca="false">M245+J245+G245</f>
        <v>5.673</v>
      </c>
      <c r="R245" s="103" t="n">
        <f aca="false">N245+K245+H245</f>
        <v>5.768</v>
      </c>
      <c r="S245" s="103" t="n">
        <f aca="false">O245+L245+I245</f>
        <v>0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91" t="n">
        <f aca="false">AK245+AH245+AE245</f>
        <v>0</v>
      </c>
      <c r="AZ245" s="108"/>
    </row>
    <row r="246" customFormat="false" ht="12" hidden="false" customHeight="true" outlineLevel="0" collapsed="false">
      <c r="A246" s="25" t="n">
        <f aca="false">EDATE(A245,1)</f>
        <v>44136</v>
      </c>
      <c r="B246" s="95" t="n">
        <f aca="false">Inputs!S241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98" t="n">
        <f aca="false">VLOOKUP($A246,[1]!Table,MATCH(G$4,[1]!Curves,0))</f>
        <v>5.813</v>
      </c>
      <c r="H246" s="99" t="n">
        <f aca="false">Inputs!W241</f>
        <v>5.893</v>
      </c>
      <c r="I246" s="100" t="n">
        <f aca="false">Inputs!T241</f>
        <v>0</v>
      </c>
      <c r="J246" s="98" t="n">
        <f aca="false">VLOOKUP($A246,[1]!Table,MATCH(J$4,[1]!Curves,0))</f>
        <v>0</v>
      </c>
      <c r="K246" s="99" t="n">
        <f aca="false">Inputs!X241</f>
        <v>0.015</v>
      </c>
      <c r="L246" s="100" t="n">
        <f aca="false">Inputs!U241</f>
        <v>0</v>
      </c>
      <c r="M246" s="105" t="n">
        <v>0</v>
      </c>
      <c r="N246" s="99" t="n">
        <f aca="false">Inputs!Y241</f>
        <v>0</v>
      </c>
      <c r="O246" s="101" t="n">
        <f aca="false">Inputs!V241</f>
        <v>0</v>
      </c>
      <c r="P246" s="102"/>
      <c r="Q246" s="103" t="n">
        <f aca="false">M246+J246+G246</f>
        <v>5.813</v>
      </c>
      <c r="R246" s="103" t="n">
        <f aca="false">N246+K246+H246</f>
        <v>5.908</v>
      </c>
      <c r="S246" s="103" t="n">
        <f aca="false">O246+L246+I246</f>
        <v>0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91" t="n">
        <f aca="false">AK246+AH246+AE246</f>
        <v>0</v>
      </c>
      <c r="AZ246" s="108"/>
    </row>
    <row r="247" customFormat="false" ht="12" hidden="false" customHeight="true" outlineLevel="0" collapsed="false">
      <c r="A247" s="25" t="n">
        <f aca="false">EDATE(A246,1)</f>
        <v>44166</v>
      </c>
      <c r="B247" s="95" t="n">
        <f aca="false">Inputs!S242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98" t="n">
        <f aca="false">VLOOKUP($A247,[1]!Table,MATCH(G$4,[1]!Curves,0))</f>
        <v>5.953</v>
      </c>
      <c r="H247" s="99" t="n">
        <f aca="false">Inputs!W242</f>
        <v>6.033</v>
      </c>
      <c r="I247" s="100" t="n">
        <f aca="false">Inputs!T242</f>
        <v>0</v>
      </c>
      <c r="J247" s="98" t="n">
        <f aca="false">VLOOKUP($A247,[1]!Table,MATCH(J$4,[1]!Curves,0))</f>
        <v>0</v>
      </c>
      <c r="K247" s="99" t="n">
        <f aca="false">Inputs!X242</f>
        <v>0.015</v>
      </c>
      <c r="L247" s="100" t="n">
        <f aca="false">Inputs!U242</f>
        <v>0</v>
      </c>
      <c r="M247" s="105" t="n">
        <v>0</v>
      </c>
      <c r="N247" s="99" t="n">
        <f aca="false">Inputs!Y242</f>
        <v>0</v>
      </c>
      <c r="O247" s="101" t="n">
        <f aca="false">Inputs!V242</f>
        <v>0</v>
      </c>
      <c r="P247" s="102"/>
      <c r="Q247" s="103" t="n">
        <f aca="false">M247+J247+G247</f>
        <v>5.953</v>
      </c>
      <c r="R247" s="103" t="n">
        <f aca="false">N247+K247+H247</f>
        <v>6.048</v>
      </c>
      <c r="S247" s="103" t="n">
        <f aca="false">O247+L247+I247</f>
        <v>0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91" t="n">
        <f aca="false">AK247+AH247+AE247</f>
        <v>0</v>
      </c>
      <c r="AZ247" s="108"/>
    </row>
    <row r="248" customFormat="false" ht="12" hidden="false" customHeight="true" outlineLevel="0" collapsed="false">
      <c r="A248" s="25" t="n">
        <f aca="false">EDATE(A247,1)</f>
        <v>44197</v>
      </c>
      <c r="B248" s="95" t="n">
        <f aca="false">Inputs!S243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98" t="n">
        <f aca="false">VLOOKUP($A248,[1]!Table,MATCH(G$4,[1]!Curves,0))</f>
        <v>6.058</v>
      </c>
      <c r="H248" s="99" t="n">
        <f aca="false">Inputs!W243</f>
        <v>6.138</v>
      </c>
      <c r="I248" s="100" t="n">
        <f aca="false">Inputs!T243</f>
        <v>0</v>
      </c>
      <c r="J248" s="98" t="n">
        <f aca="false">VLOOKUP($A248,[1]!Table,MATCH(J$4,[1]!Curves,0))</f>
        <v>0</v>
      </c>
      <c r="K248" s="99" t="n">
        <f aca="false">Inputs!X243</f>
        <v>0.015</v>
      </c>
      <c r="L248" s="100" t="n">
        <f aca="false">Inputs!U243</f>
        <v>0</v>
      </c>
      <c r="M248" s="105" t="n">
        <v>0</v>
      </c>
      <c r="N248" s="99" t="n">
        <f aca="false">Inputs!Y243</f>
        <v>0</v>
      </c>
      <c r="O248" s="101" t="n">
        <f aca="false">Inputs!V243</f>
        <v>0</v>
      </c>
      <c r="P248" s="102"/>
      <c r="Q248" s="103" t="n">
        <f aca="false">M248+J248+G248</f>
        <v>6.058</v>
      </c>
      <c r="R248" s="103" t="n">
        <f aca="false">N248+K248+H248</f>
        <v>6.153</v>
      </c>
      <c r="S248" s="103" t="n">
        <f aca="false">O248+L248+I248</f>
        <v>0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91" t="n">
        <f aca="false">AK248+AH248+AE248</f>
        <v>0</v>
      </c>
      <c r="AZ248" s="108"/>
    </row>
    <row r="249" customFormat="false" ht="12" hidden="false" customHeight="true" outlineLevel="0" collapsed="false">
      <c r="A249" s="25" t="n">
        <f aca="false">EDATE(A248,1)</f>
        <v>44228</v>
      </c>
      <c r="B249" s="95" t="n">
        <f aca="false">Inputs!S244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98" t="n">
        <f aca="false">VLOOKUP($A249,[1]!Table,MATCH(G$4,[1]!Curves,0))</f>
        <v>5.938</v>
      </c>
      <c r="H249" s="99" t="n">
        <f aca="false">Inputs!W244</f>
        <v>6.018</v>
      </c>
      <c r="I249" s="100" t="n">
        <f aca="false">Inputs!T244</f>
        <v>0</v>
      </c>
      <c r="J249" s="98" t="n">
        <f aca="false">VLOOKUP($A249,[1]!Table,MATCH(J$4,[1]!Curves,0))</f>
        <v>0</v>
      </c>
      <c r="K249" s="99" t="n">
        <f aca="false">Inputs!X244</f>
        <v>0.015</v>
      </c>
      <c r="L249" s="100" t="n">
        <f aca="false">Inputs!U244</f>
        <v>0</v>
      </c>
      <c r="M249" s="105" t="n">
        <v>0</v>
      </c>
      <c r="N249" s="99" t="n">
        <f aca="false">Inputs!Y244</f>
        <v>0</v>
      </c>
      <c r="O249" s="101" t="n">
        <f aca="false">Inputs!V244</f>
        <v>0</v>
      </c>
      <c r="P249" s="102"/>
      <c r="Q249" s="103" t="n">
        <f aca="false">M249+J249+G249</f>
        <v>5.938</v>
      </c>
      <c r="R249" s="103" t="n">
        <f aca="false">N249+K249+H249</f>
        <v>6.033</v>
      </c>
      <c r="S249" s="103" t="n">
        <f aca="false">O249+L249+I249</f>
        <v>0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91" t="n">
        <f aca="false">AK249+AH249+AE249</f>
        <v>0</v>
      </c>
      <c r="AZ249" s="108"/>
    </row>
    <row r="250" customFormat="false" ht="12" hidden="false" customHeight="true" outlineLevel="0" collapsed="false">
      <c r="A250" s="25" t="n">
        <f aca="false">EDATE(A249,1)</f>
        <v>44256</v>
      </c>
      <c r="B250" s="95" t="n">
        <f aca="false">Inputs!S245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98" t="n">
        <f aca="false">VLOOKUP($A250,[1]!Table,MATCH(G$4,[1]!Curves,0))</f>
        <v>5.813</v>
      </c>
      <c r="H250" s="99" t="n">
        <f aca="false">Inputs!W245</f>
        <v>5.893</v>
      </c>
      <c r="I250" s="100" t="n">
        <f aca="false">Inputs!T245</f>
        <v>0</v>
      </c>
      <c r="J250" s="98" t="n">
        <f aca="false">VLOOKUP($A250,[1]!Table,MATCH(J$4,[1]!Curves,0))</f>
        <v>0</v>
      </c>
      <c r="K250" s="99" t="n">
        <f aca="false">Inputs!X245</f>
        <v>0.015</v>
      </c>
      <c r="L250" s="100" t="n">
        <f aca="false">Inputs!U245</f>
        <v>0</v>
      </c>
      <c r="M250" s="105" t="n">
        <v>0</v>
      </c>
      <c r="N250" s="99" t="n">
        <f aca="false">Inputs!Y245</f>
        <v>0</v>
      </c>
      <c r="O250" s="101" t="n">
        <f aca="false">Inputs!V245</f>
        <v>0</v>
      </c>
      <c r="P250" s="102"/>
      <c r="Q250" s="103" t="n">
        <f aca="false">M250+J250+G250</f>
        <v>5.813</v>
      </c>
      <c r="R250" s="103" t="n">
        <f aca="false">N250+K250+H250</f>
        <v>5.908</v>
      </c>
      <c r="S250" s="103" t="n">
        <f aca="false">O250+L250+I250</f>
        <v>0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91" t="n">
        <f aca="false">AK250+AH250+AE250</f>
        <v>0</v>
      </c>
      <c r="AZ250" s="108"/>
    </row>
    <row r="251" customFormat="false" ht="12" hidden="false" customHeight="true" outlineLevel="0" collapsed="false">
      <c r="A251" s="25" t="n">
        <f aca="false">EDATE(A250,1)</f>
        <v>44287</v>
      </c>
      <c r="B251" s="95" t="n">
        <f aca="false">Inputs!S246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98" t="n">
        <f aca="false">VLOOKUP($A251,[1]!Table,MATCH(G$4,[1]!Curves,0))</f>
        <v>5.683</v>
      </c>
      <c r="H251" s="99" t="n">
        <f aca="false">Inputs!W246</f>
        <v>5.763</v>
      </c>
      <c r="I251" s="100" t="n">
        <f aca="false">Inputs!T246</f>
        <v>0</v>
      </c>
      <c r="J251" s="98" t="n">
        <f aca="false">VLOOKUP($A251,[1]!Table,MATCH(J$4,[1]!Curves,0))</f>
        <v>0</v>
      </c>
      <c r="K251" s="99" t="n">
        <f aca="false">Inputs!X246</f>
        <v>0.015</v>
      </c>
      <c r="L251" s="100" t="n">
        <f aca="false">Inputs!U246</f>
        <v>0</v>
      </c>
      <c r="M251" s="105" t="n">
        <v>0</v>
      </c>
      <c r="N251" s="99" t="n">
        <f aca="false">Inputs!Y246</f>
        <v>0</v>
      </c>
      <c r="O251" s="101" t="n">
        <f aca="false">Inputs!V246</f>
        <v>0</v>
      </c>
      <c r="P251" s="102"/>
      <c r="Q251" s="103" t="n">
        <f aca="false">M251+J251+G251</f>
        <v>5.683</v>
      </c>
      <c r="R251" s="103" t="n">
        <f aca="false">N251+K251+H251</f>
        <v>5.778</v>
      </c>
      <c r="S251" s="103" t="n">
        <f aca="false">O251+L251+I251</f>
        <v>0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91" t="n">
        <f aca="false">AK251+AH251+AE251</f>
        <v>0</v>
      </c>
      <c r="AZ251" s="108"/>
    </row>
    <row r="252" customFormat="false" ht="12" hidden="false" customHeight="true" outlineLevel="0" collapsed="false">
      <c r="A252" s="25" t="n">
        <f aca="false">EDATE(A251,1)</f>
        <v>44317</v>
      </c>
      <c r="B252" s="95" t="n">
        <f aca="false">Inputs!S247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98" t="n">
        <f aca="false">VLOOKUP($A252,[1]!Table,MATCH(G$4,[1]!Curves,0))</f>
        <v>5.673</v>
      </c>
      <c r="H252" s="99" t="n">
        <f aca="false">Inputs!W247</f>
        <v>5.753</v>
      </c>
      <c r="I252" s="100" t="n">
        <f aca="false">Inputs!T247</f>
        <v>0</v>
      </c>
      <c r="J252" s="98" t="n">
        <f aca="false">VLOOKUP($A252,[1]!Table,MATCH(J$4,[1]!Curves,0))</f>
        <v>0</v>
      </c>
      <c r="K252" s="99" t="n">
        <f aca="false">Inputs!X247</f>
        <v>0.015</v>
      </c>
      <c r="L252" s="100" t="n">
        <f aca="false">Inputs!U247</f>
        <v>0</v>
      </c>
      <c r="M252" s="105" t="n">
        <v>0</v>
      </c>
      <c r="N252" s="99" t="n">
        <f aca="false">Inputs!Y247</f>
        <v>0</v>
      </c>
      <c r="O252" s="101" t="n">
        <f aca="false">Inputs!V247</f>
        <v>0</v>
      </c>
      <c r="P252" s="102"/>
      <c r="Q252" s="103" t="n">
        <f aca="false">M252+J252+G252</f>
        <v>5.673</v>
      </c>
      <c r="R252" s="103" t="n">
        <f aca="false">N252+K252+H252</f>
        <v>5.768</v>
      </c>
      <c r="S252" s="103" t="n">
        <f aca="false">O252+L252+I252</f>
        <v>0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91" t="n">
        <f aca="false">AK252+AH252+AE252</f>
        <v>0</v>
      </c>
      <c r="AZ252" s="108"/>
    </row>
    <row r="253" customFormat="false" ht="12" hidden="false" customHeight="true" outlineLevel="0" collapsed="false">
      <c r="A253" s="25" t="n">
        <f aca="false">EDATE(A252,1)</f>
        <v>44348</v>
      </c>
      <c r="B253" s="95" t="n">
        <f aca="false">Inputs!S248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98" t="n">
        <f aca="false">VLOOKUP($A253,[1]!Table,MATCH(G$4,[1]!Curves,0))</f>
        <v>5.693</v>
      </c>
      <c r="H253" s="99" t="n">
        <f aca="false">Inputs!W248</f>
        <v>5.773</v>
      </c>
      <c r="I253" s="100" t="n">
        <f aca="false">Inputs!T248</f>
        <v>0</v>
      </c>
      <c r="J253" s="98" t="n">
        <f aca="false">VLOOKUP($A253,[1]!Table,MATCH(J$4,[1]!Curves,0))</f>
        <v>0</v>
      </c>
      <c r="K253" s="99" t="n">
        <f aca="false">Inputs!X248</f>
        <v>0.015</v>
      </c>
      <c r="L253" s="100" t="n">
        <f aca="false">Inputs!U248</f>
        <v>0</v>
      </c>
      <c r="M253" s="105" t="n">
        <v>0</v>
      </c>
      <c r="N253" s="99" t="n">
        <f aca="false">Inputs!Y248</f>
        <v>0</v>
      </c>
      <c r="O253" s="101" t="n">
        <f aca="false">Inputs!V248</f>
        <v>0</v>
      </c>
      <c r="P253" s="102"/>
      <c r="Q253" s="103" t="n">
        <f aca="false">M253+J253+G253</f>
        <v>5.693</v>
      </c>
      <c r="R253" s="103" t="n">
        <f aca="false">N253+K253+H253</f>
        <v>5.788</v>
      </c>
      <c r="S253" s="103" t="n">
        <f aca="false">O253+L253+I253</f>
        <v>0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91" t="n">
        <f aca="false">AK253+AH253+AE253</f>
        <v>0</v>
      </c>
      <c r="AZ253" s="108"/>
    </row>
    <row r="254" customFormat="false" ht="12" hidden="false" customHeight="true" outlineLevel="0" collapsed="false">
      <c r="A254" s="25" t="n">
        <f aca="false">EDATE(A253,1)</f>
        <v>44378</v>
      </c>
      <c r="B254" s="95" t="n">
        <f aca="false">Inputs!S249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98" t="n">
        <f aca="false">VLOOKUP($A254,[1]!Table,MATCH(G$4,[1]!Curves,0))</f>
        <v>5.714</v>
      </c>
      <c r="H254" s="99" t="n">
        <f aca="false">Inputs!W249</f>
        <v>5.794</v>
      </c>
      <c r="I254" s="100" t="n">
        <f aca="false">Inputs!T249</f>
        <v>0</v>
      </c>
      <c r="J254" s="98" t="n">
        <f aca="false">VLOOKUP($A254,[1]!Table,MATCH(J$4,[1]!Curves,0))</f>
        <v>0</v>
      </c>
      <c r="K254" s="99" t="n">
        <f aca="false">Inputs!X249</f>
        <v>0.015</v>
      </c>
      <c r="L254" s="100" t="n">
        <f aca="false">Inputs!U249</f>
        <v>0</v>
      </c>
      <c r="M254" s="105" t="n">
        <v>0</v>
      </c>
      <c r="N254" s="99" t="n">
        <f aca="false">Inputs!Y249</f>
        <v>0</v>
      </c>
      <c r="O254" s="101" t="n">
        <f aca="false">Inputs!V249</f>
        <v>0</v>
      </c>
      <c r="P254" s="102"/>
      <c r="Q254" s="103" t="n">
        <f aca="false">M254+J254+G254</f>
        <v>5.714</v>
      </c>
      <c r="R254" s="103" t="n">
        <f aca="false">N254+K254+H254</f>
        <v>5.809</v>
      </c>
      <c r="S254" s="103" t="n">
        <f aca="false">O254+L254+I254</f>
        <v>0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91" t="n">
        <f aca="false">AK254+AH254+AE254</f>
        <v>0</v>
      </c>
      <c r="AZ254" s="108"/>
    </row>
    <row r="255" customFormat="false" ht="12" hidden="false" customHeight="true" outlineLevel="0" collapsed="false">
      <c r="A255" s="25" t="n">
        <f aca="false">EDATE(A254,1)</f>
        <v>44409</v>
      </c>
      <c r="B255" s="95" t="n">
        <f aca="false">Inputs!S250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98" t="n">
        <f aca="false">VLOOKUP($A255,[1]!Table,MATCH(G$4,[1]!Curves,0))</f>
        <v>5.738</v>
      </c>
      <c r="H255" s="99" t="n">
        <f aca="false">Inputs!W250</f>
        <v>5.818</v>
      </c>
      <c r="I255" s="100" t="n">
        <f aca="false">Inputs!T250</f>
        <v>0</v>
      </c>
      <c r="J255" s="98" t="n">
        <f aca="false">VLOOKUP($A255,[1]!Table,MATCH(J$4,[1]!Curves,0))</f>
        <v>0</v>
      </c>
      <c r="K255" s="99" t="n">
        <f aca="false">Inputs!X250</f>
        <v>0.015</v>
      </c>
      <c r="L255" s="100" t="n">
        <f aca="false">Inputs!U250</f>
        <v>0</v>
      </c>
      <c r="M255" s="105" t="n">
        <v>0</v>
      </c>
      <c r="N255" s="99" t="n">
        <f aca="false">Inputs!Y250</f>
        <v>0</v>
      </c>
      <c r="O255" s="101" t="n">
        <f aca="false">Inputs!V250</f>
        <v>0</v>
      </c>
      <c r="P255" s="102"/>
      <c r="Q255" s="103" t="n">
        <f aca="false">M255+J255+G255</f>
        <v>5.738</v>
      </c>
      <c r="R255" s="103" t="n">
        <f aca="false">N255+K255+H255</f>
        <v>5.833</v>
      </c>
      <c r="S255" s="103" t="n">
        <f aca="false">O255+L255+I255</f>
        <v>0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91" t="n">
        <f aca="false">AK255+AH255+AE255</f>
        <v>0</v>
      </c>
      <c r="AZ255" s="108"/>
    </row>
    <row r="256" customFormat="false" ht="12" hidden="false" customHeight="true" outlineLevel="0" collapsed="false">
      <c r="A256" s="25" t="n">
        <f aca="false">EDATE(A255,1)</f>
        <v>44440</v>
      </c>
      <c r="B256" s="95" t="n">
        <f aca="false">Inputs!S251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98" t="n">
        <f aca="false">VLOOKUP($A256,[1]!Table,MATCH(G$4,[1]!Curves,0))</f>
        <v>5.748</v>
      </c>
      <c r="H256" s="99" t="n">
        <f aca="false">Inputs!W251</f>
        <v>5.828</v>
      </c>
      <c r="I256" s="100" t="n">
        <f aca="false">Inputs!T251</f>
        <v>0</v>
      </c>
      <c r="J256" s="98" t="n">
        <f aca="false">VLOOKUP($A256,[1]!Table,MATCH(J$4,[1]!Curves,0))</f>
        <v>0</v>
      </c>
      <c r="K256" s="99" t="n">
        <f aca="false">Inputs!X251</f>
        <v>0.015</v>
      </c>
      <c r="L256" s="100" t="n">
        <f aca="false">Inputs!U251</f>
        <v>0</v>
      </c>
      <c r="M256" s="105" t="n">
        <v>0</v>
      </c>
      <c r="N256" s="99" t="n">
        <f aca="false">Inputs!Y251</f>
        <v>0</v>
      </c>
      <c r="O256" s="101" t="n">
        <f aca="false">Inputs!V251</f>
        <v>0</v>
      </c>
      <c r="P256" s="102"/>
      <c r="Q256" s="103" t="n">
        <f aca="false">M256+J256+G256</f>
        <v>5.748</v>
      </c>
      <c r="R256" s="103" t="n">
        <f aca="false">N256+K256+H256</f>
        <v>5.843</v>
      </c>
      <c r="S256" s="103" t="n">
        <f aca="false">O256+L256+I256</f>
        <v>0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91" t="n">
        <f aca="false">AK256+AH256+AE256</f>
        <v>0</v>
      </c>
      <c r="AZ256" s="108"/>
    </row>
    <row r="257" customFormat="false" ht="12" hidden="false" customHeight="true" outlineLevel="0" collapsed="false">
      <c r="A257" s="25" t="n">
        <f aca="false">EDATE(A256,1)</f>
        <v>44470</v>
      </c>
      <c r="B257" s="95" t="n">
        <f aca="false">Inputs!S252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98" t="n">
        <f aca="false">VLOOKUP($A257,[1]!Table,MATCH(G$4,[1]!Curves,0))</f>
        <v>5.778</v>
      </c>
      <c r="H257" s="99" t="n">
        <f aca="false">Inputs!W252</f>
        <v>5.858</v>
      </c>
      <c r="I257" s="100" t="n">
        <f aca="false">Inputs!T252</f>
        <v>0</v>
      </c>
      <c r="J257" s="98" t="n">
        <f aca="false">VLOOKUP($A257,[1]!Table,MATCH(J$4,[1]!Curves,0))</f>
        <v>0</v>
      </c>
      <c r="K257" s="99" t="n">
        <f aca="false">Inputs!X252</f>
        <v>0.015</v>
      </c>
      <c r="L257" s="100" t="n">
        <f aca="false">Inputs!U252</f>
        <v>0</v>
      </c>
      <c r="M257" s="105" t="n">
        <v>0</v>
      </c>
      <c r="N257" s="99" t="n">
        <f aca="false">Inputs!Y252</f>
        <v>0</v>
      </c>
      <c r="O257" s="101" t="n">
        <f aca="false">Inputs!V252</f>
        <v>0</v>
      </c>
      <c r="P257" s="102"/>
      <c r="Q257" s="103" t="n">
        <f aca="false">M257+J257+G257</f>
        <v>5.778</v>
      </c>
      <c r="R257" s="103" t="n">
        <f aca="false">N257+K257+H257</f>
        <v>5.873</v>
      </c>
      <c r="S257" s="103" t="n">
        <f aca="false">O257+L257+I257</f>
        <v>0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91" t="n">
        <f aca="false">AK257+AH257+AE257</f>
        <v>0</v>
      </c>
      <c r="AZ257" s="108"/>
    </row>
    <row r="258" customFormat="false" ht="12" hidden="false" customHeight="true" outlineLevel="0" collapsed="false">
      <c r="A258" s="25" t="n">
        <f aca="false">EDATE(A257,1)</f>
        <v>44501</v>
      </c>
      <c r="B258" s="95" t="n">
        <f aca="false">Inputs!S253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98" t="n">
        <f aca="false">VLOOKUP($A258,[1]!Table,MATCH(G$4,[1]!Curves,0))</f>
        <v>5.918</v>
      </c>
      <c r="H258" s="99" t="n">
        <f aca="false">Inputs!W253</f>
        <v>5.998</v>
      </c>
      <c r="I258" s="100" t="n">
        <f aca="false">Inputs!T253</f>
        <v>0</v>
      </c>
      <c r="J258" s="98" t="n">
        <f aca="false">VLOOKUP($A258,[1]!Table,MATCH(J$4,[1]!Curves,0))</f>
        <v>0</v>
      </c>
      <c r="K258" s="99" t="n">
        <f aca="false">Inputs!X253</f>
        <v>0.015</v>
      </c>
      <c r="L258" s="100" t="n">
        <f aca="false">Inputs!U253</f>
        <v>0</v>
      </c>
      <c r="M258" s="105" t="n">
        <v>0</v>
      </c>
      <c r="N258" s="99" t="n">
        <f aca="false">Inputs!Y253</f>
        <v>0</v>
      </c>
      <c r="O258" s="101" t="n">
        <f aca="false">Inputs!V253</f>
        <v>0</v>
      </c>
      <c r="P258" s="102"/>
      <c r="Q258" s="103" t="n">
        <f aca="false">M258+J258+G258</f>
        <v>5.918</v>
      </c>
      <c r="R258" s="103" t="n">
        <f aca="false">N258+K258+H258</f>
        <v>6.013</v>
      </c>
      <c r="S258" s="103" t="n">
        <f aca="false">O258+L258+I258</f>
        <v>0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91" t="n">
        <f aca="false">AK258+AH258+AE258</f>
        <v>0</v>
      </c>
      <c r="AZ258" s="108"/>
    </row>
    <row r="259" customFormat="false" ht="12" hidden="false" customHeight="true" outlineLevel="0" collapsed="false">
      <c r="A259" s="25" t="n">
        <f aca="false">EDATE(A258,1)</f>
        <v>44531</v>
      </c>
      <c r="B259" s="95" t="n">
        <f aca="false">Inputs!S254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98" t="n">
        <f aca="false">VLOOKUP($A259,[1]!Table,MATCH(G$4,[1]!Curves,0))</f>
        <v>6.058</v>
      </c>
      <c r="H259" s="99" t="n">
        <f aca="false">Inputs!W254</f>
        <v>6.138</v>
      </c>
      <c r="I259" s="100" t="n">
        <f aca="false">Inputs!T254</f>
        <v>0</v>
      </c>
      <c r="J259" s="98" t="n">
        <f aca="false">VLOOKUP($A259,[1]!Table,MATCH(J$4,[1]!Curves,0))</f>
        <v>0</v>
      </c>
      <c r="K259" s="99" t="n">
        <f aca="false">Inputs!X254</f>
        <v>0.015</v>
      </c>
      <c r="L259" s="100" t="n">
        <f aca="false">Inputs!U254</f>
        <v>0</v>
      </c>
      <c r="M259" s="105" t="n">
        <v>0</v>
      </c>
      <c r="N259" s="99" t="n">
        <f aca="false">Inputs!Y254</f>
        <v>0</v>
      </c>
      <c r="O259" s="101" t="n">
        <f aca="false">Inputs!V254</f>
        <v>0</v>
      </c>
      <c r="P259" s="102"/>
      <c r="Q259" s="103" t="n">
        <f aca="false">M259+J259+G259</f>
        <v>6.058</v>
      </c>
      <c r="R259" s="103" t="n">
        <f aca="false">N259+K259+H259</f>
        <v>6.153</v>
      </c>
      <c r="S259" s="103" t="n">
        <f aca="false">O259+L259+I259</f>
        <v>0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91" t="n">
        <f aca="false">AK259+AH259+AE259</f>
        <v>0</v>
      </c>
      <c r="AZ259" s="108"/>
    </row>
    <row r="260" customFormat="false" ht="12" hidden="false" customHeight="true" outlineLevel="0" collapsed="false">
      <c r="A260" s="25" t="n">
        <f aca="false">EDATE(A259,1)</f>
        <v>44562</v>
      </c>
      <c r="B260" s="95" t="n">
        <f aca="false">Inputs!S255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98" t="n">
        <f aca="false">VLOOKUP($A260,[1]!Table,MATCH(G$4,[1]!Curves,0))</f>
        <v>6.163</v>
      </c>
      <c r="H260" s="99" t="n">
        <f aca="false">Inputs!W255</f>
        <v>6.243</v>
      </c>
      <c r="I260" s="100" t="n">
        <f aca="false">Inputs!T255</f>
        <v>0</v>
      </c>
      <c r="J260" s="98" t="n">
        <f aca="false">VLOOKUP($A260,[1]!Table,MATCH(J$4,[1]!Curves,0))</f>
        <v>0</v>
      </c>
      <c r="K260" s="99" t="n">
        <f aca="false">Inputs!X255</f>
        <v>0.015</v>
      </c>
      <c r="L260" s="100" t="n">
        <f aca="false">Inputs!U255</f>
        <v>0</v>
      </c>
      <c r="M260" s="105" t="n">
        <v>0</v>
      </c>
      <c r="N260" s="99" t="n">
        <f aca="false">Inputs!Y255</f>
        <v>0</v>
      </c>
      <c r="O260" s="101" t="n">
        <f aca="false">Inputs!V255</f>
        <v>0</v>
      </c>
      <c r="P260" s="102"/>
      <c r="Q260" s="103" t="n">
        <f aca="false">M260+J260+G260</f>
        <v>6.163</v>
      </c>
      <c r="R260" s="103" t="n">
        <f aca="false">N260+K260+H260</f>
        <v>6.258</v>
      </c>
      <c r="S260" s="103" t="n">
        <f aca="false">O260+L260+I260</f>
        <v>0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91" t="n">
        <f aca="false">AK260+AH260+AE260</f>
        <v>0</v>
      </c>
      <c r="AZ260" s="108"/>
    </row>
    <row r="261" customFormat="false" ht="12" hidden="false" customHeight="true" outlineLevel="0" collapsed="false">
      <c r="A261" s="25" t="n">
        <f aca="false">EDATE(A260,1)</f>
        <v>44593</v>
      </c>
      <c r="B261" s="95" t="n">
        <f aca="false">Inputs!S256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98" t="n">
        <f aca="false">VLOOKUP($A261,[1]!Table,MATCH(G$4,[1]!Curves,0))</f>
        <v>6.043</v>
      </c>
      <c r="H261" s="99" t="n">
        <f aca="false">Inputs!W256</f>
        <v>6.123</v>
      </c>
      <c r="I261" s="100" t="n">
        <f aca="false">Inputs!T256</f>
        <v>0</v>
      </c>
      <c r="J261" s="98" t="n">
        <f aca="false">VLOOKUP($A261,[1]!Table,MATCH(J$4,[1]!Curves,0))</f>
        <v>0</v>
      </c>
      <c r="K261" s="99" t="n">
        <f aca="false">Inputs!X256</f>
        <v>0.015</v>
      </c>
      <c r="L261" s="100" t="n">
        <f aca="false">Inputs!U256</f>
        <v>0</v>
      </c>
      <c r="M261" s="105" t="n">
        <v>0</v>
      </c>
      <c r="N261" s="99" t="n">
        <f aca="false">Inputs!Y256</f>
        <v>0</v>
      </c>
      <c r="O261" s="101" t="n">
        <f aca="false">Inputs!V256</f>
        <v>0</v>
      </c>
      <c r="P261" s="102"/>
      <c r="Q261" s="103" t="n">
        <f aca="false">M261+J261+G261</f>
        <v>6.043</v>
      </c>
      <c r="R261" s="103" t="n">
        <f aca="false">N261+K261+H261</f>
        <v>6.138</v>
      </c>
      <c r="S261" s="103" t="n">
        <f aca="false">O261+L261+I261</f>
        <v>0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91" t="n">
        <f aca="false">AK261+AH261+AE261</f>
        <v>0</v>
      </c>
      <c r="AZ261" s="108"/>
    </row>
    <row r="262" customFormat="false" ht="12" hidden="false" customHeight="true" outlineLevel="0" collapsed="false">
      <c r="A262" s="25" t="n">
        <f aca="false">EDATE(A261,1)</f>
        <v>44621</v>
      </c>
      <c r="B262" s="95" t="n">
        <f aca="false">Inputs!S257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98" t="n">
        <f aca="false">VLOOKUP($A262,[1]!Table,MATCH(G$4,[1]!Curves,0))</f>
        <v>5.918</v>
      </c>
      <c r="H262" s="99" t="n">
        <f aca="false">Inputs!W257</f>
        <v>5.998</v>
      </c>
      <c r="I262" s="100" t="n">
        <f aca="false">Inputs!T257</f>
        <v>0</v>
      </c>
      <c r="J262" s="98" t="n">
        <f aca="false">VLOOKUP($A262,[1]!Table,MATCH(J$4,[1]!Curves,0))</f>
        <v>0</v>
      </c>
      <c r="K262" s="99" t="n">
        <f aca="false">Inputs!X257</f>
        <v>0.015</v>
      </c>
      <c r="L262" s="100" t="n">
        <f aca="false">Inputs!U257</f>
        <v>0</v>
      </c>
      <c r="M262" s="105" t="n">
        <v>0</v>
      </c>
      <c r="N262" s="99" t="n">
        <f aca="false">Inputs!Y257</f>
        <v>0</v>
      </c>
      <c r="O262" s="101" t="n">
        <f aca="false">Inputs!V257</f>
        <v>0</v>
      </c>
      <c r="P262" s="102"/>
      <c r="Q262" s="103" t="n">
        <f aca="false">M262+J262+G262</f>
        <v>5.918</v>
      </c>
      <c r="R262" s="103" t="n">
        <f aca="false">N262+K262+H262</f>
        <v>6.013</v>
      </c>
      <c r="S262" s="103" t="n">
        <f aca="false">O262+L262+I262</f>
        <v>0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91" t="n">
        <f aca="false">AK262+AH262+AE262</f>
        <v>0</v>
      </c>
      <c r="AZ262" s="108"/>
    </row>
    <row r="263" customFormat="false" ht="12" hidden="false" customHeight="true" outlineLevel="0" collapsed="false">
      <c r="A263" s="25" t="n">
        <f aca="false">EDATE(A262,1)</f>
        <v>44652</v>
      </c>
      <c r="B263" s="95" t="n">
        <f aca="false">Inputs!S258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98" t="n">
        <f aca="false">VLOOKUP($A263,[1]!Table,MATCH(G$4,[1]!Curves,0))</f>
        <v>5.788</v>
      </c>
      <c r="H263" s="99" t="n">
        <f aca="false">Inputs!W258</f>
        <v>5.868</v>
      </c>
      <c r="I263" s="100" t="n">
        <f aca="false">Inputs!T258</f>
        <v>0</v>
      </c>
      <c r="J263" s="98" t="n">
        <f aca="false">VLOOKUP($A263,[1]!Table,MATCH(J$4,[1]!Curves,0))</f>
        <v>0</v>
      </c>
      <c r="K263" s="99" t="n">
        <f aca="false">Inputs!X258</f>
        <v>0.015</v>
      </c>
      <c r="L263" s="100" t="n">
        <f aca="false">Inputs!U258</f>
        <v>0</v>
      </c>
      <c r="M263" s="105" t="n">
        <v>0</v>
      </c>
      <c r="N263" s="99" t="n">
        <f aca="false">Inputs!Y258</f>
        <v>0</v>
      </c>
      <c r="O263" s="101" t="n">
        <f aca="false">Inputs!V258</f>
        <v>0</v>
      </c>
      <c r="P263" s="102"/>
      <c r="Q263" s="103" t="n">
        <f aca="false">M263+J263+G263</f>
        <v>5.788</v>
      </c>
      <c r="R263" s="103" t="n">
        <f aca="false">N263+K263+H263</f>
        <v>5.883</v>
      </c>
      <c r="S263" s="103" t="n">
        <f aca="false">O263+L263+I263</f>
        <v>0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91" t="n">
        <f aca="false">AK263+AH263+AE263</f>
        <v>0</v>
      </c>
      <c r="AZ263" s="108"/>
    </row>
    <row r="264" customFormat="false" ht="12" hidden="false" customHeight="true" outlineLevel="0" collapsed="false">
      <c r="A264" s="25" t="n">
        <f aca="false">EDATE(A263,1)</f>
        <v>44682</v>
      </c>
      <c r="B264" s="95" t="n">
        <f aca="false">Inputs!S259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98" t="n">
        <f aca="false">VLOOKUP($A264,[1]!Table,MATCH(G$4,[1]!Curves,0))</f>
        <v>5.778</v>
      </c>
      <c r="H264" s="99" t="n">
        <f aca="false">Inputs!W259</f>
        <v>5.858</v>
      </c>
      <c r="I264" s="100" t="n">
        <f aca="false">Inputs!T259</f>
        <v>0</v>
      </c>
      <c r="J264" s="98" t="n">
        <f aca="false">VLOOKUP($A264,[1]!Table,MATCH(J$4,[1]!Curves,0))</f>
        <v>0</v>
      </c>
      <c r="K264" s="99" t="n">
        <f aca="false">Inputs!X259</f>
        <v>0.015</v>
      </c>
      <c r="L264" s="100" t="n">
        <f aca="false">Inputs!U259</f>
        <v>0</v>
      </c>
      <c r="M264" s="105" t="n">
        <v>0</v>
      </c>
      <c r="N264" s="99" t="n">
        <f aca="false">Inputs!Y259</f>
        <v>0</v>
      </c>
      <c r="O264" s="101" t="n">
        <f aca="false">Inputs!V259</f>
        <v>0</v>
      </c>
      <c r="P264" s="102"/>
      <c r="Q264" s="103" t="n">
        <f aca="false">M264+J264+G264</f>
        <v>5.778</v>
      </c>
      <c r="R264" s="103" t="n">
        <f aca="false">N264+K264+H264</f>
        <v>5.873</v>
      </c>
      <c r="S264" s="103" t="n">
        <f aca="false">O264+L264+I264</f>
        <v>0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91" t="n">
        <f aca="false">AK264+AH264+AE264</f>
        <v>0</v>
      </c>
      <c r="AZ264" s="108"/>
    </row>
    <row r="265" customFormat="false" ht="12" hidden="false" customHeight="true" outlineLevel="0" collapsed="false">
      <c r="A265" s="25" t="n">
        <f aca="false">EDATE(A264,1)</f>
        <v>44713</v>
      </c>
      <c r="B265" s="95" t="n">
        <f aca="false">Inputs!S260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98" t="n">
        <f aca="false">VLOOKUP($A265,[1]!Table,MATCH(G$4,[1]!Curves,0))</f>
        <v>5.798</v>
      </c>
      <c r="H265" s="99" t="n">
        <f aca="false">Inputs!W260</f>
        <v>5.878</v>
      </c>
      <c r="I265" s="100" t="n">
        <f aca="false">Inputs!T260</f>
        <v>0</v>
      </c>
      <c r="J265" s="98" t="n">
        <f aca="false">VLOOKUP($A265,[1]!Table,MATCH(J$4,[1]!Curves,0))</f>
        <v>0</v>
      </c>
      <c r="K265" s="99" t="n">
        <f aca="false">Inputs!X260</f>
        <v>0.015</v>
      </c>
      <c r="L265" s="100" t="n">
        <f aca="false">Inputs!U260</f>
        <v>0</v>
      </c>
      <c r="M265" s="105" t="n">
        <v>0</v>
      </c>
      <c r="N265" s="99" t="n">
        <f aca="false">Inputs!Y260</f>
        <v>0</v>
      </c>
      <c r="O265" s="101" t="n">
        <f aca="false">Inputs!V260</f>
        <v>0</v>
      </c>
      <c r="P265" s="102"/>
      <c r="Q265" s="103" t="n">
        <f aca="false">M265+J265+G265</f>
        <v>5.798</v>
      </c>
      <c r="R265" s="103" t="n">
        <f aca="false">N265+K265+H265</f>
        <v>5.893</v>
      </c>
      <c r="S265" s="103" t="n">
        <f aca="false">O265+L265+I265</f>
        <v>0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91" t="n">
        <f aca="false">AK265+AH265+AE265</f>
        <v>0</v>
      </c>
      <c r="AZ265" s="108"/>
    </row>
    <row r="266" customFormat="false" ht="12" hidden="false" customHeight="true" outlineLevel="0" collapsed="false">
      <c r="A266" s="25" t="n">
        <f aca="false">EDATE(A265,1)</f>
        <v>44743</v>
      </c>
      <c r="B266" s="95" t="n">
        <f aca="false">Inputs!S261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98" t="n">
        <f aca="false">VLOOKUP($A266,[1]!Table,MATCH(G$4,[1]!Curves,0))</f>
        <v>5.819</v>
      </c>
      <c r="H266" s="99" t="n">
        <f aca="false">Inputs!W261</f>
        <v>5.899</v>
      </c>
      <c r="I266" s="100" t="n">
        <f aca="false">Inputs!T261</f>
        <v>0</v>
      </c>
      <c r="J266" s="98" t="n">
        <f aca="false">VLOOKUP($A266,[1]!Table,MATCH(J$4,[1]!Curves,0))</f>
        <v>0</v>
      </c>
      <c r="K266" s="99" t="n">
        <f aca="false">Inputs!X261</f>
        <v>0.015</v>
      </c>
      <c r="L266" s="100" t="n">
        <f aca="false">Inputs!U261</f>
        <v>0</v>
      </c>
      <c r="M266" s="105" t="n">
        <v>0</v>
      </c>
      <c r="N266" s="99" t="n">
        <f aca="false">Inputs!Y261</f>
        <v>0</v>
      </c>
      <c r="O266" s="101" t="n">
        <f aca="false">Inputs!V261</f>
        <v>0</v>
      </c>
      <c r="P266" s="102"/>
      <c r="Q266" s="103" t="n">
        <f aca="false">M266+J266+G266</f>
        <v>5.819</v>
      </c>
      <c r="R266" s="103" t="n">
        <f aca="false">N266+K266+H266</f>
        <v>5.914</v>
      </c>
      <c r="S266" s="103" t="n">
        <f aca="false">O266+L266+I266</f>
        <v>0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91" t="n">
        <f aca="false">AK266+AH266+AE266</f>
        <v>0</v>
      </c>
      <c r="AZ266" s="108"/>
    </row>
    <row r="267" customFormat="false" ht="12" hidden="false" customHeight="true" outlineLevel="0" collapsed="false">
      <c r="A267" s="25" t="n">
        <f aca="false">EDATE(A266,1)</f>
        <v>44774</v>
      </c>
      <c r="B267" s="95" t="n">
        <f aca="false">Inputs!S262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98" t="n">
        <f aca="false">VLOOKUP($A267,[1]!Table,MATCH(G$4,[1]!Curves,0))</f>
        <v>5.843</v>
      </c>
      <c r="H267" s="99" t="n">
        <f aca="false">Inputs!W262</f>
        <v>5.923</v>
      </c>
      <c r="I267" s="100" t="n">
        <f aca="false">Inputs!T262</f>
        <v>0</v>
      </c>
      <c r="J267" s="98" t="n">
        <f aca="false">VLOOKUP($A267,[1]!Table,MATCH(J$4,[1]!Curves,0))</f>
        <v>0</v>
      </c>
      <c r="K267" s="99" t="n">
        <f aca="false">Inputs!X262</f>
        <v>0.015</v>
      </c>
      <c r="L267" s="100" t="n">
        <f aca="false">Inputs!U262</f>
        <v>0</v>
      </c>
      <c r="M267" s="105" t="n">
        <v>0</v>
      </c>
      <c r="N267" s="99" t="n">
        <f aca="false">Inputs!Y262</f>
        <v>0</v>
      </c>
      <c r="O267" s="101" t="n">
        <f aca="false">Inputs!V262</f>
        <v>0</v>
      </c>
      <c r="P267" s="102"/>
      <c r="Q267" s="103" t="n">
        <f aca="false">M267+J267+G267</f>
        <v>5.843</v>
      </c>
      <c r="R267" s="103" t="n">
        <f aca="false">N267+K267+H267</f>
        <v>5.938</v>
      </c>
      <c r="S267" s="103" t="n">
        <f aca="false">O267+L267+I267</f>
        <v>0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91" t="n">
        <f aca="false">AK267+AH267+AE267</f>
        <v>0</v>
      </c>
      <c r="AZ267" s="108"/>
    </row>
    <row r="268" customFormat="false" ht="12" hidden="false" customHeight="true" outlineLevel="0" collapsed="false">
      <c r="A268" s="25" t="n">
        <f aca="false">EDATE(A267,1)</f>
        <v>44805</v>
      </c>
      <c r="B268" s="95" t="n">
        <f aca="false">Inputs!S263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98" t="n">
        <f aca="false">VLOOKUP($A268,[1]!Table,MATCH(G$4,[1]!Curves,0))</f>
        <v>5.853</v>
      </c>
      <c r="H268" s="99" t="n">
        <f aca="false">Inputs!W263</f>
        <v>5.933</v>
      </c>
      <c r="I268" s="100" t="n">
        <f aca="false">Inputs!T263</f>
        <v>0</v>
      </c>
      <c r="J268" s="98" t="n">
        <f aca="false">VLOOKUP($A268,[1]!Table,MATCH(J$4,[1]!Curves,0))</f>
        <v>0</v>
      </c>
      <c r="K268" s="99" t="n">
        <f aca="false">Inputs!X263</f>
        <v>0.015</v>
      </c>
      <c r="L268" s="100" t="n">
        <f aca="false">Inputs!U263</f>
        <v>0</v>
      </c>
      <c r="M268" s="105" t="n">
        <v>0</v>
      </c>
      <c r="N268" s="99" t="n">
        <f aca="false">Inputs!Y263</f>
        <v>0</v>
      </c>
      <c r="O268" s="101" t="n">
        <f aca="false">Inputs!V263</f>
        <v>0</v>
      </c>
      <c r="P268" s="102"/>
      <c r="Q268" s="103" t="n">
        <f aca="false">M268+J268+G268</f>
        <v>5.853</v>
      </c>
      <c r="R268" s="103" t="n">
        <f aca="false">N268+K268+H268</f>
        <v>5.948</v>
      </c>
      <c r="S268" s="103" t="n">
        <f aca="false">O268+L268+I268</f>
        <v>0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91" t="n">
        <f aca="false">AK268+AH268+AE268</f>
        <v>0</v>
      </c>
      <c r="AZ268" s="108"/>
    </row>
    <row r="269" customFormat="false" ht="12" hidden="false" customHeight="true" outlineLevel="0" collapsed="false">
      <c r="A269" s="25" t="n">
        <f aca="false">EDATE(A268,1)</f>
        <v>44835</v>
      </c>
      <c r="B269" s="95" t="n">
        <f aca="false">Inputs!S264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98" t="n">
        <f aca="false">VLOOKUP($A269,[1]!Table,MATCH(G$4,[1]!Curves,0))</f>
        <v>5.883</v>
      </c>
      <c r="H269" s="99" t="n">
        <f aca="false">Inputs!W264</f>
        <v>5.963</v>
      </c>
      <c r="I269" s="100" t="n">
        <f aca="false">Inputs!T264</f>
        <v>0</v>
      </c>
      <c r="J269" s="98" t="n">
        <f aca="false">VLOOKUP($A269,[1]!Table,MATCH(J$4,[1]!Curves,0))</f>
        <v>0</v>
      </c>
      <c r="K269" s="99" t="n">
        <f aca="false">Inputs!X264</f>
        <v>0.015</v>
      </c>
      <c r="L269" s="100" t="n">
        <f aca="false">Inputs!U264</f>
        <v>0</v>
      </c>
      <c r="M269" s="105" t="n">
        <v>0</v>
      </c>
      <c r="N269" s="99" t="n">
        <f aca="false">Inputs!Y264</f>
        <v>0</v>
      </c>
      <c r="O269" s="101" t="n">
        <f aca="false">Inputs!V264</f>
        <v>0</v>
      </c>
      <c r="P269" s="102"/>
      <c r="Q269" s="103" t="n">
        <f aca="false">M269+J269+G269</f>
        <v>5.883</v>
      </c>
      <c r="R269" s="103" t="n">
        <f aca="false">N269+K269+H269</f>
        <v>5.978</v>
      </c>
      <c r="S269" s="103" t="n">
        <f aca="false">O269+L269+I269</f>
        <v>0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91" t="n">
        <f aca="false">AK269+AH269+AE269</f>
        <v>0</v>
      </c>
      <c r="AZ269" s="108"/>
    </row>
    <row r="270" customFormat="false" ht="12" hidden="false" customHeight="true" outlineLevel="0" collapsed="false">
      <c r="A270" s="25" t="n">
        <f aca="false">EDATE(A269,1)</f>
        <v>44866</v>
      </c>
      <c r="B270" s="95" t="n">
        <f aca="false">Inputs!S265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98" t="n">
        <f aca="false">VLOOKUP($A270,[1]!Table,MATCH(G$4,[1]!Curves,0))</f>
        <v>6.023</v>
      </c>
      <c r="H270" s="99" t="n">
        <f aca="false">Inputs!W265</f>
        <v>6.103</v>
      </c>
      <c r="I270" s="100" t="n">
        <f aca="false">Inputs!T265</f>
        <v>0</v>
      </c>
      <c r="J270" s="98" t="n">
        <f aca="false">VLOOKUP($A270,[1]!Table,MATCH(J$4,[1]!Curves,0))</f>
        <v>0</v>
      </c>
      <c r="K270" s="99" t="n">
        <f aca="false">Inputs!X265</f>
        <v>0.015</v>
      </c>
      <c r="L270" s="100" t="n">
        <f aca="false">Inputs!U265</f>
        <v>0</v>
      </c>
      <c r="M270" s="105" t="n">
        <v>0</v>
      </c>
      <c r="N270" s="99" t="n">
        <f aca="false">Inputs!Y265</f>
        <v>0</v>
      </c>
      <c r="O270" s="101" t="n">
        <f aca="false">Inputs!V265</f>
        <v>0</v>
      </c>
      <c r="P270" s="102"/>
      <c r="Q270" s="103" t="n">
        <f aca="false">M270+J270+G270</f>
        <v>6.023</v>
      </c>
      <c r="R270" s="103" t="n">
        <f aca="false">N270+K270+H270</f>
        <v>6.118</v>
      </c>
      <c r="S270" s="103" t="n">
        <f aca="false">O270+L270+I270</f>
        <v>0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91" t="n">
        <f aca="false">AK270+AH270+AE270</f>
        <v>0</v>
      </c>
      <c r="AZ270" s="108"/>
    </row>
    <row r="271" customFormat="false" ht="12" hidden="false" customHeight="true" outlineLevel="0" collapsed="false">
      <c r="A271" s="25" t="n">
        <f aca="false">EDATE(A270,1)</f>
        <v>44896</v>
      </c>
      <c r="B271" s="95" t="n">
        <f aca="false">Inputs!S266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98" t="n">
        <f aca="false">VLOOKUP($A271,[1]!Table,MATCH(G$4,[1]!Curves,0))</f>
        <v>6.163</v>
      </c>
      <c r="H271" s="99" t="n">
        <f aca="false">Inputs!W266</f>
        <v>6.243</v>
      </c>
      <c r="I271" s="100" t="n">
        <f aca="false">Inputs!T266</f>
        <v>0</v>
      </c>
      <c r="J271" s="98" t="n">
        <f aca="false">VLOOKUP($A271,[1]!Table,MATCH(J$4,[1]!Curves,0))</f>
        <v>0</v>
      </c>
      <c r="K271" s="99" t="n">
        <f aca="false">Inputs!X266</f>
        <v>0.015</v>
      </c>
      <c r="L271" s="100" t="n">
        <f aca="false">Inputs!U266</f>
        <v>0</v>
      </c>
      <c r="M271" s="105" t="n">
        <v>0</v>
      </c>
      <c r="N271" s="99" t="n">
        <f aca="false">Inputs!Y266</f>
        <v>0</v>
      </c>
      <c r="O271" s="101" t="n">
        <f aca="false">Inputs!V266</f>
        <v>0</v>
      </c>
      <c r="P271" s="102"/>
      <c r="Q271" s="103" t="n">
        <f aca="false">M271+J271+G271</f>
        <v>6.163</v>
      </c>
      <c r="R271" s="103" t="n">
        <f aca="false">N271+K271+H271</f>
        <v>6.258</v>
      </c>
      <c r="S271" s="103" t="n">
        <f aca="false">O271+L271+I271</f>
        <v>0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91" t="n">
        <f aca="false">AK271+AH271+AE271</f>
        <v>0</v>
      </c>
      <c r="AZ271" s="108"/>
    </row>
    <row r="272" customFormat="false" ht="12" hidden="false" customHeight="true" outlineLevel="0" collapsed="false">
      <c r="A272" s="25" t="n">
        <f aca="false">EDATE(A271,1)</f>
        <v>44927</v>
      </c>
      <c r="B272" s="95" t="n">
        <f aca="false">Inputs!S267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98" t="n">
        <f aca="false">VLOOKUP($A272,[1]!Table,MATCH(G$4,[1]!Curves,0))</f>
        <v>6.268</v>
      </c>
      <c r="H272" s="99" t="n">
        <f aca="false">Inputs!W267</f>
        <v>6.348</v>
      </c>
      <c r="I272" s="100" t="n">
        <f aca="false">Inputs!T267</f>
        <v>0</v>
      </c>
      <c r="J272" s="98" t="str">
        <f aca="false">VLOOKUP($A272,[1]!Table,MATCH(J$4,[1]!Curves,0))</f>
        <v/>
      </c>
      <c r="K272" s="99" t="e">
        <f aca="false">Inputs!X267</f>
        <v>#VALUE!</v>
      </c>
      <c r="L272" s="100" t="n">
        <f aca="false">Inputs!U267</f>
        <v>0</v>
      </c>
      <c r="M272" s="105" t="n">
        <v>0</v>
      </c>
      <c r="N272" s="99" t="n">
        <f aca="false">Inputs!Y267</f>
        <v>0</v>
      </c>
      <c r="O272" s="101" t="n">
        <f aca="false">Inputs!V267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0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e">
        <f aca="false">$F272*J272</f>
        <v>#VALUE!</v>
      </c>
      <c r="AG272" s="90" t="e">
        <f aca="false">$F272*K272</f>
        <v>#VALUE!</v>
      </c>
      <c r="AH272" s="90" t="n">
        <f aca="false">$F272*L272</f>
        <v>0</v>
      </c>
      <c r="AI272" s="90" t="n">
        <f aca="false">$F272*M272</f>
        <v>0</v>
      </c>
      <c r="AJ272" s="90" t="n">
        <f aca="false">$F272*N272</f>
        <v>0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e">
        <f aca="false">-CHOOSE($G$3,AF272-AH272,AH272-AF272)</f>
        <v>#VALUE!</v>
      </c>
      <c r="AO272" s="90" t="n">
        <f aca="false">-CHOOSE($G$3,AI272-AL272,AK272-AI272)</f>
        <v>-0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e">
        <f aca="false">-CHOOSE($G$3,AG272-AF272,AF272-AG272)</f>
        <v>#VALUE!</v>
      </c>
      <c r="AT272" s="90" t="n">
        <f aca="false">-CHOOSE($G$3,AJ272-AI272,AI272-AJ272:AJ273)</f>
        <v>-0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91" t="n">
        <f aca="false">AK272+AH272+AE272</f>
        <v>0</v>
      </c>
      <c r="AZ272" s="108"/>
    </row>
    <row r="273" customFormat="false" ht="12" hidden="false" customHeight="true" outlineLevel="0" collapsed="false">
      <c r="A273" s="25" t="n">
        <f aca="false">EDATE(A272,1)</f>
        <v>44958</v>
      </c>
      <c r="B273" s="95" t="n">
        <f aca="false">Inputs!S268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98" t="n">
        <f aca="false">VLOOKUP($A273,[1]!Table,MATCH(G$4,[1]!Curves,0))</f>
        <v>6.148</v>
      </c>
      <c r="H273" s="99" t="n">
        <f aca="false">Inputs!W268</f>
        <v>6.228</v>
      </c>
      <c r="I273" s="100" t="n">
        <f aca="false">Inputs!T268</f>
        <v>0</v>
      </c>
      <c r="J273" s="98" t="str">
        <f aca="false">VLOOKUP($A273,[1]!Table,MATCH(J$4,[1]!Curves,0))</f>
        <v/>
      </c>
      <c r="K273" s="99" t="e">
        <f aca="false">Inputs!X268</f>
        <v>#VALUE!</v>
      </c>
      <c r="L273" s="100" t="n">
        <f aca="false">Inputs!U268</f>
        <v>0</v>
      </c>
      <c r="M273" s="105" t="n">
        <v>0</v>
      </c>
      <c r="N273" s="99" t="n">
        <f aca="false">Inputs!Y268</f>
        <v>0</v>
      </c>
      <c r="O273" s="101" t="n">
        <f aca="false">Inputs!V268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0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e">
        <f aca="false">$F273*J273</f>
        <v>#VALUE!</v>
      </c>
      <c r="AG273" s="90" t="e">
        <f aca="false">$F273*K273</f>
        <v>#VALUE!</v>
      </c>
      <c r="AH273" s="90" t="n">
        <f aca="false">$F273*L273</f>
        <v>0</v>
      </c>
      <c r="AI273" s="90" t="n">
        <f aca="false">$F273*M273</f>
        <v>0</v>
      </c>
      <c r="AJ273" s="90" t="n">
        <f aca="false">$F273*N273</f>
        <v>0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e">
        <f aca="false">-CHOOSE($G$3,AF273-AH273,AH273-AF273)</f>
        <v>#VALUE!</v>
      </c>
      <c r="AO273" s="90" t="n">
        <f aca="false">-CHOOSE($G$3,AI273-AL273,AK273-AI273)</f>
        <v>-0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e">
        <f aca="false">-CHOOSE($G$3,AG273-AF273,AF273-AG273)</f>
        <v>#VALUE!</v>
      </c>
      <c r="AT273" s="90" t="n">
        <f aca="false">-CHOOSE($G$3,AJ273-AI273,AI273-AJ273:AJ274)</f>
        <v>-0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91" t="n">
        <f aca="false">AK273+AH273+AE273</f>
        <v>0</v>
      </c>
      <c r="AZ273" s="108"/>
    </row>
    <row r="274" customFormat="false" ht="12" hidden="false" customHeight="true" outlineLevel="0" collapsed="false">
      <c r="A274" s="25" t="n">
        <f aca="false">EDATE(A273,1)</f>
        <v>44986</v>
      </c>
      <c r="B274" s="95" t="n">
        <f aca="false">Inputs!S269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98" t="n">
        <f aca="false">VLOOKUP($A274,[1]!Table,MATCH(G$4,[1]!Curves,0))</f>
        <v>6.023</v>
      </c>
      <c r="H274" s="99" t="n">
        <f aca="false">Inputs!W269</f>
        <v>6.103</v>
      </c>
      <c r="I274" s="100" t="n">
        <f aca="false">Inputs!T269</f>
        <v>0</v>
      </c>
      <c r="J274" s="98" t="str">
        <f aca="false">VLOOKUP($A274,[1]!Table,MATCH(J$4,[1]!Curves,0))</f>
        <v/>
      </c>
      <c r="K274" s="99" t="e">
        <f aca="false">Inputs!X269</f>
        <v>#VALUE!</v>
      </c>
      <c r="L274" s="100" t="n">
        <f aca="false">Inputs!U269</f>
        <v>0</v>
      </c>
      <c r="M274" s="105" t="n">
        <v>0</v>
      </c>
      <c r="N274" s="99" t="n">
        <f aca="false">Inputs!Y269</f>
        <v>0</v>
      </c>
      <c r="O274" s="101" t="n">
        <f aca="false">Inputs!V269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0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e">
        <f aca="false">$F274*J274</f>
        <v>#VALUE!</v>
      </c>
      <c r="AG274" s="90" t="e">
        <f aca="false">$F274*K274</f>
        <v>#VALUE!</v>
      </c>
      <c r="AH274" s="90" t="n">
        <f aca="false">$F274*L274</f>
        <v>0</v>
      </c>
      <c r="AI274" s="90" t="n">
        <f aca="false">$F274*M274</f>
        <v>0</v>
      </c>
      <c r="AJ274" s="90" t="n">
        <f aca="false">$F274*N274</f>
        <v>0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e">
        <f aca="false">-CHOOSE($G$3,AF274-AH274,AH274-AF274)</f>
        <v>#VALUE!</v>
      </c>
      <c r="AO274" s="90" t="n">
        <f aca="false">-CHOOSE($G$3,AI274-AL274,AK274-AI274)</f>
        <v>-0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e">
        <f aca="false">-CHOOSE($G$3,AG274-AF274,AF274-AG274)</f>
        <v>#VALUE!</v>
      </c>
      <c r="AT274" s="90" t="n">
        <f aca="false">-CHOOSE($G$3,AJ274-AI274,AI274-AJ274:AJ275)</f>
        <v>-0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91" t="n">
        <f aca="false">AK274+AH274+AE274</f>
        <v>0</v>
      </c>
      <c r="AZ274" s="108"/>
    </row>
    <row r="275" customFormat="false" ht="12" hidden="false" customHeight="true" outlineLevel="0" collapsed="false">
      <c r="A275" s="25" t="n">
        <f aca="false">EDATE(A274,1)</f>
        <v>45017</v>
      </c>
      <c r="B275" s="95" t="n">
        <f aca="false">Inputs!S270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98" t="n">
        <f aca="false">VLOOKUP($A275,[1]!Table,MATCH(G$4,[1]!Curves,0))</f>
        <v>5.893</v>
      </c>
      <c r="H275" s="99" t="n">
        <f aca="false">Inputs!W270</f>
        <v>5.973</v>
      </c>
      <c r="I275" s="100" t="n">
        <f aca="false">Inputs!T270</f>
        <v>0</v>
      </c>
      <c r="J275" s="98" t="str">
        <f aca="false">VLOOKUP($A275,[1]!Table,MATCH(J$4,[1]!Curves,0))</f>
        <v/>
      </c>
      <c r="K275" s="99" t="e">
        <f aca="false">Inputs!X270</f>
        <v>#VALUE!</v>
      </c>
      <c r="L275" s="100" t="n">
        <f aca="false">Inputs!U270</f>
        <v>0</v>
      </c>
      <c r="M275" s="105" t="n">
        <v>0</v>
      </c>
      <c r="N275" s="99" t="n">
        <f aca="false">Inputs!Y270</f>
        <v>0</v>
      </c>
      <c r="O275" s="101" t="n">
        <f aca="false">Inputs!V270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0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e">
        <f aca="false">$F275*J275</f>
        <v>#VALUE!</v>
      </c>
      <c r="AG275" s="90" t="e">
        <f aca="false">$F275*K275</f>
        <v>#VALUE!</v>
      </c>
      <c r="AH275" s="90" t="n">
        <f aca="false">$F275*L275</f>
        <v>0</v>
      </c>
      <c r="AI275" s="90" t="n">
        <f aca="false">$F275*M275</f>
        <v>0</v>
      </c>
      <c r="AJ275" s="90" t="n">
        <f aca="false">$F275*N275</f>
        <v>0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e">
        <f aca="false">-CHOOSE($G$3,AF275-AH275,AH275-AF275)</f>
        <v>#VALUE!</v>
      </c>
      <c r="AO275" s="90" t="n">
        <f aca="false">-CHOOSE($G$3,AI275-AL275,AK275-AI275)</f>
        <v>-0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e">
        <f aca="false">-CHOOSE($G$3,AG275-AF275,AF275-AG275)</f>
        <v>#VALUE!</v>
      </c>
      <c r="AT275" s="90" t="n">
        <f aca="false">-CHOOSE($G$3,AJ275-AI275,AI275-AJ275:AJ276)</f>
        <v>-0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91" t="n">
        <f aca="false">AK275+AH275+AE275</f>
        <v>0</v>
      </c>
      <c r="AZ275" s="108"/>
    </row>
    <row r="276" customFormat="false" ht="12" hidden="false" customHeight="true" outlineLevel="0" collapsed="false">
      <c r="A276" s="25" t="n">
        <f aca="false">EDATE(A275,1)</f>
        <v>45047</v>
      </c>
      <c r="B276" s="95" t="n">
        <f aca="false">Inputs!S271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98" t="n">
        <f aca="false">VLOOKUP($A276,[1]!Table,MATCH(G$4,[1]!Curves,0))</f>
        <v>5.883</v>
      </c>
      <c r="H276" s="99" t="n">
        <f aca="false">Inputs!W271</f>
        <v>5.963</v>
      </c>
      <c r="I276" s="100" t="n">
        <f aca="false">Inputs!T271</f>
        <v>0</v>
      </c>
      <c r="J276" s="98" t="str">
        <f aca="false">VLOOKUP($A276,[1]!Table,MATCH(J$4,[1]!Curves,0))</f>
        <v/>
      </c>
      <c r="K276" s="99" t="e">
        <f aca="false">Inputs!X271</f>
        <v>#VALUE!</v>
      </c>
      <c r="L276" s="100" t="n">
        <f aca="false">Inputs!U271</f>
        <v>0</v>
      </c>
      <c r="M276" s="105" t="n">
        <v>0</v>
      </c>
      <c r="N276" s="99" t="n">
        <f aca="false">Inputs!Y271</f>
        <v>0</v>
      </c>
      <c r="O276" s="101" t="n">
        <f aca="false">Inputs!V271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0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e">
        <f aca="false">$F276*J276</f>
        <v>#VALUE!</v>
      </c>
      <c r="AG276" s="90" t="e">
        <f aca="false">$F276*K276</f>
        <v>#VALUE!</v>
      </c>
      <c r="AH276" s="90" t="n">
        <f aca="false">$F276*L276</f>
        <v>0</v>
      </c>
      <c r="AI276" s="90" t="n">
        <f aca="false">$F276*M276</f>
        <v>0</v>
      </c>
      <c r="AJ276" s="90" t="n">
        <f aca="false">$F276*N276</f>
        <v>0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e">
        <f aca="false">-CHOOSE($G$3,AF276-AH276,AH276-AF276)</f>
        <v>#VALUE!</v>
      </c>
      <c r="AO276" s="90" t="n">
        <f aca="false">-CHOOSE($G$3,AI276-AL276,AK276-AI276)</f>
        <v>-0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e">
        <f aca="false">-CHOOSE($G$3,AG276-AF276,AF276-AG276)</f>
        <v>#VALUE!</v>
      </c>
      <c r="AT276" s="90" t="n">
        <f aca="false">-CHOOSE($G$3,AJ276-AI276,AI276-AJ276:AJ277)</f>
        <v>-0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91" t="n">
        <f aca="false">AK276+AH276+AE276</f>
        <v>0</v>
      </c>
      <c r="AZ276" s="108"/>
    </row>
    <row r="277" customFormat="false" ht="12" hidden="false" customHeight="true" outlineLevel="0" collapsed="false">
      <c r="A277" s="25" t="n">
        <f aca="false">EDATE(A276,1)</f>
        <v>45078</v>
      </c>
      <c r="B277" s="95" t="n">
        <f aca="false">Inputs!S272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98" t="n">
        <f aca="false">VLOOKUP($A277,[1]!Table,MATCH(G$4,[1]!Curves,0))</f>
        <v>5.903</v>
      </c>
      <c r="H277" s="99" t="n">
        <f aca="false">Inputs!W272</f>
        <v>5.983</v>
      </c>
      <c r="I277" s="100" t="n">
        <f aca="false">Inputs!T272</f>
        <v>0</v>
      </c>
      <c r="J277" s="98" t="str">
        <f aca="false">VLOOKUP($A277,[1]!Table,MATCH(J$4,[1]!Curves,0))</f>
        <v/>
      </c>
      <c r="K277" s="99" t="e">
        <f aca="false">Inputs!X272</f>
        <v>#VALUE!</v>
      </c>
      <c r="L277" s="100" t="n">
        <f aca="false">Inputs!U272</f>
        <v>0</v>
      </c>
      <c r="M277" s="105" t="n">
        <v>0</v>
      </c>
      <c r="N277" s="99" t="n">
        <f aca="false">Inputs!Y272</f>
        <v>0</v>
      </c>
      <c r="O277" s="101" t="n">
        <f aca="false">Inputs!V272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0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e">
        <f aca="false">$F277*J277</f>
        <v>#VALUE!</v>
      </c>
      <c r="AG277" s="90" t="e">
        <f aca="false">$F277*K277</f>
        <v>#VALUE!</v>
      </c>
      <c r="AH277" s="90" t="n">
        <f aca="false">$F277*L277</f>
        <v>0</v>
      </c>
      <c r="AI277" s="90" t="n">
        <f aca="false">$F277*M277</f>
        <v>0</v>
      </c>
      <c r="AJ277" s="90" t="n">
        <f aca="false">$F277*N277</f>
        <v>0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e">
        <f aca="false">-CHOOSE($G$3,AF277-AH277,AH277-AF277)</f>
        <v>#VALUE!</v>
      </c>
      <c r="AO277" s="90" t="n">
        <f aca="false">-CHOOSE($G$3,AI277-AL277,AK277-AI277)</f>
        <v>-0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e">
        <f aca="false">-CHOOSE($G$3,AG277-AF277,AF277-AG277)</f>
        <v>#VALUE!</v>
      </c>
      <c r="AT277" s="90" t="n">
        <f aca="false">-CHOOSE($G$3,AJ277-AI277,AI277-AJ277:AJ278)</f>
        <v>-0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91" t="n">
        <f aca="false">AK277+AH277+AE277</f>
        <v>0</v>
      </c>
      <c r="AZ277" s="108"/>
    </row>
    <row r="278" customFormat="false" ht="12" hidden="false" customHeight="true" outlineLevel="0" collapsed="false">
      <c r="A278" s="25" t="n">
        <f aca="false">EDATE(A277,1)</f>
        <v>45108</v>
      </c>
      <c r="B278" s="95" t="n">
        <f aca="false">Inputs!S273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98" t="n">
        <f aca="false">VLOOKUP($A278,[1]!Table,MATCH(G$4,[1]!Curves,0))</f>
        <v>5.924</v>
      </c>
      <c r="H278" s="99" t="n">
        <f aca="false">Inputs!W273</f>
        <v>6.004</v>
      </c>
      <c r="I278" s="100" t="n">
        <f aca="false">Inputs!T273</f>
        <v>0</v>
      </c>
      <c r="J278" s="98" t="str">
        <f aca="false">VLOOKUP($A278,[1]!Table,MATCH(J$4,[1]!Curves,0))</f>
        <v/>
      </c>
      <c r="K278" s="99" t="e">
        <f aca="false">Inputs!X273</f>
        <v>#VALUE!</v>
      </c>
      <c r="L278" s="100" t="n">
        <f aca="false">Inputs!U273</f>
        <v>0</v>
      </c>
      <c r="M278" s="105" t="n">
        <v>0</v>
      </c>
      <c r="N278" s="99" t="n">
        <f aca="false">Inputs!Y273</f>
        <v>0</v>
      </c>
      <c r="O278" s="101" t="n">
        <f aca="false">Inputs!V273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0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e">
        <f aca="false">$F278*J278</f>
        <v>#VALUE!</v>
      </c>
      <c r="AG278" s="90" t="e">
        <f aca="false">$F278*K278</f>
        <v>#VALUE!</v>
      </c>
      <c r="AH278" s="90" t="n">
        <f aca="false">$F278*L278</f>
        <v>0</v>
      </c>
      <c r="AI278" s="90" t="n">
        <f aca="false">$F278*M278</f>
        <v>0</v>
      </c>
      <c r="AJ278" s="90" t="n">
        <f aca="false">$F278*N278</f>
        <v>0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e">
        <f aca="false">-CHOOSE($G$3,AF278-AH278,AH278-AF278)</f>
        <v>#VALUE!</v>
      </c>
      <c r="AO278" s="90" t="n">
        <f aca="false">-CHOOSE($G$3,AI278-AL278,AK278-AI278)</f>
        <v>-0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e">
        <f aca="false">-CHOOSE($G$3,AG278-AF278,AF278-AG278)</f>
        <v>#VALUE!</v>
      </c>
      <c r="AT278" s="90" t="n">
        <f aca="false">-CHOOSE($G$3,AJ278-AI278,AI278-AJ278:AJ279)</f>
        <v>-0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91" t="n">
        <f aca="false">AK278+AH278+AE278</f>
        <v>0</v>
      </c>
      <c r="AZ278" s="108"/>
    </row>
    <row r="279" customFormat="false" ht="12" hidden="false" customHeight="true" outlineLevel="0" collapsed="false">
      <c r="A279" s="25" t="n">
        <f aca="false">EDATE(A278,1)</f>
        <v>45139</v>
      </c>
      <c r="B279" s="95" t="n">
        <f aca="false">Inputs!S274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98" t="n">
        <f aca="false">VLOOKUP($A279,[1]!Table,MATCH(G$4,[1]!Curves,0))</f>
        <v>5.948</v>
      </c>
      <c r="H279" s="99" t="n">
        <f aca="false">Inputs!W274</f>
        <v>6.028</v>
      </c>
      <c r="I279" s="100" t="n">
        <f aca="false">Inputs!T274</f>
        <v>0</v>
      </c>
      <c r="J279" s="98" t="str">
        <f aca="false">VLOOKUP($A279,[1]!Table,MATCH(J$4,[1]!Curves,0))</f>
        <v/>
      </c>
      <c r="K279" s="99" t="e">
        <f aca="false">Inputs!X274</f>
        <v>#VALUE!</v>
      </c>
      <c r="L279" s="100" t="n">
        <f aca="false">Inputs!U274</f>
        <v>0</v>
      </c>
      <c r="M279" s="105" t="n">
        <v>0</v>
      </c>
      <c r="N279" s="99" t="n">
        <f aca="false">Inputs!Y274</f>
        <v>0</v>
      </c>
      <c r="O279" s="101" t="n">
        <f aca="false">Inputs!V274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0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e">
        <f aca="false">$F279*J279</f>
        <v>#VALUE!</v>
      </c>
      <c r="AG279" s="90" t="e">
        <f aca="false">$F279*K279</f>
        <v>#VALUE!</v>
      </c>
      <c r="AH279" s="90" t="n">
        <f aca="false">$F279*L279</f>
        <v>0</v>
      </c>
      <c r="AI279" s="90" t="n">
        <f aca="false">$F279*M279</f>
        <v>0</v>
      </c>
      <c r="AJ279" s="90" t="n">
        <f aca="false">$F279*N279</f>
        <v>0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e">
        <f aca="false">-CHOOSE($G$3,AF279-AH279,AH279-AF279)</f>
        <v>#VALUE!</v>
      </c>
      <c r="AO279" s="90" t="n">
        <f aca="false">-CHOOSE($G$3,AI279-AL279,AK279-AI279)</f>
        <v>-0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e">
        <f aca="false">-CHOOSE($G$3,AG279-AF279,AF279-AG279)</f>
        <v>#VALUE!</v>
      </c>
      <c r="AT279" s="90" t="n">
        <f aca="false">-CHOOSE($G$3,AJ279-AI279,AI279-AJ279:AJ280)</f>
        <v>-0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91" t="n">
        <f aca="false">AK279+AH279+AE279</f>
        <v>0</v>
      </c>
      <c r="AZ279" s="108"/>
    </row>
    <row r="280" customFormat="false" ht="12" hidden="false" customHeight="true" outlineLevel="0" collapsed="false">
      <c r="A280" s="25" t="n">
        <f aca="false">EDATE(A279,1)</f>
        <v>45170</v>
      </c>
      <c r="B280" s="95" t="n">
        <f aca="false">Inputs!S275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98" t="n">
        <f aca="false">VLOOKUP($A280,[1]!Table,MATCH(G$4,[1]!Curves,0))</f>
        <v>5.958</v>
      </c>
      <c r="H280" s="99" t="n">
        <f aca="false">Inputs!W275</f>
        <v>6.038</v>
      </c>
      <c r="I280" s="100" t="n">
        <f aca="false">Inputs!T275</f>
        <v>0</v>
      </c>
      <c r="J280" s="98" t="str">
        <f aca="false">VLOOKUP($A280,[1]!Table,MATCH(J$4,[1]!Curves,0))</f>
        <v/>
      </c>
      <c r="K280" s="99" t="e">
        <f aca="false">Inputs!X275</f>
        <v>#VALUE!</v>
      </c>
      <c r="L280" s="100" t="n">
        <f aca="false">Inputs!U275</f>
        <v>0</v>
      </c>
      <c r="M280" s="105" t="n">
        <v>0</v>
      </c>
      <c r="N280" s="99" t="n">
        <f aca="false">Inputs!Y275</f>
        <v>0</v>
      </c>
      <c r="O280" s="101" t="n">
        <f aca="false">Inputs!V275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0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e">
        <f aca="false">$F280*J280</f>
        <v>#VALUE!</v>
      </c>
      <c r="AG280" s="90" t="e">
        <f aca="false">$F280*K280</f>
        <v>#VALUE!</v>
      </c>
      <c r="AH280" s="90" t="n">
        <f aca="false">$F280*L280</f>
        <v>0</v>
      </c>
      <c r="AI280" s="90" t="n">
        <f aca="false">$F280*M280</f>
        <v>0</v>
      </c>
      <c r="AJ280" s="90" t="n">
        <f aca="false">$F280*N280</f>
        <v>0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e">
        <f aca="false">-CHOOSE($G$3,AF280-AH280,AH280-AF280)</f>
        <v>#VALUE!</v>
      </c>
      <c r="AO280" s="90" t="n">
        <f aca="false">-CHOOSE($G$3,AI280-AL280,AK280-AI280)</f>
        <v>-0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e">
        <f aca="false">-CHOOSE($G$3,AG280-AF280,AF280-AG280)</f>
        <v>#VALUE!</v>
      </c>
      <c r="AT280" s="90" t="n">
        <f aca="false">-CHOOSE($G$3,AJ280-AI280,AI280-AJ280:AJ281)</f>
        <v>-0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91" t="n">
        <f aca="false">AK280+AH280+AE280</f>
        <v>0</v>
      </c>
      <c r="AZ280" s="108"/>
    </row>
    <row r="281" customFormat="false" ht="12" hidden="false" customHeight="true" outlineLevel="0" collapsed="false">
      <c r="A281" s="25" t="n">
        <f aca="false">EDATE(A280,1)</f>
        <v>45200</v>
      </c>
      <c r="B281" s="95" t="n">
        <f aca="false">Inputs!S276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98" t="n">
        <f aca="false">VLOOKUP($A281,[1]!Table,MATCH(G$4,[1]!Curves,0))</f>
        <v>5.988</v>
      </c>
      <c r="H281" s="99" t="n">
        <f aca="false">Inputs!W276</f>
        <v>6.068</v>
      </c>
      <c r="I281" s="100" t="n">
        <f aca="false">Inputs!T276</f>
        <v>0</v>
      </c>
      <c r="J281" s="98" t="str">
        <f aca="false">VLOOKUP($A281,[1]!Table,MATCH(J$4,[1]!Curves,0))</f>
        <v/>
      </c>
      <c r="K281" s="99" t="e">
        <f aca="false">Inputs!X276</f>
        <v>#VALUE!</v>
      </c>
      <c r="L281" s="100" t="n">
        <f aca="false">Inputs!U276</f>
        <v>0</v>
      </c>
      <c r="M281" s="105" t="n">
        <v>0</v>
      </c>
      <c r="N281" s="99" t="n">
        <f aca="false">Inputs!Y276</f>
        <v>0</v>
      </c>
      <c r="O281" s="101" t="n">
        <f aca="false">Inputs!V276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0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e">
        <f aca="false">$F281*J281</f>
        <v>#VALUE!</v>
      </c>
      <c r="AG281" s="90" t="e">
        <f aca="false">$F281*K281</f>
        <v>#VALUE!</v>
      </c>
      <c r="AH281" s="90" t="n">
        <f aca="false">$F281*L281</f>
        <v>0</v>
      </c>
      <c r="AI281" s="90" t="n">
        <f aca="false">$F281*M281</f>
        <v>0</v>
      </c>
      <c r="AJ281" s="90" t="n">
        <f aca="false">$F281*N281</f>
        <v>0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e">
        <f aca="false">-CHOOSE($G$3,AF281-AH281,AH281-AF281)</f>
        <v>#VALUE!</v>
      </c>
      <c r="AO281" s="90" t="n">
        <f aca="false">-CHOOSE($G$3,AI281-AL281,AK281-AI281)</f>
        <v>-0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e">
        <f aca="false">-CHOOSE($G$3,AG281-AF281,AF281-AG281)</f>
        <v>#VALUE!</v>
      </c>
      <c r="AT281" s="90" t="n">
        <f aca="false">-CHOOSE($G$3,AJ281-AI281,AI281-AJ281:AJ282)</f>
        <v>-0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91" t="n">
        <f aca="false">AK281+AH281+AE281</f>
        <v>0</v>
      </c>
      <c r="AZ281" s="108"/>
    </row>
    <row r="282" customFormat="false" ht="12" hidden="false" customHeight="true" outlineLevel="0" collapsed="false">
      <c r="A282" s="25" t="n">
        <f aca="false">EDATE(A281,1)</f>
        <v>45231</v>
      </c>
      <c r="B282" s="95" t="n">
        <f aca="false">Inputs!S277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98" t="n">
        <f aca="false">VLOOKUP($A282,[1]!Table,MATCH(G$4,[1]!Curves,0))</f>
        <v>6.128</v>
      </c>
      <c r="H282" s="99" t="n">
        <f aca="false">Inputs!W277</f>
        <v>6.208</v>
      </c>
      <c r="I282" s="100" t="n">
        <f aca="false">Inputs!T277</f>
        <v>0</v>
      </c>
      <c r="J282" s="98" t="str">
        <f aca="false">VLOOKUP($A282,[1]!Table,MATCH(J$4,[1]!Curves,0))</f>
        <v/>
      </c>
      <c r="K282" s="99" t="e">
        <f aca="false">Inputs!X277</f>
        <v>#VALUE!</v>
      </c>
      <c r="L282" s="100" t="n">
        <f aca="false">Inputs!U277</f>
        <v>0</v>
      </c>
      <c r="M282" s="105" t="n">
        <v>0</v>
      </c>
      <c r="N282" s="99" t="n">
        <f aca="false">Inputs!Y277</f>
        <v>0</v>
      </c>
      <c r="O282" s="101" t="n">
        <f aca="false">Inputs!V277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0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e">
        <f aca="false">$F282*J282</f>
        <v>#VALUE!</v>
      </c>
      <c r="AG282" s="90" t="e">
        <f aca="false">$F282*K282</f>
        <v>#VALUE!</v>
      </c>
      <c r="AH282" s="90" t="n">
        <f aca="false">$F282*L282</f>
        <v>0</v>
      </c>
      <c r="AI282" s="90" t="n">
        <f aca="false">$F282*M282</f>
        <v>0</v>
      </c>
      <c r="AJ282" s="90" t="n">
        <f aca="false">$F282*N282</f>
        <v>0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e">
        <f aca="false">-CHOOSE($G$3,AF282-AH282,AH282-AF282)</f>
        <v>#VALUE!</v>
      </c>
      <c r="AO282" s="90" t="n">
        <f aca="false">-CHOOSE($G$3,AI282-AL282,AK282-AI282)</f>
        <v>-0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e">
        <f aca="false">-CHOOSE($G$3,AG282-AF282,AF282-AG282)</f>
        <v>#VALUE!</v>
      </c>
      <c r="AT282" s="90" t="n">
        <f aca="false">-CHOOSE($G$3,AJ282-AI282,AI282-AJ282:AJ283)</f>
        <v>-0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91" t="n">
        <f aca="false">AK282+AH282+AE282</f>
        <v>0</v>
      </c>
      <c r="AZ282" s="108"/>
    </row>
    <row r="283" customFormat="false" ht="12" hidden="false" customHeight="true" outlineLevel="0" collapsed="false">
      <c r="A283" s="25" t="n">
        <f aca="false">EDATE(A282,1)</f>
        <v>45261</v>
      </c>
      <c r="B283" s="95" t="n">
        <f aca="false">Inputs!S278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98" t="n">
        <f aca="false">VLOOKUP($A283,[1]!Table,MATCH(G$4,[1]!Curves,0))</f>
        <v>6.268</v>
      </c>
      <c r="H283" s="99" t="n">
        <f aca="false">Inputs!W278</f>
        <v>6.348</v>
      </c>
      <c r="I283" s="100" t="n">
        <f aca="false">Inputs!T278</f>
        <v>0</v>
      </c>
      <c r="J283" s="98" t="str">
        <f aca="false">VLOOKUP($A283,[1]!Table,MATCH(J$4,[1]!Curves,0))</f>
        <v/>
      </c>
      <c r="K283" s="99" t="e">
        <f aca="false">Inputs!X278</f>
        <v>#VALUE!</v>
      </c>
      <c r="L283" s="100" t="n">
        <f aca="false">Inputs!U278</f>
        <v>0</v>
      </c>
      <c r="M283" s="105" t="n">
        <v>0</v>
      </c>
      <c r="N283" s="99" t="n">
        <f aca="false">Inputs!Y278</f>
        <v>0</v>
      </c>
      <c r="O283" s="101" t="n">
        <f aca="false">Inputs!V278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0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e">
        <f aca="false">$F283*J283</f>
        <v>#VALUE!</v>
      </c>
      <c r="AG283" s="90" t="e">
        <f aca="false">$F283*K283</f>
        <v>#VALUE!</v>
      </c>
      <c r="AH283" s="90" t="n">
        <f aca="false">$F283*L283</f>
        <v>0</v>
      </c>
      <c r="AI283" s="90" t="n">
        <f aca="false">$F283*M283</f>
        <v>0</v>
      </c>
      <c r="AJ283" s="90" t="n">
        <f aca="false">$F283*N283</f>
        <v>0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e">
        <f aca="false">-CHOOSE($G$3,AF283-AH283,AH283-AF283)</f>
        <v>#VALUE!</v>
      </c>
      <c r="AO283" s="90" t="n">
        <f aca="false">-CHOOSE($G$3,AI283-AL283,AK283-AI283)</f>
        <v>-0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e">
        <f aca="false">-CHOOSE($G$3,AG283-AF283,AF283-AG283)</f>
        <v>#VALUE!</v>
      </c>
      <c r="AT283" s="90" t="n">
        <f aca="false">-CHOOSE($G$3,AJ283-AI283,AI283-AJ283:AJ284)</f>
        <v>-0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91" t="n">
        <f aca="false">AK283+AH283+AE283</f>
        <v>0</v>
      </c>
      <c r="AZ283" s="108"/>
    </row>
    <row r="284" customFormat="false" ht="12" hidden="false" customHeight="true" outlineLevel="0" collapsed="false">
      <c r="A284" s="25" t="n">
        <f aca="false">EDATE(A283,1)</f>
        <v>45292</v>
      </c>
      <c r="B284" s="95" t="n">
        <f aca="false">Inputs!S279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98" t="n">
        <f aca="false">VLOOKUP($A284,[1]!Table,MATCH(G$4,[1]!Curves,0))</f>
        <v>6.373</v>
      </c>
      <c r="H284" s="99" t="n">
        <f aca="false">Inputs!W279</f>
        <v>6.453</v>
      </c>
      <c r="I284" s="100" t="n">
        <f aca="false">Inputs!T279</f>
        <v>0</v>
      </c>
      <c r="J284" s="98" t="str">
        <f aca="false">VLOOKUP($A284,[1]!Table,MATCH(J$4,[1]!Curves,0))</f>
        <v/>
      </c>
      <c r="K284" s="99" t="e">
        <f aca="false">Inputs!X279</f>
        <v>#VALUE!</v>
      </c>
      <c r="L284" s="100" t="n">
        <f aca="false">Inputs!U279</f>
        <v>0</v>
      </c>
      <c r="M284" s="105" t="n">
        <v>0</v>
      </c>
      <c r="N284" s="99" t="n">
        <f aca="false">Inputs!Y279</f>
        <v>0</v>
      </c>
      <c r="O284" s="101" t="n">
        <f aca="false">Inputs!V279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0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e">
        <f aca="false">$F284*J284</f>
        <v>#VALUE!</v>
      </c>
      <c r="AG284" s="90" t="e">
        <f aca="false">$F284*K284</f>
        <v>#VALUE!</v>
      </c>
      <c r="AH284" s="90" t="n">
        <f aca="false">$F284*L284</f>
        <v>0</v>
      </c>
      <c r="AI284" s="90" t="n">
        <f aca="false">$F284*M284</f>
        <v>0</v>
      </c>
      <c r="AJ284" s="90" t="n">
        <f aca="false">$F284*N284</f>
        <v>0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e">
        <f aca="false">-CHOOSE($G$3,AF284-AH284,AH284-AF284)</f>
        <v>#VALUE!</v>
      </c>
      <c r="AO284" s="90" t="n">
        <f aca="false">-CHOOSE($G$3,AI284-AL284,AK284-AI284)</f>
        <v>-0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e">
        <f aca="false">-CHOOSE($G$3,AG284-AF284,AF284-AG284)</f>
        <v>#VALUE!</v>
      </c>
      <c r="AT284" s="90" t="n">
        <f aca="false">-CHOOSE($G$3,AJ284-AI284,AI284-AJ284:AJ285)</f>
        <v>-0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91" t="n">
        <f aca="false">AK284+AH284+AE284</f>
        <v>0</v>
      </c>
      <c r="AZ284" s="108"/>
    </row>
    <row r="285" customFormat="false" ht="12" hidden="false" customHeight="true" outlineLevel="0" collapsed="false">
      <c r="A285" s="25" t="n">
        <f aca="false">EDATE(A284,1)</f>
        <v>45323</v>
      </c>
      <c r="B285" s="95" t="n">
        <f aca="false">Inputs!S280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98" t="n">
        <f aca="false">VLOOKUP($A285,[1]!Table,MATCH(G$4,[1]!Curves,0))</f>
        <v>6.253</v>
      </c>
      <c r="H285" s="99" t="n">
        <f aca="false">Inputs!W280</f>
        <v>6.333</v>
      </c>
      <c r="I285" s="100" t="n">
        <f aca="false">Inputs!T280</f>
        <v>0</v>
      </c>
      <c r="J285" s="98" t="str">
        <f aca="false">VLOOKUP($A285,[1]!Table,MATCH(J$4,[1]!Curves,0))</f>
        <v/>
      </c>
      <c r="K285" s="99" t="e">
        <f aca="false">Inputs!X280</f>
        <v>#VALUE!</v>
      </c>
      <c r="L285" s="100" t="n">
        <f aca="false">Inputs!U280</f>
        <v>0</v>
      </c>
      <c r="M285" s="105" t="n">
        <v>0</v>
      </c>
      <c r="N285" s="99" t="n">
        <f aca="false">Inputs!Y280</f>
        <v>0</v>
      </c>
      <c r="O285" s="101" t="n">
        <f aca="false">Inputs!V280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0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e">
        <f aca="false">$F285*J285</f>
        <v>#VALUE!</v>
      </c>
      <c r="AG285" s="90" t="e">
        <f aca="false">$F285*K285</f>
        <v>#VALUE!</v>
      </c>
      <c r="AH285" s="90" t="n">
        <f aca="false">$F285*L285</f>
        <v>0</v>
      </c>
      <c r="AI285" s="90" t="n">
        <f aca="false">$F285*M285</f>
        <v>0</v>
      </c>
      <c r="AJ285" s="90" t="n">
        <f aca="false">$F285*N285</f>
        <v>0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e">
        <f aca="false">-CHOOSE($G$3,AF285-AH285,AH285-AF285)</f>
        <v>#VALUE!</v>
      </c>
      <c r="AO285" s="90" t="n">
        <f aca="false">-CHOOSE($G$3,AI285-AL285,AK285-AI285)</f>
        <v>-0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e">
        <f aca="false">-CHOOSE($G$3,AG285-AF285,AF285-AG285)</f>
        <v>#VALUE!</v>
      </c>
      <c r="AT285" s="90" t="n">
        <f aca="false">-CHOOSE($G$3,AJ285-AI285,AI285-AJ285:AJ286)</f>
        <v>-0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91" t="n">
        <f aca="false">AK285+AH285+AE285</f>
        <v>0</v>
      </c>
      <c r="AZ285" s="108"/>
    </row>
    <row r="286" customFormat="false" ht="12" hidden="false" customHeight="true" outlineLevel="0" collapsed="false">
      <c r="A286" s="25" t="n">
        <f aca="false">EDATE(A285,1)</f>
        <v>45352</v>
      </c>
      <c r="B286" s="95" t="n">
        <f aca="false">Inputs!S281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98" t="n">
        <f aca="false">VLOOKUP($A286,[1]!Table,MATCH(G$4,[1]!Curves,0))</f>
        <v>6.128</v>
      </c>
      <c r="H286" s="99" t="n">
        <f aca="false">Inputs!W281</f>
        <v>6.208</v>
      </c>
      <c r="I286" s="100" t="n">
        <f aca="false">Inputs!T281</f>
        <v>0</v>
      </c>
      <c r="J286" s="98" t="str">
        <f aca="false">VLOOKUP($A286,[1]!Table,MATCH(J$4,[1]!Curves,0))</f>
        <v/>
      </c>
      <c r="K286" s="99" t="e">
        <f aca="false">Inputs!X281</f>
        <v>#VALUE!</v>
      </c>
      <c r="L286" s="100" t="n">
        <f aca="false">Inputs!U281</f>
        <v>0</v>
      </c>
      <c r="M286" s="105" t="n">
        <v>0</v>
      </c>
      <c r="N286" s="99" t="n">
        <f aca="false">Inputs!Y281</f>
        <v>0</v>
      </c>
      <c r="O286" s="101" t="n">
        <f aca="false">Inputs!V281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0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e">
        <f aca="false">$F286*J286</f>
        <v>#VALUE!</v>
      </c>
      <c r="AG286" s="90" t="e">
        <f aca="false">$F286*K286</f>
        <v>#VALUE!</v>
      </c>
      <c r="AH286" s="90" t="n">
        <f aca="false">$F286*L286</f>
        <v>0</v>
      </c>
      <c r="AI286" s="90" t="n">
        <f aca="false">$F286*M286</f>
        <v>0</v>
      </c>
      <c r="AJ286" s="90" t="n">
        <f aca="false">$F286*N286</f>
        <v>0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e">
        <f aca="false">-CHOOSE($G$3,AF286-AH286,AH286-AF286)</f>
        <v>#VALUE!</v>
      </c>
      <c r="AO286" s="90" t="n">
        <f aca="false">-CHOOSE($G$3,AI286-AL286,AK286-AI286)</f>
        <v>-0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e">
        <f aca="false">-CHOOSE($G$3,AG286-AF286,AF286-AG286)</f>
        <v>#VALUE!</v>
      </c>
      <c r="AT286" s="90" t="n">
        <f aca="false">-CHOOSE($G$3,AJ286-AI286,AI286-AJ286:AJ287)</f>
        <v>-0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91" t="n">
        <f aca="false">AK286+AH286+AE286</f>
        <v>0</v>
      </c>
      <c r="AZ286" s="108"/>
    </row>
    <row r="287" customFormat="false" ht="12" hidden="false" customHeight="true" outlineLevel="0" collapsed="false">
      <c r="A287" s="25" t="n">
        <f aca="false">EDATE(A286,1)</f>
        <v>45383</v>
      </c>
      <c r="B287" s="95" t="n">
        <f aca="false">Inputs!S282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98" t="n">
        <f aca="false">VLOOKUP($A287,[1]!Table,MATCH(G$4,[1]!Curves,0))</f>
        <v>5.998</v>
      </c>
      <c r="H287" s="99" t="n">
        <f aca="false">Inputs!W282</f>
        <v>6.078</v>
      </c>
      <c r="I287" s="100" t="n">
        <f aca="false">Inputs!T282</f>
        <v>0</v>
      </c>
      <c r="J287" s="98" t="str">
        <f aca="false">VLOOKUP($A287,[1]!Table,MATCH(J$4,[1]!Curves,0))</f>
        <v/>
      </c>
      <c r="K287" s="99" t="e">
        <f aca="false">Inputs!X282</f>
        <v>#VALUE!</v>
      </c>
      <c r="L287" s="100" t="n">
        <f aca="false">Inputs!U282</f>
        <v>0</v>
      </c>
      <c r="M287" s="105" t="n">
        <v>0</v>
      </c>
      <c r="N287" s="99" t="n">
        <f aca="false">Inputs!Y282</f>
        <v>0</v>
      </c>
      <c r="O287" s="101" t="n">
        <f aca="false">Inputs!V282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0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e">
        <f aca="false">$F287*J287</f>
        <v>#VALUE!</v>
      </c>
      <c r="AG287" s="90" t="e">
        <f aca="false">$F287*K287</f>
        <v>#VALUE!</v>
      </c>
      <c r="AH287" s="90" t="n">
        <f aca="false">$F287*L287</f>
        <v>0</v>
      </c>
      <c r="AI287" s="90" t="n">
        <f aca="false">$F287*M287</f>
        <v>0</v>
      </c>
      <c r="AJ287" s="90" t="n">
        <f aca="false">$F287*N287</f>
        <v>0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e">
        <f aca="false">-CHOOSE($G$3,AF287-AH287,AH287-AF287)</f>
        <v>#VALUE!</v>
      </c>
      <c r="AO287" s="90" t="n">
        <f aca="false">-CHOOSE($G$3,AI287-AL287,AK287-AI287)</f>
        <v>-0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e">
        <f aca="false">-CHOOSE($G$3,AG287-AF287,AF287-AG287)</f>
        <v>#VALUE!</v>
      </c>
      <c r="AT287" s="90" t="n">
        <f aca="false">-CHOOSE($G$3,AJ287-AI287,AI287-AJ287:AJ288)</f>
        <v>-0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91" t="n">
        <f aca="false">AK287+AH287+AE287</f>
        <v>0</v>
      </c>
      <c r="AZ287" s="108"/>
    </row>
    <row r="288" customFormat="false" ht="12" hidden="false" customHeight="true" outlineLevel="0" collapsed="false">
      <c r="A288" s="25" t="n">
        <f aca="false">EDATE(A287,1)</f>
        <v>45413</v>
      </c>
      <c r="B288" s="95" t="n">
        <f aca="false">Inputs!S283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98" t="n">
        <f aca="false">VLOOKUP($A288,[1]!Table,MATCH(G$4,[1]!Curves,0))</f>
        <v>5.988</v>
      </c>
      <c r="H288" s="99" t="n">
        <f aca="false">Inputs!W283</f>
        <v>6.068</v>
      </c>
      <c r="I288" s="100" t="n">
        <f aca="false">Inputs!T283</f>
        <v>0</v>
      </c>
      <c r="J288" s="98" t="str">
        <f aca="false">VLOOKUP($A288,[1]!Table,MATCH(J$4,[1]!Curves,0))</f>
        <v/>
      </c>
      <c r="K288" s="99" t="e">
        <f aca="false">Inputs!X283</f>
        <v>#VALUE!</v>
      </c>
      <c r="L288" s="100" t="n">
        <f aca="false">Inputs!U283</f>
        <v>0</v>
      </c>
      <c r="M288" s="105" t="n">
        <v>0</v>
      </c>
      <c r="N288" s="99" t="n">
        <f aca="false">Inputs!Y283</f>
        <v>0</v>
      </c>
      <c r="O288" s="101" t="n">
        <f aca="false">Inputs!V283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0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e">
        <f aca="false">$F288*J288</f>
        <v>#VALUE!</v>
      </c>
      <c r="AG288" s="90" t="e">
        <f aca="false">$F288*K288</f>
        <v>#VALUE!</v>
      </c>
      <c r="AH288" s="90" t="n">
        <f aca="false">$F288*L288</f>
        <v>0</v>
      </c>
      <c r="AI288" s="90" t="n">
        <f aca="false">$F288*M288</f>
        <v>0</v>
      </c>
      <c r="AJ288" s="90" t="n">
        <f aca="false">$F288*N288</f>
        <v>0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e">
        <f aca="false">-CHOOSE($G$3,AF288-AH288,AH288-AF288)</f>
        <v>#VALUE!</v>
      </c>
      <c r="AO288" s="90" t="n">
        <f aca="false">-CHOOSE($G$3,AI288-AL288,AK288-AI288)</f>
        <v>-0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e">
        <f aca="false">-CHOOSE($G$3,AG288-AF288,AF288-AG288)</f>
        <v>#VALUE!</v>
      </c>
      <c r="AT288" s="90" t="n">
        <f aca="false">-CHOOSE($G$3,AJ288-AI288,AI288-AJ288:AJ289)</f>
        <v>-0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91" t="n">
        <f aca="false">AK288+AH288+AE288</f>
        <v>0</v>
      </c>
      <c r="AZ288" s="108"/>
    </row>
    <row r="289" customFormat="false" ht="12" hidden="false" customHeight="true" outlineLevel="0" collapsed="false">
      <c r="A289" s="25" t="n">
        <f aca="false">EDATE(A288,1)</f>
        <v>45444</v>
      </c>
      <c r="B289" s="95" t="n">
        <f aca="false">Inputs!S284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98" t="n">
        <f aca="false">VLOOKUP($A289,[1]!Table,MATCH(G$4,[1]!Curves,0))</f>
        <v>6.008</v>
      </c>
      <c r="H289" s="99" t="n">
        <f aca="false">Inputs!W284</f>
        <v>6.088</v>
      </c>
      <c r="I289" s="100" t="n">
        <f aca="false">Inputs!T284</f>
        <v>0</v>
      </c>
      <c r="J289" s="98" t="str">
        <f aca="false">VLOOKUP($A289,[1]!Table,MATCH(J$4,[1]!Curves,0))</f>
        <v/>
      </c>
      <c r="K289" s="99" t="e">
        <f aca="false">Inputs!X284</f>
        <v>#VALUE!</v>
      </c>
      <c r="L289" s="100" t="n">
        <f aca="false">Inputs!U284</f>
        <v>0</v>
      </c>
      <c r="M289" s="105" t="n">
        <v>0</v>
      </c>
      <c r="N289" s="99" t="n">
        <f aca="false">Inputs!Y284</f>
        <v>0</v>
      </c>
      <c r="O289" s="101" t="n">
        <f aca="false">Inputs!V284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0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e">
        <f aca="false">$F289*J289</f>
        <v>#VALUE!</v>
      </c>
      <c r="AG289" s="90" t="e">
        <f aca="false">$F289*K289</f>
        <v>#VALUE!</v>
      </c>
      <c r="AH289" s="90" t="n">
        <f aca="false">$F289*L289</f>
        <v>0</v>
      </c>
      <c r="AI289" s="90" t="n">
        <f aca="false">$F289*M289</f>
        <v>0</v>
      </c>
      <c r="AJ289" s="90" t="n">
        <f aca="false">$F289*N289</f>
        <v>0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e">
        <f aca="false">-CHOOSE($G$3,AF289-AH289,AH289-AF289)</f>
        <v>#VALUE!</v>
      </c>
      <c r="AO289" s="90" t="n">
        <f aca="false">-CHOOSE($G$3,AI289-AL289,AK289-AI289)</f>
        <v>-0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e">
        <f aca="false">-CHOOSE($G$3,AG289-AF289,AF289-AG289)</f>
        <v>#VALUE!</v>
      </c>
      <c r="AT289" s="90" t="n">
        <f aca="false">-CHOOSE($G$3,AJ289-AI289,AI289-AJ289:AJ290)</f>
        <v>-0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91" t="n">
        <f aca="false">AK289+AH289+AE289</f>
        <v>0</v>
      </c>
      <c r="AZ289" s="108"/>
    </row>
    <row r="290" customFormat="false" ht="12" hidden="false" customHeight="true" outlineLevel="0" collapsed="false">
      <c r="A290" s="25" t="n">
        <f aca="false">EDATE(A289,1)</f>
        <v>45474</v>
      </c>
      <c r="B290" s="95" t="n">
        <f aca="false">Inputs!S285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98" t="n">
        <f aca="false">VLOOKUP($A290,[1]!Table,MATCH(G$4,[1]!Curves,0))</f>
        <v>6.029</v>
      </c>
      <c r="H290" s="99" t="n">
        <f aca="false">Inputs!W285</f>
        <v>6.109</v>
      </c>
      <c r="I290" s="100" t="n">
        <f aca="false">Inputs!T285</f>
        <v>0</v>
      </c>
      <c r="J290" s="98" t="str">
        <f aca="false">VLOOKUP($A290,[1]!Table,MATCH(J$4,[1]!Curves,0))</f>
        <v/>
      </c>
      <c r="K290" s="99" t="e">
        <f aca="false">Inputs!X285</f>
        <v>#VALUE!</v>
      </c>
      <c r="L290" s="100" t="n">
        <f aca="false">Inputs!U285</f>
        <v>0</v>
      </c>
      <c r="M290" s="105" t="n">
        <v>0</v>
      </c>
      <c r="N290" s="99" t="n">
        <f aca="false">Inputs!Y285</f>
        <v>0</v>
      </c>
      <c r="O290" s="101" t="n">
        <f aca="false">Inputs!V285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0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e">
        <f aca="false">$F290*J290</f>
        <v>#VALUE!</v>
      </c>
      <c r="AG290" s="90" t="e">
        <f aca="false">$F290*K290</f>
        <v>#VALUE!</v>
      </c>
      <c r="AH290" s="90" t="n">
        <f aca="false">$F290*L290</f>
        <v>0</v>
      </c>
      <c r="AI290" s="90" t="n">
        <f aca="false">$F290*M290</f>
        <v>0</v>
      </c>
      <c r="AJ290" s="90" t="n">
        <f aca="false">$F290*N290</f>
        <v>0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e">
        <f aca="false">-CHOOSE($G$3,AF290-AH290,AH290-AF290)</f>
        <v>#VALUE!</v>
      </c>
      <c r="AO290" s="90" t="n">
        <f aca="false">-CHOOSE($G$3,AI290-AL290,AK290-AI290)</f>
        <v>-0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e">
        <f aca="false">-CHOOSE($G$3,AG290-AF290,AF290-AG290)</f>
        <v>#VALUE!</v>
      </c>
      <c r="AT290" s="90" t="n">
        <f aca="false">-CHOOSE($G$3,AJ290-AI290,AI290-AJ290:AJ291)</f>
        <v>-0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91" t="n">
        <f aca="false">AK290+AH290+AE290</f>
        <v>0</v>
      </c>
      <c r="AZ290" s="108"/>
    </row>
    <row r="291" customFormat="false" ht="12" hidden="false" customHeight="true" outlineLevel="0" collapsed="false">
      <c r="A291" s="25" t="n">
        <f aca="false">EDATE(A290,1)</f>
        <v>45505</v>
      </c>
      <c r="B291" s="95" t="n">
        <f aca="false">Inputs!S286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98" t="n">
        <f aca="false">VLOOKUP($A291,[1]!Table,MATCH(G$4,[1]!Curves,0))</f>
        <v>6.053</v>
      </c>
      <c r="H291" s="99" t="n">
        <f aca="false">Inputs!W286</f>
        <v>6.133</v>
      </c>
      <c r="I291" s="100" t="n">
        <f aca="false">Inputs!T286</f>
        <v>0</v>
      </c>
      <c r="J291" s="98" t="str">
        <f aca="false">VLOOKUP($A291,[1]!Table,MATCH(J$4,[1]!Curves,0))</f>
        <v/>
      </c>
      <c r="K291" s="99" t="e">
        <f aca="false">Inputs!X286</f>
        <v>#VALUE!</v>
      </c>
      <c r="L291" s="100" t="n">
        <f aca="false">Inputs!U286</f>
        <v>0</v>
      </c>
      <c r="M291" s="105" t="n">
        <v>0</v>
      </c>
      <c r="N291" s="99" t="n">
        <f aca="false">Inputs!Y286</f>
        <v>0</v>
      </c>
      <c r="O291" s="101" t="n">
        <f aca="false">Inputs!V286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0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e">
        <f aca="false">$F291*J291</f>
        <v>#VALUE!</v>
      </c>
      <c r="AG291" s="90" t="e">
        <f aca="false">$F291*K291</f>
        <v>#VALUE!</v>
      </c>
      <c r="AH291" s="90" t="n">
        <f aca="false">$F291*L291</f>
        <v>0</v>
      </c>
      <c r="AI291" s="90" t="n">
        <f aca="false">$F291*M291</f>
        <v>0</v>
      </c>
      <c r="AJ291" s="90" t="n">
        <f aca="false">$F291*N291</f>
        <v>0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e">
        <f aca="false">-CHOOSE($G$3,AF291-AH291,AH291-AF291)</f>
        <v>#VALUE!</v>
      </c>
      <c r="AO291" s="90" t="n">
        <f aca="false">-CHOOSE($G$3,AI291-AL291,AK291-AI291)</f>
        <v>-0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e">
        <f aca="false">-CHOOSE($G$3,AG291-AF291,AF291-AG291)</f>
        <v>#VALUE!</v>
      </c>
      <c r="AT291" s="90" t="n">
        <f aca="false">-CHOOSE($G$3,AJ291-AI291,AI291-AJ291:AJ292)</f>
        <v>-0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91" t="n">
        <f aca="false">AK291+AH291+AE291</f>
        <v>0</v>
      </c>
      <c r="AZ291" s="108"/>
    </row>
    <row r="292" customFormat="false" ht="12" hidden="false" customHeight="true" outlineLevel="0" collapsed="false">
      <c r="A292" s="25" t="n">
        <f aca="false">EDATE(A291,1)</f>
        <v>45536</v>
      </c>
      <c r="B292" s="95" t="n">
        <f aca="false">Inputs!S287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98" t="n">
        <f aca="false">VLOOKUP($A292,[1]!Table,MATCH(G$4,[1]!Curves,0))</f>
        <v>6.063</v>
      </c>
      <c r="H292" s="99" t="n">
        <f aca="false">Inputs!W287</f>
        <v>6.143</v>
      </c>
      <c r="I292" s="100" t="n">
        <f aca="false">Inputs!T287</f>
        <v>0</v>
      </c>
      <c r="J292" s="98" t="str">
        <f aca="false">VLOOKUP($A292,[1]!Table,MATCH(J$4,[1]!Curves,0))</f>
        <v/>
      </c>
      <c r="K292" s="99" t="e">
        <f aca="false">Inputs!X287</f>
        <v>#VALUE!</v>
      </c>
      <c r="L292" s="100" t="n">
        <f aca="false">Inputs!U287</f>
        <v>0</v>
      </c>
      <c r="M292" s="105" t="n">
        <v>0</v>
      </c>
      <c r="N292" s="99" t="n">
        <f aca="false">Inputs!Y287</f>
        <v>0</v>
      </c>
      <c r="O292" s="101" t="n">
        <f aca="false">Inputs!V287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0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e">
        <f aca="false">$F292*J292</f>
        <v>#VALUE!</v>
      </c>
      <c r="AG292" s="90" t="e">
        <f aca="false">$F292*K292</f>
        <v>#VALUE!</v>
      </c>
      <c r="AH292" s="90" t="n">
        <f aca="false">$F292*L292</f>
        <v>0</v>
      </c>
      <c r="AI292" s="90" t="n">
        <f aca="false">$F292*M292</f>
        <v>0</v>
      </c>
      <c r="AJ292" s="90" t="n">
        <f aca="false">$F292*N292</f>
        <v>0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e">
        <f aca="false">-CHOOSE($G$3,AF292-AH292,AH292-AF292)</f>
        <v>#VALUE!</v>
      </c>
      <c r="AO292" s="90" t="n">
        <f aca="false">-CHOOSE($G$3,AI292-AL292,AK292-AI292)</f>
        <v>-0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e">
        <f aca="false">-CHOOSE($G$3,AG292-AF292,AF292-AG292)</f>
        <v>#VALUE!</v>
      </c>
      <c r="AT292" s="90" t="n">
        <f aca="false">-CHOOSE($G$3,AJ292-AI292,AI292-AJ292:AJ293)</f>
        <v>-0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91" t="n">
        <f aca="false">AK292+AH292+AE292</f>
        <v>0</v>
      </c>
      <c r="AZ292" s="108"/>
    </row>
    <row r="293" customFormat="false" ht="12" hidden="false" customHeight="true" outlineLevel="0" collapsed="false">
      <c r="A293" s="25" t="n">
        <f aca="false">EDATE(A292,1)</f>
        <v>45566</v>
      </c>
      <c r="B293" s="95" t="n">
        <f aca="false">Inputs!S288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98" t="n">
        <f aca="false">VLOOKUP($A293,[1]!Table,MATCH(G$4,[1]!Curves,0))</f>
        <v>6.093</v>
      </c>
      <c r="H293" s="99" t="n">
        <f aca="false">Inputs!W288</f>
        <v>6.173</v>
      </c>
      <c r="I293" s="100" t="n">
        <f aca="false">Inputs!T288</f>
        <v>0</v>
      </c>
      <c r="J293" s="98" t="str">
        <f aca="false">VLOOKUP($A293,[1]!Table,MATCH(J$4,[1]!Curves,0))</f>
        <v/>
      </c>
      <c r="K293" s="99" t="e">
        <f aca="false">Inputs!X288</f>
        <v>#VALUE!</v>
      </c>
      <c r="L293" s="100" t="n">
        <f aca="false">Inputs!U288</f>
        <v>0</v>
      </c>
      <c r="M293" s="105" t="n">
        <v>0</v>
      </c>
      <c r="N293" s="99" t="n">
        <f aca="false">Inputs!Y288</f>
        <v>0</v>
      </c>
      <c r="O293" s="101" t="n">
        <f aca="false">Inputs!V288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0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e">
        <f aca="false">$F293*J293</f>
        <v>#VALUE!</v>
      </c>
      <c r="AG293" s="90" t="e">
        <f aca="false">$F293*K293</f>
        <v>#VALUE!</v>
      </c>
      <c r="AH293" s="90" t="n">
        <f aca="false">$F293*L293</f>
        <v>0</v>
      </c>
      <c r="AI293" s="90" t="n">
        <f aca="false">$F293*M293</f>
        <v>0</v>
      </c>
      <c r="AJ293" s="90" t="n">
        <f aca="false">$F293*N293</f>
        <v>0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e">
        <f aca="false">-CHOOSE($G$3,AF293-AH293,AH293-AF293)</f>
        <v>#VALUE!</v>
      </c>
      <c r="AO293" s="90" t="n">
        <f aca="false">-CHOOSE($G$3,AI293-AL293,AK293-AI293)</f>
        <v>-0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e">
        <f aca="false">-CHOOSE($G$3,AG293-AF293,AF293-AG293)</f>
        <v>#VALUE!</v>
      </c>
      <c r="AT293" s="90" t="n">
        <f aca="false">-CHOOSE($G$3,AJ293-AI293,AI293-AJ293:AJ294)</f>
        <v>-0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91" t="n">
        <f aca="false">AK293+AH293+AE293</f>
        <v>0</v>
      </c>
      <c r="AZ293" s="108"/>
    </row>
    <row r="294" customFormat="false" ht="12" hidden="false" customHeight="true" outlineLevel="0" collapsed="false">
      <c r="A294" s="25" t="n">
        <f aca="false">EDATE(A293,1)</f>
        <v>45597</v>
      </c>
      <c r="B294" s="95" t="n">
        <f aca="false">Inputs!S289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98" t="n">
        <f aca="false">VLOOKUP($A294,[1]!Table,MATCH(G$4,[1]!Curves,0))</f>
        <v>6.233</v>
      </c>
      <c r="H294" s="99" t="n">
        <f aca="false">Inputs!W289</f>
        <v>6.313</v>
      </c>
      <c r="I294" s="100" t="n">
        <f aca="false">Inputs!T289</f>
        <v>0</v>
      </c>
      <c r="J294" s="98" t="str">
        <f aca="false">VLOOKUP($A294,[1]!Table,MATCH(J$4,[1]!Curves,0))</f>
        <v/>
      </c>
      <c r="K294" s="99" t="e">
        <f aca="false">Inputs!X289</f>
        <v>#VALUE!</v>
      </c>
      <c r="L294" s="100" t="n">
        <f aca="false">Inputs!U289</f>
        <v>0</v>
      </c>
      <c r="M294" s="105" t="n">
        <v>0</v>
      </c>
      <c r="N294" s="99" t="n">
        <f aca="false">Inputs!Y289</f>
        <v>0</v>
      </c>
      <c r="O294" s="101" t="n">
        <f aca="false">Inputs!V289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0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e">
        <f aca="false">$F294*J294</f>
        <v>#VALUE!</v>
      </c>
      <c r="AG294" s="90" t="e">
        <f aca="false">$F294*K294</f>
        <v>#VALUE!</v>
      </c>
      <c r="AH294" s="90" t="n">
        <f aca="false">$F294*L294</f>
        <v>0</v>
      </c>
      <c r="AI294" s="90" t="n">
        <f aca="false">$F294*M294</f>
        <v>0</v>
      </c>
      <c r="AJ294" s="90" t="n">
        <f aca="false">$F294*N294</f>
        <v>0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e">
        <f aca="false">-CHOOSE($G$3,AF294-AH294,AH294-AF294)</f>
        <v>#VALUE!</v>
      </c>
      <c r="AO294" s="90" t="n">
        <f aca="false">-CHOOSE($G$3,AI294-AL294,AK294-AI294)</f>
        <v>-0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e">
        <f aca="false">-CHOOSE($G$3,AG294-AF294,AF294-AG294)</f>
        <v>#VALUE!</v>
      </c>
      <c r="AT294" s="90" t="n">
        <f aca="false">-CHOOSE($G$3,AJ294-AI294,AI294-AJ294:AJ295)</f>
        <v>-0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91" t="n">
        <f aca="false">AK294+AH294+AE294</f>
        <v>0</v>
      </c>
      <c r="AZ294" s="108"/>
    </row>
    <row r="295" customFormat="false" ht="12" hidden="false" customHeight="true" outlineLevel="0" collapsed="false">
      <c r="A295" s="25" t="n">
        <f aca="false">EDATE(A294,1)</f>
        <v>45627</v>
      </c>
      <c r="B295" s="95" t="n">
        <f aca="false">Inputs!S290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98" t="n">
        <f aca="false">VLOOKUP($A295,[1]!Table,MATCH(G$4,[1]!Curves,0))</f>
        <v>6.373</v>
      </c>
      <c r="H295" s="99" t="n">
        <f aca="false">Inputs!W290</f>
        <v>6.453</v>
      </c>
      <c r="I295" s="100" t="n">
        <f aca="false">Inputs!T290</f>
        <v>0</v>
      </c>
      <c r="J295" s="98" t="str">
        <f aca="false">VLOOKUP($A295,[1]!Table,MATCH(J$4,[1]!Curves,0))</f>
        <v/>
      </c>
      <c r="K295" s="99" t="e">
        <f aca="false">Inputs!X290</f>
        <v>#VALUE!</v>
      </c>
      <c r="L295" s="100" t="n">
        <f aca="false">Inputs!U290</f>
        <v>0</v>
      </c>
      <c r="M295" s="105" t="n">
        <v>0</v>
      </c>
      <c r="N295" s="99" t="n">
        <f aca="false">Inputs!Y290</f>
        <v>0</v>
      </c>
      <c r="O295" s="101" t="n">
        <f aca="false">Inputs!V290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0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e">
        <f aca="false">$F295*J295</f>
        <v>#VALUE!</v>
      </c>
      <c r="AG295" s="90" t="e">
        <f aca="false">$F295*K295</f>
        <v>#VALUE!</v>
      </c>
      <c r="AH295" s="90" t="n">
        <f aca="false">$F295*L295</f>
        <v>0</v>
      </c>
      <c r="AI295" s="90" t="n">
        <f aca="false">$F295*M295</f>
        <v>0</v>
      </c>
      <c r="AJ295" s="90" t="n">
        <f aca="false">$F295*N295</f>
        <v>0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e">
        <f aca="false">-CHOOSE($G$3,AF295-AH295,AH295-AF295)</f>
        <v>#VALUE!</v>
      </c>
      <c r="AO295" s="90" t="n">
        <f aca="false">-CHOOSE($G$3,AI295-AL295,AK295-AI295)</f>
        <v>-0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e">
        <f aca="false">-CHOOSE($G$3,AG295-AF295,AF295-AG295)</f>
        <v>#VALUE!</v>
      </c>
      <c r="AT295" s="90" t="n">
        <f aca="false">-CHOOSE($G$3,AJ295-AI295,AI295-AJ295:AJ296)</f>
        <v>-0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91" t="n">
        <f aca="false">AK295+AH295+AE295</f>
        <v>0</v>
      </c>
      <c r="AZ295" s="108"/>
    </row>
    <row r="296" customFormat="false" ht="12" hidden="false" customHeight="true" outlineLevel="0" collapsed="false">
      <c r="A296" s="25" t="n">
        <f aca="false">EDATE(A295,1)</f>
        <v>45658</v>
      </c>
      <c r="B296" s="95" t="n">
        <f aca="false">Inputs!S291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98" t="str">
        <f aca="false">VLOOKUP($A296,[1]!Table,MATCH(G$4,[1]!Curves,0))</f>
        <v/>
      </c>
      <c r="H296" s="99" t="e">
        <f aca="false">Inputs!W291</f>
        <v>#VALUE!</v>
      </c>
      <c r="I296" s="100" t="n">
        <f aca="false">Inputs!T291</f>
        <v>0</v>
      </c>
      <c r="J296" s="98" t="str">
        <f aca="false">VLOOKUP($A296,[1]!Table,MATCH(J$4,[1]!Curves,0))</f>
        <v/>
      </c>
      <c r="K296" s="99" t="e">
        <f aca="false">Inputs!X291</f>
        <v>#VALUE!</v>
      </c>
      <c r="L296" s="100" t="n">
        <f aca="false">Inputs!U291</f>
        <v>0</v>
      </c>
      <c r="M296" s="105" t="n">
        <v>0</v>
      </c>
      <c r="N296" s="99" t="n">
        <f aca="false">Inputs!Y291</f>
        <v>0</v>
      </c>
      <c r="O296" s="101" t="n">
        <f aca="false">Inputs!V291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0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e">
        <f aca="false">F296*G296</f>
        <v>#VALUE!</v>
      </c>
      <c r="AD296" s="90" t="e">
        <f aca="false">$F296*H296</f>
        <v>#VALUE!</v>
      </c>
      <c r="AE296" s="90" t="n">
        <f aca="false">$F296*I296</f>
        <v>0</v>
      </c>
      <c r="AF296" s="90" t="e">
        <f aca="false">$F296*J296</f>
        <v>#VALUE!</v>
      </c>
      <c r="AG296" s="90" t="e">
        <f aca="false">$F296*K296</f>
        <v>#VALUE!</v>
      </c>
      <c r="AH296" s="90" t="n">
        <f aca="false">$F296*L296</f>
        <v>0</v>
      </c>
      <c r="AI296" s="90" t="n">
        <f aca="false">$F296*M296</f>
        <v>0</v>
      </c>
      <c r="AJ296" s="90" t="n">
        <f aca="false">$F296*N296</f>
        <v>0</v>
      </c>
      <c r="AK296" s="90" t="n">
        <f aca="false">F296*O296</f>
        <v>0</v>
      </c>
      <c r="AL296" s="94"/>
      <c r="AM296" s="90" t="e">
        <f aca="false">-CHOOSE($G$3,AC296-AE296,AE296-AC296)</f>
        <v>#VALUE!</v>
      </c>
      <c r="AN296" s="90" t="e">
        <f aca="false">-CHOOSE($G$3,AF296-AH296,AH296-AF296)</f>
        <v>#VALUE!</v>
      </c>
      <c r="AO296" s="90" t="n">
        <f aca="false">-CHOOSE($G$3,AI296-AL296,AK296-AI296)</f>
        <v>-0</v>
      </c>
      <c r="AP296" s="107" t="e">
        <f aca="false">SUM(AM296:AO296)</f>
        <v>#VALUE!</v>
      </c>
      <c r="AR296" s="90" t="e">
        <f aca="false">-CHOOSE($G$3,AD296-AC296,AC296-AD296)</f>
        <v>#VALUE!</v>
      </c>
      <c r="AS296" s="90" t="e">
        <f aca="false">-CHOOSE($G$3,AG296-AF296,AF296-AG296)</f>
        <v>#VALUE!</v>
      </c>
      <c r="AT296" s="90" t="n">
        <f aca="false">-CHOOSE($G$3,AJ296-AI296,AI296-AJ296:AJ297)</f>
        <v>-0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91" t="n">
        <f aca="false">AK296+AH296+AE296</f>
        <v>0</v>
      </c>
      <c r="AZ296" s="108"/>
    </row>
    <row r="297" customFormat="false" ht="12" hidden="false" customHeight="true" outlineLevel="0" collapsed="false">
      <c r="A297" s="25" t="n">
        <f aca="false">EDATE(A296,1)</f>
        <v>45689</v>
      </c>
      <c r="B297" s="95" t="n">
        <f aca="false">Inputs!S292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98" t="str">
        <f aca="false">VLOOKUP($A297,[1]!Table,MATCH(G$4,[1]!Curves,0))</f>
        <v/>
      </c>
      <c r="H297" s="99" t="e">
        <f aca="false">Inputs!W292</f>
        <v>#VALUE!</v>
      </c>
      <c r="I297" s="100" t="n">
        <f aca="false">Inputs!T292</f>
        <v>0</v>
      </c>
      <c r="J297" s="98" t="str">
        <f aca="false">VLOOKUP($A297,[1]!Table,MATCH(J$4,[1]!Curves,0))</f>
        <v/>
      </c>
      <c r="K297" s="99" t="e">
        <f aca="false">Inputs!X292</f>
        <v>#VALUE!</v>
      </c>
      <c r="L297" s="100" t="n">
        <f aca="false">Inputs!U292</f>
        <v>0</v>
      </c>
      <c r="M297" s="105" t="n">
        <v>0</v>
      </c>
      <c r="N297" s="99" t="n">
        <f aca="false">Inputs!Y292</f>
        <v>0</v>
      </c>
      <c r="O297" s="101" t="n">
        <f aca="false">Inputs!V292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0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e">
        <f aca="false">F297*G297</f>
        <v>#VALUE!</v>
      </c>
      <c r="AD297" s="90" t="e">
        <f aca="false">$F297*H297</f>
        <v>#VALUE!</v>
      </c>
      <c r="AE297" s="90" t="n">
        <f aca="false">$F297*I297</f>
        <v>0</v>
      </c>
      <c r="AF297" s="90" t="e">
        <f aca="false">$F297*J297</f>
        <v>#VALUE!</v>
      </c>
      <c r="AG297" s="90" t="e">
        <f aca="false">$F297*K297</f>
        <v>#VALUE!</v>
      </c>
      <c r="AH297" s="90" t="n">
        <f aca="false">$F297*L297</f>
        <v>0</v>
      </c>
      <c r="AI297" s="90" t="n">
        <f aca="false">$F297*M297</f>
        <v>0</v>
      </c>
      <c r="AJ297" s="90" t="n">
        <f aca="false">$F297*N297</f>
        <v>0</v>
      </c>
      <c r="AK297" s="90" t="n">
        <f aca="false">F297*O297</f>
        <v>0</v>
      </c>
      <c r="AL297" s="94"/>
      <c r="AM297" s="90" t="e">
        <f aca="false">-CHOOSE($G$3,AC297-AE297,AE297-AC297)</f>
        <v>#VALUE!</v>
      </c>
      <c r="AN297" s="90" t="e">
        <f aca="false">-CHOOSE($G$3,AF297-AH297,AH297-AF297)</f>
        <v>#VALUE!</v>
      </c>
      <c r="AO297" s="90" t="n">
        <f aca="false">-CHOOSE($G$3,AI297-AL297,AK297-AI297)</f>
        <v>-0</v>
      </c>
      <c r="AP297" s="107" t="e">
        <f aca="false">SUM(AM297:AO297)</f>
        <v>#VALUE!</v>
      </c>
      <c r="AR297" s="90" t="e">
        <f aca="false">-CHOOSE($G$3,AD297-AC297,AC297-AD297)</f>
        <v>#VALUE!</v>
      </c>
      <c r="AS297" s="90" t="e">
        <f aca="false">-CHOOSE($G$3,AG297-AF297,AF297-AG297)</f>
        <v>#VALUE!</v>
      </c>
      <c r="AT297" s="90" t="n">
        <f aca="false">-CHOOSE($G$3,AJ297-AI297,AI297-AJ297:AJ298)</f>
        <v>-0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91" t="n">
        <f aca="false">AK297+AH297+AE297</f>
        <v>0</v>
      </c>
      <c r="AZ297" s="108"/>
    </row>
    <row r="298" customFormat="false" ht="12" hidden="false" customHeight="true" outlineLevel="0" collapsed="false">
      <c r="A298" s="25" t="n">
        <f aca="false">EDATE(A297,1)</f>
        <v>45717</v>
      </c>
      <c r="B298" s="95" t="n">
        <f aca="false">Inputs!S293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98" t="str">
        <f aca="false">VLOOKUP($A298,[1]!Table,MATCH(G$4,[1]!Curves,0))</f>
        <v/>
      </c>
      <c r="H298" s="99" t="e">
        <f aca="false">Inputs!W293</f>
        <v>#VALUE!</v>
      </c>
      <c r="I298" s="100" t="n">
        <f aca="false">Inputs!T293</f>
        <v>0</v>
      </c>
      <c r="J298" s="98" t="str">
        <f aca="false">VLOOKUP($A298,[1]!Table,MATCH(J$4,[1]!Curves,0))</f>
        <v/>
      </c>
      <c r="K298" s="99" t="e">
        <f aca="false">Inputs!X293</f>
        <v>#VALUE!</v>
      </c>
      <c r="L298" s="100" t="n">
        <f aca="false">Inputs!U293</f>
        <v>0</v>
      </c>
      <c r="M298" s="105" t="n">
        <v>0</v>
      </c>
      <c r="N298" s="99" t="n">
        <f aca="false">Inputs!Y293</f>
        <v>0</v>
      </c>
      <c r="O298" s="101" t="n">
        <f aca="false">Inputs!V293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0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e">
        <f aca="false">F298*G298</f>
        <v>#VALUE!</v>
      </c>
      <c r="AD298" s="90" t="e">
        <f aca="false">$F298*H298</f>
        <v>#VALUE!</v>
      </c>
      <c r="AE298" s="90" t="n">
        <f aca="false">$F298*I298</f>
        <v>0</v>
      </c>
      <c r="AF298" s="90" t="e">
        <f aca="false">$F298*J298</f>
        <v>#VALUE!</v>
      </c>
      <c r="AG298" s="90" t="e">
        <f aca="false">$F298*K298</f>
        <v>#VALUE!</v>
      </c>
      <c r="AH298" s="90" t="n">
        <f aca="false">$F298*L298</f>
        <v>0</v>
      </c>
      <c r="AI298" s="90" t="n">
        <f aca="false">$F298*M298</f>
        <v>0</v>
      </c>
      <c r="AJ298" s="90" t="n">
        <f aca="false">$F298*N298</f>
        <v>0</v>
      </c>
      <c r="AK298" s="90" t="n">
        <f aca="false">F298*O298</f>
        <v>0</v>
      </c>
      <c r="AL298" s="94"/>
      <c r="AM298" s="90" t="e">
        <f aca="false">-CHOOSE($G$3,AC298-AE298,AE298-AC298)</f>
        <v>#VALUE!</v>
      </c>
      <c r="AN298" s="90" t="e">
        <f aca="false">-CHOOSE($G$3,AF298-AH298,AH298-AF298)</f>
        <v>#VALUE!</v>
      </c>
      <c r="AO298" s="90" t="n">
        <f aca="false">-CHOOSE($G$3,AI298-AL298,AK298-AI298)</f>
        <v>-0</v>
      </c>
      <c r="AP298" s="107" t="e">
        <f aca="false">SUM(AM298:AO298)</f>
        <v>#VALUE!</v>
      </c>
      <c r="AR298" s="90" t="e">
        <f aca="false">-CHOOSE($G$3,AD298-AC298,AC298-AD298)</f>
        <v>#VALUE!</v>
      </c>
      <c r="AS298" s="90" t="e">
        <f aca="false">-CHOOSE($G$3,AG298-AF298,AF298-AG298)</f>
        <v>#VALUE!</v>
      </c>
      <c r="AT298" s="90" t="n">
        <f aca="false">-CHOOSE($G$3,AJ298-AI298,AI298-AJ298:AJ299)</f>
        <v>-0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91" t="n">
        <f aca="false">AK298+AH298+AE298</f>
        <v>0</v>
      </c>
      <c r="AZ298" s="108"/>
    </row>
    <row r="299" customFormat="false" ht="12" hidden="false" customHeight="true" outlineLevel="0" collapsed="false">
      <c r="A299" s="25" t="n">
        <f aca="false">EDATE(A298,1)</f>
        <v>45748</v>
      </c>
      <c r="B299" s="95" t="n">
        <f aca="false">Inputs!S294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98" t="str">
        <f aca="false">VLOOKUP($A299,[1]!Table,MATCH(G$4,[1]!Curves,0))</f>
        <v/>
      </c>
      <c r="H299" s="99" t="e">
        <f aca="false">Inputs!W294</f>
        <v>#VALUE!</v>
      </c>
      <c r="I299" s="100" t="n">
        <f aca="false">Inputs!T294</f>
        <v>0</v>
      </c>
      <c r="J299" s="98" t="str">
        <f aca="false">VLOOKUP($A299,[1]!Table,MATCH(J$4,[1]!Curves,0))</f>
        <v/>
      </c>
      <c r="K299" s="99" t="e">
        <f aca="false">Inputs!X294</f>
        <v>#VALUE!</v>
      </c>
      <c r="L299" s="100" t="n">
        <f aca="false">Inputs!U294</f>
        <v>0</v>
      </c>
      <c r="M299" s="105" t="n">
        <v>0</v>
      </c>
      <c r="N299" s="99" t="n">
        <f aca="false">Inputs!Y294</f>
        <v>0</v>
      </c>
      <c r="O299" s="101" t="n">
        <f aca="false">Inputs!V294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0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e">
        <f aca="false">F299*G299</f>
        <v>#VALUE!</v>
      </c>
      <c r="AD299" s="90" t="e">
        <f aca="false">$F299*H299</f>
        <v>#VALUE!</v>
      </c>
      <c r="AE299" s="90" t="n">
        <f aca="false">$F299*I299</f>
        <v>0</v>
      </c>
      <c r="AF299" s="90" t="e">
        <f aca="false">$F299*J299</f>
        <v>#VALUE!</v>
      </c>
      <c r="AG299" s="90" t="e">
        <f aca="false">$F299*K299</f>
        <v>#VALUE!</v>
      </c>
      <c r="AH299" s="90" t="n">
        <f aca="false">$F299*L299</f>
        <v>0</v>
      </c>
      <c r="AI299" s="90" t="n">
        <f aca="false">$F299*M299</f>
        <v>0</v>
      </c>
      <c r="AJ299" s="90" t="n">
        <f aca="false">$F299*N299</f>
        <v>0</v>
      </c>
      <c r="AK299" s="90" t="n">
        <f aca="false">F299*O299</f>
        <v>0</v>
      </c>
      <c r="AL299" s="94"/>
      <c r="AM299" s="90" t="e">
        <f aca="false">-CHOOSE($G$3,AC299-AE299,AE299-AC299)</f>
        <v>#VALUE!</v>
      </c>
      <c r="AN299" s="90" t="e">
        <f aca="false">-CHOOSE($G$3,AF299-AH299,AH299-AF299)</f>
        <v>#VALUE!</v>
      </c>
      <c r="AO299" s="90" t="n">
        <f aca="false">-CHOOSE($G$3,AI299-AL299,AK299-AI299)</f>
        <v>-0</v>
      </c>
      <c r="AP299" s="107" t="e">
        <f aca="false">SUM(AM299:AO299)</f>
        <v>#VALUE!</v>
      </c>
      <c r="AR299" s="90" t="e">
        <f aca="false">-CHOOSE($G$3,AD299-AC299,AC299-AD299)</f>
        <v>#VALUE!</v>
      </c>
      <c r="AS299" s="90" t="e">
        <f aca="false">-CHOOSE($G$3,AG299-AF299,AF299-AG299)</f>
        <v>#VALUE!</v>
      </c>
      <c r="AT299" s="90" t="n">
        <f aca="false">-CHOOSE($G$3,AJ299-AI299,AI299-AJ299:AJ300)</f>
        <v>-0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91" t="n">
        <f aca="false">AK299+AH299+AE299</f>
        <v>0</v>
      </c>
      <c r="AZ299" s="108"/>
    </row>
    <row r="300" customFormat="false" ht="12" hidden="false" customHeight="true" outlineLevel="0" collapsed="false">
      <c r="A300" s="25" t="n">
        <f aca="false">EDATE(A299,1)</f>
        <v>45778</v>
      </c>
      <c r="B300" s="95" t="n">
        <f aca="false">Inputs!S295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98" t="str">
        <f aca="false">VLOOKUP($A300,[1]!Table,MATCH(G$4,[1]!Curves,0))</f>
        <v/>
      </c>
      <c r="H300" s="99" t="e">
        <f aca="false">Inputs!W295</f>
        <v>#VALUE!</v>
      </c>
      <c r="I300" s="100" t="n">
        <f aca="false">Inputs!T295</f>
        <v>0</v>
      </c>
      <c r="J300" s="98" t="str">
        <f aca="false">VLOOKUP($A300,[1]!Table,MATCH(J$4,[1]!Curves,0))</f>
        <v/>
      </c>
      <c r="K300" s="99" t="e">
        <f aca="false">Inputs!X295</f>
        <v>#VALUE!</v>
      </c>
      <c r="L300" s="100" t="n">
        <f aca="false">Inputs!U295</f>
        <v>0</v>
      </c>
      <c r="M300" s="105" t="n">
        <v>0</v>
      </c>
      <c r="N300" s="99" t="n">
        <f aca="false">Inputs!Y295</f>
        <v>0</v>
      </c>
      <c r="O300" s="101" t="n">
        <f aca="false">Inputs!V295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0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e">
        <f aca="false">F300*G300</f>
        <v>#VALUE!</v>
      </c>
      <c r="AD300" s="90" t="e">
        <f aca="false">$F300*H300</f>
        <v>#VALUE!</v>
      </c>
      <c r="AE300" s="90" t="n">
        <f aca="false">$F300*I300</f>
        <v>0</v>
      </c>
      <c r="AF300" s="90" t="e">
        <f aca="false">$F300*J300</f>
        <v>#VALUE!</v>
      </c>
      <c r="AG300" s="90" t="e">
        <f aca="false">$F300*K300</f>
        <v>#VALUE!</v>
      </c>
      <c r="AH300" s="90" t="n">
        <f aca="false">$F300*L300</f>
        <v>0</v>
      </c>
      <c r="AI300" s="90" t="n">
        <f aca="false">$F300*M300</f>
        <v>0</v>
      </c>
      <c r="AJ300" s="90" t="n">
        <f aca="false">$F300*N300</f>
        <v>0</v>
      </c>
      <c r="AK300" s="90" t="n">
        <f aca="false">F300*O300</f>
        <v>0</v>
      </c>
      <c r="AL300" s="94"/>
      <c r="AM300" s="90" t="e">
        <f aca="false">-CHOOSE($G$3,AC300-AE300,AE300-AC300)</f>
        <v>#VALUE!</v>
      </c>
      <c r="AN300" s="90" t="e">
        <f aca="false">-CHOOSE($G$3,AF300-AH300,AH300-AF300)</f>
        <v>#VALUE!</v>
      </c>
      <c r="AO300" s="90" t="n">
        <f aca="false">-CHOOSE($G$3,AI300-AL300,AK300-AI300)</f>
        <v>-0</v>
      </c>
      <c r="AP300" s="107" t="e">
        <f aca="false">SUM(AM300:AO300)</f>
        <v>#VALUE!</v>
      </c>
      <c r="AR300" s="90" t="e">
        <f aca="false">-CHOOSE($G$3,AD300-AC300,AC300-AD300)</f>
        <v>#VALUE!</v>
      </c>
      <c r="AS300" s="90" t="e">
        <f aca="false">-CHOOSE($G$3,AG300-AF300,AF300-AG300)</f>
        <v>#VALUE!</v>
      </c>
      <c r="AT300" s="90" t="n">
        <f aca="false">-CHOOSE($G$3,AJ300-AI300,AI300-AJ300:AJ301)</f>
        <v>-0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91" t="n">
        <f aca="false">AK300+AH300+AE300</f>
        <v>0</v>
      </c>
      <c r="AZ300" s="108"/>
    </row>
    <row r="301" customFormat="false" ht="12" hidden="false" customHeight="true" outlineLevel="0" collapsed="false">
      <c r="A301" s="25" t="n">
        <f aca="false">EDATE(A300,1)</f>
        <v>45809</v>
      </c>
      <c r="B301" s="95" t="n">
        <f aca="false">Inputs!S296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98" t="str">
        <f aca="false">VLOOKUP($A301,[1]!Table,MATCH(G$4,[1]!Curves,0))</f>
        <v/>
      </c>
      <c r="H301" s="99" t="e">
        <f aca="false">Inputs!W296</f>
        <v>#VALUE!</v>
      </c>
      <c r="I301" s="100" t="n">
        <f aca="false">Inputs!T296</f>
        <v>0</v>
      </c>
      <c r="J301" s="98" t="str">
        <f aca="false">VLOOKUP($A301,[1]!Table,MATCH(J$4,[1]!Curves,0))</f>
        <v/>
      </c>
      <c r="K301" s="99" t="e">
        <f aca="false">Inputs!X296</f>
        <v>#VALUE!</v>
      </c>
      <c r="L301" s="100" t="n">
        <f aca="false">Inputs!U296</f>
        <v>0</v>
      </c>
      <c r="M301" s="105" t="n">
        <v>0</v>
      </c>
      <c r="N301" s="99" t="n">
        <f aca="false">Inputs!Y296</f>
        <v>0</v>
      </c>
      <c r="O301" s="101" t="n">
        <f aca="false">Inputs!V296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0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e">
        <f aca="false">F301*G301</f>
        <v>#VALUE!</v>
      </c>
      <c r="AD301" s="90" t="e">
        <f aca="false">$F301*H301</f>
        <v>#VALUE!</v>
      </c>
      <c r="AE301" s="90" t="n">
        <f aca="false">$F301*I301</f>
        <v>0</v>
      </c>
      <c r="AF301" s="90" t="e">
        <f aca="false">$F301*J301</f>
        <v>#VALUE!</v>
      </c>
      <c r="AG301" s="90" t="e">
        <f aca="false">$F301*K301</f>
        <v>#VALUE!</v>
      </c>
      <c r="AH301" s="90" t="n">
        <f aca="false">$F301*L301</f>
        <v>0</v>
      </c>
      <c r="AI301" s="90" t="n">
        <f aca="false">$F301*M301</f>
        <v>0</v>
      </c>
      <c r="AJ301" s="90" t="n">
        <f aca="false">$F301*N301</f>
        <v>0</v>
      </c>
      <c r="AK301" s="90" t="n">
        <f aca="false">F301*O301</f>
        <v>0</v>
      </c>
      <c r="AL301" s="94"/>
      <c r="AM301" s="90" t="e">
        <f aca="false">-CHOOSE($G$3,AC301-AE301,AE301-AC301)</f>
        <v>#VALUE!</v>
      </c>
      <c r="AN301" s="90" t="e">
        <f aca="false">-CHOOSE($G$3,AF301-AH301,AH301-AF301)</f>
        <v>#VALUE!</v>
      </c>
      <c r="AO301" s="90" t="n">
        <f aca="false">-CHOOSE($G$3,AI301-AL301,AK301-AI301)</f>
        <v>-0</v>
      </c>
      <c r="AP301" s="107" t="e">
        <f aca="false">SUM(AM301:AO301)</f>
        <v>#VALUE!</v>
      </c>
      <c r="AR301" s="90" t="e">
        <f aca="false">-CHOOSE($G$3,AD301-AC301,AC301-AD301)</f>
        <v>#VALUE!</v>
      </c>
      <c r="AS301" s="90" t="e">
        <f aca="false">-CHOOSE($G$3,AG301-AF301,AF301-AG301)</f>
        <v>#VALUE!</v>
      </c>
      <c r="AT301" s="90" t="n">
        <f aca="false">-CHOOSE($G$3,AJ301-AI301,AI301-AJ301:AJ302)</f>
        <v>-0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91" t="n">
        <f aca="false">AK301+AH301+AE301</f>
        <v>0</v>
      </c>
      <c r="AZ301" s="108"/>
    </row>
    <row r="302" customFormat="false" ht="12" hidden="false" customHeight="true" outlineLevel="0" collapsed="false">
      <c r="A302" s="25" t="n">
        <f aca="false">EDATE(A301,1)</f>
        <v>45839</v>
      </c>
      <c r="B302" s="95" t="n">
        <f aca="false">Inputs!S297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98" t="str">
        <f aca="false">VLOOKUP($A302,[1]!Table,MATCH(G$4,[1]!Curves,0))</f>
        <v/>
      </c>
      <c r="H302" s="99" t="e">
        <f aca="false">Inputs!W297</f>
        <v>#VALUE!</v>
      </c>
      <c r="I302" s="100" t="n">
        <f aca="false">Inputs!T297</f>
        <v>0</v>
      </c>
      <c r="J302" s="98" t="str">
        <f aca="false">VLOOKUP($A302,[1]!Table,MATCH(J$4,[1]!Curves,0))</f>
        <v/>
      </c>
      <c r="K302" s="99" t="e">
        <f aca="false">Inputs!X297</f>
        <v>#VALUE!</v>
      </c>
      <c r="L302" s="100" t="n">
        <f aca="false">Inputs!U297</f>
        <v>0</v>
      </c>
      <c r="M302" s="105" t="n">
        <v>0</v>
      </c>
      <c r="N302" s="99" t="n">
        <f aca="false">Inputs!Y297</f>
        <v>0</v>
      </c>
      <c r="O302" s="101" t="n">
        <f aca="false">Inputs!V297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0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e">
        <f aca="false">F302*G302</f>
        <v>#VALUE!</v>
      </c>
      <c r="AD302" s="90" t="e">
        <f aca="false">$F302*H302</f>
        <v>#VALUE!</v>
      </c>
      <c r="AE302" s="90" t="n">
        <f aca="false">$F302*I302</f>
        <v>0</v>
      </c>
      <c r="AF302" s="90" t="e">
        <f aca="false">$F302*J302</f>
        <v>#VALUE!</v>
      </c>
      <c r="AG302" s="90" t="e">
        <f aca="false">$F302*K302</f>
        <v>#VALUE!</v>
      </c>
      <c r="AH302" s="90" t="n">
        <f aca="false">$F302*L302</f>
        <v>0</v>
      </c>
      <c r="AI302" s="90" t="n">
        <f aca="false">$F302*M302</f>
        <v>0</v>
      </c>
      <c r="AJ302" s="90" t="n">
        <f aca="false">$F302*N302</f>
        <v>0</v>
      </c>
      <c r="AK302" s="90" t="n">
        <f aca="false">F302*O302</f>
        <v>0</v>
      </c>
      <c r="AL302" s="94"/>
      <c r="AM302" s="90" t="e">
        <f aca="false">-CHOOSE($G$3,AC302-AE302,AE302-AC302)</f>
        <v>#VALUE!</v>
      </c>
      <c r="AN302" s="90" t="e">
        <f aca="false">-CHOOSE($G$3,AF302-AH302,AH302-AF302)</f>
        <v>#VALUE!</v>
      </c>
      <c r="AO302" s="90" t="n">
        <f aca="false">-CHOOSE($G$3,AI302-AL302,AK302-AI302)</f>
        <v>-0</v>
      </c>
      <c r="AP302" s="107" t="e">
        <f aca="false">SUM(AM302:AO302)</f>
        <v>#VALUE!</v>
      </c>
      <c r="AR302" s="90" t="e">
        <f aca="false">-CHOOSE($G$3,AD302-AC302,AC302-AD302)</f>
        <v>#VALUE!</v>
      </c>
      <c r="AS302" s="90" t="e">
        <f aca="false">-CHOOSE($G$3,AG302-AF302,AF302-AG302)</f>
        <v>#VALUE!</v>
      </c>
      <c r="AT302" s="90" t="n">
        <f aca="false">-CHOOSE($G$3,AJ302-AI302,AI302-AJ302:AJ303)</f>
        <v>-0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91" t="n">
        <f aca="false">AK302+AH302+AE302</f>
        <v>0</v>
      </c>
      <c r="AZ302" s="108"/>
    </row>
    <row r="303" customFormat="false" ht="12" hidden="false" customHeight="true" outlineLevel="0" collapsed="false">
      <c r="A303" s="25" t="n">
        <f aca="false">EDATE(A302,1)</f>
        <v>45870</v>
      </c>
      <c r="B303" s="95" t="n">
        <f aca="false">Inputs!S298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98" t="str">
        <f aca="false">VLOOKUP($A303,[1]!Table,MATCH(G$4,[1]!Curves,0))</f>
        <v/>
      </c>
      <c r="H303" s="99" t="e">
        <f aca="false">Inputs!W298</f>
        <v>#VALUE!</v>
      </c>
      <c r="I303" s="100" t="n">
        <f aca="false">Inputs!T298</f>
        <v>0</v>
      </c>
      <c r="J303" s="98" t="str">
        <f aca="false">VLOOKUP($A303,[1]!Table,MATCH(J$4,[1]!Curves,0))</f>
        <v/>
      </c>
      <c r="K303" s="99" t="e">
        <f aca="false">Inputs!X298</f>
        <v>#VALUE!</v>
      </c>
      <c r="L303" s="100" t="n">
        <f aca="false">Inputs!U298</f>
        <v>0</v>
      </c>
      <c r="M303" s="105" t="n">
        <v>0</v>
      </c>
      <c r="N303" s="99" t="n">
        <f aca="false">Inputs!Y298</f>
        <v>0</v>
      </c>
      <c r="O303" s="101" t="n">
        <f aca="false">Inputs!V298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0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e">
        <f aca="false">F303*G303</f>
        <v>#VALUE!</v>
      </c>
      <c r="AD303" s="90" t="e">
        <f aca="false">$F303*H303</f>
        <v>#VALUE!</v>
      </c>
      <c r="AE303" s="90" t="n">
        <f aca="false">$F303*I303</f>
        <v>0</v>
      </c>
      <c r="AF303" s="90" t="e">
        <f aca="false">$F303*J303</f>
        <v>#VALUE!</v>
      </c>
      <c r="AG303" s="90" t="e">
        <f aca="false">$F303*K303</f>
        <v>#VALUE!</v>
      </c>
      <c r="AH303" s="90" t="n">
        <f aca="false">$F303*L303</f>
        <v>0</v>
      </c>
      <c r="AI303" s="90" t="n">
        <f aca="false">$F303*M303</f>
        <v>0</v>
      </c>
      <c r="AJ303" s="90" t="n">
        <f aca="false">$F303*N303</f>
        <v>0</v>
      </c>
      <c r="AK303" s="90" t="n">
        <f aca="false">F303*O303</f>
        <v>0</v>
      </c>
      <c r="AL303" s="94"/>
      <c r="AM303" s="90" t="e">
        <f aca="false">-CHOOSE($G$3,AC303-AE303,AE303-AC303)</f>
        <v>#VALUE!</v>
      </c>
      <c r="AN303" s="90" t="e">
        <f aca="false">-CHOOSE($G$3,AF303-AH303,AH303-AF303)</f>
        <v>#VALUE!</v>
      </c>
      <c r="AO303" s="90" t="n">
        <f aca="false">-CHOOSE($G$3,AI303-AL303,AK303-AI303)</f>
        <v>-0</v>
      </c>
      <c r="AP303" s="107" t="e">
        <f aca="false">SUM(AM303:AO303)</f>
        <v>#VALUE!</v>
      </c>
      <c r="AR303" s="90" t="e">
        <f aca="false">-CHOOSE($G$3,AD303-AC303,AC303-AD303)</f>
        <v>#VALUE!</v>
      </c>
      <c r="AS303" s="90" t="e">
        <f aca="false">-CHOOSE($G$3,AG303-AF303,AF303-AG303)</f>
        <v>#VALUE!</v>
      </c>
      <c r="AT303" s="90" t="n">
        <f aca="false">-CHOOSE($G$3,AJ303-AI303,AI303-AJ303:AJ304)</f>
        <v>-0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91" t="n">
        <f aca="false">AK303+AH303+AE303</f>
        <v>0</v>
      </c>
      <c r="AZ303" s="108"/>
    </row>
    <row r="304" customFormat="false" ht="12" hidden="false" customHeight="true" outlineLevel="0" collapsed="false">
      <c r="A304" s="25" t="n">
        <f aca="false">EDATE(A303,1)</f>
        <v>45901</v>
      </c>
      <c r="B304" s="95" t="n">
        <f aca="false">Inputs!S299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98" t="str">
        <f aca="false">VLOOKUP($A304,[1]!Table,MATCH(G$4,[1]!Curves,0))</f>
        <v/>
      </c>
      <c r="H304" s="99" t="e">
        <f aca="false">Inputs!W299</f>
        <v>#VALUE!</v>
      </c>
      <c r="I304" s="100" t="n">
        <f aca="false">Inputs!T299</f>
        <v>0</v>
      </c>
      <c r="J304" s="98" t="str">
        <f aca="false">VLOOKUP($A304,[1]!Table,MATCH(J$4,[1]!Curves,0))</f>
        <v/>
      </c>
      <c r="K304" s="99" t="e">
        <f aca="false">Inputs!X299</f>
        <v>#VALUE!</v>
      </c>
      <c r="L304" s="100" t="n">
        <f aca="false">Inputs!U299</f>
        <v>0</v>
      </c>
      <c r="M304" s="105" t="n">
        <v>0</v>
      </c>
      <c r="N304" s="99" t="n">
        <f aca="false">Inputs!Y299</f>
        <v>0</v>
      </c>
      <c r="O304" s="101" t="n">
        <f aca="false">Inputs!V299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0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e">
        <f aca="false">F304*G304</f>
        <v>#VALUE!</v>
      </c>
      <c r="AD304" s="90" t="e">
        <f aca="false">$F304*H304</f>
        <v>#VALUE!</v>
      </c>
      <c r="AE304" s="90" t="n">
        <f aca="false">$F304*I304</f>
        <v>0</v>
      </c>
      <c r="AF304" s="90" t="e">
        <f aca="false">$F304*J304</f>
        <v>#VALUE!</v>
      </c>
      <c r="AG304" s="90" t="e">
        <f aca="false">$F304*K304</f>
        <v>#VALUE!</v>
      </c>
      <c r="AH304" s="90" t="n">
        <f aca="false">$F304*L304</f>
        <v>0</v>
      </c>
      <c r="AI304" s="90" t="n">
        <f aca="false">$F304*M304</f>
        <v>0</v>
      </c>
      <c r="AJ304" s="90" t="n">
        <f aca="false">$F304*N304</f>
        <v>0</v>
      </c>
      <c r="AK304" s="90" t="n">
        <f aca="false">F304*O304</f>
        <v>0</v>
      </c>
      <c r="AL304" s="94"/>
      <c r="AM304" s="90" t="e">
        <f aca="false">-CHOOSE($G$3,AC304-AE304,AE304-AC304)</f>
        <v>#VALUE!</v>
      </c>
      <c r="AN304" s="90" t="e">
        <f aca="false">-CHOOSE($G$3,AF304-AH304,AH304-AF304)</f>
        <v>#VALUE!</v>
      </c>
      <c r="AO304" s="90" t="n">
        <f aca="false">-CHOOSE($G$3,AI304-AL304,AK304-AI304)</f>
        <v>-0</v>
      </c>
      <c r="AP304" s="107" t="e">
        <f aca="false">SUM(AM304:AO304)</f>
        <v>#VALUE!</v>
      </c>
      <c r="AR304" s="90" t="e">
        <f aca="false">-CHOOSE($G$3,AD304-AC304,AC304-AD304)</f>
        <v>#VALUE!</v>
      </c>
      <c r="AS304" s="90" t="e">
        <f aca="false">-CHOOSE($G$3,AG304-AF304,AF304-AG304)</f>
        <v>#VALUE!</v>
      </c>
      <c r="AT304" s="90" t="n">
        <f aca="false">-CHOOSE($G$3,AJ304-AI304,AI304-AJ304:AJ305)</f>
        <v>-0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91" t="n">
        <f aca="false">AK304+AH304+AE304</f>
        <v>0</v>
      </c>
      <c r="AZ304" s="108"/>
    </row>
    <row r="305" customFormat="false" ht="12" hidden="false" customHeight="true" outlineLevel="0" collapsed="false">
      <c r="A305" s="25" t="n">
        <f aca="false">EDATE(A304,1)</f>
        <v>45931</v>
      </c>
      <c r="B305" s="95" t="n">
        <f aca="false">Inputs!S300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98" t="str">
        <f aca="false">VLOOKUP($A305,[1]!Table,MATCH(G$4,[1]!Curves,0))</f>
        <v/>
      </c>
      <c r="H305" s="99" t="e">
        <f aca="false">Inputs!W300</f>
        <v>#VALUE!</v>
      </c>
      <c r="I305" s="100" t="n">
        <f aca="false">Inputs!T300</f>
        <v>0</v>
      </c>
      <c r="J305" s="98" t="str">
        <f aca="false">VLOOKUP($A305,[1]!Table,MATCH(J$4,[1]!Curves,0))</f>
        <v/>
      </c>
      <c r="K305" s="99" t="e">
        <f aca="false">Inputs!X300</f>
        <v>#VALUE!</v>
      </c>
      <c r="L305" s="100" t="n">
        <f aca="false">Inputs!U300</f>
        <v>0</v>
      </c>
      <c r="M305" s="105" t="n">
        <v>0</v>
      </c>
      <c r="N305" s="99" t="n">
        <f aca="false">Inputs!Y300</f>
        <v>0</v>
      </c>
      <c r="O305" s="101" t="n">
        <f aca="false">Inputs!V300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0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e">
        <f aca="false">F305*G305</f>
        <v>#VALUE!</v>
      </c>
      <c r="AD305" s="90" t="e">
        <f aca="false">$F305*H305</f>
        <v>#VALUE!</v>
      </c>
      <c r="AE305" s="90" t="n">
        <f aca="false">$F305*I305</f>
        <v>0</v>
      </c>
      <c r="AF305" s="90" t="e">
        <f aca="false">$F305*J305</f>
        <v>#VALUE!</v>
      </c>
      <c r="AG305" s="90" t="e">
        <f aca="false">$F305*K305</f>
        <v>#VALUE!</v>
      </c>
      <c r="AH305" s="90" t="n">
        <f aca="false">$F305*L305</f>
        <v>0</v>
      </c>
      <c r="AI305" s="90" t="n">
        <f aca="false">$F305*M305</f>
        <v>0</v>
      </c>
      <c r="AJ305" s="90" t="n">
        <f aca="false">$F305*N305</f>
        <v>0</v>
      </c>
      <c r="AK305" s="90" t="n">
        <f aca="false">F305*O305</f>
        <v>0</v>
      </c>
      <c r="AL305" s="94"/>
      <c r="AM305" s="90" t="e">
        <f aca="false">-CHOOSE($G$3,AC305-AE305,AE305-AC305)</f>
        <v>#VALUE!</v>
      </c>
      <c r="AN305" s="90" t="e">
        <f aca="false">-CHOOSE($G$3,AF305-AH305,AH305-AF305)</f>
        <v>#VALUE!</v>
      </c>
      <c r="AO305" s="90" t="n">
        <f aca="false">-CHOOSE($G$3,AI305-AL305,AK305-AI305)</f>
        <v>-0</v>
      </c>
      <c r="AP305" s="107" t="e">
        <f aca="false">SUM(AM305:AO305)</f>
        <v>#VALUE!</v>
      </c>
      <c r="AR305" s="90" t="e">
        <f aca="false">-CHOOSE($G$3,AD305-AC305,AC305-AD305)</f>
        <v>#VALUE!</v>
      </c>
      <c r="AS305" s="90" t="e">
        <f aca="false">-CHOOSE($G$3,AG305-AF305,AF305-AG305)</f>
        <v>#VALUE!</v>
      </c>
      <c r="AT305" s="90" t="n">
        <f aca="false">-CHOOSE($G$3,AJ305-AI305,AI305-AJ305:AJ306)</f>
        <v>-0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91" t="n">
        <f aca="false">AK305+AH305+AE305</f>
        <v>0</v>
      </c>
      <c r="AZ305" s="108"/>
    </row>
    <row r="306" customFormat="false" ht="12" hidden="false" customHeight="true" outlineLevel="0" collapsed="false">
      <c r="A306" s="25" t="n">
        <f aca="false">EDATE(A305,1)</f>
        <v>45962</v>
      </c>
      <c r="B306" s="95" t="n">
        <f aca="false">Inputs!S301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98" t="str">
        <f aca="false">VLOOKUP($A306,[1]!Table,MATCH(G$4,[1]!Curves,0))</f>
        <v/>
      </c>
      <c r="H306" s="99" t="e">
        <f aca="false">Inputs!W301</f>
        <v>#VALUE!</v>
      </c>
      <c r="I306" s="100" t="n">
        <f aca="false">Inputs!T301</f>
        <v>0</v>
      </c>
      <c r="J306" s="98" t="str">
        <f aca="false">VLOOKUP($A306,[1]!Table,MATCH(J$4,[1]!Curves,0))</f>
        <v/>
      </c>
      <c r="K306" s="99" t="e">
        <f aca="false">Inputs!X301</f>
        <v>#VALUE!</v>
      </c>
      <c r="L306" s="100" t="n">
        <f aca="false">Inputs!U301</f>
        <v>0</v>
      </c>
      <c r="M306" s="105" t="n">
        <v>0</v>
      </c>
      <c r="N306" s="99" t="n">
        <f aca="false">Inputs!Y301</f>
        <v>0</v>
      </c>
      <c r="O306" s="101" t="n">
        <f aca="false">Inputs!V301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0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e">
        <f aca="false">F306*G306</f>
        <v>#VALUE!</v>
      </c>
      <c r="AD306" s="90" t="e">
        <f aca="false">$F306*H306</f>
        <v>#VALUE!</v>
      </c>
      <c r="AE306" s="90" t="n">
        <f aca="false">$F306*I306</f>
        <v>0</v>
      </c>
      <c r="AF306" s="90" t="e">
        <f aca="false">$F306*J306</f>
        <v>#VALUE!</v>
      </c>
      <c r="AG306" s="90" t="e">
        <f aca="false">$F306*K306</f>
        <v>#VALUE!</v>
      </c>
      <c r="AH306" s="90" t="n">
        <f aca="false">$F306*L306</f>
        <v>0</v>
      </c>
      <c r="AI306" s="90" t="n">
        <f aca="false">$F306*M306</f>
        <v>0</v>
      </c>
      <c r="AJ306" s="90" t="n">
        <f aca="false">$F306*N306</f>
        <v>0</v>
      </c>
      <c r="AK306" s="90" t="n">
        <f aca="false">F306*O306</f>
        <v>0</v>
      </c>
      <c r="AL306" s="94"/>
      <c r="AM306" s="90" t="e">
        <f aca="false">-CHOOSE($G$3,AC306-AE306,AE306-AC306)</f>
        <v>#VALUE!</v>
      </c>
      <c r="AN306" s="90" t="e">
        <f aca="false">-CHOOSE($G$3,AF306-AH306,AH306-AF306)</f>
        <v>#VALUE!</v>
      </c>
      <c r="AO306" s="90" t="n">
        <f aca="false">-CHOOSE($G$3,AI306-AL306,AK306-AI306)</f>
        <v>-0</v>
      </c>
      <c r="AP306" s="107" t="e">
        <f aca="false">SUM(AM306:AO306)</f>
        <v>#VALUE!</v>
      </c>
      <c r="AR306" s="90" t="e">
        <f aca="false">-CHOOSE($G$3,AD306-AC306,AC306-AD306)</f>
        <v>#VALUE!</v>
      </c>
      <c r="AS306" s="90" t="e">
        <f aca="false">-CHOOSE($G$3,AG306-AF306,AF306-AG306)</f>
        <v>#VALUE!</v>
      </c>
      <c r="AT306" s="90" t="n">
        <f aca="false">-CHOOSE($G$3,AJ306-AI306,AI306-AJ306:AJ307)</f>
        <v>-0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91" t="n">
        <f aca="false">AK306+AH306+AE306</f>
        <v>0</v>
      </c>
      <c r="AZ306" s="108"/>
    </row>
    <row r="307" customFormat="false" ht="12" hidden="false" customHeight="true" outlineLevel="0" collapsed="false">
      <c r="A307" s="25" t="n">
        <f aca="false">EDATE(A306,1)</f>
        <v>45992</v>
      </c>
      <c r="B307" s="95" t="n">
        <f aca="false">Inputs!S302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98" t="str">
        <f aca="false">VLOOKUP($A307,[1]!Table,MATCH(G$4,[1]!Curves,0))</f>
        <v/>
      </c>
      <c r="H307" s="99" t="e">
        <f aca="false">Inputs!W302</f>
        <v>#VALUE!</v>
      </c>
      <c r="I307" s="100" t="n">
        <f aca="false">Inputs!T302</f>
        <v>0</v>
      </c>
      <c r="J307" s="98" t="str">
        <f aca="false">VLOOKUP($A307,[1]!Table,MATCH(J$4,[1]!Curves,0))</f>
        <v/>
      </c>
      <c r="K307" s="99" t="e">
        <f aca="false">Inputs!X302</f>
        <v>#VALUE!</v>
      </c>
      <c r="L307" s="100" t="n">
        <f aca="false">Inputs!U302</f>
        <v>0</v>
      </c>
      <c r="M307" s="105" t="n">
        <v>0</v>
      </c>
      <c r="N307" s="99" t="n">
        <f aca="false">Inputs!Y302</f>
        <v>0</v>
      </c>
      <c r="O307" s="101" t="n">
        <f aca="false">Inputs!V302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0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e">
        <f aca="false">F307*G307</f>
        <v>#VALUE!</v>
      </c>
      <c r="AD307" s="90" t="e">
        <f aca="false">$F307*H307</f>
        <v>#VALUE!</v>
      </c>
      <c r="AE307" s="90" t="n">
        <f aca="false">$F307*I307</f>
        <v>0</v>
      </c>
      <c r="AF307" s="90" t="e">
        <f aca="false">$F307*J307</f>
        <v>#VALUE!</v>
      </c>
      <c r="AG307" s="90" t="e">
        <f aca="false">$F307*K307</f>
        <v>#VALUE!</v>
      </c>
      <c r="AH307" s="90" t="n">
        <f aca="false">$F307*L307</f>
        <v>0</v>
      </c>
      <c r="AI307" s="90" t="n">
        <f aca="false">$F307*M307</f>
        <v>0</v>
      </c>
      <c r="AJ307" s="90" t="n">
        <f aca="false">$F307*N307</f>
        <v>0</v>
      </c>
      <c r="AK307" s="90" t="n">
        <f aca="false">F307*O307</f>
        <v>0</v>
      </c>
      <c r="AL307" s="94"/>
      <c r="AM307" s="90" t="e">
        <f aca="false">-CHOOSE($G$3,AC307-AE307,AE307-AC307)</f>
        <v>#VALUE!</v>
      </c>
      <c r="AN307" s="90" t="e">
        <f aca="false">-CHOOSE($G$3,AF307-AH307,AH307-AF307)</f>
        <v>#VALUE!</v>
      </c>
      <c r="AO307" s="90" t="n">
        <f aca="false">-CHOOSE($G$3,AI307-AL307,AK307-AI307)</f>
        <v>-0</v>
      </c>
      <c r="AP307" s="107" t="e">
        <f aca="false">SUM(AM307:AO307)</f>
        <v>#VALUE!</v>
      </c>
      <c r="AR307" s="90" t="e">
        <f aca="false">-CHOOSE($G$3,AD307-AC307,AC307-AD307)</f>
        <v>#VALUE!</v>
      </c>
      <c r="AS307" s="90" t="e">
        <f aca="false">-CHOOSE($G$3,AG307-AF307,AF307-AG307)</f>
        <v>#VALUE!</v>
      </c>
      <c r="AT307" s="90" t="n">
        <f aca="false">-CHOOSE($G$3,AJ307-AI307,AI307-AJ307:AJ308)</f>
        <v>-0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91" t="n">
        <f aca="false">AK307+AH307+AE307</f>
        <v>0</v>
      </c>
      <c r="AZ307" s="108"/>
    </row>
    <row r="308" customFormat="false" ht="12" hidden="false" customHeight="true" outlineLevel="0" collapsed="false">
      <c r="A308" s="25" t="n">
        <f aca="false">EDATE(A307,1)</f>
        <v>46023</v>
      </c>
      <c r="B308" s="95" t="n">
        <f aca="false">Inputs!S303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98" t="str">
        <f aca="false">VLOOKUP($A308,[1]!Table,MATCH(G$4,[1]!Curves,0))</f>
        <v/>
      </c>
      <c r="H308" s="99" t="e">
        <f aca="false">Inputs!W303</f>
        <v>#VALUE!</v>
      </c>
      <c r="I308" s="100" t="n">
        <f aca="false">Inputs!T303</f>
        <v>0</v>
      </c>
      <c r="J308" s="98" t="str">
        <f aca="false">VLOOKUP($A308,[1]!Table,MATCH(J$4,[1]!Curves,0))</f>
        <v/>
      </c>
      <c r="K308" s="99" t="e">
        <f aca="false">Inputs!X303</f>
        <v>#VALUE!</v>
      </c>
      <c r="L308" s="100" t="n">
        <f aca="false">Inputs!U303</f>
        <v>0</v>
      </c>
      <c r="M308" s="105" t="n">
        <v>0</v>
      </c>
      <c r="N308" s="99" t="n">
        <f aca="false">Inputs!Y303</f>
        <v>0</v>
      </c>
      <c r="O308" s="101" t="n">
        <f aca="false">Inputs!V303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0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e">
        <f aca="false">F308*G308</f>
        <v>#VALUE!</v>
      </c>
      <c r="AD308" s="90" t="e">
        <f aca="false">$F308*H308</f>
        <v>#VALUE!</v>
      </c>
      <c r="AE308" s="90" t="n">
        <f aca="false">$F308*I308</f>
        <v>0</v>
      </c>
      <c r="AF308" s="90" t="e">
        <f aca="false">$F308*J308</f>
        <v>#VALUE!</v>
      </c>
      <c r="AG308" s="90" t="e">
        <f aca="false">$F308*K308</f>
        <v>#VALUE!</v>
      </c>
      <c r="AH308" s="90" t="n">
        <f aca="false">$F308*L308</f>
        <v>0</v>
      </c>
      <c r="AI308" s="90" t="n">
        <f aca="false">$F308*M308</f>
        <v>0</v>
      </c>
      <c r="AJ308" s="90" t="n">
        <f aca="false">$F308*N308</f>
        <v>0</v>
      </c>
      <c r="AK308" s="90" t="n">
        <f aca="false">F308*O308</f>
        <v>0</v>
      </c>
      <c r="AL308" s="94"/>
      <c r="AM308" s="90" t="e">
        <f aca="false">-CHOOSE($G$3,AC308-AE308,AE308-AC308)</f>
        <v>#VALUE!</v>
      </c>
      <c r="AN308" s="90" t="e">
        <f aca="false">-CHOOSE($G$3,AF308-AH308,AH308-AF308)</f>
        <v>#VALUE!</v>
      </c>
      <c r="AO308" s="90" t="n">
        <f aca="false">-CHOOSE($G$3,AI308-AL308,AK308-AI308)</f>
        <v>-0</v>
      </c>
      <c r="AP308" s="107" t="e">
        <f aca="false">SUM(AM308:AO308)</f>
        <v>#VALUE!</v>
      </c>
      <c r="AR308" s="90" t="e">
        <f aca="false">-CHOOSE($G$3,AD308-AC308,AC308-AD308)</f>
        <v>#VALUE!</v>
      </c>
      <c r="AS308" s="90" t="e">
        <f aca="false">-CHOOSE($G$3,AG308-AF308,AF308-AG308)</f>
        <v>#VALUE!</v>
      </c>
      <c r="AT308" s="90" t="n">
        <f aca="false">-CHOOSE($G$3,AJ308-AI308,AI308-AJ308:AJ309)</f>
        <v>-0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91" t="n">
        <f aca="false">AK308+AH308+AE308</f>
        <v>0</v>
      </c>
      <c r="AZ308" s="108"/>
    </row>
    <row r="309" customFormat="false" ht="12" hidden="false" customHeight="true" outlineLevel="0" collapsed="false">
      <c r="A309" s="25" t="n">
        <f aca="false">EDATE(A308,1)</f>
        <v>46054</v>
      </c>
      <c r="B309" s="95" t="n">
        <f aca="false">Inputs!S304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98" t="str">
        <f aca="false">VLOOKUP($A309,[1]!Table,MATCH(G$4,[1]!Curves,0))</f>
        <v/>
      </c>
      <c r="H309" s="99" t="e">
        <f aca="false">Inputs!W304</f>
        <v>#VALUE!</v>
      </c>
      <c r="I309" s="100" t="n">
        <f aca="false">Inputs!T304</f>
        <v>0</v>
      </c>
      <c r="J309" s="98" t="str">
        <f aca="false">VLOOKUP($A309,[1]!Table,MATCH(J$4,[1]!Curves,0))</f>
        <v/>
      </c>
      <c r="K309" s="99" t="e">
        <f aca="false">Inputs!X304</f>
        <v>#VALUE!</v>
      </c>
      <c r="L309" s="100" t="n">
        <f aca="false">Inputs!U304</f>
        <v>0</v>
      </c>
      <c r="M309" s="105" t="n">
        <v>0</v>
      </c>
      <c r="N309" s="99" t="n">
        <f aca="false">Inputs!Y304</f>
        <v>0</v>
      </c>
      <c r="O309" s="101" t="n">
        <f aca="false">Inputs!V304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0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e">
        <f aca="false">F309*G309</f>
        <v>#VALUE!</v>
      </c>
      <c r="AD309" s="90" t="e">
        <f aca="false">$F309*H309</f>
        <v>#VALUE!</v>
      </c>
      <c r="AE309" s="90" t="n">
        <f aca="false">$F309*I309</f>
        <v>0</v>
      </c>
      <c r="AF309" s="90" t="e">
        <f aca="false">$F309*J309</f>
        <v>#VALUE!</v>
      </c>
      <c r="AG309" s="90" t="e">
        <f aca="false">$F309*K309</f>
        <v>#VALUE!</v>
      </c>
      <c r="AH309" s="90" t="n">
        <f aca="false">$F309*L309</f>
        <v>0</v>
      </c>
      <c r="AI309" s="90" t="n">
        <f aca="false">$F309*M309</f>
        <v>0</v>
      </c>
      <c r="AJ309" s="90" t="n">
        <f aca="false">$F309*N309</f>
        <v>0</v>
      </c>
      <c r="AK309" s="90" t="n">
        <f aca="false">F309*O309</f>
        <v>0</v>
      </c>
      <c r="AL309" s="94"/>
      <c r="AM309" s="90" t="e">
        <f aca="false">-CHOOSE($G$3,AC309-AE309,AE309-AC309)</f>
        <v>#VALUE!</v>
      </c>
      <c r="AN309" s="90" t="e">
        <f aca="false">-CHOOSE($G$3,AF309-AH309,AH309-AF309)</f>
        <v>#VALUE!</v>
      </c>
      <c r="AO309" s="90" t="n">
        <f aca="false">-CHOOSE($G$3,AI309-AL309,AK309-AI309)</f>
        <v>-0</v>
      </c>
      <c r="AP309" s="107" t="e">
        <f aca="false">SUM(AM309:AO309)</f>
        <v>#VALUE!</v>
      </c>
      <c r="AR309" s="90" t="e">
        <f aca="false">-CHOOSE($G$3,AD309-AC309,AC309-AD309)</f>
        <v>#VALUE!</v>
      </c>
      <c r="AS309" s="90" t="e">
        <f aca="false">-CHOOSE($G$3,AG309-AF309,AF309-AG309)</f>
        <v>#VALUE!</v>
      </c>
      <c r="AT309" s="90" t="n">
        <f aca="false">-CHOOSE($G$3,AJ309-AI309,AI309-AJ309:AJ310)</f>
        <v>-0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91" t="n">
        <f aca="false">AK309+AH309+AE309</f>
        <v>0</v>
      </c>
      <c r="AZ309" s="108"/>
    </row>
    <row r="310" customFormat="false" ht="12" hidden="false" customHeight="true" outlineLevel="0" collapsed="false">
      <c r="A310" s="25" t="n">
        <f aca="false">EDATE(A309,1)</f>
        <v>46082</v>
      </c>
      <c r="B310" s="95" t="n">
        <f aca="false">Inputs!S305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98" t="str">
        <f aca="false">VLOOKUP($A310,[1]!Table,MATCH(G$4,[1]!Curves,0))</f>
        <v/>
      </c>
      <c r="H310" s="99" t="e">
        <f aca="false">Inputs!W305</f>
        <v>#VALUE!</v>
      </c>
      <c r="I310" s="100" t="n">
        <f aca="false">Inputs!T305</f>
        <v>0</v>
      </c>
      <c r="J310" s="98" t="str">
        <f aca="false">VLOOKUP($A310,[1]!Table,MATCH(J$4,[1]!Curves,0))</f>
        <v/>
      </c>
      <c r="K310" s="99" t="e">
        <f aca="false">Inputs!X305</f>
        <v>#VALUE!</v>
      </c>
      <c r="L310" s="100" t="n">
        <f aca="false">Inputs!U305</f>
        <v>0</v>
      </c>
      <c r="M310" s="105" t="n">
        <v>0</v>
      </c>
      <c r="N310" s="99" t="n">
        <f aca="false">Inputs!Y305</f>
        <v>0</v>
      </c>
      <c r="O310" s="101" t="n">
        <f aca="false">Inputs!V305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0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e">
        <f aca="false">F310*G310</f>
        <v>#VALUE!</v>
      </c>
      <c r="AD310" s="90" t="e">
        <f aca="false">$F310*H310</f>
        <v>#VALUE!</v>
      </c>
      <c r="AE310" s="90" t="n">
        <f aca="false">$F310*I310</f>
        <v>0</v>
      </c>
      <c r="AF310" s="90" t="e">
        <f aca="false">$F310*J310</f>
        <v>#VALUE!</v>
      </c>
      <c r="AG310" s="90" t="e">
        <f aca="false">$F310*K310</f>
        <v>#VALUE!</v>
      </c>
      <c r="AH310" s="90" t="n">
        <f aca="false">$F310*L310</f>
        <v>0</v>
      </c>
      <c r="AI310" s="90" t="n">
        <f aca="false">$F310*M310</f>
        <v>0</v>
      </c>
      <c r="AJ310" s="90" t="n">
        <f aca="false">$F310*N310</f>
        <v>0</v>
      </c>
      <c r="AK310" s="90" t="n">
        <f aca="false">F310*O310</f>
        <v>0</v>
      </c>
      <c r="AL310" s="94"/>
      <c r="AM310" s="90" t="e">
        <f aca="false">-CHOOSE($G$3,AC310-AE310,AE310-AC310)</f>
        <v>#VALUE!</v>
      </c>
      <c r="AN310" s="90" t="e">
        <f aca="false">-CHOOSE($G$3,AF310-AH310,AH310-AF310)</f>
        <v>#VALUE!</v>
      </c>
      <c r="AO310" s="90" t="n">
        <f aca="false">-CHOOSE($G$3,AI310-AL310,AK310-AI310)</f>
        <v>-0</v>
      </c>
      <c r="AP310" s="107" t="e">
        <f aca="false">SUM(AM310:AO310)</f>
        <v>#VALUE!</v>
      </c>
      <c r="AR310" s="90" t="e">
        <f aca="false">-CHOOSE($G$3,AD310-AC310,AC310-AD310)</f>
        <v>#VALUE!</v>
      </c>
      <c r="AS310" s="90" t="e">
        <f aca="false">-CHOOSE($G$3,AG310-AF310,AF310-AG310)</f>
        <v>#VALUE!</v>
      </c>
      <c r="AT310" s="90" t="n">
        <f aca="false">-CHOOSE($G$3,AJ310-AI310,AI310-AJ310:AJ311)</f>
        <v>-0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91" t="n">
        <f aca="false">AK310+AH310+AE310</f>
        <v>0</v>
      </c>
      <c r="AZ310" s="108"/>
    </row>
    <row r="311" customFormat="false" ht="12" hidden="false" customHeight="true" outlineLevel="0" collapsed="false">
      <c r="A311" s="25" t="n">
        <f aca="false">EDATE(A310,1)</f>
        <v>46113</v>
      </c>
      <c r="B311" s="95" t="n">
        <f aca="false">Inputs!S306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98" t="str">
        <f aca="false">VLOOKUP($A311,[1]!Table,MATCH(G$4,[1]!Curves,0))</f>
        <v/>
      </c>
      <c r="H311" s="99" t="e">
        <f aca="false">Inputs!W306</f>
        <v>#VALUE!</v>
      </c>
      <c r="I311" s="100" t="n">
        <f aca="false">Inputs!T306</f>
        <v>0</v>
      </c>
      <c r="J311" s="98" t="str">
        <f aca="false">VLOOKUP($A311,[1]!Table,MATCH(J$4,[1]!Curves,0))</f>
        <v/>
      </c>
      <c r="K311" s="99" t="e">
        <f aca="false">Inputs!X306</f>
        <v>#VALUE!</v>
      </c>
      <c r="L311" s="100" t="n">
        <f aca="false">Inputs!U306</f>
        <v>0</v>
      </c>
      <c r="M311" s="105" t="n">
        <v>0</v>
      </c>
      <c r="N311" s="99" t="n">
        <f aca="false">Inputs!Y306</f>
        <v>0</v>
      </c>
      <c r="O311" s="101" t="n">
        <f aca="false">Inputs!V306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0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e">
        <f aca="false">F311*G311</f>
        <v>#VALUE!</v>
      </c>
      <c r="AD311" s="90" t="e">
        <f aca="false">$F311*H311</f>
        <v>#VALUE!</v>
      </c>
      <c r="AE311" s="90" t="n">
        <f aca="false">$F311*I311</f>
        <v>0</v>
      </c>
      <c r="AF311" s="90" t="e">
        <f aca="false">$F311*J311</f>
        <v>#VALUE!</v>
      </c>
      <c r="AG311" s="90" t="e">
        <f aca="false">$F311*K311</f>
        <v>#VALUE!</v>
      </c>
      <c r="AH311" s="90" t="n">
        <f aca="false">$F311*L311</f>
        <v>0</v>
      </c>
      <c r="AI311" s="90" t="n">
        <f aca="false">$F311*M311</f>
        <v>0</v>
      </c>
      <c r="AJ311" s="90" t="n">
        <f aca="false">$F311*N311</f>
        <v>0</v>
      </c>
      <c r="AK311" s="90" t="n">
        <f aca="false">F311*O311</f>
        <v>0</v>
      </c>
      <c r="AL311" s="94"/>
      <c r="AM311" s="90" t="e">
        <f aca="false">-CHOOSE($G$3,AC311-AE311,AE311-AC311)</f>
        <v>#VALUE!</v>
      </c>
      <c r="AN311" s="90" t="e">
        <f aca="false">-CHOOSE($G$3,AF311-AH311,AH311-AF311)</f>
        <v>#VALUE!</v>
      </c>
      <c r="AO311" s="90" t="n">
        <f aca="false">-CHOOSE($G$3,AI311-AL311,AK311-AI311)</f>
        <v>-0</v>
      </c>
      <c r="AP311" s="107" t="e">
        <f aca="false">SUM(AM311:AO311)</f>
        <v>#VALUE!</v>
      </c>
      <c r="AR311" s="90" t="e">
        <f aca="false">-CHOOSE($G$3,AD311-AC311,AC311-AD311)</f>
        <v>#VALUE!</v>
      </c>
      <c r="AS311" s="90" t="e">
        <f aca="false">-CHOOSE($G$3,AG311-AF311,AF311-AG311)</f>
        <v>#VALUE!</v>
      </c>
      <c r="AT311" s="90" t="n">
        <f aca="false">-CHOOSE($G$3,AJ311-AI311,AI311-AJ311:AJ312)</f>
        <v>-0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91" t="n">
        <f aca="false">AK311+AH311+AE311</f>
        <v>0</v>
      </c>
      <c r="AZ311" s="108"/>
    </row>
    <row r="312" customFormat="false" ht="12" hidden="false" customHeight="true" outlineLevel="0" collapsed="false">
      <c r="A312" s="25" t="n">
        <f aca="false">EDATE(A311,1)</f>
        <v>46143</v>
      </c>
      <c r="B312" s="95" t="n">
        <f aca="false">Inputs!S307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98" t="str">
        <f aca="false">VLOOKUP($A312,[1]!Table,MATCH(G$4,[1]!Curves,0))</f>
        <v/>
      </c>
      <c r="H312" s="99" t="e">
        <f aca="false">Inputs!W307</f>
        <v>#VALUE!</v>
      </c>
      <c r="I312" s="100" t="n">
        <f aca="false">Inputs!T307</f>
        <v>0</v>
      </c>
      <c r="J312" s="98" t="str">
        <f aca="false">VLOOKUP($A312,[1]!Table,MATCH(J$4,[1]!Curves,0))</f>
        <v/>
      </c>
      <c r="K312" s="99" t="e">
        <f aca="false">Inputs!X307</f>
        <v>#VALUE!</v>
      </c>
      <c r="L312" s="100" t="n">
        <f aca="false">Inputs!U307</f>
        <v>0</v>
      </c>
      <c r="M312" s="105" t="n">
        <v>0</v>
      </c>
      <c r="N312" s="99" t="n">
        <f aca="false">Inputs!Y307</f>
        <v>0</v>
      </c>
      <c r="O312" s="101" t="n">
        <f aca="false">Inputs!V307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0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e">
        <f aca="false">F312*G312</f>
        <v>#VALUE!</v>
      </c>
      <c r="AD312" s="90" t="e">
        <f aca="false">$F312*H312</f>
        <v>#VALUE!</v>
      </c>
      <c r="AE312" s="90" t="n">
        <f aca="false">$F312*I312</f>
        <v>0</v>
      </c>
      <c r="AF312" s="90" t="e">
        <f aca="false">$F312*J312</f>
        <v>#VALUE!</v>
      </c>
      <c r="AG312" s="90" t="e">
        <f aca="false">$F312*K312</f>
        <v>#VALUE!</v>
      </c>
      <c r="AH312" s="90" t="n">
        <f aca="false">$F312*L312</f>
        <v>0</v>
      </c>
      <c r="AI312" s="90" t="n">
        <f aca="false">$F312*M312</f>
        <v>0</v>
      </c>
      <c r="AJ312" s="90" t="n">
        <f aca="false">$F312*N312</f>
        <v>0</v>
      </c>
      <c r="AK312" s="90" t="n">
        <f aca="false">F312*O312</f>
        <v>0</v>
      </c>
      <c r="AL312" s="94"/>
      <c r="AM312" s="90" t="e">
        <f aca="false">-CHOOSE($G$3,AC312-AE312,AE312-AC312)</f>
        <v>#VALUE!</v>
      </c>
      <c r="AN312" s="90" t="e">
        <f aca="false">-CHOOSE($G$3,AF312-AH312,AH312-AF312)</f>
        <v>#VALUE!</v>
      </c>
      <c r="AO312" s="90" t="n">
        <f aca="false">-CHOOSE($G$3,AI312-AL312,AK312-AI312)</f>
        <v>-0</v>
      </c>
      <c r="AP312" s="107" t="e">
        <f aca="false">SUM(AM312:AO312)</f>
        <v>#VALUE!</v>
      </c>
      <c r="AR312" s="90" t="e">
        <f aca="false">-CHOOSE($G$3,AD312-AC312,AC312-AD312)</f>
        <v>#VALUE!</v>
      </c>
      <c r="AS312" s="90" t="e">
        <f aca="false">-CHOOSE($G$3,AG312-AF312,AF312-AG312)</f>
        <v>#VALUE!</v>
      </c>
      <c r="AT312" s="90" t="n">
        <f aca="false">-CHOOSE($G$3,AJ312-AI312,AI312-AJ312:AJ313)</f>
        <v>-0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91" t="n">
        <f aca="false">AK312+AH312+AE312</f>
        <v>0</v>
      </c>
      <c r="AZ312" s="108"/>
    </row>
    <row r="313" customFormat="false" ht="12" hidden="false" customHeight="true" outlineLevel="0" collapsed="false">
      <c r="A313" s="25" t="n">
        <f aca="false">EDATE(A312,1)</f>
        <v>46174</v>
      </c>
      <c r="B313" s="95" t="n">
        <f aca="false">Inputs!S308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98" t="str">
        <f aca="false">VLOOKUP($A313,[1]!Table,MATCH(G$4,[1]!Curves,0))</f>
        <v/>
      </c>
      <c r="H313" s="99" t="e">
        <f aca="false">Inputs!W308</f>
        <v>#VALUE!</v>
      </c>
      <c r="I313" s="100" t="n">
        <f aca="false">Inputs!T308</f>
        <v>0</v>
      </c>
      <c r="J313" s="98" t="str">
        <f aca="false">VLOOKUP($A313,[1]!Table,MATCH(J$4,[1]!Curves,0))</f>
        <v/>
      </c>
      <c r="K313" s="99" t="e">
        <f aca="false">Inputs!X308</f>
        <v>#VALUE!</v>
      </c>
      <c r="L313" s="100" t="n">
        <f aca="false">Inputs!U308</f>
        <v>0</v>
      </c>
      <c r="M313" s="105" t="n">
        <v>0</v>
      </c>
      <c r="N313" s="99" t="n">
        <f aca="false">Inputs!Y308</f>
        <v>0</v>
      </c>
      <c r="O313" s="101" t="n">
        <f aca="false">Inputs!V308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0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e">
        <f aca="false">F313*G313</f>
        <v>#VALUE!</v>
      </c>
      <c r="AD313" s="90" t="e">
        <f aca="false">$F313*H313</f>
        <v>#VALUE!</v>
      </c>
      <c r="AE313" s="90" t="n">
        <f aca="false">$F313*I313</f>
        <v>0</v>
      </c>
      <c r="AF313" s="90" t="e">
        <f aca="false">$F313*J313</f>
        <v>#VALUE!</v>
      </c>
      <c r="AG313" s="90" t="e">
        <f aca="false">$F313*K313</f>
        <v>#VALUE!</v>
      </c>
      <c r="AH313" s="90" t="n">
        <f aca="false">$F313*L313</f>
        <v>0</v>
      </c>
      <c r="AI313" s="90" t="n">
        <f aca="false">$F313*M313</f>
        <v>0</v>
      </c>
      <c r="AJ313" s="90" t="n">
        <f aca="false">$F313*N313</f>
        <v>0</v>
      </c>
      <c r="AK313" s="90" t="n">
        <f aca="false">F313*O313</f>
        <v>0</v>
      </c>
      <c r="AL313" s="94"/>
      <c r="AM313" s="90" t="e">
        <f aca="false">-CHOOSE($G$3,AC313-AE313,AE313-AC313)</f>
        <v>#VALUE!</v>
      </c>
      <c r="AN313" s="90" t="e">
        <f aca="false">-CHOOSE($G$3,AF313-AH313,AH313-AF313)</f>
        <v>#VALUE!</v>
      </c>
      <c r="AO313" s="90" t="n">
        <f aca="false">-CHOOSE($G$3,AI313-AL313,AK313-AI313)</f>
        <v>-0</v>
      </c>
      <c r="AP313" s="107" t="e">
        <f aca="false">SUM(AM313:AO313)</f>
        <v>#VALUE!</v>
      </c>
      <c r="AR313" s="90" t="e">
        <f aca="false">-CHOOSE($G$3,AD313-AC313,AC313-AD313)</f>
        <v>#VALUE!</v>
      </c>
      <c r="AS313" s="90" t="e">
        <f aca="false">-CHOOSE($G$3,AG313-AF313,AF313-AG313)</f>
        <v>#VALUE!</v>
      </c>
      <c r="AT313" s="90" t="n">
        <f aca="false">-CHOOSE($G$3,AJ313-AI313,AI313-AJ313:AJ314)</f>
        <v>-0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91" t="n">
        <f aca="false">AK313+AH313+AE313</f>
        <v>0</v>
      </c>
      <c r="AZ313" s="108"/>
    </row>
    <row r="314" customFormat="false" ht="12" hidden="false" customHeight="true" outlineLevel="0" collapsed="false">
      <c r="A314" s="25" t="n">
        <f aca="false">EDATE(A313,1)</f>
        <v>46204</v>
      </c>
      <c r="B314" s="95" t="n">
        <f aca="false">Inputs!S309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98" t="str">
        <f aca="false">VLOOKUP($A314,[1]!Table,MATCH(G$4,[1]!Curves,0))</f>
        <v/>
      </c>
      <c r="H314" s="99" t="e">
        <f aca="false">Inputs!W309</f>
        <v>#VALUE!</v>
      </c>
      <c r="I314" s="100" t="n">
        <f aca="false">Inputs!T309</f>
        <v>0</v>
      </c>
      <c r="J314" s="98" t="str">
        <f aca="false">VLOOKUP($A314,[1]!Table,MATCH(J$4,[1]!Curves,0))</f>
        <v/>
      </c>
      <c r="K314" s="99" t="e">
        <f aca="false">Inputs!X309</f>
        <v>#VALUE!</v>
      </c>
      <c r="L314" s="100" t="n">
        <f aca="false">Inputs!U309</f>
        <v>0</v>
      </c>
      <c r="M314" s="105" t="n">
        <v>0</v>
      </c>
      <c r="N314" s="99" t="n">
        <f aca="false">Inputs!Y309</f>
        <v>0</v>
      </c>
      <c r="O314" s="101" t="n">
        <f aca="false">Inputs!V309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0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e">
        <f aca="false">F314*G314</f>
        <v>#VALUE!</v>
      </c>
      <c r="AD314" s="90" t="e">
        <f aca="false">$F314*H314</f>
        <v>#VALUE!</v>
      </c>
      <c r="AE314" s="90" t="n">
        <f aca="false">$F314*I314</f>
        <v>0</v>
      </c>
      <c r="AF314" s="90" t="e">
        <f aca="false">$F314*J314</f>
        <v>#VALUE!</v>
      </c>
      <c r="AG314" s="90" t="e">
        <f aca="false">$F314*K314</f>
        <v>#VALUE!</v>
      </c>
      <c r="AH314" s="90" t="n">
        <f aca="false">$F314*L314</f>
        <v>0</v>
      </c>
      <c r="AI314" s="90" t="n">
        <f aca="false">$F314*M314</f>
        <v>0</v>
      </c>
      <c r="AJ314" s="90" t="n">
        <f aca="false">$F314*N314</f>
        <v>0</v>
      </c>
      <c r="AK314" s="90" t="n">
        <f aca="false">F314*O314</f>
        <v>0</v>
      </c>
      <c r="AL314" s="94"/>
      <c r="AM314" s="90" t="e">
        <f aca="false">-CHOOSE($G$3,AC314-AE314,AE314-AC314)</f>
        <v>#VALUE!</v>
      </c>
      <c r="AN314" s="90" t="e">
        <f aca="false">-CHOOSE($G$3,AF314-AH314,AH314-AF314)</f>
        <v>#VALUE!</v>
      </c>
      <c r="AO314" s="90" t="n">
        <f aca="false">-CHOOSE($G$3,AI314-AL314,AK314-AI314)</f>
        <v>-0</v>
      </c>
      <c r="AP314" s="107" t="e">
        <f aca="false">SUM(AM314:AO314)</f>
        <v>#VALUE!</v>
      </c>
      <c r="AR314" s="90" t="e">
        <f aca="false">-CHOOSE($G$3,AD314-AC314,AC314-AD314)</f>
        <v>#VALUE!</v>
      </c>
      <c r="AS314" s="90" t="e">
        <f aca="false">-CHOOSE($G$3,AG314-AF314,AF314-AG314)</f>
        <v>#VALUE!</v>
      </c>
      <c r="AT314" s="90" t="n">
        <f aca="false">-CHOOSE($G$3,AJ314-AI314,AI314-AJ314:AJ315)</f>
        <v>-0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91" t="n">
        <f aca="false">AK314+AH314+AE314</f>
        <v>0</v>
      </c>
      <c r="AZ314" s="108"/>
    </row>
    <row r="315" customFormat="false" ht="12" hidden="false" customHeight="true" outlineLevel="0" collapsed="false">
      <c r="A315" s="25" t="n">
        <f aca="false">EDATE(A314,1)</f>
        <v>46235</v>
      </c>
      <c r="B315" s="95" t="n">
        <f aca="false">Inputs!S310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98" t="str">
        <f aca="false">VLOOKUP($A315,[1]!Table,MATCH(G$4,[1]!Curves,0))</f>
        <v/>
      </c>
      <c r="H315" s="99" t="e">
        <f aca="false">Inputs!W310</f>
        <v>#VALUE!</v>
      </c>
      <c r="I315" s="100" t="n">
        <f aca="false">Inputs!T310</f>
        <v>0</v>
      </c>
      <c r="J315" s="98" t="str">
        <f aca="false">VLOOKUP($A315,[1]!Table,MATCH(J$4,[1]!Curves,0))</f>
        <v/>
      </c>
      <c r="K315" s="99" t="e">
        <f aca="false">Inputs!X310</f>
        <v>#VALUE!</v>
      </c>
      <c r="L315" s="100" t="n">
        <f aca="false">Inputs!U310</f>
        <v>0</v>
      </c>
      <c r="M315" s="105" t="n">
        <v>0</v>
      </c>
      <c r="N315" s="99" t="n">
        <f aca="false">Inputs!Y310</f>
        <v>0</v>
      </c>
      <c r="O315" s="101" t="n">
        <f aca="false">Inputs!V310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0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e">
        <f aca="false">F315*G315</f>
        <v>#VALUE!</v>
      </c>
      <c r="AD315" s="90" t="e">
        <f aca="false">$F315*H315</f>
        <v>#VALUE!</v>
      </c>
      <c r="AE315" s="90" t="n">
        <f aca="false">$F315*I315</f>
        <v>0</v>
      </c>
      <c r="AF315" s="90" t="e">
        <f aca="false">$F315*J315</f>
        <v>#VALUE!</v>
      </c>
      <c r="AG315" s="90" t="e">
        <f aca="false">$F315*K315</f>
        <v>#VALUE!</v>
      </c>
      <c r="AH315" s="90" t="n">
        <f aca="false">$F315*L315</f>
        <v>0</v>
      </c>
      <c r="AI315" s="90" t="n">
        <f aca="false">$F315*M315</f>
        <v>0</v>
      </c>
      <c r="AJ315" s="90" t="n">
        <f aca="false">$F315*N315</f>
        <v>0</v>
      </c>
      <c r="AK315" s="90" t="n">
        <f aca="false">F315*O315</f>
        <v>0</v>
      </c>
      <c r="AL315" s="94"/>
      <c r="AM315" s="90" t="e">
        <f aca="false">-CHOOSE($G$3,AC315-AE315,AE315-AC315)</f>
        <v>#VALUE!</v>
      </c>
      <c r="AN315" s="90" t="e">
        <f aca="false">-CHOOSE($G$3,AF315-AH315,AH315-AF315)</f>
        <v>#VALUE!</v>
      </c>
      <c r="AO315" s="90" t="n">
        <f aca="false">-CHOOSE($G$3,AI315-AL315,AK315-AI315)</f>
        <v>-0</v>
      </c>
      <c r="AP315" s="107" t="e">
        <f aca="false">SUM(AM315:AO315)</f>
        <v>#VALUE!</v>
      </c>
      <c r="AR315" s="90" t="e">
        <f aca="false">-CHOOSE($G$3,AD315-AC315,AC315-AD315)</f>
        <v>#VALUE!</v>
      </c>
      <c r="AS315" s="90" t="e">
        <f aca="false">-CHOOSE($G$3,AG315-AF315,AF315-AG315)</f>
        <v>#VALUE!</v>
      </c>
      <c r="AT315" s="90" t="n">
        <f aca="false">-CHOOSE($G$3,AJ315-AI315,AI315-AJ315:AJ316)</f>
        <v>-0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91" t="n">
        <f aca="false">AK315+AH315+AE315</f>
        <v>0</v>
      </c>
      <c r="AZ315" s="108"/>
    </row>
    <row r="316" customFormat="false" ht="12" hidden="false" customHeight="true" outlineLevel="0" collapsed="false">
      <c r="A316" s="25" t="n">
        <f aca="false">EDATE(A315,1)</f>
        <v>46266</v>
      </c>
      <c r="B316" s="95" t="n">
        <f aca="false">Inputs!S311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98" t="str">
        <f aca="false">VLOOKUP($A316,[1]!Table,MATCH(G$4,[1]!Curves,0))</f>
        <v/>
      </c>
      <c r="H316" s="99" t="e">
        <f aca="false">Inputs!W311</f>
        <v>#VALUE!</v>
      </c>
      <c r="I316" s="100" t="n">
        <f aca="false">Inputs!T311</f>
        <v>0</v>
      </c>
      <c r="J316" s="98" t="str">
        <f aca="false">VLOOKUP($A316,[1]!Table,MATCH(J$4,[1]!Curves,0))</f>
        <v/>
      </c>
      <c r="K316" s="99" t="e">
        <f aca="false">Inputs!X311</f>
        <v>#VALUE!</v>
      </c>
      <c r="L316" s="100" t="n">
        <f aca="false">Inputs!U311</f>
        <v>0</v>
      </c>
      <c r="M316" s="105" t="n">
        <v>0</v>
      </c>
      <c r="N316" s="99" t="n">
        <f aca="false">Inputs!Y311</f>
        <v>0</v>
      </c>
      <c r="O316" s="101" t="n">
        <f aca="false">Inputs!V311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0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e">
        <f aca="false">F316*G316</f>
        <v>#VALUE!</v>
      </c>
      <c r="AD316" s="90" t="e">
        <f aca="false">$F316*H316</f>
        <v>#VALUE!</v>
      </c>
      <c r="AE316" s="90" t="n">
        <f aca="false">$F316*I316</f>
        <v>0</v>
      </c>
      <c r="AF316" s="90" t="e">
        <f aca="false">$F316*J316</f>
        <v>#VALUE!</v>
      </c>
      <c r="AG316" s="90" t="e">
        <f aca="false">$F316*K316</f>
        <v>#VALUE!</v>
      </c>
      <c r="AH316" s="90" t="n">
        <f aca="false">$F316*L316</f>
        <v>0</v>
      </c>
      <c r="AI316" s="90" t="n">
        <f aca="false">$F316*M316</f>
        <v>0</v>
      </c>
      <c r="AJ316" s="90" t="n">
        <f aca="false">$F316*N316</f>
        <v>0</v>
      </c>
      <c r="AK316" s="90" t="n">
        <f aca="false">F316*O316</f>
        <v>0</v>
      </c>
      <c r="AL316" s="94"/>
      <c r="AM316" s="90" t="e">
        <f aca="false">-CHOOSE($G$3,AC316-AE316,AE316-AC316)</f>
        <v>#VALUE!</v>
      </c>
      <c r="AN316" s="90" t="e">
        <f aca="false">-CHOOSE($G$3,AF316-AH316,AH316-AF316)</f>
        <v>#VALUE!</v>
      </c>
      <c r="AO316" s="90" t="n">
        <f aca="false">-CHOOSE($G$3,AI316-AL316,AK316-AI316)</f>
        <v>-0</v>
      </c>
      <c r="AP316" s="107" t="e">
        <f aca="false">SUM(AM316:AO316)</f>
        <v>#VALUE!</v>
      </c>
      <c r="AR316" s="90" t="e">
        <f aca="false">-CHOOSE($G$3,AD316-AC316,AC316-AD316)</f>
        <v>#VALUE!</v>
      </c>
      <c r="AS316" s="90" t="e">
        <f aca="false">-CHOOSE($G$3,AG316-AF316,AF316-AG316)</f>
        <v>#VALUE!</v>
      </c>
      <c r="AT316" s="90" t="n">
        <f aca="false">-CHOOSE($G$3,AJ316-AI316,AI316-AJ316:AJ317)</f>
        <v>-0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91" t="n">
        <f aca="false">AK316+AH316+AE316</f>
        <v>0</v>
      </c>
      <c r="AZ316" s="108"/>
    </row>
    <row r="317" customFormat="false" ht="12" hidden="false" customHeight="true" outlineLevel="0" collapsed="false">
      <c r="A317" s="25" t="n">
        <f aca="false">EDATE(A316,1)</f>
        <v>46296</v>
      </c>
      <c r="B317" s="95" t="n">
        <f aca="false">Inputs!S312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98" t="str">
        <f aca="false">VLOOKUP($A317,[1]!Table,MATCH(G$4,[1]!Curves,0))</f>
        <v/>
      </c>
      <c r="H317" s="99" t="e">
        <f aca="false">Inputs!W312</f>
        <v>#VALUE!</v>
      </c>
      <c r="I317" s="100" t="n">
        <f aca="false">Inputs!T312</f>
        <v>0</v>
      </c>
      <c r="J317" s="98" t="str">
        <f aca="false">VLOOKUP($A317,[1]!Table,MATCH(J$4,[1]!Curves,0))</f>
        <v/>
      </c>
      <c r="K317" s="99" t="e">
        <f aca="false">Inputs!X312</f>
        <v>#VALUE!</v>
      </c>
      <c r="L317" s="100" t="n">
        <f aca="false">Inputs!U312</f>
        <v>0</v>
      </c>
      <c r="M317" s="105" t="n">
        <v>0</v>
      </c>
      <c r="N317" s="99" t="n">
        <f aca="false">Inputs!Y312</f>
        <v>0</v>
      </c>
      <c r="O317" s="101" t="n">
        <f aca="false">Inputs!V312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0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e">
        <f aca="false">F317*G317</f>
        <v>#VALUE!</v>
      </c>
      <c r="AD317" s="90" t="e">
        <f aca="false">$F317*H317</f>
        <v>#VALUE!</v>
      </c>
      <c r="AE317" s="90" t="n">
        <f aca="false">$F317*I317</f>
        <v>0</v>
      </c>
      <c r="AF317" s="90" t="e">
        <f aca="false">$F317*J317</f>
        <v>#VALUE!</v>
      </c>
      <c r="AG317" s="90" t="e">
        <f aca="false">$F317*K317</f>
        <v>#VALUE!</v>
      </c>
      <c r="AH317" s="90" t="n">
        <f aca="false">$F317*L317</f>
        <v>0</v>
      </c>
      <c r="AI317" s="90" t="n">
        <f aca="false">$F317*M317</f>
        <v>0</v>
      </c>
      <c r="AJ317" s="90" t="n">
        <f aca="false">$F317*N317</f>
        <v>0</v>
      </c>
      <c r="AK317" s="90" t="n">
        <f aca="false">F317*O317</f>
        <v>0</v>
      </c>
      <c r="AL317" s="94"/>
      <c r="AM317" s="90" t="e">
        <f aca="false">-CHOOSE($G$3,AC317-AE317,AE317-AC317)</f>
        <v>#VALUE!</v>
      </c>
      <c r="AN317" s="90" t="e">
        <f aca="false">-CHOOSE($G$3,AF317-AH317,AH317-AF317)</f>
        <v>#VALUE!</v>
      </c>
      <c r="AO317" s="90" t="n">
        <f aca="false">-CHOOSE($G$3,AI317-AL317,AK317-AI317)</f>
        <v>-0</v>
      </c>
      <c r="AP317" s="107" t="e">
        <f aca="false">SUM(AM317:AO317)</f>
        <v>#VALUE!</v>
      </c>
      <c r="AR317" s="90" t="e">
        <f aca="false">-CHOOSE($G$3,AD317-AC317,AC317-AD317)</f>
        <v>#VALUE!</v>
      </c>
      <c r="AS317" s="90" t="e">
        <f aca="false">-CHOOSE($G$3,AG317-AF317,AF317-AG317)</f>
        <v>#VALUE!</v>
      </c>
      <c r="AT317" s="90" t="n">
        <f aca="false">-CHOOSE($G$3,AJ317-AI317,AI317-AJ317:AJ318)</f>
        <v>-0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91" t="n">
        <f aca="false">AK317+AH317+AE317</f>
        <v>0</v>
      </c>
      <c r="AZ317" s="108"/>
    </row>
    <row r="318" customFormat="false" ht="12" hidden="false" customHeight="true" outlineLevel="0" collapsed="false">
      <c r="A318" s="25" t="n">
        <f aca="false">EDATE(A317,1)</f>
        <v>46327</v>
      </c>
      <c r="B318" s="95" t="n">
        <f aca="false">Inputs!S313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98" t="str">
        <f aca="false">VLOOKUP($A318,[1]!Table,MATCH(G$4,[1]!Curves,0))</f>
        <v/>
      </c>
      <c r="H318" s="99" t="e">
        <f aca="false">Inputs!W313</f>
        <v>#VALUE!</v>
      </c>
      <c r="I318" s="100" t="n">
        <f aca="false">Inputs!T313</f>
        <v>0</v>
      </c>
      <c r="J318" s="98" t="str">
        <f aca="false">VLOOKUP($A318,[1]!Table,MATCH(J$4,[1]!Curves,0))</f>
        <v/>
      </c>
      <c r="K318" s="99" t="e">
        <f aca="false">Inputs!X313</f>
        <v>#VALUE!</v>
      </c>
      <c r="L318" s="100" t="n">
        <f aca="false">Inputs!U313</f>
        <v>0</v>
      </c>
      <c r="M318" s="105" t="n">
        <v>0</v>
      </c>
      <c r="N318" s="99" t="n">
        <f aca="false">Inputs!Y313</f>
        <v>0</v>
      </c>
      <c r="O318" s="101" t="n">
        <f aca="false">Inputs!V313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0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e">
        <f aca="false">F318*G318</f>
        <v>#VALUE!</v>
      </c>
      <c r="AD318" s="90" t="e">
        <f aca="false">$F318*H318</f>
        <v>#VALUE!</v>
      </c>
      <c r="AE318" s="90" t="n">
        <f aca="false">$F318*I318</f>
        <v>0</v>
      </c>
      <c r="AF318" s="90" t="e">
        <f aca="false">$F318*J318</f>
        <v>#VALUE!</v>
      </c>
      <c r="AG318" s="90" t="e">
        <f aca="false">$F318*K318</f>
        <v>#VALUE!</v>
      </c>
      <c r="AH318" s="90" t="n">
        <f aca="false">$F318*L318</f>
        <v>0</v>
      </c>
      <c r="AI318" s="90" t="n">
        <f aca="false">$F318*M318</f>
        <v>0</v>
      </c>
      <c r="AJ318" s="90" t="n">
        <f aca="false">$F318*N318</f>
        <v>0</v>
      </c>
      <c r="AK318" s="90" t="n">
        <f aca="false">F318*O318</f>
        <v>0</v>
      </c>
      <c r="AL318" s="94"/>
      <c r="AM318" s="90" t="e">
        <f aca="false">-CHOOSE($G$3,AC318-AE318,AE318-AC318)</f>
        <v>#VALUE!</v>
      </c>
      <c r="AN318" s="90" t="e">
        <f aca="false">-CHOOSE($G$3,AF318-AH318,AH318-AF318)</f>
        <v>#VALUE!</v>
      </c>
      <c r="AO318" s="90" t="n">
        <f aca="false">-CHOOSE($G$3,AI318-AL318,AK318-AI318)</f>
        <v>-0</v>
      </c>
      <c r="AP318" s="107" t="e">
        <f aca="false">SUM(AM318:AO318)</f>
        <v>#VALUE!</v>
      </c>
      <c r="AR318" s="90" t="e">
        <f aca="false">-CHOOSE($G$3,AD318-AC318,AC318-AD318)</f>
        <v>#VALUE!</v>
      </c>
      <c r="AS318" s="90" t="e">
        <f aca="false">-CHOOSE($G$3,AG318-AF318,AF318-AG318)</f>
        <v>#VALUE!</v>
      </c>
      <c r="AT318" s="90" t="n">
        <f aca="false">-CHOOSE($G$3,AJ318-AI318,AI318-AJ318:AJ319)</f>
        <v>-0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91" t="n">
        <f aca="false">AK318+AH318+AE318</f>
        <v>0</v>
      </c>
      <c r="AZ318" s="108"/>
    </row>
    <row r="319" customFormat="false" ht="12" hidden="false" customHeight="true" outlineLevel="0" collapsed="false">
      <c r="A319" s="25" t="n">
        <f aca="false">EDATE(A318,1)</f>
        <v>46357</v>
      </c>
      <c r="B319" s="95" t="n">
        <f aca="false">Inputs!S314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98" t="str">
        <f aca="false">VLOOKUP($A319,[1]!Table,MATCH(G$4,[1]!Curves,0))</f>
        <v/>
      </c>
      <c r="H319" s="99" t="e">
        <f aca="false">Inputs!W314</f>
        <v>#VALUE!</v>
      </c>
      <c r="I319" s="100" t="n">
        <f aca="false">Inputs!T314</f>
        <v>0</v>
      </c>
      <c r="J319" s="98" t="str">
        <f aca="false">VLOOKUP($A319,[1]!Table,MATCH(J$4,[1]!Curves,0))</f>
        <v/>
      </c>
      <c r="K319" s="99" t="e">
        <f aca="false">Inputs!X314</f>
        <v>#VALUE!</v>
      </c>
      <c r="L319" s="100" t="n">
        <f aca="false">Inputs!U314</f>
        <v>0</v>
      </c>
      <c r="M319" s="105" t="n">
        <v>0</v>
      </c>
      <c r="N319" s="99" t="n">
        <f aca="false">Inputs!Y314</f>
        <v>0</v>
      </c>
      <c r="O319" s="101" t="n">
        <f aca="false">Inputs!V314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0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e">
        <f aca="false">F319*G319</f>
        <v>#VALUE!</v>
      </c>
      <c r="AD319" s="90" t="e">
        <f aca="false">$F319*H319</f>
        <v>#VALUE!</v>
      </c>
      <c r="AE319" s="90" t="n">
        <f aca="false">$F319*I319</f>
        <v>0</v>
      </c>
      <c r="AF319" s="90" t="e">
        <f aca="false">$F319*J319</f>
        <v>#VALUE!</v>
      </c>
      <c r="AG319" s="90" t="e">
        <f aca="false">$F319*K319</f>
        <v>#VALUE!</v>
      </c>
      <c r="AH319" s="90" t="n">
        <f aca="false">$F319*L319</f>
        <v>0</v>
      </c>
      <c r="AI319" s="90" t="n">
        <f aca="false">$F319*M319</f>
        <v>0</v>
      </c>
      <c r="AJ319" s="90" t="n">
        <f aca="false">$F319*N319</f>
        <v>0</v>
      </c>
      <c r="AK319" s="90" t="n">
        <f aca="false">F319*O319</f>
        <v>0</v>
      </c>
      <c r="AL319" s="94"/>
      <c r="AM319" s="90" t="e">
        <f aca="false">-CHOOSE($G$3,AC319-AE319,AE319-AC319)</f>
        <v>#VALUE!</v>
      </c>
      <c r="AN319" s="90" t="e">
        <f aca="false">-CHOOSE($G$3,AF319-AH319,AH319-AF319)</f>
        <v>#VALUE!</v>
      </c>
      <c r="AO319" s="90" t="n">
        <f aca="false">-CHOOSE($G$3,AI319-AL319,AK319-AI319)</f>
        <v>-0</v>
      </c>
      <c r="AP319" s="107" t="e">
        <f aca="false">SUM(AM319:AO319)</f>
        <v>#VALUE!</v>
      </c>
      <c r="AR319" s="90" t="e">
        <f aca="false">-CHOOSE($G$3,AD319-AC319,AC319-AD319)</f>
        <v>#VALUE!</v>
      </c>
      <c r="AS319" s="90" t="e">
        <f aca="false">-CHOOSE($G$3,AG319-AF319,AF319-AG319)</f>
        <v>#VALUE!</v>
      </c>
      <c r="AT319" s="90" t="n">
        <f aca="false">-CHOOSE($G$3,AJ319-AI319,AI319-AJ319:AJ320)</f>
        <v>-0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91" t="n">
        <f aca="false">AK319+AH319+AE319</f>
        <v>0</v>
      </c>
      <c r="AZ319" s="108"/>
    </row>
    <row r="320" customFormat="false" ht="12" hidden="false" customHeight="true" outlineLevel="0" collapsed="false">
      <c r="A320" s="25" t="n">
        <f aca="false">EDATE(A319,1)</f>
        <v>46388</v>
      </c>
      <c r="B320" s="95" t="n">
        <f aca="false">Inputs!S315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98" t="str">
        <f aca="false">VLOOKUP($A320,[1]!Table,MATCH(G$4,[1]!Curves,0))</f>
        <v/>
      </c>
      <c r="H320" s="99" t="e">
        <f aca="false">Inputs!W315</f>
        <v>#VALUE!</v>
      </c>
      <c r="I320" s="100" t="n">
        <f aca="false">Inputs!T315</f>
        <v>0</v>
      </c>
      <c r="J320" s="98" t="str">
        <f aca="false">VLOOKUP($A320,[1]!Table,MATCH(J$4,[1]!Curves,0))</f>
        <v/>
      </c>
      <c r="K320" s="99" t="e">
        <f aca="false">Inputs!X315</f>
        <v>#VALUE!</v>
      </c>
      <c r="L320" s="100" t="n">
        <f aca="false">Inputs!U315</f>
        <v>0</v>
      </c>
      <c r="M320" s="105" t="n">
        <v>0</v>
      </c>
      <c r="N320" s="99" t="n">
        <f aca="false">Inputs!Y315</f>
        <v>0</v>
      </c>
      <c r="O320" s="101" t="n">
        <f aca="false">Inputs!V315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0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e">
        <f aca="false">F320*G320</f>
        <v>#VALUE!</v>
      </c>
      <c r="AD320" s="90" t="e">
        <f aca="false">$F320*H320</f>
        <v>#VALUE!</v>
      </c>
      <c r="AE320" s="90" t="n">
        <f aca="false">$F320*I320</f>
        <v>0</v>
      </c>
      <c r="AF320" s="90" t="e">
        <f aca="false">$F320*J320</f>
        <v>#VALUE!</v>
      </c>
      <c r="AG320" s="90" t="e">
        <f aca="false">$F320*K320</f>
        <v>#VALUE!</v>
      </c>
      <c r="AH320" s="90" t="n">
        <f aca="false">$F320*L320</f>
        <v>0</v>
      </c>
      <c r="AI320" s="90" t="n">
        <f aca="false">$F320*M320</f>
        <v>0</v>
      </c>
      <c r="AJ320" s="90" t="n">
        <f aca="false">$F320*N320</f>
        <v>0</v>
      </c>
      <c r="AK320" s="90" t="n">
        <f aca="false">F320*O320</f>
        <v>0</v>
      </c>
      <c r="AL320" s="94"/>
      <c r="AM320" s="90" t="e">
        <f aca="false">-CHOOSE($G$3,AC320-AE320,AE320-AC320)</f>
        <v>#VALUE!</v>
      </c>
      <c r="AN320" s="90" t="e">
        <f aca="false">-CHOOSE($G$3,AF320-AH320,AH320-AF320)</f>
        <v>#VALUE!</v>
      </c>
      <c r="AO320" s="90" t="n">
        <f aca="false">-CHOOSE($G$3,AI320-AL320,AK320-AI320)</f>
        <v>-0</v>
      </c>
      <c r="AP320" s="107" t="e">
        <f aca="false">SUM(AM320:AO320)</f>
        <v>#VALUE!</v>
      </c>
      <c r="AR320" s="90" t="e">
        <f aca="false">-CHOOSE($G$3,AD320-AC320,AC320-AD320)</f>
        <v>#VALUE!</v>
      </c>
      <c r="AS320" s="90" t="e">
        <f aca="false">-CHOOSE($G$3,AG320-AF320,AF320-AG320)</f>
        <v>#VALUE!</v>
      </c>
      <c r="AT320" s="90" t="n">
        <f aca="false">-CHOOSE($G$3,AJ320-AI320,AI320-AJ320:AJ321)</f>
        <v>-0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91" t="n">
        <f aca="false">AK320+AH320+AE320</f>
        <v>0</v>
      </c>
      <c r="AZ320" s="108"/>
    </row>
    <row r="321" customFormat="false" ht="12" hidden="false" customHeight="true" outlineLevel="0" collapsed="false">
      <c r="A321" s="25" t="n">
        <f aca="false">EDATE(A320,1)</f>
        <v>46419</v>
      </c>
      <c r="B321" s="95" t="n">
        <f aca="false">Inputs!S316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98" t="str">
        <f aca="false">VLOOKUP($A321,[1]!Table,MATCH(G$4,[1]!Curves,0))</f>
        <v/>
      </c>
      <c r="H321" s="99" t="e">
        <f aca="false">Inputs!W316</f>
        <v>#VALUE!</v>
      </c>
      <c r="I321" s="100" t="n">
        <f aca="false">Inputs!T316</f>
        <v>0</v>
      </c>
      <c r="J321" s="98" t="str">
        <f aca="false">VLOOKUP($A321,[1]!Table,MATCH(J$4,[1]!Curves,0))</f>
        <v/>
      </c>
      <c r="K321" s="99" t="e">
        <f aca="false">Inputs!X316</f>
        <v>#VALUE!</v>
      </c>
      <c r="L321" s="100" t="n">
        <f aca="false">Inputs!U316</f>
        <v>0</v>
      </c>
      <c r="M321" s="105" t="n">
        <v>0</v>
      </c>
      <c r="N321" s="99" t="n">
        <f aca="false">Inputs!Y316</f>
        <v>0</v>
      </c>
      <c r="O321" s="101" t="n">
        <f aca="false">Inputs!V316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0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e">
        <f aca="false">F321*G321</f>
        <v>#VALUE!</v>
      </c>
      <c r="AD321" s="90" t="e">
        <f aca="false">$F321*H321</f>
        <v>#VALUE!</v>
      </c>
      <c r="AE321" s="90" t="n">
        <f aca="false">$F321*I321</f>
        <v>0</v>
      </c>
      <c r="AF321" s="90" t="e">
        <f aca="false">$F321*J321</f>
        <v>#VALUE!</v>
      </c>
      <c r="AG321" s="90" t="e">
        <f aca="false">$F321*K321</f>
        <v>#VALUE!</v>
      </c>
      <c r="AH321" s="90" t="n">
        <f aca="false">$F321*L321</f>
        <v>0</v>
      </c>
      <c r="AI321" s="90" t="n">
        <f aca="false">$F321*M321</f>
        <v>0</v>
      </c>
      <c r="AJ321" s="90" t="n">
        <f aca="false">$F321*N321</f>
        <v>0</v>
      </c>
      <c r="AK321" s="90" t="n">
        <f aca="false">F321*O321</f>
        <v>0</v>
      </c>
      <c r="AL321" s="94"/>
      <c r="AM321" s="90" t="e">
        <f aca="false">-CHOOSE($G$3,AC321-AE321,AE321-AC321)</f>
        <v>#VALUE!</v>
      </c>
      <c r="AN321" s="90" t="e">
        <f aca="false">-CHOOSE($G$3,AF321-AH321,AH321-AF321)</f>
        <v>#VALUE!</v>
      </c>
      <c r="AO321" s="90" t="n">
        <f aca="false">-CHOOSE($G$3,AI321-AL321,AK321-AI321)</f>
        <v>-0</v>
      </c>
      <c r="AP321" s="107" t="e">
        <f aca="false">SUM(AM321:AO321)</f>
        <v>#VALUE!</v>
      </c>
      <c r="AR321" s="90" t="e">
        <f aca="false">-CHOOSE($G$3,AD321-AC321,AC321-AD321)</f>
        <v>#VALUE!</v>
      </c>
      <c r="AS321" s="90" t="e">
        <f aca="false">-CHOOSE($G$3,AG321-AF321,AF321-AG321)</f>
        <v>#VALUE!</v>
      </c>
      <c r="AT321" s="90" t="n">
        <f aca="false">-CHOOSE($G$3,AJ321-AI321,AI321-AJ321:AJ322)</f>
        <v>-0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91" t="n">
        <f aca="false">AK321+AH321+AE321</f>
        <v>0</v>
      </c>
      <c r="AZ321" s="108"/>
    </row>
    <row r="322" customFormat="false" ht="12" hidden="false" customHeight="true" outlineLevel="0" collapsed="false">
      <c r="A322" s="25" t="n">
        <f aca="false">EDATE(A321,1)</f>
        <v>46447</v>
      </c>
      <c r="B322" s="95" t="n">
        <f aca="false">Inputs!S317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98" t="str">
        <f aca="false">VLOOKUP($A322,[1]!Table,MATCH(G$4,[1]!Curves,0))</f>
        <v/>
      </c>
      <c r="H322" s="99" t="e">
        <f aca="false">Inputs!W317</f>
        <v>#VALUE!</v>
      </c>
      <c r="I322" s="100" t="n">
        <f aca="false">Inputs!T317</f>
        <v>0</v>
      </c>
      <c r="J322" s="98" t="str">
        <f aca="false">VLOOKUP($A322,[1]!Table,MATCH(J$4,[1]!Curves,0))</f>
        <v/>
      </c>
      <c r="K322" s="99" t="e">
        <f aca="false">Inputs!X317</f>
        <v>#VALUE!</v>
      </c>
      <c r="L322" s="100" t="n">
        <f aca="false">Inputs!U317</f>
        <v>0</v>
      </c>
      <c r="M322" s="105" t="n">
        <v>0</v>
      </c>
      <c r="N322" s="99" t="n">
        <f aca="false">Inputs!Y317</f>
        <v>0</v>
      </c>
      <c r="O322" s="101" t="n">
        <f aca="false">Inputs!V317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0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e">
        <f aca="false">F322*G322</f>
        <v>#VALUE!</v>
      </c>
      <c r="AD322" s="90" t="e">
        <f aca="false">$F322*H322</f>
        <v>#VALUE!</v>
      </c>
      <c r="AE322" s="90" t="n">
        <f aca="false">$F322*I322</f>
        <v>0</v>
      </c>
      <c r="AF322" s="90" t="e">
        <f aca="false">$F322*J322</f>
        <v>#VALUE!</v>
      </c>
      <c r="AG322" s="90" t="e">
        <f aca="false">$F322*K322</f>
        <v>#VALUE!</v>
      </c>
      <c r="AH322" s="90" t="n">
        <f aca="false">$F322*L322</f>
        <v>0</v>
      </c>
      <c r="AI322" s="90" t="n">
        <f aca="false">$F322*M322</f>
        <v>0</v>
      </c>
      <c r="AJ322" s="90" t="n">
        <f aca="false">$F322*N322</f>
        <v>0</v>
      </c>
      <c r="AK322" s="90" t="n">
        <f aca="false">F322*O322</f>
        <v>0</v>
      </c>
      <c r="AL322" s="94"/>
      <c r="AM322" s="90" t="e">
        <f aca="false">-CHOOSE($G$3,AC322-AE322,AE322-AC322)</f>
        <v>#VALUE!</v>
      </c>
      <c r="AN322" s="90" t="e">
        <f aca="false">-CHOOSE($G$3,AF322-AH322,AH322-AF322)</f>
        <v>#VALUE!</v>
      </c>
      <c r="AO322" s="90" t="n">
        <f aca="false">-CHOOSE($G$3,AI322-AL322,AK322-AI322)</f>
        <v>-0</v>
      </c>
      <c r="AP322" s="107" t="e">
        <f aca="false">SUM(AM322:AO322)</f>
        <v>#VALUE!</v>
      </c>
      <c r="AR322" s="90" t="e">
        <f aca="false">-CHOOSE($G$3,AD322-AC322,AC322-AD322)</f>
        <v>#VALUE!</v>
      </c>
      <c r="AS322" s="90" t="e">
        <f aca="false">-CHOOSE($G$3,AG322-AF322,AF322-AG322)</f>
        <v>#VALUE!</v>
      </c>
      <c r="AT322" s="90" t="n">
        <f aca="false">-CHOOSE($G$3,AJ322-AI322,AI322-AJ322:AJ323)</f>
        <v>-0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91" t="n">
        <f aca="false">AK322+AH322+AE322</f>
        <v>0</v>
      </c>
      <c r="AZ322" s="108"/>
    </row>
    <row r="323" customFormat="false" ht="12" hidden="false" customHeight="true" outlineLevel="0" collapsed="false">
      <c r="A323" s="25" t="n">
        <f aca="false">EDATE(A322,1)</f>
        <v>46478</v>
      </c>
      <c r="B323" s="95" t="n">
        <f aca="false">Inputs!S318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98" t="str">
        <f aca="false">VLOOKUP($A323,[1]!Table,MATCH(G$4,[1]!Curves,0))</f>
        <v/>
      </c>
      <c r="H323" s="99" t="e">
        <f aca="false">Inputs!W318</f>
        <v>#VALUE!</v>
      </c>
      <c r="I323" s="100" t="n">
        <f aca="false">Inputs!T318</f>
        <v>0</v>
      </c>
      <c r="J323" s="98" t="str">
        <f aca="false">VLOOKUP($A323,[1]!Table,MATCH(J$4,[1]!Curves,0))</f>
        <v/>
      </c>
      <c r="K323" s="99" t="e">
        <f aca="false">Inputs!X318</f>
        <v>#VALUE!</v>
      </c>
      <c r="L323" s="100" t="n">
        <f aca="false">Inputs!U318</f>
        <v>0</v>
      </c>
      <c r="M323" s="105" t="n">
        <v>0</v>
      </c>
      <c r="N323" s="99" t="n">
        <f aca="false">Inputs!Y318</f>
        <v>0</v>
      </c>
      <c r="O323" s="101" t="n">
        <f aca="false">Inputs!V318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0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e">
        <f aca="false">F323*G323</f>
        <v>#VALUE!</v>
      </c>
      <c r="AD323" s="90" t="e">
        <f aca="false">$F323*H323</f>
        <v>#VALUE!</v>
      </c>
      <c r="AE323" s="90" t="n">
        <f aca="false">$F323*I323</f>
        <v>0</v>
      </c>
      <c r="AF323" s="90" t="e">
        <f aca="false">$F323*J323</f>
        <v>#VALUE!</v>
      </c>
      <c r="AG323" s="90" t="e">
        <f aca="false">$F323*K323</f>
        <v>#VALUE!</v>
      </c>
      <c r="AH323" s="90" t="n">
        <f aca="false">$F323*L323</f>
        <v>0</v>
      </c>
      <c r="AI323" s="90" t="n">
        <f aca="false">$F323*M323</f>
        <v>0</v>
      </c>
      <c r="AJ323" s="90" t="n">
        <f aca="false">$F323*N323</f>
        <v>0</v>
      </c>
      <c r="AK323" s="90" t="n">
        <f aca="false">F323*O323</f>
        <v>0</v>
      </c>
      <c r="AL323" s="94"/>
      <c r="AM323" s="90" t="e">
        <f aca="false">-CHOOSE($G$3,AC323-AE323,AE323-AC323)</f>
        <v>#VALUE!</v>
      </c>
      <c r="AN323" s="90" t="e">
        <f aca="false">-CHOOSE($G$3,AF323-AH323,AH323-AF323)</f>
        <v>#VALUE!</v>
      </c>
      <c r="AO323" s="90" t="n">
        <f aca="false">-CHOOSE($G$3,AI323-AL323,AK323-AI323)</f>
        <v>-0</v>
      </c>
      <c r="AP323" s="107" t="e">
        <f aca="false">SUM(AM323:AO323)</f>
        <v>#VALUE!</v>
      </c>
      <c r="AR323" s="90" t="e">
        <f aca="false">-CHOOSE($G$3,AD323-AC323,AC323-AD323)</f>
        <v>#VALUE!</v>
      </c>
      <c r="AS323" s="90" t="e">
        <f aca="false">-CHOOSE($G$3,AG323-AF323,AF323-AG323)</f>
        <v>#VALUE!</v>
      </c>
      <c r="AT323" s="90" t="n">
        <f aca="false">-CHOOSE($G$3,AJ323-AI323,AI323-AJ323:AJ324)</f>
        <v>-0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91" t="n">
        <f aca="false">AK323+AH323+AE323</f>
        <v>0</v>
      </c>
      <c r="AZ323" s="108"/>
    </row>
    <row r="324" customFormat="false" ht="12" hidden="false" customHeight="true" outlineLevel="0" collapsed="false">
      <c r="A324" s="25" t="n">
        <f aca="false">EDATE(A323,1)</f>
        <v>46508</v>
      </c>
      <c r="B324" s="95" t="n">
        <f aca="false">Inputs!S319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98" t="str">
        <f aca="false">VLOOKUP($A324,[1]!Table,MATCH(G$4,[1]!Curves,0))</f>
        <v/>
      </c>
      <c r="H324" s="99" t="e">
        <f aca="false">Inputs!W319</f>
        <v>#VALUE!</v>
      </c>
      <c r="I324" s="100" t="n">
        <f aca="false">Inputs!T319</f>
        <v>0</v>
      </c>
      <c r="J324" s="98" t="str">
        <f aca="false">VLOOKUP($A324,[1]!Table,MATCH(J$4,[1]!Curves,0))</f>
        <v/>
      </c>
      <c r="K324" s="99" t="e">
        <f aca="false">Inputs!X319</f>
        <v>#VALUE!</v>
      </c>
      <c r="L324" s="100" t="n">
        <f aca="false">Inputs!U319</f>
        <v>0</v>
      </c>
      <c r="M324" s="105" t="n">
        <v>0</v>
      </c>
      <c r="N324" s="99" t="n">
        <f aca="false">Inputs!Y319</f>
        <v>0</v>
      </c>
      <c r="O324" s="101" t="n">
        <f aca="false">Inputs!V319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0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e">
        <f aca="false">F324*G324</f>
        <v>#VALUE!</v>
      </c>
      <c r="AD324" s="90" t="e">
        <f aca="false">$F324*H324</f>
        <v>#VALUE!</v>
      </c>
      <c r="AE324" s="90" t="n">
        <f aca="false">$F324*I324</f>
        <v>0</v>
      </c>
      <c r="AF324" s="90" t="e">
        <f aca="false">$F324*J324</f>
        <v>#VALUE!</v>
      </c>
      <c r="AG324" s="90" t="e">
        <f aca="false">$F324*K324</f>
        <v>#VALUE!</v>
      </c>
      <c r="AH324" s="90" t="n">
        <f aca="false">$F324*L324</f>
        <v>0</v>
      </c>
      <c r="AI324" s="90" t="n">
        <f aca="false">$F324*M324</f>
        <v>0</v>
      </c>
      <c r="AJ324" s="90" t="n">
        <f aca="false">$F324*N324</f>
        <v>0</v>
      </c>
      <c r="AK324" s="90" t="n">
        <f aca="false">F324*O324</f>
        <v>0</v>
      </c>
      <c r="AL324" s="94"/>
      <c r="AM324" s="90" t="e">
        <f aca="false">-CHOOSE($G$3,AC324-AE324,AE324-AC324)</f>
        <v>#VALUE!</v>
      </c>
      <c r="AN324" s="90" t="e">
        <f aca="false">-CHOOSE($G$3,AF324-AH324,AH324-AF324)</f>
        <v>#VALUE!</v>
      </c>
      <c r="AO324" s="90" t="n">
        <f aca="false">-CHOOSE($G$3,AI324-AL324,AK324-AI324)</f>
        <v>-0</v>
      </c>
      <c r="AP324" s="107" t="e">
        <f aca="false">SUM(AM324:AO324)</f>
        <v>#VALUE!</v>
      </c>
      <c r="AR324" s="90" t="e">
        <f aca="false">-CHOOSE($G$3,AD324-AC324,AC324-AD324)</f>
        <v>#VALUE!</v>
      </c>
      <c r="AS324" s="90" t="e">
        <f aca="false">-CHOOSE($G$3,AG324-AF324,AF324-AG324)</f>
        <v>#VALUE!</v>
      </c>
      <c r="AT324" s="90" t="n">
        <f aca="false">-CHOOSE($G$3,AJ324-AI324,AI324-AJ324:AJ325)</f>
        <v>-0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91" t="n">
        <f aca="false">AK324+AH324+AE324</f>
        <v>0</v>
      </c>
      <c r="AZ324" s="108"/>
    </row>
    <row r="325" customFormat="false" ht="12" hidden="false" customHeight="true" outlineLevel="0" collapsed="false">
      <c r="A325" s="25" t="n">
        <f aca="false">EDATE(A324,1)</f>
        <v>46539</v>
      </c>
      <c r="B325" s="95" t="n">
        <f aca="false">Inputs!S320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98" t="str">
        <f aca="false">VLOOKUP($A325,[1]!Table,MATCH(G$4,[1]!Curves,0))</f>
        <v/>
      </c>
      <c r="H325" s="99" t="e">
        <f aca="false">Inputs!W320</f>
        <v>#VALUE!</v>
      </c>
      <c r="I325" s="100" t="n">
        <f aca="false">Inputs!T320</f>
        <v>0</v>
      </c>
      <c r="J325" s="98" t="str">
        <f aca="false">VLOOKUP($A325,[1]!Table,MATCH(J$4,[1]!Curves,0))</f>
        <v/>
      </c>
      <c r="K325" s="99" t="e">
        <f aca="false">Inputs!X320</f>
        <v>#VALUE!</v>
      </c>
      <c r="L325" s="100" t="n">
        <f aca="false">Inputs!U320</f>
        <v>0</v>
      </c>
      <c r="M325" s="105" t="n">
        <v>0</v>
      </c>
      <c r="N325" s="99" t="n">
        <f aca="false">Inputs!Y320</f>
        <v>0</v>
      </c>
      <c r="O325" s="101" t="n">
        <f aca="false">Inputs!V320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0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e">
        <f aca="false">F325*G325</f>
        <v>#VALUE!</v>
      </c>
      <c r="AD325" s="90" t="e">
        <f aca="false">$F325*H325</f>
        <v>#VALUE!</v>
      </c>
      <c r="AE325" s="90" t="n">
        <f aca="false">$F325*I325</f>
        <v>0</v>
      </c>
      <c r="AF325" s="90" t="e">
        <f aca="false">$F325*J325</f>
        <v>#VALUE!</v>
      </c>
      <c r="AG325" s="90" t="e">
        <f aca="false">$F325*K325</f>
        <v>#VALUE!</v>
      </c>
      <c r="AH325" s="90" t="n">
        <f aca="false">$F325*L325</f>
        <v>0</v>
      </c>
      <c r="AI325" s="90" t="n">
        <f aca="false">$F325*M325</f>
        <v>0</v>
      </c>
      <c r="AJ325" s="90" t="n">
        <f aca="false">$F325*N325</f>
        <v>0</v>
      </c>
      <c r="AK325" s="90" t="n">
        <f aca="false">F325*O325</f>
        <v>0</v>
      </c>
      <c r="AL325" s="94"/>
      <c r="AM325" s="90" t="e">
        <f aca="false">-CHOOSE($G$3,AC325-AE325,AE325-AC325)</f>
        <v>#VALUE!</v>
      </c>
      <c r="AN325" s="90" t="e">
        <f aca="false">-CHOOSE($G$3,AF325-AH325,AH325-AF325)</f>
        <v>#VALUE!</v>
      </c>
      <c r="AO325" s="90" t="n">
        <f aca="false">-CHOOSE($G$3,AI325-AL325,AK325-AI325)</f>
        <v>-0</v>
      </c>
      <c r="AP325" s="107" t="e">
        <f aca="false">SUM(AM325:AO325)</f>
        <v>#VALUE!</v>
      </c>
      <c r="AR325" s="90" t="e">
        <f aca="false">-CHOOSE($G$3,AD325-AC325,AC325-AD325)</f>
        <v>#VALUE!</v>
      </c>
      <c r="AS325" s="90" t="e">
        <f aca="false">-CHOOSE($G$3,AG325-AF325,AF325-AG325)</f>
        <v>#VALUE!</v>
      </c>
      <c r="AT325" s="90" t="n">
        <f aca="false">-CHOOSE($G$3,AJ325-AI325,AI325-AJ325:AJ326)</f>
        <v>-0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91" t="n">
        <f aca="false">AK325+AH325+AE325</f>
        <v>0</v>
      </c>
      <c r="AZ325" s="108"/>
    </row>
    <row r="326" customFormat="false" ht="12" hidden="false" customHeight="true" outlineLevel="0" collapsed="false">
      <c r="A326" s="25" t="n">
        <f aca="false">EDATE(A325,1)</f>
        <v>46569</v>
      </c>
      <c r="B326" s="95" t="n">
        <f aca="false">Inputs!S321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98" t="str">
        <f aca="false">VLOOKUP($A326,[1]!Table,MATCH(G$4,[1]!Curves,0))</f>
        <v/>
      </c>
      <c r="H326" s="99" t="e">
        <f aca="false">Inputs!W321</f>
        <v>#VALUE!</v>
      </c>
      <c r="I326" s="100" t="n">
        <f aca="false">Inputs!T321</f>
        <v>0</v>
      </c>
      <c r="J326" s="98" t="str">
        <f aca="false">VLOOKUP($A326,[1]!Table,MATCH(J$4,[1]!Curves,0))</f>
        <v/>
      </c>
      <c r="K326" s="99" t="e">
        <f aca="false">Inputs!X321</f>
        <v>#VALUE!</v>
      </c>
      <c r="L326" s="100" t="n">
        <f aca="false">Inputs!U321</f>
        <v>0</v>
      </c>
      <c r="M326" s="105" t="n">
        <v>0</v>
      </c>
      <c r="N326" s="99" t="n">
        <f aca="false">Inputs!Y321</f>
        <v>0</v>
      </c>
      <c r="O326" s="101" t="n">
        <f aca="false">Inputs!V321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0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e">
        <f aca="false">F326*G326</f>
        <v>#VALUE!</v>
      </c>
      <c r="AD326" s="90" t="e">
        <f aca="false">$F326*H326</f>
        <v>#VALUE!</v>
      </c>
      <c r="AE326" s="90" t="n">
        <f aca="false">$F326*I326</f>
        <v>0</v>
      </c>
      <c r="AF326" s="90" t="e">
        <f aca="false">$F326*J326</f>
        <v>#VALUE!</v>
      </c>
      <c r="AG326" s="90" t="e">
        <f aca="false">$F326*K326</f>
        <v>#VALUE!</v>
      </c>
      <c r="AH326" s="90" t="n">
        <f aca="false">$F326*L326</f>
        <v>0</v>
      </c>
      <c r="AI326" s="90" t="n">
        <f aca="false">$F326*M326</f>
        <v>0</v>
      </c>
      <c r="AJ326" s="90" t="n">
        <f aca="false">$F326*N326</f>
        <v>0</v>
      </c>
      <c r="AK326" s="90" t="n">
        <f aca="false">F326*O326</f>
        <v>0</v>
      </c>
      <c r="AL326" s="94"/>
      <c r="AM326" s="90" t="e">
        <f aca="false">-CHOOSE($G$3,AC326-AE326,AE326-AC326)</f>
        <v>#VALUE!</v>
      </c>
      <c r="AN326" s="90" t="e">
        <f aca="false">-CHOOSE($G$3,AF326-AH326,AH326-AF326)</f>
        <v>#VALUE!</v>
      </c>
      <c r="AO326" s="90" t="n">
        <f aca="false">-CHOOSE($G$3,AI326-AL326,AK326-AI326)</f>
        <v>-0</v>
      </c>
      <c r="AP326" s="107" t="e">
        <f aca="false">SUM(AM326:AO326)</f>
        <v>#VALUE!</v>
      </c>
      <c r="AR326" s="90" t="e">
        <f aca="false">-CHOOSE($G$3,AD326-AC326,AC326-AD326)</f>
        <v>#VALUE!</v>
      </c>
      <c r="AS326" s="90" t="e">
        <f aca="false">-CHOOSE($G$3,AG326-AF326,AF326-AG326)</f>
        <v>#VALUE!</v>
      </c>
      <c r="AT326" s="90" t="n">
        <f aca="false">-CHOOSE($G$3,AJ326-AI326,AI326-AJ326:AJ327)</f>
        <v>-0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91" t="n">
        <f aca="false">AK326+AH326+AE326</f>
        <v>0</v>
      </c>
      <c r="AZ326" s="108"/>
    </row>
    <row r="327" customFormat="false" ht="12" hidden="false" customHeight="true" outlineLevel="0" collapsed="false">
      <c r="A327" s="25" t="n">
        <f aca="false">EDATE(A326,1)</f>
        <v>46600</v>
      </c>
      <c r="B327" s="95" t="n">
        <f aca="false">Inputs!S322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98" t="str">
        <f aca="false">VLOOKUP($A327,[1]!Table,MATCH(G$4,[1]!Curves,0))</f>
        <v/>
      </c>
      <c r="H327" s="99" t="e">
        <f aca="false">Inputs!W322</f>
        <v>#VALUE!</v>
      </c>
      <c r="I327" s="100" t="n">
        <f aca="false">Inputs!T322</f>
        <v>0</v>
      </c>
      <c r="J327" s="98" t="str">
        <f aca="false">VLOOKUP($A327,[1]!Table,MATCH(J$4,[1]!Curves,0))</f>
        <v/>
      </c>
      <c r="K327" s="99" t="e">
        <f aca="false">Inputs!X322</f>
        <v>#VALUE!</v>
      </c>
      <c r="L327" s="100" t="n">
        <f aca="false">Inputs!U322</f>
        <v>0</v>
      </c>
      <c r="M327" s="105" t="n">
        <v>0</v>
      </c>
      <c r="N327" s="99" t="n">
        <f aca="false">Inputs!Y322</f>
        <v>0</v>
      </c>
      <c r="O327" s="101" t="n">
        <f aca="false">Inputs!V322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0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e">
        <f aca="false">F327*G327</f>
        <v>#VALUE!</v>
      </c>
      <c r="AD327" s="90" t="e">
        <f aca="false">$F327*H327</f>
        <v>#VALUE!</v>
      </c>
      <c r="AE327" s="90" t="n">
        <f aca="false">$F327*I327</f>
        <v>0</v>
      </c>
      <c r="AF327" s="90" t="e">
        <f aca="false">$F327*J327</f>
        <v>#VALUE!</v>
      </c>
      <c r="AG327" s="90" t="e">
        <f aca="false">$F327*K327</f>
        <v>#VALUE!</v>
      </c>
      <c r="AH327" s="90" t="n">
        <f aca="false">$F327*L327</f>
        <v>0</v>
      </c>
      <c r="AI327" s="90" t="n">
        <f aca="false">$F327*M327</f>
        <v>0</v>
      </c>
      <c r="AJ327" s="90" t="n">
        <f aca="false">$F327*N327</f>
        <v>0</v>
      </c>
      <c r="AK327" s="90" t="n">
        <f aca="false">F327*O327</f>
        <v>0</v>
      </c>
      <c r="AL327" s="94"/>
      <c r="AM327" s="90" t="e">
        <f aca="false">-CHOOSE($G$3,AC327-AE327,AE327-AC327)</f>
        <v>#VALUE!</v>
      </c>
      <c r="AN327" s="90" t="e">
        <f aca="false">-CHOOSE($G$3,AF327-AH327,AH327-AF327)</f>
        <v>#VALUE!</v>
      </c>
      <c r="AO327" s="90" t="n">
        <f aca="false">-CHOOSE($G$3,AI327-AL327,AK327-AI327)</f>
        <v>-0</v>
      </c>
      <c r="AP327" s="107" t="e">
        <f aca="false">SUM(AM327:AO327)</f>
        <v>#VALUE!</v>
      </c>
      <c r="AR327" s="90" t="e">
        <f aca="false">-CHOOSE($G$3,AD327-AC327,AC327-AD327)</f>
        <v>#VALUE!</v>
      </c>
      <c r="AS327" s="90" t="e">
        <f aca="false">-CHOOSE($G$3,AG327-AF327,AF327-AG327)</f>
        <v>#VALUE!</v>
      </c>
      <c r="AT327" s="90" t="n">
        <f aca="false">-CHOOSE($G$3,AJ327-AI327,AI327-AJ327:AJ328)</f>
        <v>-0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91" t="n">
        <f aca="false">AK327+AH327+AE327</f>
        <v>0</v>
      </c>
      <c r="AZ327" s="108"/>
    </row>
    <row r="328" customFormat="false" ht="12" hidden="false" customHeight="true" outlineLevel="0" collapsed="false">
      <c r="A328" s="25" t="n">
        <f aca="false">EDATE(A327,1)</f>
        <v>46631</v>
      </c>
      <c r="B328" s="95" t="n">
        <f aca="false">Inputs!S323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98" t="str">
        <f aca="false">VLOOKUP($A328,[1]!Table,MATCH(G$4,[1]!Curves,0))</f>
        <v/>
      </c>
      <c r="H328" s="99" t="e">
        <f aca="false">Inputs!W323</f>
        <v>#VALUE!</v>
      </c>
      <c r="I328" s="100" t="n">
        <f aca="false">Inputs!T323</f>
        <v>0</v>
      </c>
      <c r="J328" s="98" t="str">
        <f aca="false">VLOOKUP($A328,[1]!Table,MATCH(J$4,[1]!Curves,0))</f>
        <v/>
      </c>
      <c r="K328" s="99" t="e">
        <f aca="false">Inputs!X323</f>
        <v>#VALUE!</v>
      </c>
      <c r="L328" s="100" t="n">
        <f aca="false">Inputs!U323</f>
        <v>0</v>
      </c>
      <c r="M328" s="105" t="n">
        <v>0</v>
      </c>
      <c r="N328" s="99" t="n">
        <f aca="false">Inputs!Y323</f>
        <v>0</v>
      </c>
      <c r="O328" s="101" t="n">
        <f aca="false">Inputs!V323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0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e">
        <f aca="false">F328*G328</f>
        <v>#VALUE!</v>
      </c>
      <c r="AD328" s="90" t="e">
        <f aca="false">$F328*H328</f>
        <v>#VALUE!</v>
      </c>
      <c r="AE328" s="90" t="n">
        <f aca="false">$F328*I328</f>
        <v>0</v>
      </c>
      <c r="AF328" s="90" t="e">
        <f aca="false">$F328*J328</f>
        <v>#VALUE!</v>
      </c>
      <c r="AG328" s="90" t="e">
        <f aca="false">$F328*K328</f>
        <v>#VALUE!</v>
      </c>
      <c r="AH328" s="90" t="n">
        <f aca="false">$F328*L328</f>
        <v>0</v>
      </c>
      <c r="AI328" s="90" t="n">
        <f aca="false">$F328*M328</f>
        <v>0</v>
      </c>
      <c r="AJ328" s="90" t="n">
        <f aca="false">$F328*N328</f>
        <v>0</v>
      </c>
      <c r="AK328" s="90" t="n">
        <f aca="false">F328*O328</f>
        <v>0</v>
      </c>
      <c r="AL328" s="94"/>
      <c r="AM328" s="90" t="e">
        <f aca="false">-CHOOSE($G$3,AC328-AE328,AE328-AC328)</f>
        <v>#VALUE!</v>
      </c>
      <c r="AN328" s="90" t="e">
        <f aca="false">-CHOOSE($G$3,AF328-AH328,AH328-AF328)</f>
        <v>#VALUE!</v>
      </c>
      <c r="AO328" s="90" t="n">
        <f aca="false">-CHOOSE($G$3,AI328-AL328,AK328-AI328)</f>
        <v>-0</v>
      </c>
      <c r="AP328" s="107" t="e">
        <f aca="false">SUM(AM328:AO328)</f>
        <v>#VALUE!</v>
      </c>
      <c r="AR328" s="90" t="e">
        <f aca="false">-CHOOSE($G$3,AD328-AC328,AC328-AD328)</f>
        <v>#VALUE!</v>
      </c>
      <c r="AS328" s="90" t="e">
        <f aca="false">-CHOOSE($G$3,AG328-AF328,AF328-AG328)</f>
        <v>#VALUE!</v>
      </c>
      <c r="AT328" s="90" t="n">
        <f aca="false">-CHOOSE($G$3,AJ328-AI328,AI328-AJ328:AJ329)</f>
        <v>-0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91" t="n">
        <f aca="false">AK328+AH328+AE328</f>
        <v>0</v>
      </c>
      <c r="AZ328" s="108"/>
    </row>
    <row r="329" customFormat="false" ht="12" hidden="false" customHeight="true" outlineLevel="0" collapsed="false">
      <c r="A329" s="25" t="n">
        <f aca="false">EDATE(A328,1)</f>
        <v>46661</v>
      </c>
      <c r="B329" s="95" t="n">
        <f aca="false">Inputs!S324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98" t="str">
        <f aca="false">VLOOKUP($A329,[1]!Table,MATCH(G$4,[1]!Curves,0))</f>
        <v/>
      </c>
      <c r="H329" s="99" t="e">
        <f aca="false">Inputs!W324</f>
        <v>#VALUE!</v>
      </c>
      <c r="I329" s="100" t="n">
        <f aca="false">Inputs!T324</f>
        <v>0</v>
      </c>
      <c r="J329" s="98" t="str">
        <f aca="false">VLOOKUP($A329,[1]!Table,MATCH(J$4,[1]!Curves,0))</f>
        <v/>
      </c>
      <c r="K329" s="99" t="e">
        <f aca="false">Inputs!X324</f>
        <v>#VALUE!</v>
      </c>
      <c r="L329" s="100" t="n">
        <f aca="false">Inputs!U324</f>
        <v>0</v>
      </c>
      <c r="M329" s="105" t="n">
        <v>0</v>
      </c>
      <c r="N329" s="99" t="n">
        <f aca="false">Inputs!Y324</f>
        <v>0</v>
      </c>
      <c r="O329" s="101" t="n">
        <f aca="false">Inputs!V324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0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e">
        <f aca="false">F329*G329</f>
        <v>#VALUE!</v>
      </c>
      <c r="AD329" s="90" t="e">
        <f aca="false">$F329*H329</f>
        <v>#VALUE!</v>
      </c>
      <c r="AE329" s="90" t="n">
        <f aca="false">$F329*I329</f>
        <v>0</v>
      </c>
      <c r="AF329" s="90" t="e">
        <f aca="false">$F329*J329</f>
        <v>#VALUE!</v>
      </c>
      <c r="AG329" s="90" t="e">
        <f aca="false">$F329*K329</f>
        <v>#VALUE!</v>
      </c>
      <c r="AH329" s="90" t="n">
        <f aca="false">$F329*L329</f>
        <v>0</v>
      </c>
      <c r="AI329" s="90" t="n">
        <f aca="false">$F329*M329</f>
        <v>0</v>
      </c>
      <c r="AJ329" s="90" t="n">
        <f aca="false">$F329*N329</f>
        <v>0</v>
      </c>
      <c r="AK329" s="90" t="n">
        <f aca="false">F329*O329</f>
        <v>0</v>
      </c>
      <c r="AL329" s="94"/>
      <c r="AM329" s="90" t="e">
        <f aca="false">-CHOOSE($G$3,AC329-AE329,AE329-AC329)</f>
        <v>#VALUE!</v>
      </c>
      <c r="AN329" s="90" t="e">
        <f aca="false">-CHOOSE($G$3,AF329-AH329,AH329-AF329)</f>
        <v>#VALUE!</v>
      </c>
      <c r="AO329" s="90" t="n">
        <f aca="false">-CHOOSE($G$3,AI329-AL329,AK329-AI329)</f>
        <v>-0</v>
      </c>
      <c r="AP329" s="107" t="e">
        <f aca="false">SUM(AM329:AO329)</f>
        <v>#VALUE!</v>
      </c>
      <c r="AR329" s="90" t="e">
        <f aca="false">-CHOOSE($G$3,AD329-AC329,AC329-AD329)</f>
        <v>#VALUE!</v>
      </c>
      <c r="AS329" s="90" t="e">
        <f aca="false">-CHOOSE($G$3,AG329-AF329,AF329-AG329)</f>
        <v>#VALUE!</v>
      </c>
      <c r="AT329" s="90" t="n">
        <f aca="false">-CHOOSE($G$3,AJ329-AI329,AI329-AJ329:AJ330)</f>
        <v>-0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91" t="n">
        <f aca="false">AK329+AH329+AE329</f>
        <v>0</v>
      </c>
      <c r="AZ329" s="108"/>
    </row>
    <row r="330" customFormat="false" ht="12" hidden="false" customHeight="true" outlineLevel="0" collapsed="false">
      <c r="A330" s="25" t="n">
        <f aca="false">EDATE(A329,1)</f>
        <v>46692</v>
      </c>
      <c r="B330" s="95" t="n">
        <f aca="false">Inputs!S325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98" t="str">
        <f aca="false">VLOOKUP($A330,[1]!Table,MATCH(G$4,[1]!Curves,0))</f>
        <v/>
      </c>
      <c r="H330" s="99" t="e">
        <f aca="false">Inputs!W325</f>
        <v>#VALUE!</v>
      </c>
      <c r="I330" s="100" t="n">
        <f aca="false">Inputs!T325</f>
        <v>0</v>
      </c>
      <c r="J330" s="98" t="str">
        <f aca="false">VLOOKUP($A330,[1]!Table,MATCH(J$4,[1]!Curves,0))</f>
        <v/>
      </c>
      <c r="K330" s="99" t="e">
        <f aca="false">Inputs!X325</f>
        <v>#VALUE!</v>
      </c>
      <c r="L330" s="100" t="n">
        <f aca="false">Inputs!U325</f>
        <v>0</v>
      </c>
      <c r="M330" s="105" t="n">
        <v>0</v>
      </c>
      <c r="N330" s="99" t="n">
        <f aca="false">Inputs!Y325</f>
        <v>0</v>
      </c>
      <c r="O330" s="101" t="n">
        <f aca="false">Inputs!V325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0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e">
        <f aca="false">F330*G330</f>
        <v>#VALUE!</v>
      </c>
      <c r="AD330" s="90" t="e">
        <f aca="false">$F330*H330</f>
        <v>#VALUE!</v>
      </c>
      <c r="AE330" s="90" t="n">
        <f aca="false">$F330*I330</f>
        <v>0</v>
      </c>
      <c r="AF330" s="90" t="e">
        <f aca="false">$F330*J330</f>
        <v>#VALUE!</v>
      </c>
      <c r="AG330" s="90" t="e">
        <f aca="false">$F330*K330</f>
        <v>#VALUE!</v>
      </c>
      <c r="AH330" s="90" t="n">
        <f aca="false">$F330*L330</f>
        <v>0</v>
      </c>
      <c r="AI330" s="90" t="n">
        <f aca="false">$F330*M330</f>
        <v>0</v>
      </c>
      <c r="AJ330" s="90" t="n">
        <f aca="false">$F330*N330</f>
        <v>0</v>
      </c>
      <c r="AK330" s="90" t="n">
        <f aca="false">F330*O330</f>
        <v>0</v>
      </c>
      <c r="AL330" s="94"/>
      <c r="AM330" s="90" t="e">
        <f aca="false">-CHOOSE($G$3,AC330-AE330,AE330-AC330)</f>
        <v>#VALUE!</v>
      </c>
      <c r="AN330" s="90" t="e">
        <f aca="false">-CHOOSE($G$3,AF330-AH330,AH330-AF330)</f>
        <v>#VALUE!</v>
      </c>
      <c r="AO330" s="90" t="n">
        <f aca="false">-CHOOSE($G$3,AI330-AL330,AK330-AI330)</f>
        <v>-0</v>
      </c>
      <c r="AP330" s="107" t="e">
        <f aca="false">SUM(AM330:AO330)</f>
        <v>#VALUE!</v>
      </c>
      <c r="AR330" s="90" t="e">
        <f aca="false">-CHOOSE($G$3,AD330-AC330,AC330-AD330)</f>
        <v>#VALUE!</v>
      </c>
      <c r="AS330" s="90" t="e">
        <f aca="false">-CHOOSE($G$3,AG330-AF330,AF330-AG330)</f>
        <v>#VALUE!</v>
      </c>
      <c r="AT330" s="90" t="n">
        <f aca="false">-CHOOSE($G$3,AJ330-AI330,AI330-AJ330:AJ331)</f>
        <v>-0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91" t="n">
        <f aca="false">AK330+AH330+AE330</f>
        <v>0</v>
      </c>
      <c r="AZ330" s="108"/>
    </row>
    <row r="331" customFormat="false" ht="12" hidden="false" customHeight="true" outlineLevel="0" collapsed="false">
      <c r="A331" s="25" t="n">
        <f aca="false">EDATE(A330,1)</f>
        <v>46722</v>
      </c>
      <c r="B331" s="95" t="n">
        <f aca="false">Inputs!S326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98" t="str">
        <f aca="false">VLOOKUP($A331,[1]!Table,MATCH(G$4,[1]!Curves,0))</f>
        <v/>
      </c>
      <c r="H331" s="99" t="e">
        <f aca="false">Inputs!W326</f>
        <v>#VALUE!</v>
      </c>
      <c r="I331" s="100" t="n">
        <f aca="false">Inputs!T326</f>
        <v>0</v>
      </c>
      <c r="J331" s="98" t="str">
        <f aca="false">VLOOKUP($A331,[1]!Table,MATCH(J$4,[1]!Curves,0))</f>
        <v/>
      </c>
      <c r="K331" s="99" t="e">
        <f aca="false">Inputs!X326</f>
        <v>#VALUE!</v>
      </c>
      <c r="L331" s="100" t="n">
        <f aca="false">Inputs!U326</f>
        <v>0</v>
      </c>
      <c r="M331" s="105" t="n">
        <v>0</v>
      </c>
      <c r="N331" s="99" t="n">
        <f aca="false">Inputs!Y326</f>
        <v>0</v>
      </c>
      <c r="O331" s="101" t="n">
        <f aca="false">Inputs!V326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0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e">
        <f aca="false">F331*G331</f>
        <v>#VALUE!</v>
      </c>
      <c r="AD331" s="90" t="e">
        <f aca="false">$F331*H331</f>
        <v>#VALUE!</v>
      </c>
      <c r="AE331" s="90" t="n">
        <f aca="false">$F331*I331</f>
        <v>0</v>
      </c>
      <c r="AF331" s="90" t="e">
        <f aca="false">$F331*J331</f>
        <v>#VALUE!</v>
      </c>
      <c r="AG331" s="90" t="e">
        <f aca="false">$F331*K331</f>
        <v>#VALUE!</v>
      </c>
      <c r="AH331" s="90" t="n">
        <f aca="false">$F331*L331</f>
        <v>0</v>
      </c>
      <c r="AI331" s="90" t="n">
        <f aca="false">$F331*M331</f>
        <v>0</v>
      </c>
      <c r="AJ331" s="90" t="n">
        <f aca="false">$F331*N331</f>
        <v>0</v>
      </c>
      <c r="AK331" s="90" t="n">
        <f aca="false">F331*O331</f>
        <v>0</v>
      </c>
      <c r="AL331" s="94"/>
      <c r="AM331" s="90" t="e">
        <f aca="false">-CHOOSE($G$3,AC331-AE331,AE331-AC331)</f>
        <v>#VALUE!</v>
      </c>
      <c r="AN331" s="90" t="e">
        <f aca="false">-CHOOSE($G$3,AF331-AH331,AH331-AF331)</f>
        <v>#VALUE!</v>
      </c>
      <c r="AO331" s="90" t="n">
        <f aca="false">-CHOOSE($G$3,AI331-AL331,AK331-AI331)</f>
        <v>-0</v>
      </c>
      <c r="AP331" s="107" t="e">
        <f aca="false">SUM(AM331:AO331)</f>
        <v>#VALUE!</v>
      </c>
      <c r="AR331" s="90" t="e">
        <f aca="false">-CHOOSE($G$3,AD331-AC331,AC331-AD331)</f>
        <v>#VALUE!</v>
      </c>
      <c r="AS331" s="90" t="e">
        <f aca="false">-CHOOSE($G$3,AG331-AF331,AF331-AG331)</f>
        <v>#VALUE!</v>
      </c>
      <c r="AT331" s="90" t="n">
        <f aca="false">-CHOOSE($G$3,AJ331-AI331,AI331-AJ331:AJ332)</f>
        <v>-0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91" t="n">
        <f aca="false">AK331+AH331+AE331</f>
        <v>0</v>
      </c>
      <c r="AZ331" s="108"/>
    </row>
    <row r="332" customFormat="false" ht="12" hidden="false" customHeight="true" outlineLevel="0" collapsed="false">
      <c r="A332" s="25" t="n">
        <f aca="false">EDATE(A331,1)</f>
        <v>46753</v>
      </c>
      <c r="B332" s="95" t="n">
        <f aca="false">Inputs!S327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98" t="str">
        <f aca="false">VLOOKUP($A332,[1]!Table,MATCH(G$4,[1]!Curves,0))</f>
        <v/>
      </c>
      <c r="H332" s="99" t="e">
        <f aca="false">Inputs!W327</f>
        <v>#VALUE!</v>
      </c>
      <c r="I332" s="100" t="n">
        <f aca="false">Inputs!T327</f>
        <v>0</v>
      </c>
      <c r="J332" s="98" t="str">
        <f aca="false">VLOOKUP($A332,[1]!Table,MATCH(J$4,[1]!Curves,0))</f>
        <v/>
      </c>
      <c r="K332" s="99" t="e">
        <f aca="false">Inputs!X327</f>
        <v>#VALUE!</v>
      </c>
      <c r="L332" s="100" t="n">
        <f aca="false">Inputs!U327</f>
        <v>0</v>
      </c>
      <c r="M332" s="105" t="n">
        <v>0</v>
      </c>
      <c r="N332" s="99" t="n">
        <f aca="false">Inputs!Y327</f>
        <v>0</v>
      </c>
      <c r="O332" s="101" t="n">
        <f aca="false">Inputs!V327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0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e">
        <f aca="false">F332*G332</f>
        <v>#VALUE!</v>
      </c>
      <c r="AD332" s="90" t="e">
        <f aca="false">$F332*H332</f>
        <v>#VALUE!</v>
      </c>
      <c r="AE332" s="90" t="n">
        <f aca="false">$F332*I332</f>
        <v>0</v>
      </c>
      <c r="AF332" s="90" t="e">
        <f aca="false">$F332*J332</f>
        <v>#VALUE!</v>
      </c>
      <c r="AG332" s="90" t="e">
        <f aca="false">$F332*K332</f>
        <v>#VALUE!</v>
      </c>
      <c r="AH332" s="90" t="n">
        <f aca="false">$F332*L332</f>
        <v>0</v>
      </c>
      <c r="AI332" s="90" t="n">
        <f aca="false">$F332*M332</f>
        <v>0</v>
      </c>
      <c r="AJ332" s="90" t="n">
        <f aca="false">$F332*N332</f>
        <v>0</v>
      </c>
      <c r="AK332" s="90" t="n">
        <f aca="false">F332*O332</f>
        <v>0</v>
      </c>
      <c r="AL332" s="94"/>
      <c r="AM332" s="90" t="e">
        <f aca="false">-CHOOSE($G$3,AC332-AE332,AE332-AC332)</f>
        <v>#VALUE!</v>
      </c>
      <c r="AN332" s="90" t="e">
        <f aca="false">-CHOOSE($G$3,AF332-AH332,AH332-AF332)</f>
        <v>#VALUE!</v>
      </c>
      <c r="AO332" s="90" t="n">
        <f aca="false">-CHOOSE($G$3,AI332-AL332,AK332-AI332)</f>
        <v>-0</v>
      </c>
      <c r="AP332" s="107" t="e">
        <f aca="false">SUM(AM332:AO332)</f>
        <v>#VALUE!</v>
      </c>
      <c r="AR332" s="90" t="e">
        <f aca="false">-CHOOSE($G$3,AD332-AC332,AC332-AD332)</f>
        <v>#VALUE!</v>
      </c>
      <c r="AS332" s="90" t="e">
        <f aca="false">-CHOOSE($G$3,AG332-AF332,AF332-AG332)</f>
        <v>#VALUE!</v>
      </c>
      <c r="AT332" s="90" t="n">
        <f aca="false">-CHOOSE($G$3,AJ332-AI332,AI332-AJ332:AJ333)</f>
        <v>-0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91" t="n">
        <f aca="false">AK332+AH332+AE332</f>
        <v>0</v>
      </c>
      <c r="AZ332" s="108"/>
    </row>
    <row r="333" customFormat="false" ht="12" hidden="false" customHeight="true" outlineLevel="0" collapsed="false">
      <c r="A333" s="25" t="n">
        <f aca="false">EDATE(A332,1)</f>
        <v>46784</v>
      </c>
      <c r="B333" s="95" t="n">
        <f aca="false">Inputs!S328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98" t="str">
        <f aca="false">VLOOKUP($A333,[1]!Table,MATCH(G$4,[1]!Curves,0))</f>
        <v/>
      </c>
      <c r="H333" s="99" t="e">
        <f aca="false">Inputs!W328</f>
        <v>#VALUE!</v>
      </c>
      <c r="I333" s="100" t="n">
        <f aca="false">Inputs!T328</f>
        <v>0</v>
      </c>
      <c r="J333" s="98" t="str">
        <f aca="false">VLOOKUP($A333,[1]!Table,MATCH(J$4,[1]!Curves,0))</f>
        <v/>
      </c>
      <c r="K333" s="99" t="e">
        <f aca="false">Inputs!X328</f>
        <v>#VALUE!</v>
      </c>
      <c r="L333" s="100" t="n">
        <f aca="false">Inputs!U328</f>
        <v>0</v>
      </c>
      <c r="M333" s="105" t="n">
        <v>0</v>
      </c>
      <c r="N333" s="99" t="n">
        <f aca="false">Inputs!Y328</f>
        <v>0</v>
      </c>
      <c r="O333" s="101" t="n">
        <f aca="false">Inputs!V328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0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e">
        <f aca="false">F333*G333</f>
        <v>#VALUE!</v>
      </c>
      <c r="AD333" s="90" t="e">
        <f aca="false">$F333*H333</f>
        <v>#VALUE!</v>
      </c>
      <c r="AE333" s="90" t="n">
        <f aca="false">$F333*I333</f>
        <v>0</v>
      </c>
      <c r="AF333" s="90" t="e">
        <f aca="false">$F333*J333</f>
        <v>#VALUE!</v>
      </c>
      <c r="AG333" s="90" t="e">
        <f aca="false">$F333*K333</f>
        <v>#VALUE!</v>
      </c>
      <c r="AH333" s="90" t="n">
        <f aca="false">$F333*L333</f>
        <v>0</v>
      </c>
      <c r="AI333" s="90" t="n">
        <f aca="false">$F333*M333</f>
        <v>0</v>
      </c>
      <c r="AJ333" s="90" t="n">
        <f aca="false">$F333*N333</f>
        <v>0</v>
      </c>
      <c r="AK333" s="90" t="n">
        <f aca="false">F333*O333</f>
        <v>0</v>
      </c>
      <c r="AL333" s="94"/>
      <c r="AM333" s="90" t="e">
        <f aca="false">-CHOOSE($G$3,AC333-AE333,AE333-AC333)</f>
        <v>#VALUE!</v>
      </c>
      <c r="AN333" s="90" t="e">
        <f aca="false">-CHOOSE($G$3,AF333-AH333,AH333-AF333)</f>
        <v>#VALUE!</v>
      </c>
      <c r="AO333" s="90" t="n">
        <f aca="false">-CHOOSE($G$3,AI333-AL333,AK333-AI333)</f>
        <v>-0</v>
      </c>
      <c r="AP333" s="107" t="e">
        <f aca="false">SUM(AM333:AO333)</f>
        <v>#VALUE!</v>
      </c>
      <c r="AR333" s="90" t="e">
        <f aca="false">-CHOOSE($G$3,AD333-AC333,AC333-AD333)</f>
        <v>#VALUE!</v>
      </c>
      <c r="AS333" s="90" t="e">
        <f aca="false">-CHOOSE($G$3,AG333-AF333,AF333-AG333)</f>
        <v>#VALUE!</v>
      </c>
      <c r="AT333" s="90" t="n">
        <f aca="false">-CHOOSE($G$3,AJ333-AI333,AI333-AJ333:AJ334)</f>
        <v>-0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91" t="n">
        <f aca="false">AK333+AH333+AE333</f>
        <v>0</v>
      </c>
      <c r="AZ333" s="108"/>
    </row>
    <row r="334" customFormat="false" ht="12" hidden="false" customHeight="true" outlineLevel="0" collapsed="false">
      <c r="A334" s="25" t="n">
        <f aca="false">EDATE(A333,1)</f>
        <v>46813</v>
      </c>
      <c r="B334" s="95" t="n">
        <f aca="false">Inputs!S329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98" t="str">
        <f aca="false">VLOOKUP($A334,[1]!Table,MATCH(G$4,[1]!Curves,0))</f>
        <v/>
      </c>
      <c r="H334" s="99" t="e">
        <f aca="false">Inputs!W329</f>
        <v>#VALUE!</v>
      </c>
      <c r="I334" s="100" t="n">
        <f aca="false">Inputs!T329</f>
        <v>0</v>
      </c>
      <c r="J334" s="98" t="str">
        <f aca="false">VLOOKUP($A334,[1]!Table,MATCH(J$4,[1]!Curves,0))</f>
        <v/>
      </c>
      <c r="K334" s="99" t="e">
        <f aca="false">Inputs!X329</f>
        <v>#VALUE!</v>
      </c>
      <c r="L334" s="100" t="n">
        <f aca="false">Inputs!U329</f>
        <v>0</v>
      </c>
      <c r="M334" s="105" t="n">
        <v>0</v>
      </c>
      <c r="N334" s="99" t="n">
        <f aca="false">Inputs!Y329</f>
        <v>0</v>
      </c>
      <c r="O334" s="101" t="n">
        <f aca="false">Inputs!V329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0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e">
        <f aca="false">F334*G334</f>
        <v>#VALUE!</v>
      </c>
      <c r="AD334" s="90" t="e">
        <f aca="false">$F334*H334</f>
        <v>#VALUE!</v>
      </c>
      <c r="AE334" s="90" t="n">
        <f aca="false">$F334*I334</f>
        <v>0</v>
      </c>
      <c r="AF334" s="90" t="e">
        <f aca="false">$F334*J334</f>
        <v>#VALUE!</v>
      </c>
      <c r="AG334" s="90" t="e">
        <f aca="false">$F334*K334</f>
        <v>#VALUE!</v>
      </c>
      <c r="AH334" s="90" t="n">
        <f aca="false">$F334*L334</f>
        <v>0</v>
      </c>
      <c r="AI334" s="90" t="n">
        <f aca="false">$F334*M334</f>
        <v>0</v>
      </c>
      <c r="AJ334" s="90" t="n">
        <f aca="false">$F334*N334</f>
        <v>0</v>
      </c>
      <c r="AK334" s="90" t="n">
        <f aca="false">F334*O334</f>
        <v>0</v>
      </c>
      <c r="AL334" s="94"/>
      <c r="AM334" s="90" t="e">
        <f aca="false">-CHOOSE($G$3,AC334-AE334,AE334-AC334)</f>
        <v>#VALUE!</v>
      </c>
      <c r="AN334" s="90" t="e">
        <f aca="false">-CHOOSE($G$3,AF334-AH334,AH334-AF334)</f>
        <v>#VALUE!</v>
      </c>
      <c r="AO334" s="90" t="n">
        <f aca="false">-CHOOSE($G$3,AI334-AL334,AK334-AI334)</f>
        <v>-0</v>
      </c>
      <c r="AP334" s="107" t="e">
        <f aca="false">SUM(AM334:AO334)</f>
        <v>#VALUE!</v>
      </c>
      <c r="AR334" s="90" t="e">
        <f aca="false">-CHOOSE($G$3,AD334-AC334,AC334-AD334)</f>
        <v>#VALUE!</v>
      </c>
      <c r="AS334" s="90" t="e">
        <f aca="false">-CHOOSE($G$3,AG334-AF334,AF334-AG334)</f>
        <v>#VALUE!</v>
      </c>
      <c r="AT334" s="90" t="n">
        <f aca="false">-CHOOSE($G$3,AJ334-AI334,AI334-AJ334:AJ335)</f>
        <v>-0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91" t="n">
        <f aca="false">AK334+AH334+AE334</f>
        <v>0</v>
      </c>
      <c r="AZ334" s="108"/>
    </row>
    <row r="335" customFormat="false" ht="12" hidden="false" customHeight="true" outlineLevel="0" collapsed="false">
      <c r="A335" s="25" t="n">
        <f aca="false">EDATE(A334,1)</f>
        <v>46844</v>
      </c>
      <c r="B335" s="95" t="n">
        <f aca="false">Inputs!S330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98" t="str">
        <f aca="false">VLOOKUP($A335,[1]!Table,MATCH(G$4,[1]!Curves,0))</f>
        <v/>
      </c>
      <c r="H335" s="99" t="e">
        <f aca="false">Inputs!W330</f>
        <v>#VALUE!</v>
      </c>
      <c r="I335" s="100" t="n">
        <f aca="false">Inputs!T330</f>
        <v>0</v>
      </c>
      <c r="J335" s="98" t="str">
        <f aca="false">VLOOKUP($A335,[1]!Table,MATCH(J$4,[1]!Curves,0))</f>
        <v/>
      </c>
      <c r="K335" s="99" t="e">
        <f aca="false">Inputs!X330</f>
        <v>#VALUE!</v>
      </c>
      <c r="L335" s="100" t="n">
        <f aca="false">Inputs!U330</f>
        <v>0</v>
      </c>
      <c r="M335" s="105" t="n">
        <v>0</v>
      </c>
      <c r="N335" s="99" t="n">
        <f aca="false">Inputs!Y330</f>
        <v>0</v>
      </c>
      <c r="O335" s="101" t="n">
        <f aca="false">Inputs!V330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0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e">
        <f aca="false">F335*G335</f>
        <v>#VALUE!</v>
      </c>
      <c r="AD335" s="90" t="e">
        <f aca="false">$F335*H335</f>
        <v>#VALUE!</v>
      </c>
      <c r="AE335" s="90" t="n">
        <f aca="false">$F335*I335</f>
        <v>0</v>
      </c>
      <c r="AF335" s="90" t="e">
        <f aca="false">$F335*J335</f>
        <v>#VALUE!</v>
      </c>
      <c r="AG335" s="90" t="e">
        <f aca="false">$F335*K335</f>
        <v>#VALUE!</v>
      </c>
      <c r="AH335" s="90" t="n">
        <f aca="false">$F335*L335</f>
        <v>0</v>
      </c>
      <c r="AI335" s="90" t="n">
        <f aca="false">$F335*M335</f>
        <v>0</v>
      </c>
      <c r="AJ335" s="90" t="n">
        <f aca="false">$F335*N335</f>
        <v>0</v>
      </c>
      <c r="AK335" s="90" t="n">
        <f aca="false">F335*O335</f>
        <v>0</v>
      </c>
      <c r="AL335" s="94"/>
      <c r="AM335" s="90" t="e">
        <f aca="false">-CHOOSE($G$3,AC335-AE335,AE335-AC335)</f>
        <v>#VALUE!</v>
      </c>
      <c r="AN335" s="90" t="e">
        <f aca="false">-CHOOSE($G$3,AF335-AH335,AH335-AF335)</f>
        <v>#VALUE!</v>
      </c>
      <c r="AO335" s="90" t="n">
        <f aca="false">-CHOOSE($G$3,AI335-AL335,AK335-AI335)</f>
        <v>-0</v>
      </c>
      <c r="AP335" s="107" t="e">
        <f aca="false">SUM(AM335:AO335)</f>
        <v>#VALUE!</v>
      </c>
      <c r="AR335" s="90" t="e">
        <f aca="false">-CHOOSE($G$3,AD335-AC335,AC335-AD335)</f>
        <v>#VALUE!</v>
      </c>
      <c r="AS335" s="90" t="e">
        <f aca="false">-CHOOSE($G$3,AG335-AF335,AF335-AG335)</f>
        <v>#VALUE!</v>
      </c>
      <c r="AT335" s="90" t="n">
        <f aca="false">-CHOOSE($G$3,AJ335-AI335,AI335-AJ335:AJ336)</f>
        <v>-0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91" t="n">
        <f aca="false">AK335+AH335+AE335</f>
        <v>0</v>
      </c>
      <c r="AZ335" s="108"/>
    </row>
    <row r="336" customFormat="false" ht="12" hidden="false" customHeight="true" outlineLevel="0" collapsed="false">
      <c r="A336" s="25" t="n">
        <f aca="false">EDATE(A335,1)</f>
        <v>46874</v>
      </c>
      <c r="B336" s="95" t="n">
        <f aca="false">Inputs!S331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98" t="str">
        <f aca="false">VLOOKUP($A336,[1]!Table,MATCH(G$4,[1]!Curves,0))</f>
        <v/>
      </c>
      <c r="H336" s="99" t="e">
        <f aca="false">Inputs!W331</f>
        <v>#VALUE!</v>
      </c>
      <c r="I336" s="100" t="n">
        <f aca="false">Inputs!T331</f>
        <v>0</v>
      </c>
      <c r="J336" s="98" t="str">
        <f aca="false">VLOOKUP($A336,[1]!Table,MATCH(J$4,[1]!Curves,0))</f>
        <v/>
      </c>
      <c r="K336" s="99" t="e">
        <f aca="false">Inputs!X331</f>
        <v>#VALUE!</v>
      </c>
      <c r="L336" s="100" t="n">
        <f aca="false">Inputs!U331</f>
        <v>0</v>
      </c>
      <c r="M336" s="105" t="n">
        <v>0</v>
      </c>
      <c r="N336" s="99" t="n">
        <f aca="false">Inputs!Y331</f>
        <v>0</v>
      </c>
      <c r="O336" s="101" t="n">
        <f aca="false">Inputs!V331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0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e">
        <f aca="false">F336*G336</f>
        <v>#VALUE!</v>
      </c>
      <c r="AD336" s="90" t="e">
        <f aca="false">$F336*H336</f>
        <v>#VALUE!</v>
      </c>
      <c r="AE336" s="90" t="n">
        <f aca="false">$F336*I336</f>
        <v>0</v>
      </c>
      <c r="AF336" s="90" t="e">
        <f aca="false">$F336*J336</f>
        <v>#VALUE!</v>
      </c>
      <c r="AG336" s="90" t="e">
        <f aca="false">$F336*K336</f>
        <v>#VALUE!</v>
      </c>
      <c r="AH336" s="90" t="n">
        <f aca="false">$F336*L336</f>
        <v>0</v>
      </c>
      <c r="AI336" s="90" t="n">
        <f aca="false">$F336*M336</f>
        <v>0</v>
      </c>
      <c r="AJ336" s="90" t="n">
        <f aca="false">$F336*N336</f>
        <v>0</v>
      </c>
      <c r="AK336" s="90" t="n">
        <f aca="false">F336*O336</f>
        <v>0</v>
      </c>
      <c r="AL336" s="94"/>
      <c r="AM336" s="90" t="e">
        <f aca="false">-CHOOSE($G$3,AC336-AE336,AE336-AC336)</f>
        <v>#VALUE!</v>
      </c>
      <c r="AN336" s="90" t="e">
        <f aca="false">-CHOOSE($G$3,AF336-AH336,AH336-AF336)</f>
        <v>#VALUE!</v>
      </c>
      <c r="AO336" s="90" t="n">
        <f aca="false">-CHOOSE($G$3,AI336-AL336,AK336-AI336)</f>
        <v>-0</v>
      </c>
      <c r="AP336" s="107" t="e">
        <f aca="false">SUM(AM336:AO336)</f>
        <v>#VALUE!</v>
      </c>
      <c r="AR336" s="90" t="e">
        <f aca="false">-CHOOSE($G$3,AD336-AC336,AC336-AD336)</f>
        <v>#VALUE!</v>
      </c>
      <c r="AS336" s="90" t="e">
        <f aca="false">-CHOOSE($G$3,AG336-AF336,AF336-AG336)</f>
        <v>#VALUE!</v>
      </c>
      <c r="AT336" s="90" t="n">
        <f aca="false">-CHOOSE($G$3,AJ336-AI336,AI336-AJ336:AJ337)</f>
        <v>-0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91" t="n">
        <f aca="false">AK336+AH336+AE336</f>
        <v>0</v>
      </c>
      <c r="AZ336" s="108"/>
    </row>
    <row r="337" customFormat="false" ht="12" hidden="false" customHeight="true" outlineLevel="0" collapsed="false">
      <c r="A337" s="25" t="n">
        <f aca="false">EDATE(A336,1)</f>
        <v>46905</v>
      </c>
      <c r="B337" s="95" t="n">
        <f aca="false">Inputs!S332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98" t="str">
        <f aca="false">VLOOKUP($A337,[1]!Table,MATCH(G$4,[1]!Curves,0))</f>
        <v/>
      </c>
      <c r="H337" s="99" t="e">
        <f aca="false">Inputs!W332</f>
        <v>#VALUE!</v>
      </c>
      <c r="I337" s="100" t="n">
        <f aca="false">Inputs!T332</f>
        <v>0</v>
      </c>
      <c r="J337" s="98" t="str">
        <f aca="false">VLOOKUP($A337,[1]!Table,MATCH(J$4,[1]!Curves,0))</f>
        <v/>
      </c>
      <c r="K337" s="99" t="e">
        <f aca="false">Inputs!X332</f>
        <v>#VALUE!</v>
      </c>
      <c r="L337" s="100" t="n">
        <f aca="false">Inputs!U332</f>
        <v>0</v>
      </c>
      <c r="M337" s="105" t="n">
        <v>0</v>
      </c>
      <c r="N337" s="99" t="n">
        <f aca="false">Inputs!Y332</f>
        <v>0</v>
      </c>
      <c r="O337" s="101" t="n">
        <f aca="false">Inputs!V332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0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e">
        <f aca="false">F337*G337</f>
        <v>#VALUE!</v>
      </c>
      <c r="AD337" s="90" t="e">
        <f aca="false">$F337*H337</f>
        <v>#VALUE!</v>
      </c>
      <c r="AE337" s="90" t="n">
        <f aca="false">$F337*I337</f>
        <v>0</v>
      </c>
      <c r="AF337" s="90" t="e">
        <f aca="false">$F337*J337</f>
        <v>#VALUE!</v>
      </c>
      <c r="AG337" s="90" t="e">
        <f aca="false">$F337*K337</f>
        <v>#VALUE!</v>
      </c>
      <c r="AH337" s="90" t="n">
        <f aca="false">$F337*L337</f>
        <v>0</v>
      </c>
      <c r="AI337" s="90" t="n">
        <f aca="false">$F337*M337</f>
        <v>0</v>
      </c>
      <c r="AJ337" s="90" t="n">
        <f aca="false">$F337*N337</f>
        <v>0</v>
      </c>
      <c r="AK337" s="90" t="n">
        <f aca="false">F337*O337</f>
        <v>0</v>
      </c>
      <c r="AL337" s="94"/>
      <c r="AM337" s="90" t="e">
        <f aca="false">-CHOOSE($G$3,AC337-AE337,AE337-AC337)</f>
        <v>#VALUE!</v>
      </c>
      <c r="AN337" s="90" t="e">
        <f aca="false">-CHOOSE($G$3,AF337-AH337,AH337-AF337)</f>
        <v>#VALUE!</v>
      </c>
      <c r="AO337" s="90" t="n">
        <f aca="false">-CHOOSE($G$3,AI337-AL337,AK337-AI337)</f>
        <v>-0</v>
      </c>
      <c r="AP337" s="107" t="e">
        <f aca="false">SUM(AM337:AO337)</f>
        <v>#VALUE!</v>
      </c>
      <c r="AR337" s="90" t="e">
        <f aca="false">-CHOOSE($G$3,AD337-AC337,AC337-AD337)</f>
        <v>#VALUE!</v>
      </c>
      <c r="AS337" s="90" t="e">
        <f aca="false">-CHOOSE($G$3,AG337-AF337,AF337-AG337)</f>
        <v>#VALUE!</v>
      </c>
      <c r="AT337" s="90" t="n">
        <f aca="false">-CHOOSE($G$3,AJ337-AI337,AI337-AJ337:AJ338)</f>
        <v>-0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91" t="n">
        <f aca="false">AK337+AH337+AE337</f>
        <v>0</v>
      </c>
      <c r="AZ337" s="108"/>
    </row>
    <row r="338" customFormat="false" ht="12" hidden="false" customHeight="true" outlineLevel="0" collapsed="false">
      <c r="A338" s="25" t="n">
        <f aca="false">EDATE(A337,1)</f>
        <v>46935</v>
      </c>
      <c r="B338" s="95" t="n">
        <f aca="false">Inputs!S333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98" t="str">
        <f aca="false">VLOOKUP($A338,[1]!Table,MATCH(G$4,[1]!Curves,0))</f>
        <v/>
      </c>
      <c r="H338" s="99" t="e">
        <f aca="false">Inputs!W333</f>
        <v>#VALUE!</v>
      </c>
      <c r="I338" s="100" t="n">
        <f aca="false">Inputs!T333</f>
        <v>0</v>
      </c>
      <c r="J338" s="98" t="str">
        <f aca="false">VLOOKUP($A338,[1]!Table,MATCH(J$4,[1]!Curves,0))</f>
        <v/>
      </c>
      <c r="K338" s="99" t="e">
        <f aca="false">Inputs!X333</f>
        <v>#VALUE!</v>
      </c>
      <c r="L338" s="100" t="n">
        <f aca="false">Inputs!U333</f>
        <v>0</v>
      </c>
      <c r="M338" s="105" t="n">
        <v>0</v>
      </c>
      <c r="N338" s="99" t="n">
        <f aca="false">Inputs!Y333</f>
        <v>0</v>
      </c>
      <c r="O338" s="101" t="n">
        <f aca="false">Inputs!V333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0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e">
        <f aca="false">F338*G338</f>
        <v>#VALUE!</v>
      </c>
      <c r="AD338" s="90" t="e">
        <f aca="false">$F338*H338</f>
        <v>#VALUE!</v>
      </c>
      <c r="AE338" s="90" t="n">
        <f aca="false">$F338*I338</f>
        <v>0</v>
      </c>
      <c r="AF338" s="90" t="e">
        <f aca="false">$F338*J338</f>
        <v>#VALUE!</v>
      </c>
      <c r="AG338" s="90" t="e">
        <f aca="false">$F338*K338</f>
        <v>#VALUE!</v>
      </c>
      <c r="AH338" s="90" t="n">
        <f aca="false">$F338*L338</f>
        <v>0</v>
      </c>
      <c r="AI338" s="90" t="n">
        <f aca="false">$F338*M338</f>
        <v>0</v>
      </c>
      <c r="AJ338" s="90" t="n">
        <f aca="false">$F338*N338</f>
        <v>0</v>
      </c>
      <c r="AK338" s="90" t="n">
        <f aca="false">F338*O338</f>
        <v>0</v>
      </c>
      <c r="AL338" s="94"/>
      <c r="AM338" s="90" t="e">
        <f aca="false">-CHOOSE($G$3,AC338-AE338,AE338-AC338)</f>
        <v>#VALUE!</v>
      </c>
      <c r="AN338" s="90" t="e">
        <f aca="false">-CHOOSE($G$3,AF338-AH338,AH338-AF338)</f>
        <v>#VALUE!</v>
      </c>
      <c r="AO338" s="90" t="n">
        <f aca="false">-CHOOSE($G$3,AI338-AL338,AK338-AI338)</f>
        <v>-0</v>
      </c>
      <c r="AP338" s="107" t="e">
        <f aca="false">SUM(AM338:AO338)</f>
        <v>#VALUE!</v>
      </c>
      <c r="AR338" s="90" t="e">
        <f aca="false">-CHOOSE($G$3,AD338-AC338,AC338-AD338)</f>
        <v>#VALUE!</v>
      </c>
      <c r="AS338" s="90" t="e">
        <f aca="false">-CHOOSE($G$3,AG338-AF338,AF338-AG338)</f>
        <v>#VALUE!</v>
      </c>
      <c r="AT338" s="90" t="n">
        <f aca="false">-CHOOSE($G$3,AJ338-AI338,AI338-AJ338:AJ339)</f>
        <v>-0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91" t="n">
        <f aca="false">AK338+AH338+AE338</f>
        <v>0</v>
      </c>
      <c r="AZ338" s="108"/>
    </row>
    <row r="339" customFormat="false" ht="12" hidden="false" customHeight="true" outlineLevel="0" collapsed="false">
      <c r="A339" s="25" t="n">
        <f aca="false">EDATE(A338,1)</f>
        <v>46966</v>
      </c>
      <c r="B339" s="95" t="n">
        <f aca="false">Inputs!S334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98" t="str">
        <f aca="false">VLOOKUP($A339,[1]!Table,MATCH(G$4,[1]!Curves,0))</f>
        <v/>
      </c>
      <c r="H339" s="99" t="e">
        <f aca="false">Inputs!W334</f>
        <v>#VALUE!</v>
      </c>
      <c r="I339" s="100" t="n">
        <f aca="false">Inputs!T334</f>
        <v>0</v>
      </c>
      <c r="J339" s="98" t="str">
        <f aca="false">VLOOKUP($A339,[1]!Table,MATCH(J$4,[1]!Curves,0))</f>
        <v/>
      </c>
      <c r="K339" s="99" t="e">
        <f aca="false">Inputs!X334</f>
        <v>#VALUE!</v>
      </c>
      <c r="L339" s="100" t="n">
        <f aca="false">Inputs!U334</f>
        <v>0</v>
      </c>
      <c r="M339" s="105" t="n">
        <v>0</v>
      </c>
      <c r="N339" s="99" t="n">
        <f aca="false">Inputs!Y334</f>
        <v>0</v>
      </c>
      <c r="O339" s="101" t="n">
        <f aca="false">Inputs!V334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0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e">
        <f aca="false">F339*G339</f>
        <v>#VALUE!</v>
      </c>
      <c r="AD339" s="90" t="e">
        <f aca="false">$F339*H339</f>
        <v>#VALUE!</v>
      </c>
      <c r="AE339" s="90" t="n">
        <f aca="false">$F339*I339</f>
        <v>0</v>
      </c>
      <c r="AF339" s="90" t="e">
        <f aca="false">$F339*J339</f>
        <v>#VALUE!</v>
      </c>
      <c r="AG339" s="90" t="e">
        <f aca="false">$F339*K339</f>
        <v>#VALUE!</v>
      </c>
      <c r="AH339" s="90" t="n">
        <f aca="false">$F339*L339</f>
        <v>0</v>
      </c>
      <c r="AI339" s="90" t="n">
        <f aca="false">$F339*M339</f>
        <v>0</v>
      </c>
      <c r="AJ339" s="90" t="n">
        <f aca="false">$F339*N339</f>
        <v>0</v>
      </c>
      <c r="AK339" s="90" t="n">
        <f aca="false">F339*O339</f>
        <v>0</v>
      </c>
      <c r="AL339" s="94"/>
      <c r="AM339" s="90" t="e">
        <f aca="false">-CHOOSE($G$3,AC339-AE339,AE339-AC339)</f>
        <v>#VALUE!</v>
      </c>
      <c r="AN339" s="90" t="e">
        <f aca="false">-CHOOSE($G$3,AF339-AH339,AH339-AF339)</f>
        <v>#VALUE!</v>
      </c>
      <c r="AO339" s="90" t="n">
        <f aca="false">-CHOOSE($G$3,AI339-AL339,AK339-AI339)</f>
        <v>-0</v>
      </c>
      <c r="AP339" s="107" t="e">
        <f aca="false">SUM(AM339:AO339)</f>
        <v>#VALUE!</v>
      </c>
      <c r="AR339" s="90" t="e">
        <f aca="false">-CHOOSE($G$3,AD339-AC339,AC339-AD339)</f>
        <v>#VALUE!</v>
      </c>
      <c r="AS339" s="90" t="e">
        <f aca="false">-CHOOSE($G$3,AG339-AF339,AF339-AG339)</f>
        <v>#VALUE!</v>
      </c>
      <c r="AT339" s="90" t="n">
        <f aca="false">-CHOOSE($G$3,AJ339-AI339,AI339-AJ339:AJ340)</f>
        <v>-0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91" t="n">
        <f aca="false">AK339+AH339+AE339</f>
        <v>0</v>
      </c>
      <c r="AZ339" s="108"/>
    </row>
    <row r="340" customFormat="false" ht="12" hidden="false" customHeight="true" outlineLevel="0" collapsed="false">
      <c r="A340" s="25" t="n">
        <f aca="false">EDATE(A339,1)</f>
        <v>46997</v>
      </c>
      <c r="B340" s="95" t="n">
        <f aca="false">Inputs!S335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98" t="str">
        <f aca="false">VLOOKUP($A340,[1]!Table,MATCH(G$4,[1]!Curves,0))</f>
        <v/>
      </c>
      <c r="H340" s="99" t="e">
        <f aca="false">Inputs!W335</f>
        <v>#VALUE!</v>
      </c>
      <c r="I340" s="100" t="n">
        <f aca="false">Inputs!T335</f>
        <v>0</v>
      </c>
      <c r="J340" s="98" t="str">
        <f aca="false">VLOOKUP($A340,[1]!Table,MATCH(J$4,[1]!Curves,0))</f>
        <v/>
      </c>
      <c r="K340" s="99" t="e">
        <f aca="false">Inputs!X335</f>
        <v>#VALUE!</v>
      </c>
      <c r="L340" s="100" t="n">
        <f aca="false">Inputs!U335</f>
        <v>0</v>
      </c>
      <c r="M340" s="105" t="n">
        <v>0</v>
      </c>
      <c r="N340" s="99" t="n">
        <f aca="false">Inputs!Y335</f>
        <v>0</v>
      </c>
      <c r="O340" s="101" t="n">
        <f aca="false">Inputs!V335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0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e">
        <f aca="false">F340*G340</f>
        <v>#VALUE!</v>
      </c>
      <c r="AD340" s="90" t="e">
        <f aca="false">$F340*H340</f>
        <v>#VALUE!</v>
      </c>
      <c r="AE340" s="90" t="n">
        <f aca="false">$F340*I340</f>
        <v>0</v>
      </c>
      <c r="AF340" s="90" t="e">
        <f aca="false">$F340*J340</f>
        <v>#VALUE!</v>
      </c>
      <c r="AG340" s="90" t="e">
        <f aca="false">$F340*K340</f>
        <v>#VALUE!</v>
      </c>
      <c r="AH340" s="90" t="n">
        <f aca="false">$F340*L340</f>
        <v>0</v>
      </c>
      <c r="AI340" s="90" t="n">
        <f aca="false">$F340*M340</f>
        <v>0</v>
      </c>
      <c r="AJ340" s="90" t="n">
        <f aca="false">$F340*N340</f>
        <v>0</v>
      </c>
      <c r="AK340" s="90" t="n">
        <f aca="false">F340*O340</f>
        <v>0</v>
      </c>
      <c r="AL340" s="94"/>
      <c r="AM340" s="90" t="e">
        <f aca="false">-CHOOSE($G$3,AC340-AE340,AE340-AC340)</f>
        <v>#VALUE!</v>
      </c>
      <c r="AN340" s="90" t="e">
        <f aca="false">-CHOOSE($G$3,AF340-AH340,AH340-AF340)</f>
        <v>#VALUE!</v>
      </c>
      <c r="AO340" s="90" t="n">
        <f aca="false">-CHOOSE($G$3,AI340-AL340,AK340-AI340)</f>
        <v>-0</v>
      </c>
      <c r="AP340" s="107" t="e">
        <f aca="false">SUM(AM340:AO340)</f>
        <v>#VALUE!</v>
      </c>
      <c r="AR340" s="90" t="e">
        <f aca="false">-CHOOSE($G$3,AD340-AC340,AC340-AD340)</f>
        <v>#VALUE!</v>
      </c>
      <c r="AS340" s="90" t="e">
        <f aca="false">-CHOOSE($G$3,AG340-AF340,AF340-AG340)</f>
        <v>#VALUE!</v>
      </c>
      <c r="AT340" s="90" t="n">
        <f aca="false">-CHOOSE($G$3,AJ340-AI340,AI340-AJ340:AJ341)</f>
        <v>-0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91" t="n">
        <f aca="false">AK340+AH340+AE340</f>
        <v>0</v>
      </c>
      <c r="AZ340" s="108"/>
    </row>
    <row r="341" customFormat="false" ht="12" hidden="false" customHeight="true" outlineLevel="0" collapsed="false">
      <c r="A341" s="25" t="n">
        <f aca="false">EDATE(A340,1)</f>
        <v>47027</v>
      </c>
      <c r="B341" s="95" t="n">
        <f aca="false">Inputs!S336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98" t="str">
        <f aca="false">VLOOKUP($A341,[1]!Table,MATCH(G$4,[1]!Curves,0))</f>
        <v/>
      </c>
      <c r="H341" s="99" t="e">
        <f aca="false">Inputs!W336</f>
        <v>#VALUE!</v>
      </c>
      <c r="I341" s="100" t="n">
        <f aca="false">Inputs!T336</f>
        <v>0</v>
      </c>
      <c r="J341" s="98" t="str">
        <f aca="false">VLOOKUP($A341,[1]!Table,MATCH(J$4,[1]!Curves,0))</f>
        <v/>
      </c>
      <c r="K341" s="99" t="e">
        <f aca="false">Inputs!X336</f>
        <v>#VALUE!</v>
      </c>
      <c r="L341" s="100" t="n">
        <f aca="false">Inputs!U336</f>
        <v>0</v>
      </c>
      <c r="M341" s="105" t="n">
        <v>0</v>
      </c>
      <c r="N341" s="99" t="n">
        <f aca="false">Inputs!Y336</f>
        <v>0</v>
      </c>
      <c r="O341" s="101" t="n">
        <f aca="false">Inputs!V336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0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e">
        <f aca="false">F341*G341</f>
        <v>#VALUE!</v>
      </c>
      <c r="AD341" s="90" t="e">
        <f aca="false">$F341*H341</f>
        <v>#VALUE!</v>
      </c>
      <c r="AE341" s="90" t="n">
        <f aca="false">$F341*I341</f>
        <v>0</v>
      </c>
      <c r="AF341" s="90" t="e">
        <f aca="false">$F341*J341</f>
        <v>#VALUE!</v>
      </c>
      <c r="AG341" s="90" t="e">
        <f aca="false">$F341*K341</f>
        <v>#VALUE!</v>
      </c>
      <c r="AH341" s="90" t="n">
        <f aca="false">$F341*L341</f>
        <v>0</v>
      </c>
      <c r="AI341" s="90" t="n">
        <f aca="false">$F341*M341</f>
        <v>0</v>
      </c>
      <c r="AJ341" s="90" t="n">
        <f aca="false">$F341*N341</f>
        <v>0</v>
      </c>
      <c r="AK341" s="90" t="n">
        <f aca="false">F341*O341</f>
        <v>0</v>
      </c>
      <c r="AL341" s="94"/>
      <c r="AM341" s="90" t="e">
        <f aca="false">-CHOOSE($G$3,AC341-AE341,AE341-AC341)</f>
        <v>#VALUE!</v>
      </c>
      <c r="AN341" s="90" t="e">
        <f aca="false">-CHOOSE($G$3,AF341-AH341,AH341-AF341)</f>
        <v>#VALUE!</v>
      </c>
      <c r="AO341" s="90" t="n">
        <f aca="false">-CHOOSE($G$3,AI341-AL341,AK341-AI341)</f>
        <v>-0</v>
      </c>
      <c r="AP341" s="107" t="e">
        <f aca="false">SUM(AM341:AO341)</f>
        <v>#VALUE!</v>
      </c>
      <c r="AR341" s="90" t="e">
        <f aca="false">-CHOOSE($G$3,AD341-AC341,AC341-AD341)</f>
        <v>#VALUE!</v>
      </c>
      <c r="AS341" s="90" t="e">
        <f aca="false">-CHOOSE($G$3,AG341-AF341,AF341-AG341)</f>
        <v>#VALUE!</v>
      </c>
      <c r="AT341" s="90" t="n">
        <f aca="false">-CHOOSE($G$3,AJ341-AI341,AI341-AJ341:AJ342)</f>
        <v>-0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91" t="n">
        <f aca="false">AK341+AH341+AE341</f>
        <v>0</v>
      </c>
      <c r="AZ341" s="108"/>
    </row>
    <row r="342" customFormat="false" ht="12" hidden="false" customHeight="true" outlineLevel="0" collapsed="false">
      <c r="A342" s="25" t="n">
        <f aca="false">EDATE(A341,1)</f>
        <v>47058</v>
      </c>
      <c r="B342" s="95" t="n">
        <f aca="false">Inputs!S337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98" t="str">
        <f aca="false">VLOOKUP($A342,[1]!Table,MATCH(G$4,[1]!Curves,0))</f>
        <v/>
      </c>
      <c r="H342" s="99" t="e">
        <f aca="false">Inputs!W337</f>
        <v>#VALUE!</v>
      </c>
      <c r="I342" s="100" t="n">
        <f aca="false">Inputs!T337</f>
        <v>0</v>
      </c>
      <c r="J342" s="98" t="str">
        <f aca="false">VLOOKUP($A342,[1]!Table,MATCH(J$4,[1]!Curves,0))</f>
        <v/>
      </c>
      <c r="K342" s="99" t="e">
        <f aca="false">Inputs!X337</f>
        <v>#VALUE!</v>
      </c>
      <c r="L342" s="100" t="n">
        <f aca="false">Inputs!U337</f>
        <v>0</v>
      </c>
      <c r="M342" s="105" t="n">
        <v>0</v>
      </c>
      <c r="N342" s="99" t="n">
        <f aca="false">Inputs!Y337</f>
        <v>0</v>
      </c>
      <c r="O342" s="101" t="n">
        <f aca="false">Inputs!V337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0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e">
        <f aca="false">F342*G342</f>
        <v>#VALUE!</v>
      </c>
      <c r="AD342" s="90" t="e">
        <f aca="false">$F342*H342</f>
        <v>#VALUE!</v>
      </c>
      <c r="AE342" s="90" t="n">
        <f aca="false">$F342*I342</f>
        <v>0</v>
      </c>
      <c r="AF342" s="90" t="e">
        <f aca="false">$F342*J342</f>
        <v>#VALUE!</v>
      </c>
      <c r="AG342" s="90" t="e">
        <f aca="false">$F342*K342</f>
        <v>#VALUE!</v>
      </c>
      <c r="AH342" s="90" t="n">
        <f aca="false">$F342*L342</f>
        <v>0</v>
      </c>
      <c r="AI342" s="90" t="n">
        <f aca="false">$F342*M342</f>
        <v>0</v>
      </c>
      <c r="AJ342" s="90" t="n">
        <f aca="false">$F342*N342</f>
        <v>0</v>
      </c>
      <c r="AK342" s="90" t="n">
        <f aca="false">F342*O342</f>
        <v>0</v>
      </c>
      <c r="AL342" s="94"/>
      <c r="AM342" s="90" t="e">
        <f aca="false">-CHOOSE($G$3,AC342-AE342,AE342-AC342)</f>
        <v>#VALUE!</v>
      </c>
      <c r="AN342" s="90" t="e">
        <f aca="false">-CHOOSE($G$3,AF342-AH342,AH342-AF342)</f>
        <v>#VALUE!</v>
      </c>
      <c r="AO342" s="90" t="n">
        <f aca="false">-CHOOSE($G$3,AI342-AL342,AK342-AI342)</f>
        <v>-0</v>
      </c>
      <c r="AP342" s="107" t="e">
        <f aca="false">SUM(AM342:AO342)</f>
        <v>#VALUE!</v>
      </c>
      <c r="AR342" s="90" t="e">
        <f aca="false">-CHOOSE($G$3,AD342-AC342,AC342-AD342)</f>
        <v>#VALUE!</v>
      </c>
      <c r="AS342" s="90" t="e">
        <f aca="false">-CHOOSE($G$3,AG342-AF342,AF342-AG342)</f>
        <v>#VALUE!</v>
      </c>
      <c r="AT342" s="90" t="n">
        <f aca="false">-CHOOSE($G$3,AJ342-AI342,AI342-AJ342:AJ343)</f>
        <v>-0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91" t="n">
        <f aca="false">AK342+AH342+AE342</f>
        <v>0</v>
      </c>
      <c r="AZ342" s="108"/>
    </row>
    <row r="343" customFormat="false" ht="12" hidden="false" customHeight="true" outlineLevel="0" collapsed="false">
      <c r="A343" s="25" t="n">
        <f aca="false">EDATE(A342,1)</f>
        <v>47088</v>
      </c>
      <c r="B343" s="95" t="n">
        <f aca="false">Inputs!S338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98" t="str">
        <f aca="false">VLOOKUP($A343,[1]!Table,MATCH(G$4,[1]!Curves,0))</f>
        <v/>
      </c>
      <c r="H343" s="99" t="e">
        <f aca="false">Inputs!W338</f>
        <v>#VALUE!</v>
      </c>
      <c r="I343" s="100" t="n">
        <f aca="false">Inputs!T338</f>
        <v>0</v>
      </c>
      <c r="J343" s="98" t="str">
        <f aca="false">VLOOKUP($A343,[1]!Table,MATCH(J$4,[1]!Curves,0))</f>
        <v/>
      </c>
      <c r="K343" s="99" t="e">
        <f aca="false">Inputs!X338</f>
        <v>#VALUE!</v>
      </c>
      <c r="L343" s="100" t="n">
        <f aca="false">Inputs!U338</f>
        <v>0</v>
      </c>
      <c r="M343" s="105" t="n">
        <v>0</v>
      </c>
      <c r="N343" s="99" t="n">
        <f aca="false">Inputs!Y338</f>
        <v>0</v>
      </c>
      <c r="O343" s="101" t="n">
        <f aca="false">Inputs!V338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0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e">
        <f aca="false">F343*G343</f>
        <v>#VALUE!</v>
      </c>
      <c r="AD343" s="90" t="e">
        <f aca="false">$F343*H343</f>
        <v>#VALUE!</v>
      </c>
      <c r="AE343" s="90" t="n">
        <f aca="false">$F343*I343</f>
        <v>0</v>
      </c>
      <c r="AF343" s="90" t="e">
        <f aca="false">$F343*J343</f>
        <v>#VALUE!</v>
      </c>
      <c r="AG343" s="90" t="e">
        <f aca="false">$F343*K343</f>
        <v>#VALUE!</v>
      </c>
      <c r="AH343" s="90" t="n">
        <f aca="false">$F343*L343</f>
        <v>0</v>
      </c>
      <c r="AI343" s="90" t="n">
        <f aca="false">$F343*M343</f>
        <v>0</v>
      </c>
      <c r="AJ343" s="90" t="n">
        <f aca="false">$F343*N343</f>
        <v>0</v>
      </c>
      <c r="AK343" s="90" t="n">
        <f aca="false">F343*O343</f>
        <v>0</v>
      </c>
      <c r="AL343" s="94"/>
      <c r="AM343" s="90" t="e">
        <f aca="false">-CHOOSE($G$3,AC343-AE343,AE343-AC343)</f>
        <v>#VALUE!</v>
      </c>
      <c r="AN343" s="90" t="e">
        <f aca="false">-CHOOSE($G$3,AF343-AH343,AH343-AF343)</f>
        <v>#VALUE!</v>
      </c>
      <c r="AO343" s="90" t="n">
        <f aca="false">-CHOOSE($G$3,AI343-AL343,AK343-AI343)</f>
        <v>-0</v>
      </c>
      <c r="AP343" s="107" t="e">
        <f aca="false">SUM(AM343:AO343)</f>
        <v>#VALUE!</v>
      </c>
      <c r="AR343" s="90" t="e">
        <f aca="false">-CHOOSE($G$3,AD343-AC343,AC343-AD343)</f>
        <v>#VALUE!</v>
      </c>
      <c r="AS343" s="90" t="e">
        <f aca="false">-CHOOSE($G$3,AG343-AF343,AF343-AG343)</f>
        <v>#VALUE!</v>
      </c>
      <c r="AT343" s="90" t="n">
        <f aca="false">-CHOOSE($G$3,AJ343-AI343,AI343-AJ343:AJ344)</f>
        <v>-0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91" t="n">
        <f aca="false">AK343+AH343+AE343</f>
        <v>0</v>
      </c>
      <c r="AZ343" s="108"/>
    </row>
    <row r="344" customFormat="false" ht="12" hidden="false" customHeight="true" outlineLevel="0" collapsed="false">
      <c r="A344" s="25" t="n">
        <f aca="false">EDATE(A343,1)</f>
        <v>47119</v>
      </c>
      <c r="B344" s="95" t="n">
        <f aca="false">Inputs!S339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98" t="str">
        <f aca="false">VLOOKUP($A344,[1]!Table,MATCH(G$4,[1]!Curves,0))</f>
        <v/>
      </c>
      <c r="H344" s="99" t="e">
        <f aca="false">Inputs!W339</f>
        <v>#VALUE!</v>
      </c>
      <c r="I344" s="100" t="n">
        <f aca="false">Inputs!T339</f>
        <v>0</v>
      </c>
      <c r="J344" s="98" t="str">
        <f aca="false">VLOOKUP($A344,[1]!Table,MATCH(J$4,[1]!Curves,0))</f>
        <v/>
      </c>
      <c r="K344" s="99" t="e">
        <f aca="false">Inputs!X339</f>
        <v>#VALUE!</v>
      </c>
      <c r="L344" s="100" t="n">
        <f aca="false">Inputs!U339</f>
        <v>0</v>
      </c>
      <c r="M344" s="105" t="n">
        <v>0</v>
      </c>
      <c r="N344" s="99" t="n">
        <f aca="false">Inputs!Y339</f>
        <v>0</v>
      </c>
      <c r="O344" s="101" t="n">
        <f aca="false">Inputs!V339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0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e">
        <f aca="false">F344*G344</f>
        <v>#VALUE!</v>
      </c>
      <c r="AD344" s="90" t="e">
        <f aca="false">$F344*H344</f>
        <v>#VALUE!</v>
      </c>
      <c r="AE344" s="90" t="n">
        <f aca="false">$F344*I344</f>
        <v>0</v>
      </c>
      <c r="AF344" s="90" t="e">
        <f aca="false">$F344*J344</f>
        <v>#VALUE!</v>
      </c>
      <c r="AG344" s="90" t="e">
        <f aca="false">$F344*K344</f>
        <v>#VALUE!</v>
      </c>
      <c r="AH344" s="90" t="n">
        <f aca="false">$F344*L344</f>
        <v>0</v>
      </c>
      <c r="AI344" s="90" t="n">
        <f aca="false">$F344*M344</f>
        <v>0</v>
      </c>
      <c r="AJ344" s="90" t="n">
        <f aca="false">$F344*N344</f>
        <v>0</v>
      </c>
      <c r="AK344" s="90" t="n">
        <f aca="false">F344*O344</f>
        <v>0</v>
      </c>
      <c r="AL344" s="94"/>
      <c r="AM344" s="90" t="e">
        <f aca="false">-CHOOSE($G$3,AC344-AE344,AE344-AC344)</f>
        <v>#VALUE!</v>
      </c>
      <c r="AN344" s="90" t="e">
        <f aca="false">-CHOOSE($G$3,AF344-AH344,AH344-AF344)</f>
        <v>#VALUE!</v>
      </c>
      <c r="AO344" s="90" t="n">
        <f aca="false">-CHOOSE($G$3,AI344-AL344,AK344-AI344)</f>
        <v>-0</v>
      </c>
      <c r="AP344" s="107" t="e">
        <f aca="false">SUM(AM344:AO344)</f>
        <v>#VALUE!</v>
      </c>
      <c r="AR344" s="90" t="e">
        <f aca="false">-CHOOSE($G$3,AD344-AC344,AC344-AD344)</f>
        <v>#VALUE!</v>
      </c>
      <c r="AS344" s="90" t="e">
        <f aca="false">-CHOOSE($G$3,AG344-AF344,AF344-AG344)</f>
        <v>#VALUE!</v>
      </c>
      <c r="AT344" s="90" t="n">
        <f aca="false">-CHOOSE($G$3,AJ344-AI344,AI344-AJ344:AJ345)</f>
        <v>-0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91" t="n">
        <f aca="false">AK344+AH344+AE344</f>
        <v>0</v>
      </c>
      <c r="AZ344" s="108"/>
    </row>
    <row r="345" customFormat="false" ht="12" hidden="false" customHeight="true" outlineLevel="0" collapsed="false">
      <c r="A345" s="25" t="n">
        <f aca="false">EDATE(A344,1)</f>
        <v>47150</v>
      </c>
      <c r="B345" s="95" t="n">
        <f aca="false">Inputs!S340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98" t="str">
        <f aca="false">VLOOKUP($A345,[1]!Table,MATCH(G$4,[1]!Curves,0))</f>
        <v/>
      </c>
      <c r="H345" s="99" t="e">
        <f aca="false">Inputs!W340</f>
        <v>#VALUE!</v>
      </c>
      <c r="I345" s="100" t="n">
        <f aca="false">Inputs!T340</f>
        <v>0</v>
      </c>
      <c r="J345" s="98" t="str">
        <f aca="false">VLOOKUP($A345,[1]!Table,MATCH(J$4,[1]!Curves,0))</f>
        <v/>
      </c>
      <c r="K345" s="99" t="e">
        <f aca="false">Inputs!X340</f>
        <v>#VALUE!</v>
      </c>
      <c r="L345" s="100" t="n">
        <f aca="false">Inputs!U340</f>
        <v>0</v>
      </c>
      <c r="M345" s="105" t="n">
        <v>0</v>
      </c>
      <c r="N345" s="99" t="n">
        <f aca="false">Inputs!Y340</f>
        <v>0</v>
      </c>
      <c r="O345" s="101" t="n">
        <f aca="false">Inputs!V340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0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e">
        <f aca="false">F345*G345</f>
        <v>#VALUE!</v>
      </c>
      <c r="AD345" s="90" t="e">
        <f aca="false">$F345*H345</f>
        <v>#VALUE!</v>
      </c>
      <c r="AE345" s="90" t="n">
        <f aca="false">$F345*I345</f>
        <v>0</v>
      </c>
      <c r="AF345" s="90" t="e">
        <f aca="false">$F345*J345</f>
        <v>#VALUE!</v>
      </c>
      <c r="AG345" s="90" t="e">
        <f aca="false">$F345*K345</f>
        <v>#VALUE!</v>
      </c>
      <c r="AH345" s="90" t="n">
        <f aca="false">$F345*L345</f>
        <v>0</v>
      </c>
      <c r="AI345" s="90" t="n">
        <f aca="false">$F345*M345</f>
        <v>0</v>
      </c>
      <c r="AJ345" s="90" t="n">
        <f aca="false">$F345*N345</f>
        <v>0</v>
      </c>
      <c r="AK345" s="90" t="n">
        <f aca="false">F345*O345</f>
        <v>0</v>
      </c>
      <c r="AL345" s="94"/>
      <c r="AM345" s="90" t="e">
        <f aca="false">-CHOOSE($G$3,AC345-AE345,AE345-AC345)</f>
        <v>#VALUE!</v>
      </c>
      <c r="AN345" s="90" t="e">
        <f aca="false">-CHOOSE($G$3,AF345-AH345,AH345-AF345)</f>
        <v>#VALUE!</v>
      </c>
      <c r="AO345" s="90" t="n">
        <f aca="false">-CHOOSE($G$3,AI345-AL345,AK345-AI345)</f>
        <v>-0</v>
      </c>
      <c r="AP345" s="107" t="e">
        <f aca="false">SUM(AM345:AO345)</f>
        <v>#VALUE!</v>
      </c>
      <c r="AR345" s="90" t="e">
        <f aca="false">-CHOOSE($G$3,AD345-AC345,AC345-AD345)</f>
        <v>#VALUE!</v>
      </c>
      <c r="AS345" s="90" t="e">
        <f aca="false">-CHOOSE($G$3,AG345-AF345,AF345-AG345)</f>
        <v>#VALUE!</v>
      </c>
      <c r="AT345" s="90" t="n">
        <f aca="false">-CHOOSE($G$3,AJ345-AI345,AI345-AJ345:AJ346)</f>
        <v>-0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91" t="n">
        <f aca="false">AK345+AH345+AE345</f>
        <v>0</v>
      </c>
      <c r="AZ345" s="108"/>
    </row>
    <row r="346" customFormat="false" ht="12" hidden="false" customHeight="true" outlineLevel="0" collapsed="false">
      <c r="A346" s="25" t="n">
        <f aca="false">EDATE(A345,1)</f>
        <v>47178</v>
      </c>
      <c r="B346" s="95" t="n">
        <f aca="false">Inputs!S341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98" t="str">
        <f aca="false">VLOOKUP($A346,[1]!Table,MATCH(G$4,[1]!Curves,0))</f>
        <v/>
      </c>
      <c r="H346" s="99" t="e">
        <f aca="false">Inputs!W341</f>
        <v>#VALUE!</v>
      </c>
      <c r="I346" s="100" t="n">
        <f aca="false">Inputs!T341</f>
        <v>0</v>
      </c>
      <c r="J346" s="98" t="str">
        <f aca="false">VLOOKUP($A346,[1]!Table,MATCH(J$4,[1]!Curves,0))</f>
        <v/>
      </c>
      <c r="K346" s="99" t="e">
        <f aca="false">Inputs!X341</f>
        <v>#VALUE!</v>
      </c>
      <c r="L346" s="100" t="n">
        <f aca="false">Inputs!U341</f>
        <v>0</v>
      </c>
      <c r="M346" s="105" t="n">
        <v>0</v>
      </c>
      <c r="N346" s="99" t="n">
        <f aca="false">Inputs!Y341</f>
        <v>0</v>
      </c>
      <c r="O346" s="101" t="n">
        <f aca="false">Inputs!V341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0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e">
        <f aca="false">F346*G346</f>
        <v>#VALUE!</v>
      </c>
      <c r="AD346" s="90" t="e">
        <f aca="false">$F346*H346</f>
        <v>#VALUE!</v>
      </c>
      <c r="AE346" s="90" t="n">
        <f aca="false">$F346*I346</f>
        <v>0</v>
      </c>
      <c r="AF346" s="90" t="e">
        <f aca="false">$F346*J346</f>
        <v>#VALUE!</v>
      </c>
      <c r="AG346" s="90" t="e">
        <f aca="false">$F346*K346</f>
        <v>#VALUE!</v>
      </c>
      <c r="AH346" s="90" t="n">
        <f aca="false">$F346*L346</f>
        <v>0</v>
      </c>
      <c r="AI346" s="90" t="n">
        <f aca="false">$F346*M346</f>
        <v>0</v>
      </c>
      <c r="AJ346" s="90" t="n">
        <f aca="false">$F346*N346</f>
        <v>0</v>
      </c>
      <c r="AK346" s="90" t="n">
        <f aca="false">F346*O346</f>
        <v>0</v>
      </c>
      <c r="AL346" s="94"/>
      <c r="AM346" s="90" t="e">
        <f aca="false">-CHOOSE($G$3,AC346-AE346,AE346-AC346)</f>
        <v>#VALUE!</v>
      </c>
      <c r="AN346" s="90" t="e">
        <f aca="false">-CHOOSE($G$3,AF346-AH346,AH346-AF346)</f>
        <v>#VALUE!</v>
      </c>
      <c r="AO346" s="90" t="n">
        <f aca="false">-CHOOSE($G$3,AI346-AL346,AK346-AI346)</f>
        <v>-0</v>
      </c>
      <c r="AP346" s="107" t="e">
        <f aca="false">SUM(AM346:AO346)</f>
        <v>#VALUE!</v>
      </c>
      <c r="AR346" s="90" t="e">
        <f aca="false">-CHOOSE($G$3,AD346-AC346,AC346-AD346)</f>
        <v>#VALUE!</v>
      </c>
      <c r="AS346" s="90" t="e">
        <f aca="false">-CHOOSE($G$3,AG346-AF346,AF346-AG346)</f>
        <v>#VALUE!</v>
      </c>
      <c r="AT346" s="90" t="n">
        <f aca="false">-CHOOSE($G$3,AJ346-AI346,AI346-AJ346:AJ347)</f>
        <v>-0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91" t="n">
        <f aca="false">AK346+AH346+AE346</f>
        <v>0</v>
      </c>
      <c r="AZ346" s="108"/>
    </row>
    <row r="347" customFormat="false" ht="12" hidden="false" customHeight="true" outlineLevel="0" collapsed="false">
      <c r="A347" s="25" t="n">
        <f aca="false">EDATE(A346,1)</f>
        <v>47209</v>
      </c>
      <c r="B347" s="95" t="n">
        <f aca="false">Inputs!S342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98" t="str">
        <f aca="false">VLOOKUP($A347,[1]!Table,MATCH(G$4,[1]!Curves,0))</f>
        <v/>
      </c>
      <c r="H347" s="99" t="e">
        <f aca="false">Inputs!W342</f>
        <v>#VALUE!</v>
      </c>
      <c r="I347" s="100" t="n">
        <f aca="false">Inputs!T342</f>
        <v>0</v>
      </c>
      <c r="J347" s="98" t="str">
        <f aca="false">VLOOKUP($A347,[1]!Table,MATCH(J$4,[1]!Curves,0))</f>
        <v/>
      </c>
      <c r="K347" s="99" t="e">
        <f aca="false">Inputs!X342</f>
        <v>#VALUE!</v>
      </c>
      <c r="L347" s="100" t="n">
        <f aca="false">Inputs!U342</f>
        <v>0</v>
      </c>
      <c r="M347" s="105" t="n">
        <v>0</v>
      </c>
      <c r="N347" s="99" t="n">
        <f aca="false">Inputs!Y342</f>
        <v>0</v>
      </c>
      <c r="O347" s="101" t="n">
        <f aca="false">Inputs!V342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0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e">
        <f aca="false">F347*G347</f>
        <v>#VALUE!</v>
      </c>
      <c r="AD347" s="90" t="e">
        <f aca="false">$F347*H347</f>
        <v>#VALUE!</v>
      </c>
      <c r="AE347" s="90" t="n">
        <f aca="false">$F347*I347</f>
        <v>0</v>
      </c>
      <c r="AF347" s="90" t="e">
        <f aca="false">$F347*J347</f>
        <v>#VALUE!</v>
      </c>
      <c r="AG347" s="90" t="e">
        <f aca="false">$F347*K347</f>
        <v>#VALUE!</v>
      </c>
      <c r="AH347" s="90" t="n">
        <f aca="false">$F347*L347</f>
        <v>0</v>
      </c>
      <c r="AI347" s="90" t="n">
        <f aca="false">$F347*M347</f>
        <v>0</v>
      </c>
      <c r="AJ347" s="90" t="n">
        <f aca="false">$F347*N347</f>
        <v>0</v>
      </c>
      <c r="AK347" s="90" t="n">
        <f aca="false">F347*O347</f>
        <v>0</v>
      </c>
      <c r="AL347" s="94"/>
      <c r="AM347" s="90" t="e">
        <f aca="false">-CHOOSE($G$3,AC347-AE347,AE347-AC347)</f>
        <v>#VALUE!</v>
      </c>
      <c r="AN347" s="90" t="e">
        <f aca="false">-CHOOSE($G$3,AF347-AH347,AH347-AF347)</f>
        <v>#VALUE!</v>
      </c>
      <c r="AO347" s="90" t="n">
        <f aca="false">-CHOOSE($G$3,AI347-AL347,AK347-AI347)</f>
        <v>-0</v>
      </c>
      <c r="AP347" s="107" t="e">
        <f aca="false">SUM(AM347:AO347)</f>
        <v>#VALUE!</v>
      </c>
      <c r="AR347" s="90" t="e">
        <f aca="false">-CHOOSE($G$3,AD347-AC347,AC347-AD347)</f>
        <v>#VALUE!</v>
      </c>
      <c r="AS347" s="90" t="e">
        <f aca="false">-CHOOSE($G$3,AG347-AF347,AF347-AG347)</f>
        <v>#VALUE!</v>
      </c>
      <c r="AT347" s="90" t="n">
        <f aca="false">-CHOOSE($G$3,AJ347-AI347,AI347-AJ347:AJ348)</f>
        <v>-0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91" t="n">
        <f aca="false">AK347+AH347+AE347</f>
        <v>0</v>
      </c>
      <c r="AZ347" s="108"/>
    </row>
    <row r="348" customFormat="false" ht="12" hidden="false" customHeight="true" outlineLevel="0" collapsed="false">
      <c r="A348" s="25" t="n">
        <f aca="false">EDATE(A347,1)</f>
        <v>47239</v>
      </c>
      <c r="B348" s="95" t="n">
        <f aca="false">Inputs!S343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98" t="str">
        <f aca="false">VLOOKUP($A348,[1]!Table,MATCH(G$4,[1]!Curves,0))</f>
        <v/>
      </c>
      <c r="H348" s="99" t="e">
        <f aca="false">Inputs!W343</f>
        <v>#VALUE!</v>
      </c>
      <c r="I348" s="100" t="n">
        <f aca="false">Inputs!T343</f>
        <v>0</v>
      </c>
      <c r="J348" s="98" t="str">
        <f aca="false">VLOOKUP($A348,[1]!Table,MATCH(J$4,[1]!Curves,0))</f>
        <v/>
      </c>
      <c r="K348" s="99" t="e">
        <f aca="false">Inputs!X343</f>
        <v>#VALUE!</v>
      </c>
      <c r="L348" s="100" t="n">
        <f aca="false">Inputs!U343</f>
        <v>0</v>
      </c>
      <c r="M348" s="105" t="n">
        <v>0</v>
      </c>
      <c r="N348" s="99" t="n">
        <f aca="false">Inputs!Y343</f>
        <v>0</v>
      </c>
      <c r="O348" s="101" t="n">
        <f aca="false">Inputs!V343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0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e">
        <f aca="false">F348*G348</f>
        <v>#VALUE!</v>
      </c>
      <c r="AD348" s="90" t="e">
        <f aca="false">$F348*H348</f>
        <v>#VALUE!</v>
      </c>
      <c r="AE348" s="90" t="n">
        <f aca="false">$F348*I348</f>
        <v>0</v>
      </c>
      <c r="AF348" s="90" t="e">
        <f aca="false">$F348*J348</f>
        <v>#VALUE!</v>
      </c>
      <c r="AG348" s="90" t="e">
        <f aca="false">$F348*K348</f>
        <v>#VALUE!</v>
      </c>
      <c r="AH348" s="90" t="n">
        <f aca="false">$F348*L348</f>
        <v>0</v>
      </c>
      <c r="AI348" s="90" t="n">
        <f aca="false">$F348*M348</f>
        <v>0</v>
      </c>
      <c r="AJ348" s="90" t="n">
        <f aca="false">$F348*N348</f>
        <v>0</v>
      </c>
      <c r="AK348" s="90" t="n">
        <f aca="false">F348*O348</f>
        <v>0</v>
      </c>
      <c r="AL348" s="94"/>
      <c r="AM348" s="90" t="e">
        <f aca="false">-CHOOSE($G$3,AC348-AE348,AE348-AC348)</f>
        <v>#VALUE!</v>
      </c>
      <c r="AN348" s="90" t="e">
        <f aca="false">-CHOOSE($G$3,AF348-AH348,AH348-AF348)</f>
        <v>#VALUE!</v>
      </c>
      <c r="AO348" s="90" t="n">
        <f aca="false">-CHOOSE($G$3,AI348-AL348,AK348-AI348)</f>
        <v>-0</v>
      </c>
      <c r="AP348" s="107" t="e">
        <f aca="false">SUM(AM348:AO348)</f>
        <v>#VALUE!</v>
      </c>
      <c r="AR348" s="90" t="e">
        <f aca="false">-CHOOSE($G$3,AD348-AC348,AC348-AD348)</f>
        <v>#VALUE!</v>
      </c>
      <c r="AS348" s="90" t="e">
        <f aca="false">-CHOOSE($G$3,AG348-AF348,AF348-AG348)</f>
        <v>#VALUE!</v>
      </c>
      <c r="AT348" s="90" t="n">
        <f aca="false">-CHOOSE($G$3,AJ348-AI348,AI348-AJ348:AJ349)</f>
        <v>-0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91" t="n">
        <f aca="false">AK348+AH348+AE348</f>
        <v>0</v>
      </c>
      <c r="AZ348" s="108"/>
    </row>
    <row r="349" customFormat="false" ht="12" hidden="false" customHeight="true" outlineLevel="0" collapsed="false">
      <c r="A349" s="25" t="n">
        <f aca="false">EDATE(A348,1)</f>
        <v>47270</v>
      </c>
      <c r="B349" s="95" t="n">
        <f aca="false">Inputs!S344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98" t="str">
        <f aca="false">VLOOKUP($A349,[1]!Table,MATCH(G$4,[1]!Curves,0))</f>
        <v/>
      </c>
      <c r="H349" s="99" t="e">
        <f aca="false">Inputs!W344</f>
        <v>#VALUE!</v>
      </c>
      <c r="I349" s="100" t="n">
        <f aca="false">Inputs!T344</f>
        <v>0</v>
      </c>
      <c r="J349" s="98" t="str">
        <f aca="false">VLOOKUP($A349,[1]!Table,MATCH(J$4,[1]!Curves,0))</f>
        <v/>
      </c>
      <c r="K349" s="99" t="e">
        <f aca="false">Inputs!X344</f>
        <v>#VALUE!</v>
      </c>
      <c r="L349" s="100" t="n">
        <f aca="false">Inputs!U344</f>
        <v>0</v>
      </c>
      <c r="M349" s="105" t="n">
        <v>0</v>
      </c>
      <c r="N349" s="99" t="n">
        <f aca="false">Inputs!Y344</f>
        <v>0</v>
      </c>
      <c r="O349" s="101" t="n">
        <f aca="false">Inputs!V344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0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e">
        <f aca="false">F349*G349</f>
        <v>#VALUE!</v>
      </c>
      <c r="AD349" s="90" t="e">
        <f aca="false">$F349*H349</f>
        <v>#VALUE!</v>
      </c>
      <c r="AE349" s="90" t="n">
        <f aca="false">$F349*I349</f>
        <v>0</v>
      </c>
      <c r="AF349" s="90" t="e">
        <f aca="false">$F349*J349</f>
        <v>#VALUE!</v>
      </c>
      <c r="AG349" s="90" t="e">
        <f aca="false">$F349*K349</f>
        <v>#VALUE!</v>
      </c>
      <c r="AH349" s="90" t="n">
        <f aca="false">$F349*L349</f>
        <v>0</v>
      </c>
      <c r="AI349" s="90" t="n">
        <f aca="false">$F349*M349</f>
        <v>0</v>
      </c>
      <c r="AJ349" s="90" t="n">
        <f aca="false">$F349*N349</f>
        <v>0</v>
      </c>
      <c r="AK349" s="90" t="n">
        <f aca="false">F349*O349</f>
        <v>0</v>
      </c>
      <c r="AL349" s="94"/>
      <c r="AM349" s="90" t="e">
        <f aca="false">-CHOOSE($G$3,AC349-AE349,AE349-AC349)</f>
        <v>#VALUE!</v>
      </c>
      <c r="AN349" s="90" t="e">
        <f aca="false">-CHOOSE($G$3,AF349-AH349,AH349-AF349)</f>
        <v>#VALUE!</v>
      </c>
      <c r="AO349" s="90" t="n">
        <f aca="false">-CHOOSE($G$3,AI349-AL349,AK349-AI349)</f>
        <v>-0</v>
      </c>
      <c r="AP349" s="107" t="e">
        <f aca="false">SUM(AM349:AO349)</f>
        <v>#VALUE!</v>
      </c>
      <c r="AR349" s="90" t="e">
        <f aca="false">-CHOOSE($G$3,AD349-AC349,AC349-AD349)</f>
        <v>#VALUE!</v>
      </c>
      <c r="AS349" s="90" t="e">
        <f aca="false">-CHOOSE($G$3,AG349-AF349,AF349-AG349)</f>
        <v>#VALUE!</v>
      </c>
      <c r="AT349" s="90" t="n">
        <f aca="false">-CHOOSE($G$3,AJ349-AI349,AI349-AJ349:AJ350)</f>
        <v>-0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91" t="n">
        <f aca="false">AK349+AH349+AE349</f>
        <v>0</v>
      </c>
      <c r="AZ349" s="108"/>
    </row>
    <row r="350" customFormat="false" ht="12" hidden="false" customHeight="true" outlineLevel="0" collapsed="false">
      <c r="A350" s="25" t="n">
        <f aca="false">EDATE(A349,1)</f>
        <v>47300</v>
      </c>
      <c r="B350" s="95" t="n">
        <f aca="false">Inputs!S345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98" t="str">
        <f aca="false">VLOOKUP($A350,[1]!Table,MATCH(G$4,[1]!Curves,0))</f>
        <v/>
      </c>
      <c r="H350" s="99" t="e">
        <f aca="false">Inputs!W345</f>
        <v>#VALUE!</v>
      </c>
      <c r="I350" s="100" t="n">
        <f aca="false">Inputs!T345</f>
        <v>0</v>
      </c>
      <c r="J350" s="98" t="str">
        <f aca="false">VLOOKUP($A350,[1]!Table,MATCH(J$4,[1]!Curves,0))</f>
        <v/>
      </c>
      <c r="K350" s="99" t="e">
        <f aca="false">Inputs!X345</f>
        <v>#VALUE!</v>
      </c>
      <c r="L350" s="100" t="n">
        <f aca="false">Inputs!U345</f>
        <v>0</v>
      </c>
      <c r="M350" s="105" t="n">
        <v>0</v>
      </c>
      <c r="N350" s="99" t="n">
        <f aca="false">Inputs!Y345</f>
        <v>0</v>
      </c>
      <c r="O350" s="101" t="n">
        <f aca="false">Inputs!V345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0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e">
        <f aca="false">F350*G350</f>
        <v>#VALUE!</v>
      </c>
      <c r="AD350" s="90" t="e">
        <f aca="false">$F350*H350</f>
        <v>#VALUE!</v>
      </c>
      <c r="AE350" s="90" t="n">
        <f aca="false">$F350*I350</f>
        <v>0</v>
      </c>
      <c r="AF350" s="90" t="e">
        <f aca="false">$F350*J350</f>
        <v>#VALUE!</v>
      </c>
      <c r="AG350" s="90" t="e">
        <f aca="false">$F350*K350</f>
        <v>#VALUE!</v>
      </c>
      <c r="AH350" s="90" t="n">
        <f aca="false">$F350*L350</f>
        <v>0</v>
      </c>
      <c r="AI350" s="90" t="n">
        <f aca="false">$F350*M350</f>
        <v>0</v>
      </c>
      <c r="AJ350" s="90" t="n">
        <f aca="false">$F350*N350</f>
        <v>0</v>
      </c>
      <c r="AK350" s="90" t="n">
        <f aca="false">F350*O350</f>
        <v>0</v>
      </c>
      <c r="AL350" s="94"/>
      <c r="AM350" s="90" t="e">
        <f aca="false">-CHOOSE($G$3,AC350-AE350,AE350-AC350)</f>
        <v>#VALUE!</v>
      </c>
      <c r="AN350" s="90" t="e">
        <f aca="false">-CHOOSE($G$3,AF350-AH350,AH350-AF350)</f>
        <v>#VALUE!</v>
      </c>
      <c r="AO350" s="90" t="n">
        <f aca="false">-CHOOSE($G$3,AI350-AL350,AK350-AI350)</f>
        <v>-0</v>
      </c>
      <c r="AP350" s="107" t="e">
        <f aca="false">SUM(AM350:AO350)</f>
        <v>#VALUE!</v>
      </c>
      <c r="AR350" s="90" t="e">
        <f aca="false">-CHOOSE($G$3,AD350-AC350,AC350-AD350)</f>
        <v>#VALUE!</v>
      </c>
      <c r="AS350" s="90" t="e">
        <f aca="false">-CHOOSE($G$3,AG350-AF350,AF350-AG350)</f>
        <v>#VALUE!</v>
      </c>
      <c r="AT350" s="90" t="n">
        <f aca="false">-CHOOSE($G$3,AJ350-AI350,AI350-AJ350:AJ351)</f>
        <v>-0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91" t="n">
        <f aca="false">AK350+AH350+AE350</f>
        <v>0</v>
      </c>
      <c r="AZ350" s="108"/>
    </row>
    <row r="351" customFormat="false" ht="12" hidden="false" customHeight="true" outlineLevel="0" collapsed="false">
      <c r="A351" s="25" t="n">
        <f aca="false">EDATE(A350,1)</f>
        <v>47331</v>
      </c>
      <c r="B351" s="95" t="n">
        <f aca="false">Inputs!S346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98" t="str">
        <f aca="false">VLOOKUP($A351,[1]!Table,MATCH(G$4,[1]!Curves,0))</f>
        <v/>
      </c>
      <c r="H351" s="99" t="e">
        <f aca="false">Inputs!W346</f>
        <v>#VALUE!</v>
      </c>
      <c r="I351" s="100" t="n">
        <f aca="false">Inputs!T346</f>
        <v>0</v>
      </c>
      <c r="J351" s="98" t="str">
        <f aca="false">VLOOKUP($A351,[1]!Table,MATCH(J$4,[1]!Curves,0))</f>
        <v/>
      </c>
      <c r="K351" s="99" t="e">
        <f aca="false">Inputs!X346</f>
        <v>#VALUE!</v>
      </c>
      <c r="L351" s="100" t="n">
        <f aca="false">Inputs!U346</f>
        <v>0</v>
      </c>
      <c r="M351" s="105" t="n">
        <v>0</v>
      </c>
      <c r="N351" s="99" t="n">
        <f aca="false">Inputs!Y346</f>
        <v>0</v>
      </c>
      <c r="O351" s="101" t="n">
        <f aca="false">Inputs!V346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0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e">
        <f aca="false">F351*G351</f>
        <v>#VALUE!</v>
      </c>
      <c r="AD351" s="90" t="e">
        <f aca="false">$F351*H351</f>
        <v>#VALUE!</v>
      </c>
      <c r="AE351" s="90" t="n">
        <f aca="false">$F351*I351</f>
        <v>0</v>
      </c>
      <c r="AF351" s="90" t="e">
        <f aca="false">$F351*J351</f>
        <v>#VALUE!</v>
      </c>
      <c r="AG351" s="90" t="e">
        <f aca="false">$F351*K351</f>
        <v>#VALUE!</v>
      </c>
      <c r="AH351" s="90" t="n">
        <f aca="false">$F351*L351</f>
        <v>0</v>
      </c>
      <c r="AI351" s="90" t="n">
        <f aca="false">$F351*M351</f>
        <v>0</v>
      </c>
      <c r="AJ351" s="90" t="n">
        <f aca="false">$F351*N351</f>
        <v>0</v>
      </c>
      <c r="AK351" s="90" t="n">
        <f aca="false">F351*O351</f>
        <v>0</v>
      </c>
      <c r="AL351" s="94"/>
      <c r="AM351" s="90" t="e">
        <f aca="false">-CHOOSE($G$3,AC351-AE351,AE351-AC351)</f>
        <v>#VALUE!</v>
      </c>
      <c r="AN351" s="90" t="e">
        <f aca="false">-CHOOSE($G$3,AF351-AH351,AH351-AF351)</f>
        <v>#VALUE!</v>
      </c>
      <c r="AO351" s="90" t="n">
        <f aca="false">-CHOOSE($G$3,AI351-AL351,AK351-AI351)</f>
        <v>-0</v>
      </c>
      <c r="AP351" s="107" t="e">
        <f aca="false">SUM(AM351:AO351)</f>
        <v>#VALUE!</v>
      </c>
      <c r="AR351" s="90" t="e">
        <f aca="false">-CHOOSE($G$3,AD351-AC351,AC351-AD351)</f>
        <v>#VALUE!</v>
      </c>
      <c r="AS351" s="90" t="e">
        <f aca="false">-CHOOSE($G$3,AG351-AF351,AF351-AG351)</f>
        <v>#VALUE!</v>
      </c>
      <c r="AT351" s="90" t="n">
        <f aca="false">-CHOOSE($G$3,AJ351-AI351,AI351-AJ351:AJ352)</f>
        <v>-0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91" t="n">
        <f aca="false">AK351+AH351+AE351</f>
        <v>0</v>
      </c>
      <c r="AZ351" s="108"/>
    </row>
    <row r="352" customFormat="false" ht="12" hidden="false" customHeight="true" outlineLevel="0" collapsed="false">
      <c r="A352" s="25" t="n">
        <f aca="false">EDATE(A351,1)</f>
        <v>47362</v>
      </c>
      <c r="B352" s="95" t="n">
        <f aca="false">Inputs!S347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98" t="str">
        <f aca="false">VLOOKUP($A352,[1]!Table,MATCH(G$4,[1]!Curves,0))</f>
        <v/>
      </c>
      <c r="H352" s="99" t="e">
        <f aca="false">Inputs!W347</f>
        <v>#VALUE!</v>
      </c>
      <c r="I352" s="100" t="n">
        <f aca="false">Inputs!T347</f>
        <v>0</v>
      </c>
      <c r="J352" s="98" t="str">
        <f aca="false">VLOOKUP($A352,[1]!Table,MATCH(J$4,[1]!Curves,0))</f>
        <v/>
      </c>
      <c r="K352" s="99" t="e">
        <f aca="false">Inputs!X347</f>
        <v>#VALUE!</v>
      </c>
      <c r="L352" s="100" t="n">
        <f aca="false">Inputs!U347</f>
        <v>0</v>
      </c>
      <c r="M352" s="105" t="n">
        <v>0</v>
      </c>
      <c r="N352" s="99" t="n">
        <f aca="false">Inputs!Y347</f>
        <v>0</v>
      </c>
      <c r="O352" s="101" t="n">
        <f aca="false">Inputs!V347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0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e">
        <f aca="false">F352*G352</f>
        <v>#VALUE!</v>
      </c>
      <c r="AD352" s="90" t="e">
        <f aca="false">$F352*H352</f>
        <v>#VALUE!</v>
      </c>
      <c r="AE352" s="90" t="n">
        <f aca="false">$F352*I352</f>
        <v>0</v>
      </c>
      <c r="AF352" s="90" t="e">
        <f aca="false">$F352*J352</f>
        <v>#VALUE!</v>
      </c>
      <c r="AG352" s="90" t="e">
        <f aca="false">$F352*K352</f>
        <v>#VALUE!</v>
      </c>
      <c r="AH352" s="90" t="n">
        <f aca="false">$F352*L352</f>
        <v>0</v>
      </c>
      <c r="AI352" s="90" t="n">
        <f aca="false">$F352*M352</f>
        <v>0</v>
      </c>
      <c r="AJ352" s="90" t="n">
        <f aca="false">$F352*N352</f>
        <v>0</v>
      </c>
      <c r="AK352" s="90" t="n">
        <f aca="false">F352*O352</f>
        <v>0</v>
      </c>
      <c r="AL352" s="94"/>
      <c r="AM352" s="90" t="e">
        <f aca="false">-CHOOSE($G$3,AC352-AE352,AE352-AC352)</f>
        <v>#VALUE!</v>
      </c>
      <c r="AN352" s="90" t="e">
        <f aca="false">-CHOOSE($G$3,AF352-AH352,AH352-AF352)</f>
        <v>#VALUE!</v>
      </c>
      <c r="AO352" s="90" t="n">
        <f aca="false">-CHOOSE($G$3,AI352-AL352,AK352-AI352)</f>
        <v>-0</v>
      </c>
      <c r="AP352" s="107" t="e">
        <f aca="false">SUM(AM352:AO352)</f>
        <v>#VALUE!</v>
      </c>
      <c r="AR352" s="90" t="e">
        <f aca="false">-CHOOSE($G$3,AD352-AC352,AC352-AD352)</f>
        <v>#VALUE!</v>
      </c>
      <c r="AS352" s="90" t="e">
        <f aca="false">-CHOOSE($G$3,AG352-AF352,AF352-AG352)</f>
        <v>#VALUE!</v>
      </c>
      <c r="AT352" s="90" t="n">
        <f aca="false">-CHOOSE($G$3,AJ352-AI352,AI352-AJ352:AJ353)</f>
        <v>-0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91" t="n">
        <f aca="false">AK352+AH352+AE352</f>
        <v>0</v>
      </c>
      <c r="AZ352" s="108"/>
    </row>
    <row r="353" customFormat="false" ht="12" hidden="false" customHeight="true" outlineLevel="0" collapsed="false">
      <c r="A353" s="25" t="n">
        <f aca="false">EDATE(A352,1)</f>
        <v>47392</v>
      </c>
      <c r="B353" s="95" t="n">
        <f aca="false">Inputs!S348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98" t="str">
        <f aca="false">VLOOKUP($A353,[1]!Table,MATCH(G$4,[1]!Curves,0))</f>
        <v/>
      </c>
      <c r="H353" s="99" t="e">
        <f aca="false">Inputs!W348</f>
        <v>#VALUE!</v>
      </c>
      <c r="I353" s="100" t="n">
        <f aca="false">Inputs!T348</f>
        <v>0</v>
      </c>
      <c r="J353" s="98" t="str">
        <f aca="false">VLOOKUP($A353,[1]!Table,MATCH(J$4,[1]!Curves,0))</f>
        <v/>
      </c>
      <c r="K353" s="99" t="e">
        <f aca="false">Inputs!X348</f>
        <v>#VALUE!</v>
      </c>
      <c r="L353" s="100" t="n">
        <f aca="false">Inputs!U348</f>
        <v>0</v>
      </c>
      <c r="M353" s="105" t="n">
        <v>0</v>
      </c>
      <c r="N353" s="99" t="n">
        <f aca="false">Inputs!Y348</f>
        <v>0</v>
      </c>
      <c r="O353" s="101" t="n">
        <f aca="false">Inputs!V348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0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e">
        <f aca="false">F353*G353</f>
        <v>#VALUE!</v>
      </c>
      <c r="AD353" s="90" t="e">
        <f aca="false">$F353*H353</f>
        <v>#VALUE!</v>
      </c>
      <c r="AE353" s="90" t="n">
        <f aca="false">$F353*I353</f>
        <v>0</v>
      </c>
      <c r="AF353" s="90" t="e">
        <f aca="false">$F353*J353</f>
        <v>#VALUE!</v>
      </c>
      <c r="AG353" s="90" t="e">
        <f aca="false">$F353*K353</f>
        <v>#VALUE!</v>
      </c>
      <c r="AH353" s="90" t="n">
        <f aca="false">$F353*L353</f>
        <v>0</v>
      </c>
      <c r="AI353" s="90" t="n">
        <f aca="false">$F353*M353</f>
        <v>0</v>
      </c>
      <c r="AJ353" s="90" t="n">
        <f aca="false">$F353*N353</f>
        <v>0</v>
      </c>
      <c r="AK353" s="90" t="n">
        <f aca="false">F353*O353</f>
        <v>0</v>
      </c>
      <c r="AL353" s="94"/>
      <c r="AM353" s="90" t="e">
        <f aca="false">-CHOOSE($G$3,AC353-AE353,AE353-AC353)</f>
        <v>#VALUE!</v>
      </c>
      <c r="AN353" s="90" t="e">
        <f aca="false">-CHOOSE($G$3,AF353-AH353,AH353-AF353)</f>
        <v>#VALUE!</v>
      </c>
      <c r="AO353" s="90" t="n">
        <f aca="false">-CHOOSE($G$3,AI353-AL353,AK353-AI353)</f>
        <v>-0</v>
      </c>
      <c r="AP353" s="107" t="e">
        <f aca="false">SUM(AM353:AO353)</f>
        <v>#VALUE!</v>
      </c>
      <c r="AR353" s="90" t="e">
        <f aca="false">-CHOOSE($G$3,AD353-AC353,AC353-AD353)</f>
        <v>#VALUE!</v>
      </c>
      <c r="AS353" s="90" t="e">
        <f aca="false">-CHOOSE($G$3,AG353-AF353,AF353-AG353)</f>
        <v>#VALUE!</v>
      </c>
      <c r="AT353" s="90" t="n">
        <f aca="false">-CHOOSE($G$3,AJ353-AI353,AI353-AJ353:AJ354)</f>
        <v>-0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91" t="n">
        <f aca="false">AK353+AH353+AE353</f>
        <v>0</v>
      </c>
      <c r="AZ353" s="108"/>
    </row>
    <row r="354" customFormat="false" ht="12" hidden="false" customHeight="true" outlineLevel="0" collapsed="false">
      <c r="A354" s="25" t="n">
        <f aca="false">EDATE(A353,1)</f>
        <v>47423</v>
      </c>
      <c r="B354" s="95" t="n">
        <f aca="false">Inputs!S349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98" t="str">
        <f aca="false">VLOOKUP($A354,[1]!Table,MATCH(G$4,[1]!Curves,0))</f>
        <v/>
      </c>
      <c r="H354" s="99" t="e">
        <f aca="false">Inputs!W349</f>
        <v>#VALUE!</v>
      </c>
      <c r="I354" s="100" t="n">
        <f aca="false">Inputs!T349</f>
        <v>0</v>
      </c>
      <c r="J354" s="98" t="str">
        <f aca="false">VLOOKUP($A354,[1]!Table,MATCH(J$4,[1]!Curves,0))</f>
        <v/>
      </c>
      <c r="K354" s="99" t="e">
        <f aca="false">Inputs!X349</f>
        <v>#VALUE!</v>
      </c>
      <c r="L354" s="100" t="n">
        <f aca="false">Inputs!U349</f>
        <v>0</v>
      </c>
      <c r="M354" s="105" t="n">
        <v>0</v>
      </c>
      <c r="N354" s="99" t="n">
        <f aca="false">Inputs!Y349</f>
        <v>0</v>
      </c>
      <c r="O354" s="101" t="n">
        <f aca="false">Inputs!V349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0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e">
        <f aca="false">F354*G354</f>
        <v>#VALUE!</v>
      </c>
      <c r="AD354" s="90" t="e">
        <f aca="false">$F354*H354</f>
        <v>#VALUE!</v>
      </c>
      <c r="AE354" s="90" t="n">
        <f aca="false">$F354*I354</f>
        <v>0</v>
      </c>
      <c r="AF354" s="90" t="e">
        <f aca="false">$F354*J354</f>
        <v>#VALUE!</v>
      </c>
      <c r="AG354" s="90" t="e">
        <f aca="false">$F354*K354</f>
        <v>#VALUE!</v>
      </c>
      <c r="AH354" s="90" t="n">
        <f aca="false">$F354*L354</f>
        <v>0</v>
      </c>
      <c r="AI354" s="90" t="n">
        <f aca="false">$F354*M354</f>
        <v>0</v>
      </c>
      <c r="AJ354" s="90" t="n">
        <f aca="false">$F354*N354</f>
        <v>0</v>
      </c>
      <c r="AK354" s="90" t="n">
        <f aca="false">F354*O354</f>
        <v>0</v>
      </c>
      <c r="AL354" s="94"/>
      <c r="AM354" s="90" t="e">
        <f aca="false">-CHOOSE($G$3,AC354-AE354,AE354-AC354)</f>
        <v>#VALUE!</v>
      </c>
      <c r="AN354" s="90" t="e">
        <f aca="false">-CHOOSE($G$3,AF354-AH354,AH354-AF354)</f>
        <v>#VALUE!</v>
      </c>
      <c r="AO354" s="90" t="n">
        <f aca="false">-CHOOSE($G$3,AI354-AL354,AK354-AI354)</f>
        <v>-0</v>
      </c>
      <c r="AP354" s="107" t="e">
        <f aca="false">SUM(AM354:AO354)</f>
        <v>#VALUE!</v>
      </c>
      <c r="AR354" s="90" t="e">
        <f aca="false">-CHOOSE($G$3,AD354-AC354,AC354-AD354)</f>
        <v>#VALUE!</v>
      </c>
      <c r="AS354" s="90" t="e">
        <f aca="false">-CHOOSE($G$3,AG354-AF354,AF354-AG354)</f>
        <v>#VALUE!</v>
      </c>
      <c r="AT354" s="90" t="n">
        <f aca="false">-CHOOSE($G$3,AJ354-AI354,AI354-AJ354:AJ355)</f>
        <v>-0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91" t="n">
        <f aca="false">AK354+AH354+AE354</f>
        <v>0</v>
      </c>
      <c r="AZ354" s="108"/>
    </row>
    <row r="355" customFormat="false" ht="12" hidden="false" customHeight="true" outlineLevel="0" collapsed="false">
      <c r="A355" s="25" t="n">
        <f aca="false">EDATE(A354,1)</f>
        <v>47453</v>
      </c>
      <c r="B355" s="95" t="n">
        <f aca="false">Inputs!S350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98" t="str">
        <f aca="false">VLOOKUP($A355,[1]!Table,MATCH(G$4,[1]!Curves,0))</f>
        <v/>
      </c>
      <c r="H355" s="99" t="e">
        <f aca="false">Inputs!W350</f>
        <v>#VALUE!</v>
      </c>
      <c r="I355" s="100" t="n">
        <f aca="false">Inputs!T350</f>
        <v>0</v>
      </c>
      <c r="J355" s="98" t="str">
        <f aca="false">VLOOKUP($A355,[1]!Table,MATCH(J$4,[1]!Curves,0))</f>
        <v/>
      </c>
      <c r="K355" s="99" t="e">
        <f aca="false">Inputs!X350</f>
        <v>#VALUE!</v>
      </c>
      <c r="L355" s="100" t="n">
        <f aca="false">Inputs!U350</f>
        <v>0</v>
      </c>
      <c r="M355" s="105" t="n">
        <v>0</v>
      </c>
      <c r="N355" s="99" t="n">
        <f aca="false">Inputs!Y350</f>
        <v>0</v>
      </c>
      <c r="O355" s="101" t="n">
        <f aca="false">Inputs!V350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0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e">
        <f aca="false">F355*G355</f>
        <v>#VALUE!</v>
      </c>
      <c r="AD355" s="90" t="e">
        <f aca="false">$F355*H355</f>
        <v>#VALUE!</v>
      </c>
      <c r="AE355" s="90" t="n">
        <f aca="false">$F355*I355</f>
        <v>0</v>
      </c>
      <c r="AF355" s="90" t="e">
        <f aca="false">$F355*J355</f>
        <v>#VALUE!</v>
      </c>
      <c r="AG355" s="90" t="e">
        <f aca="false">$F355*K355</f>
        <v>#VALUE!</v>
      </c>
      <c r="AH355" s="90" t="n">
        <f aca="false">$F355*L355</f>
        <v>0</v>
      </c>
      <c r="AI355" s="90" t="n">
        <f aca="false">$F355*M355</f>
        <v>0</v>
      </c>
      <c r="AJ355" s="90" t="n">
        <f aca="false">$F355*N355</f>
        <v>0</v>
      </c>
      <c r="AK355" s="90" t="n">
        <f aca="false">F355*O355</f>
        <v>0</v>
      </c>
      <c r="AL355" s="94"/>
      <c r="AM355" s="90" t="e">
        <f aca="false">-CHOOSE($G$3,AC355-AE355,AE355-AC355)</f>
        <v>#VALUE!</v>
      </c>
      <c r="AN355" s="90" t="e">
        <f aca="false">-CHOOSE($G$3,AF355-AH355,AH355-AF355)</f>
        <v>#VALUE!</v>
      </c>
      <c r="AO355" s="90" t="n">
        <f aca="false">-CHOOSE($G$3,AI355-AL355,AK355-AI355)</f>
        <v>-0</v>
      </c>
      <c r="AP355" s="107" t="e">
        <f aca="false">SUM(AM355:AO355)</f>
        <v>#VALUE!</v>
      </c>
      <c r="AR355" s="90" t="e">
        <f aca="false">-CHOOSE($G$3,AD355-AC355,AC355-AD355)</f>
        <v>#VALUE!</v>
      </c>
      <c r="AS355" s="90" t="e">
        <f aca="false">-CHOOSE($G$3,AG355-AF355,AF355-AG355)</f>
        <v>#VALUE!</v>
      </c>
      <c r="AT355" s="90" t="n">
        <f aca="false">-CHOOSE($G$3,AJ355-AI355,AI355-AJ355:AJ356)</f>
        <v>-0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91" t="n">
        <f aca="false">AK355+AH355+AE355</f>
        <v>0</v>
      </c>
      <c r="AZ355" s="108"/>
    </row>
    <row r="356" customFormat="false" ht="12" hidden="false" customHeight="true" outlineLevel="0" collapsed="false">
      <c r="A356" s="25" t="n">
        <f aca="false">EDATE(A355,1)</f>
        <v>47484</v>
      </c>
      <c r="B356" s="95" t="n">
        <f aca="false">Inputs!S351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98" t="str">
        <f aca="false">VLOOKUP($A356,[1]!Table,MATCH(G$4,[1]!Curves,0))</f>
        <v/>
      </c>
      <c r="H356" s="99" t="e">
        <f aca="false">Inputs!W351</f>
        <v>#VALUE!</v>
      </c>
      <c r="I356" s="100" t="n">
        <f aca="false">Inputs!T351</f>
        <v>0</v>
      </c>
      <c r="J356" s="98" t="str">
        <f aca="false">VLOOKUP($A356,[1]!Table,MATCH(J$4,[1]!Curves,0))</f>
        <v/>
      </c>
      <c r="K356" s="99" t="e">
        <f aca="false">Inputs!X351</f>
        <v>#VALUE!</v>
      </c>
      <c r="L356" s="100" t="n">
        <f aca="false">Inputs!U351</f>
        <v>0</v>
      </c>
      <c r="M356" s="105" t="n">
        <v>0</v>
      </c>
      <c r="N356" s="99" t="n">
        <f aca="false">Inputs!Y351</f>
        <v>0</v>
      </c>
      <c r="O356" s="101" t="n">
        <f aca="false">Inputs!V351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0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e">
        <f aca="false">F356*G356</f>
        <v>#VALUE!</v>
      </c>
      <c r="AD356" s="90" t="e">
        <f aca="false">$F356*H356</f>
        <v>#VALUE!</v>
      </c>
      <c r="AE356" s="90" t="n">
        <f aca="false">$F356*I356</f>
        <v>0</v>
      </c>
      <c r="AF356" s="90" t="e">
        <f aca="false">$F356*J356</f>
        <v>#VALUE!</v>
      </c>
      <c r="AG356" s="90" t="e">
        <f aca="false">$F356*K356</f>
        <v>#VALUE!</v>
      </c>
      <c r="AH356" s="90" t="n">
        <f aca="false">$F356*L356</f>
        <v>0</v>
      </c>
      <c r="AI356" s="90" t="n">
        <f aca="false">$F356*M356</f>
        <v>0</v>
      </c>
      <c r="AJ356" s="90" t="n">
        <f aca="false">$F356*N356</f>
        <v>0</v>
      </c>
      <c r="AK356" s="90" t="n">
        <f aca="false">F356*O356</f>
        <v>0</v>
      </c>
      <c r="AL356" s="94"/>
      <c r="AM356" s="90" t="e">
        <f aca="false">-CHOOSE($G$3,AC356-AE356,AE356-AC356)</f>
        <v>#VALUE!</v>
      </c>
      <c r="AN356" s="90" t="e">
        <f aca="false">-CHOOSE($G$3,AF356-AH356,AH356-AF356)</f>
        <v>#VALUE!</v>
      </c>
      <c r="AO356" s="90" t="n">
        <f aca="false">-CHOOSE($G$3,AI356-AL356,AK356-AI356)</f>
        <v>-0</v>
      </c>
      <c r="AP356" s="107" t="e">
        <f aca="false">SUM(AM356:AO356)</f>
        <v>#VALUE!</v>
      </c>
      <c r="AR356" s="90" t="e">
        <f aca="false">-CHOOSE($G$3,AD356-AC356,AC356-AD356)</f>
        <v>#VALUE!</v>
      </c>
      <c r="AS356" s="90" t="e">
        <f aca="false">-CHOOSE($G$3,AG356-AF356,AF356-AG356)</f>
        <v>#VALUE!</v>
      </c>
      <c r="AT356" s="90" t="n">
        <f aca="false">-CHOOSE($G$3,AJ356-AI356,AI356-AJ356:AJ357)</f>
        <v>-0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91" t="n">
        <f aca="false">AK356+AH356+AE356</f>
        <v>0</v>
      </c>
      <c r="AZ356" s="108"/>
    </row>
    <row r="357" customFormat="false" ht="12" hidden="false" customHeight="true" outlineLevel="0" collapsed="false">
      <c r="A357" s="25" t="n">
        <f aca="false">EDATE(A356,1)</f>
        <v>47515</v>
      </c>
      <c r="B357" s="95" t="n">
        <f aca="false">Inputs!S352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98" t="str">
        <f aca="false">VLOOKUP($A357,[1]!Table,MATCH(G$4,[1]!Curves,0))</f>
        <v/>
      </c>
      <c r="H357" s="99" t="e">
        <f aca="false">Inputs!W352</f>
        <v>#VALUE!</v>
      </c>
      <c r="I357" s="100" t="n">
        <f aca="false">Inputs!T352</f>
        <v>0</v>
      </c>
      <c r="J357" s="98" t="str">
        <f aca="false">VLOOKUP($A357,[1]!Table,MATCH(J$4,[1]!Curves,0))</f>
        <v/>
      </c>
      <c r="K357" s="99" t="e">
        <f aca="false">Inputs!X352</f>
        <v>#VALUE!</v>
      </c>
      <c r="L357" s="100" t="n">
        <f aca="false">Inputs!U352</f>
        <v>0</v>
      </c>
      <c r="M357" s="105" t="n">
        <v>0</v>
      </c>
      <c r="N357" s="99" t="n">
        <f aca="false">Inputs!Y352</f>
        <v>0</v>
      </c>
      <c r="O357" s="101" t="n">
        <f aca="false">Inputs!V352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0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e">
        <f aca="false">F357*G357</f>
        <v>#VALUE!</v>
      </c>
      <c r="AD357" s="90" t="e">
        <f aca="false">$F357*H357</f>
        <v>#VALUE!</v>
      </c>
      <c r="AE357" s="90" t="n">
        <f aca="false">$F357*I357</f>
        <v>0</v>
      </c>
      <c r="AF357" s="90" t="e">
        <f aca="false">$F357*J357</f>
        <v>#VALUE!</v>
      </c>
      <c r="AG357" s="90" t="e">
        <f aca="false">$F357*K357</f>
        <v>#VALUE!</v>
      </c>
      <c r="AH357" s="90" t="n">
        <f aca="false">$F357*L357</f>
        <v>0</v>
      </c>
      <c r="AI357" s="90" t="n">
        <f aca="false">$F357*M357</f>
        <v>0</v>
      </c>
      <c r="AJ357" s="90" t="n">
        <f aca="false">$F357*N357</f>
        <v>0</v>
      </c>
      <c r="AK357" s="90" t="n">
        <f aca="false">F357*O357</f>
        <v>0</v>
      </c>
      <c r="AL357" s="94"/>
      <c r="AM357" s="90" t="e">
        <f aca="false">-CHOOSE($G$3,AC357-AE357,AE357-AC357)</f>
        <v>#VALUE!</v>
      </c>
      <c r="AN357" s="90" t="e">
        <f aca="false">-CHOOSE($G$3,AF357-AH357,AH357-AF357)</f>
        <v>#VALUE!</v>
      </c>
      <c r="AO357" s="90" t="n">
        <f aca="false">-CHOOSE($G$3,AI357-AL357,AK357-AI357)</f>
        <v>-0</v>
      </c>
      <c r="AP357" s="107" t="e">
        <f aca="false">SUM(AM357:AO357)</f>
        <v>#VALUE!</v>
      </c>
      <c r="AR357" s="90" t="e">
        <f aca="false">-CHOOSE($G$3,AD357-AC357,AC357-AD357)</f>
        <v>#VALUE!</v>
      </c>
      <c r="AS357" s="90" t="e">
        <f aca="false">-CHOOSE($G$3,AG357-AF357,AF357-AG357)</f>
        <v>#VALUE!</v>
      </c>
      <c r="AT357" s="90" t="n">
        <f aca="false">-CHOOSE($G$3,AJ357-AI357,AI357-AJ357:AJ358)</f>
        <v>-0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91" t="n">
        <f aca="false">AK357+AH357+AE357</f>
        <v>0</v>
      </c>
      <c r="AZ357" s="108"/>
    </row>
    <row r="358" customFormat="false" ht="12" hidden="false" customHeight="true" outlineLevel="0" collapsed="false">
      <c r="A358" s="25" t="n">
        <f aca="false">EDATE(A357,1)</f>
        <v>47543</v>
      </c>
      <c r="B358" s="95" t="n">
        <f aca="false">Inputs!S353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98" t="str">
        <f aca="false">VLOOKUP($A358,[1]!Table,MATCH(G$4,[1]!Curves,0))</f>
        <v/>
      </c>
      <c r="H358" s="99" t="e">
        <f aca="false">Inputs!W353</f>
        <v>#VALUE!</v>
      </c>
      <c r="I358" s="100" t="n">
        <f aca="false">Inputs!T353</f>
        <v>0</v>
      </c>
      <c r="J358" s="98" t="str">
        <f aca="false">VLOOKUP($A358,[1]!Table,MATCH(J$4,[1]!Curves,0))</f>
        <v/>
      </c>
      <c r="K358" s="99" t="e">
        <f aca="false">Inputs!X353</f>
        <v>#VALUE!</v>
      </c>
      <c r="L358" s="100" t="n">
        <f aca="false">Inputs!U353</f>
        <v>0</v>
      </c>
      <c r="M358" s="105" t="n">
        <v>0</v>
      </c>
      <c r="N358" s="99" t="n">
        <f aca="false">Inputs!Y353</f>
        <v>0</v>
      </c>
      <c r="O358" s="101" t="n">
        <f aca="false">Inputs!V353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0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e">
        <f aca="false">F358*G358</f>
        <v>#VALUE!</v>
      </c>
      <c r="AD358" s="90" t="e">
        <f aca="false">$F358*H358</f>
        <v>#VALUE!</v>
      </c>
      <c r="AE358" s="90" t="n">
        <f aca="false">$F358*I358</f>
        <v>0</v>
      </c>
      <c r="AF358" s="90" t="e">
        <f aca="false">$F358*J358</f>
        <v>#VALUE!</v>
      </c>
      <c r="AG358" s="90" t="e">
        <f aca="false">$F358*K358</f>
        <v>#VALUE!</v>
      </c>
      <c r="AH358" s="90" t="n">
        <f aca="false">$F358*L358</f>
        <v>0</v>
      </c>
      <c r="AI358" s="90" t="n">
        <f aca="false">$F358*M358</f>
        <v>0</v>
      </c>
      <c r="AJ358" s="90" t="n">
        <f aca="false">$F358*N358</f>
        <v>0</v>
      </c>
      <c r="AK358" s="90" t="n">
        <f aca="false">F358*O358</f>
        <v>0</v>
      </c>
      <c r="AL358" s="94"/>
      <c r="AM358" s="90" t="e">
        <f aca="false">-CHOOSE($G$3,AC358-AE358,AE358-AC358)</f>
        <v>#VALUE!</v>
      </c>
      <c r="AN358" s="90" t="e">
        <f aca="false">-CHOOSE($G$3,AF358-AH358,AH358-AF358)</f>
        <v>#VALUE!</v>
      </c>
      <c r="AO358" s="90" t="n">
        <f aca="false">-CHOOSE($G$3,AI358-AL358,AK358-AI358)</f>
        <v>-0</v>
      </c>
      <c r="AP358" s="107" t="e">
        <f aca="false">SUM(AM358:AO358)</f>
        <v>#VALUE!</v>
      </c>
      <c r="AR358" s="90" t="e">
        <f aca="false">-CHOOSE($G$3,AD358-AC358,AC358-AD358)</f>
        <v>#VALUE!</v>
      </c>
      <c r="AS358" s="90" t="e">
        <f aca="false">-CHOOSE($G$3,AG358-AF358,AF358-AG358)</f>
        <v>#VALUE!</v>
      </c>
      <c r="AT358" s="90" t="n">
        <f aca="false">-CHOOSE($G$3,AJ358-AI358,AI358-AJ358:AJ359)</f>
        <v>-0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91" t="n">
        <f aca="false">AK358+AH358+AE358</f>
        <v>0</v>
      </c>
      <c r="AZ358" s="108"/>
    </row>
    <row r="359" customFormat="false" ht="12" hidden="false" customHeight="true" outlineLevel="0" collapsed="false">
      <c r="A359" s="25" t="n">
        <f aca="false">EDATE(A358,1)</f>
        <v>47574</v>
      </c>
      <c r="B359" s="95" t="n">
        <f aca="false">Inputs!S354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98" t="str">
        <f aca="false">VLOOKUP($A359,[1]!Table,MATCH(G$4,[1]!Curves,0))</f>
        <v/>
      </c>
      <c r="H359" s="99" t="e">
        <f aca="false">Inputs!W354</f>
        <v>#VALUE!</v>
      </c>
      <c r="I359" s="100" t="n">
        <f aca="false">Inputs!T354</f>
        <v>0</v>
      </c>
      <c r="J359" s="98" t="str">
        <f aca="false">VLOOKUP($A359,[1]!Table,MATCH(J$4,[1]!Curves,0))</f>
        <v/>
      </c>
      <c r="K359" s="99" t="e">
        <f aca="false">Inputs!X354</f>
        <v>#VALUE!</v>
      </c>
      <c r="L359" s="100" t="n">
        <f aca="false">Inputs!U354</f>
        <v>0</v>
      </c>
      <c r="M359" s="105" t="n">
        <v>0</v>
      </c>
      <c r="N359" s="99" t="n">
        <f aca="false">Inputs!Y354</f>
        <v>0</v>
      </c>
      <c r="O359" s="101" t="n">
        <f aca="false">Inputs!V354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0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e">
        <f aca="false">F359*G359</f>
        <v>#VALUE!</v>
      </c>
      <c r="AD359" s="90" t="e">
        <f aca="false">$F359*H359</f>
        <v>#VALUE!</v>
      </c>
      <c r="AE359" s="90" t="n">
        <f aca="false">$F359*I359</f>
        <v>0</v>
      </c>
      <c r="AF359" s="90" t="e">
        <f aca="false">$F359*J359</f>
        <v>#VALUE!</v>
      </c>
      <c r="AG359" s="90" t="e">
        <f aca="false">$F359*K359</f>
        <v>#VALUE!</v>
      </c>
      <c r="AH359" s="90" t="n">
        <f aca="false">$F359*L359</f>
        <v>0</v>
      </c>
      <c r="AI359" s="90" t="n">
        <f aca="false">$F359*M359</f>
        <v>0</v>
      </c>
      <c r="AJ359" s="90" t="n">
        <f aca="false">$F359*N359</f>
        <v>0</v>
      </c>
      <c r="AK359" s="90" t="n">
        <f aca="false">F359*O359</f>
        <v>0</v>
      </c>
      <c r="AL359" s="94"/>
      <c r="AM359" s="90" t="e">
        <f aca="false">-CHOOSE($G$3,AC359-AE359,AE359-AC359)</f>
        <v>#VALUE!</v>
      </c>
      <c r="AN359" s="90" t="e">
        <f aca="false">-CHOOSE($G$3,AF359-AH359,AH359-AF359)</f>
        <v>#VALUE!</v>
      </c>
      <c r="AO359" s="90" t="n">
        <f aca="false">-CHOOSE($G$3,AI359-AL359,AK359-AI359)</f>
        <v>-0</v>
      </c>
      <c r="AP359" s="107" t="e">
        <f aca="false">SUM(AM359:AO359)</f>
        <v>#VALUE!</v>
      </c>
      <c r="AR359" s="90" t="e">
        <f aca="false">-CHOOSE($G$3,AD359-AC359,AC359-AD359)</f>
        <v>#VALUE!</v>
      </c>
      <c r="AS359" s="90" t="e">
        <f aca="false">-CHOOSE($G$3,AG359-AF359,AF359-AG359)</f>
        <v>#VALUE!</v>
      </c>
      <c r="AT359" s="90" t="n">
        <f aca="false">-CHOOSE($G$3,AJ359-AI359,AI359-AJ359:AJ360)</f>
        <v>-0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91" t="n">
        <f aca="false">AK359+AH359+AE359</f>
        <v>0</v>
      </c>
      <c r="AZ359" s="108"/>
    </row>
    <row r="360" customFormat="false" ht="12" hidden="false" customHeight="true" outlineLevel="0" collapsed="false">
      <c r="A360" s="25" t="n">
        <f aca="false">EDATE(A359,1)</f>
        <v>47604</v>
      </c>
      <c r="B360" s="95" t="n">
        <f aca="false">Inputs!S355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98" t="str">
        <f aca="false">VLOOKUP($A360,[1]!Table,MATCH(G$4,[1]!Curves,0))</f>
        <v/>
      </c>
      <c r="H360" s="99" t="e">
        <f aca="false">Inputs!W355</f>
        <v>#VALUE!</v>
      </c>
      <c r="I360" s="100" t="n">
        <f aca="false">Inputs!T355</f>
        <v>0</v>
      </c>
      <c r="J360" s="98" t="str">
        <f aca="false">VLOOKUP($A360,[1]!Table,MATCH(J$4,[1]!Curves,0))</f>
        <v/>
      </c>
      <c r="K360" s="99" t="e">
        <f aca="false">Inputs!X355</f>
        <v>#VALUE!</v>
      </c>
      <c r="L360" s="100" t="n">
        <f aca="false">Inputs!U355</f>
        <v>0</v>
      </c>
      <c r="M360" s="105" t="n">
        <v>0</v>
      </c>
      <c r="N360" s="99" t="n">
        <f aca="false">Inputs!Y355</f>
        <v>0</v>
      </c>
      <c r="O360" s="101" t="n">
        <f aca="false">Inputs!V355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0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e">
        <f aca="false">F360*G360</f>
        <v>#VALUE!</v>
      </c>
      <c r="AD360" s="90" t="e">
        <f aca="false">$F360*H360</f>
        <v>#VALUE!</v>
      </c>
      <c r="AE360" s="90" t="n">
        <f aca="false">$F360*I360</f>
        <v>0</v>
      </c>
      <c r="AF360" s="90" t="e">
        <f aca="false">$F360*J360</f>
        <v>#VALUE!</v>
      </c>
      <c r="AG360" s="90" t="e">
        <f aca="false">$F360*K360</f>
        <v>#VALUE!</v>
      </c>
      <c r="AH360" s="90" t="n">
        <f aca="false">$F360*L360</f>
        <v>0</v>
      </c>
      <c r="AI360" s="90" t="n">
        <f aca="false">$F360*M360</f>
        <v>0</v>
      </c>
      <c r="AJ360" s="90" t="n">
        <f aca="false">$F360*N360</f>
        <v>0</v>
      </c>
      <c r="AK360" s="90" t="n">
        <f aca="false">F360*O360</f>
        <v>0</v>
      </c>
      <c r="AL360" s="94"/>
      <c r="AM360" s="90" t="e">
        <f aca="false">-CHOOSE($G$3,AC360-AE360,AE360-AC360)</f>
        <v>#VALUE!</v>
      </c>
      <c r="AN360" s="90" t="e">
        <f aca="false">-CHOOSE($G$3,AF360-AH360,AH360-AF360)</f>
        <v>#VALUE!</v>
      </c>
      <c r="AO360" s="90" t="n">
        <f aca="false">-CHOOSE($G$3,AI360-AL360,AK360-AI360)</f>
        <v>-0</v>
      </c>
      <c r="AP360" s="107" t="e">
        <f aca="false">SUM(AM360:AO360)</f>
        <v>#VALUE!</v>
      </c>
      <c r="AR360" s="90" t="e">
        <f aca="false">-CHOOSE($G$3,AD360-AC360,AC360-AD360)</f>
        <v>#VALUE!</v>
      </c>
      <c r="AS360" s="90" t="e">
        <f aca="false">-CHOOSE($G$3,AG360-AF360,AF360-AG360)</f>
        <v>#VALUE!</v>
      </c>
      <c r="AT360" s="90" t="n">
        <f aca="false">-CHOOSE($G$3,AJ360-AI360,AI360-AJ360:AJ361)</f>
        <v>-0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91" t="n">
        <f aca="false">AK360+AH360+AE360</f>
        <v>0</v>
      </c>
      <c r="AZ360" s="108"/>
    </row>
    <row r="361" customFormat="false" ht="12" hidden="false" customHeight="true" outlineLevel="0" collapsed="false">
      <c r="A361" s="25" t="n">
        <f aca="false">EDATE(A360,1)</f>
        <v>47635</v>
      </c>
      <c r="B361" s="95" t="n">
        <f aca="false">Inputs!S356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98" t="str">
        <f aca="false">VLOOKUP($A361,[1]!Table,MATCH(G$4,[1]!Curves,0))</f>
        <v/>
      </c>
      <c r="H361" s="99" t="e">
        <f aca="false">Inputs!W356</f>
        <v>#VALUE!</v>
      </c>
      <c r="I361" s="100" t="n">
        <f aca="false">Inputs!T356</f>
        <v>0</v>
      </c>
      <c r="J361" s="98" t="str">
        <f aca="false">VLOOKUP($A361,[1]!Table,MATCH(J$4,[1]!Curves,0))</f>
        <v/>
      </c>
      <c r="K361" s="99" t="e">
        <f aca="false">Inputs!X356</f>
        <v>#VALUE!</v>
      </c>
      <c r="L361" s="100" t="n">
        <f aca="false">Inputs!U356</f>
        <v>0</v>
      </c>
      <c r="M361" s="105" t="n">
        <v>0</v>
      </c>
      <c r="N361" s="99" t="n">
        <f aca="false">Inputs!Y356</f>
        <v>0</v>
      </c>
      <c r="O361" s="101" t="n">
        <f aca="false">Inputs!V356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0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e">
        <f aca="false">F361*G361</f>
        <v>#VALUE!</v>
      </c>
      <c r="AD361" s="90" t="e">
        <f aca="false">$F361*H361</f>
        <v>#VALUE!</v>
      </c>
      <c r="AE361" s="90" t="n">
        <f aca="false">$F361*I361</f>
        <v>0</v>
      </c>
      <c r="AF361" s="90" t="e">
        <f aca="false">$F361*J361</f>
        <v>#VALUE!</v>
      </c>
      <c r="AG361" s="90" t="e">
        <f aca="false">$F361*K361</f>
        <v>#VALUE!</v>
      </c>
      <c r="AH361" s="90" t="n">
        <f aca="false">$F361*L361</f>
        <v>0</v>
      </c>
      <c r="AI361" s="90" t="n">
        <f aca="false">$F361*M361</f>
        <v>0</v>
      </c>
      <c r="AJ361" s="90" t="n">
        <f aca="false">$F361*N361</f>
        <v>0</v>
      </c>
      <c r="AK361" s="90" t="n">
        <f aca="false">F361*O361</f>
        <v>0</v>
      </c>
      <c r="AL361" s="94"/>
      <c r="AM361" s="90" t="e">
        <f aca="false">-CHOOSE($G$3,AC361-AE361,AE361-AC361)</f>
        <v>#VALUE!</v>
      </c>
      <c r="AN361" s="90" t="e">
        <f aca="false">-CHOOSE($G$3,AF361-AH361,AH361-AF361)</f>
        <v>#VALUE!</v>
      </c>
      <c r="AO361" s="90" t="n">
        <f aca="false">-CHOOSE($G$3,AI361-AL361,AK361-AI361)</f>
        <v>-0</v>
      </c>
      <c r="AP361" s="107" t="e">
        <f aca="false">SUM(AM361:AO361)</f>
        <v>#VALUE!</v>
      </c>
      <c r="AR361" s="90" t="e">
        <f aca="false">-CHOOSE($G$3,AD361-AC361,AC361-AD361)</f>
        <v>#VALUE!</v>
      </c>
      <c r="AS361" s="90" t="e">
        <f aca="false">-CHOOSE($G$3,AG361-AF361,AF361-AG361)</f>
        <v>#VALUE!</v>
      </c>
      <c r="AT361" s="90" t="n">
        <f aca="false">-CHOOSE($G$3,AJ361-AI361,AI361-AJ361:AJ362)</f>
        <v>-0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91" t="n">
        <f aca="false">AK361+AH361+AE361</f>
        <v>0</v>
      </c>
      <c r="AZ361" s="108"/>
    </row>
    <row r="362" customFormat="false" ht="12" hidden="false" customHeight="true" outlineLevel="0" collapsed="false">
      <c r="A362" s="25" t="n">
        <f aca="false">EDATE(A361,1)</f>
        <v>47665</v>
      </c>
      <c r="B362" s="95" t="n">
        <f aca="false">Inputs!S357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98" t="str">
        <f aca="false">VLOOKUP($A362,[1]!Table,MATCH(G$4,[1]!Curves,0))</f>
        <v/>
      </c>
      <c r="H362" s="99" t="e">
        <f aca="false">Inputs!W357</f>
        <v>#VALUE!</v>
      </c>
      <c r="I362" s="100" t="n">
        <f aca="false">Inputs!T357</f>
        <v>0</v>
      </c>
      <c r="J362" s="98" t="str">
        <f aca="false">VLOOKUP($A362,[1]!Table,MATCH(J$4,[1]!Curves,0))</f>
        <v/>
      </c>
      <c r="K362" s="99" t="e">
        <f aca="false">Inputs!X357</f>
        <v>#VALUE!</v>
      </c>
      <c r="L362" s="100" t="n">
        <f aca="false">Inputs!U357</f>
        <v>0</v>
      </c>
      <c r="M362" s="105" t="n">
        <v>0</v>
      </c>
      <c r="N362" s="99" t="n">
        <f aca="false">Inputs!Y357</f>
        <v>0</v>
      </c>
      <c r="O362" s="101" t="n">
        <f aca="false">Inputs!V357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0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e">
        <f aca="false">F362*G362</f>
        <v>#VALUE!</v>
      </c>
      <c r="AD362" s="90" t="e">
        <f aca="false">$F362*H362</f>
        <v>#VALUE!</v>
      </c>
      <c r="AE362" s="90" t="n">
        <f aca="false">$F362*I362</f>
        <v>0</v>
      </c>
      <c r="AF362" s="90" t="e">
        <f aca="false">$F362*J362</f>
        <v>#VALUE!</v>
      </c>
      <c r="AG362" s="90" t="e">
        <f aca="false">$F362*K362</f>
        <v>#VALUE!</v>
      </c>
      <c r="AH362" s="90" t="n">
        <f aca="false">$F362*L362</f>
        <v>0</v>
      </c>
      <c r="AI362" s="90" t="n">
        <f aca="false">$F362*M362</f>
        <v>0</v>
      </c>
      <c r="AJ362" s="90" t="n">
        <f aca="false">$F362*N362</f>
        <v>0</v>
      </c>
      <c r="AK362" s="90" t="n">
        <f aca="false">F362*O362</f>
        <v>0</v>
      </c>
      <c r="AL362" s="94"/>
      <c r="AM362" s="90" t="e">
        <f aca="false">-CHOOSE($G$3,AC362-AE362,AE362-AC362)</f>
        <v>#VALUE!</v>
      </c>
      <c r="AN362" s="90" t="e">
        <f aca="false">-CHOOSE($G$3,AF362-AH362,AH362-AF362)</f>
        <v>#VALUE!</v>
      </c>
      <c r="AO362" s="90" t="n">
        <f aca="false">-CHOOSE($G$3,AI362-AL362,AK362-AI362)</f>
        <v>-0</v>
      </c>
      <c r="AP362" s="107" t="e">
        <f aca="false">SUM(AM362:AO362)</f>
        <v>#VALUE!</v>
      </c>
      <c r="AR362" s="90" t="e">
        <f aca="false">-CHOOSE($G$3,AD362-AC362,AC362-AD362)</f>
        <v>#VALUE!</v>
      </c>
      <c r="AS362" s="90" t="e">
        <f aca="false">-CHOOSE($G$3,AG362-AF362,AF362-AG362)</f>
        <v>#VALUE!</v>
      </c>
      <c r="AT362" s="90" t="n">
        <f aca="false">-CHOOSE($G$3,AJ362-AI362,AI362-AJ362:AJ363)</f>
        <v>-0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91" t="n">
        <f aca="false">AK362+AH362+AE362</f>
        <v>0</v>
      </c>
      <c r="AZ362" s="108"/>
    </row>
    <row r="363" customFormat="false" ht="12" hidden="false" customHeight="true" outlineLevel="0" collapsed="false">
      <c r="A363" s="25" t="n">
        <f aca="false">EDATE(A362,1)</f>
        <v>47696</v>
      </c>
      <c r="B363" s="95" t="n">
        <f aca="false">Inputs!S358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98" t="str">
        <f aca="false">VLOOKUP($A363,[1]!Table,MATCH(G$4,[1]!Curves,0))</f>
        <v/>
      </c>
      <c r="H363" s="99" t="e">
        <f aca="false">Inputs!W358</f>
        <v>#VALUE!</v>
      </c>
      <c r="I363" s="100" t="n">
        <f aca="false">Inputs!T358</f>
        <v>0</v>
      </c>
      <c r="J363" s="98" t="str">
        <f aca="false">VLOOKUP($A363,[1]!Table,MATCH(J$4,[1]!Curves,0))</f>
        <v/>
      </c>
      <c r="K363" s="99" t="e">
        <f aca="false">Inputs!X358</f>
        <v>#VALUE!</v>
      </c>
      <c r="L363" s="100" t="n">
        <f aca="false">Inputs!U358</f>
        <v>0</v>
      </c>
      <c r="M363" s="105" t="n">
        <v>0</v>
      </c>
      <c r="N363" s="99" t="n">
        <f aca="false">Inputs!Y358</f>
        <v>0</v>
      </c>
      <c r="O363" s="101" t="n">
        <f aca="false">Inputs!V358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0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e">
        <f aca="false">F363*G363</f>
        <v>#VALUE!</v>
      </c>
      <c r="AD363" s="90" t="e">
        <f aca="false">$F363*H363</f>
        <v>#VALUE!</v>
      </c>
      <c r="AE363" s="90" t="n">
        <f aca="false">$F363*I363</f>
        <v>0</v>
      </c>
      <c r="AF363" s="90" t="e">
        <f aca="false">$F363*J363</f>
        <v>#VALUE!</v>
      </c>
      <c r="AG363" s="90" t="e">
        <f aca="false">$F363*K363</f>
        <v>#VALUE!</v>
      </c>
      <c r="AH363" s="90" t="n">
        <f aca="false">$F363*L363</f>
        <v>0</v>
      </c>
      <c r="AI363" s="90" t="n">
        <f aca="false">$F363*M363</f>
        <v>0</v>
      </c>
      <c r="AJ363" s="90" t="n">
        <f aca="false">$F363*N363</f>
        <v>0</v>
      </c>
      <c r="AK363" s="90" t="n">
        <f aca="false">F363*O363</f>
        <v>0</v>
      </c>
      <c r="AL363" s="94"/>
      <c r="AM363" s="90" t="e">
        <f aca="false">-CHOOSE($G$3,AC363-AE363,AE363-AC363)</f>
        <v>#VALUE!</v>
      </c>
      <c r="AN363" s="90" t="e">
        <f aca="false">-CHOOSE($G$3,AF363-AH363,AH363-AF363)</f>
        <v>#VALUE!</v>
      </c>
      <c r="AO363" s="90" t="n">
        <f aca="false">-CHOOSE($G$3,AI363-AL363,AK363-AI363)</f>
        <v>-0</v>
      </c>
      <c r="AP363" s="107" t="e">
        <f aca="false">SUM(AM363:AO363)</f>
        <v>#VALUE!</v>
      </c>
      <c r="AR363" s="90" t="e">
        <f aca="false">-CHOOSE($G$3,AD363-AC363,AC363-AD363)</f>
        <v>#VALUE!</v>
      </c>
      <c r="AS363" s="90" t="e">
        <f aca="false">-CHOOSE($G$3,AG363-AF363,AF363-AG363)</f>
        <v>#VALUE!</v>
      </c>
      <c r="AT363" s="90" t="n">
        <f aca="false">-CHOOSE($G$3,AJ363-AI363,AI363-AJ363:AJ364)</f>
        <v>-0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91" t="n">
        <f aca="false">AK363+AH363+AE363</f>
        <v>0</v>
      </c>
      <c r="AZ363" s="108"/>
    </row>
    <row r="364" customFormat="false" ht="12" hidden="false" customHeight="true" outlineLevel="0" collapsed="false">
      <c r="A364" s="25" t="n">
        <f aca="false">EDATE(A363,1)</f>
        <v>47727</v>
      </c>
      <c r="B364" s="95" t="n">
        <f aca="false">Inputs!S359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98" t="str">
        <f aca="false">VLOOKUP($A364,[1]!Table,MATCH(G$4,[1]!Curves,0))</f>
        <v/>
      </c>
      <c r="H364" s="99" t="e">
        <f aca="false">Inputs!W359</f>
        <v>#VALUE!</v>
      </c>
      <c r="I364" s="100" t="n">
        <f aca="false">Inputs!T359</f>
        <v>0</v>
      </c>
      <c r="J364" s="98" t="str">
        <f aca="false">VLOOKUP($A364,[1]!Table,MATCH(J$4,[1]!Curves,0))</f>
        <v/>
      </c>
      <c r="K364" s="99" t="e">
        <f aca="false">Inputs!X359</f>
        <v>#VALUE!</v>
      </c>
      <c r="L364" s="100" t="n">
        <f aca="false">Inputs!U359</f>
        <v>0</v>
      </c>
      <c r="M364" s="105" t="n">
        <v>0</v>
      </c>
      <c r="N364" s="99" t="n">
        <f aca="false">Inputs!Y359</f>
        <v>0</v>
      </c>
      <c r="O364" s="101" t="n">
        <f aca="false">Inputs!V359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0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e">
        <f aca="false">F364*G364</f>
        <v>#VALUE!</v>
      </c>
      <c r="AD364" s="90" t="e">
        <f aca="false">$F364*H364</f>
        <v>#VALUE!</v>
      </c>
      <c r="AE364" s="90" t="n">
        <f aca="false">$F364*I364</f>
        <v>0</v>
      </c>
      <c r="AF364" s="90" t="e">
        <f aca="false">$F364*J364</f>
        <v>#VALUE!</v>
      </c>
      <c r="AG364" s="90" t="e">
        <f aca="false">$F364*K364</f>
        <v>#VALUE!</v>
      </c>
      <c r="AH364" s="90" t="n">
        <f aca="false">$F364*L364</f>
        <v>0</v>
      </c>
      <c r="AI364" s="90" t="n">
        <f aca="false">$F364*M364</f>
        <v>0</v>
      </c>
      <c r="AJ364" s="90" t="n">
        <f aca="false">$F364*N364</f>
        <v>0</v>
      </c>
      <c r="AK364" s="90" t="n">
        <f aca="false">F364*O364</f>
        <v>0</v>
      </c>
      <c r="AL364" s="94"/>
      <c r="AM364" s="90" t="e">
        <f aca="false">-CHOOSE($G$3,AC364-AE364,AE364-AC364)</f>
        <v>#VALUE!</v>
      </c>
      <c r="AN364" s="90" t="e">
        <f aca="false">-CHOOSE($G$3,AF364-AH364,AH364-AF364)</f>
        <v>#VALUE!</v>
      </c>
      <c r="AO364" s="90" t="n">
        <f aca="false">-CHOOSE($G$3,AI364-AL364,AK364-AI364)</f>
        <v>-0</v>
      </c>
      <c r="AP364" s="107" t="e">
        <f aca="false">SUM(AM364:AO364)</f>
        <v>#VALUE!</v>
      </c>
      <c r="AR364" s="90" t="e">
        <f aca="false">-CHOOSE($G$3,AD364-AC364,AC364-AD364)</f>
        <v>#VALUE!</v>
      </c>
      <c r="AS364" s="90" t="e">
        <f aca="false">-CHOOSE($G$3,AG364-AF364,AF364-AG364)</f>
        <v>#VALUE!</v>
      </c>
      <c r="AT364" s="90" t="n">
        <f aca="false">-CHOOSE($G$3,AJ364-AI364,AI364-AJ364:AJ365)</f>
        <v>-0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91" t="n">
        <f aca="false">AK364+AH364+AE364</f>
        <v>0</v>
      </c>
      <c r="AZ364" s="108"/>
    </row>
    <row r="365" customFormat="false" ht="12" hidden="false" customHeight="true" outlineLevel="0" collapsed="false">
      <c r="A365" s="25" t="n">
        <f aca="false">EDATE(A364,1)</f>
        <v>47757</v>
      </c>
      <c r="B365" s="95" t="n">
        <f aca="false">Inputs!S360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98" t="str">
        <f aca="false">VLOOKUP($A365,[1]!Table,MATCH(G$4,[1]!Curves,0))</f>
        <v/>
      </c>
      <c r="H365" s="99" t="e">
        <f aca="false">Inputs!W360</f>
        <v>#VALUE!</v>
      </c>
      <c r="I365" s="100" t="n">
        <f aca="false">Inputs!T360</f>
        <v>0</v>
      </c>
      <c r="J365" s="98" t="str">
        <f aca="false">VLOOKUP($A365,[1]!Table,MATCH(J$4,[1]!Curves,0))</f>
        <v/>
      </c>
      <c r="K365" s="99" t="e">
        <f aca="false">Inputs!X360</f>
        <v>#VALUE!</v>
      </c>
      <c r="L365" s="100" t="n">
        <f aca="false">Inputs!U360</f>
        <v>0</v>
      </c>
      <c r="M365" s="105" t="n">
        <v>0</v>
      </c>
      <c r="N365" s="99" t="n">
        <f aca="false">Inputs!Y360</f>
        <v>0</v>
      </c>
      <c r="O365" s="101" t="n">
        <f aca="false">Inputs!V360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0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e">
        <f aca="false">F365*G365</f>
        <v>#VALUE!</v>
      </c>
      <c r="AD365" s="90" t="e">
        <f aca="false">$F365*H365</f>
        <v>#VALUE!</v>
      </c>
      <c r="AE365" s="90" t="n">
        <f aca="false">$F365*I365</f>
        <v>0</v>
      </c>
      <c r="AF365" s="90" t="e">
        <f aca="false">$F365*J365</f>
        <v>#VALUE!</v>
      </c>
      <c r="AG365" s="90" t="e">
        <f aca="false">$F365*K365</f>
        <v>#VALUE!</v>
      </c>
      <c r="AH365" s="90" t="n">
        <f aca="false">$F365*L365</f>
        <v>0</v>
      </c>
      <c r="AI365" s="90" t="n">
        <f aca="false">$F365*M365</f>
        <v>0</v>
      </c>
      <c r="AJ365" s="90" t="n">
        <f aca="false">$F365*N365</f>
        <v>0</v>
      </c>
      <c r="AK365" s="90" t="n">
        <f aca="false">F365*O365</f>
        <v>0</v>
      </c>
      <c r="AL365" s="94"/>
      <c r="AM365" s="90" t="e">
        <f aca="false">-CHOOSE($G$3,AC365-AE365,AE365-AC365)</f>
        <v>#VALUE!</v>
      </c>
      <c r="AN365" s="90" t="e">
        <f aca="false">-CHOOSE($G$3,AF365-AH365,AH365-AF365)</f>
        <v>#VALUE!</v>
      </c>
      <c r="AO365" s="90" t="n">
        <f aca="false">-CHOOSE($G$3,AI365-AL365,AK365-AI365)</f>
        <v>-0</v>
      </c>
      <c r="AP365" s="107" t="e">
        <f aca="false">SUM(AM365:AO365)</f>
        <v>#VALUE!</v>
      </c>
      <c r="AR365" s="90" t="e">
        <f aca="false">-CHOOSE($G$3,AD365-AC365,AC365-AD365)</f>
        <v>#VALUE!</v>
      </c>
      <c r="AS365" s="90" t="e">
        <f aca="false">-CHOOSE($G$3,AG365-AF365,AF365-AG365)</f>
        <v>#VALUE!</v>
      </c>
      <c r="AT365" s="90" t="n">
        <f aca="false">-CHOOSE($G$3,AJ365-AI365,AI365-AJ365:AJ366)</f>
        <v>-0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91" t="n">
        <f aca="false">AK365+AH365+AE365</f>
        <v>0</v>
      </c>
      <c r="AZ365" s="108"/>
    </row>
    <row r="366" customFormat="false" ht="12" hidden="false" customHeight="true" outlineLevel="0" collapsed="false">
      <c r="A366" s="25" t="n">
        <f aca="false">EDATE(A365,1)</f>
        <v>47788</v>
      </c>
      <c r="B366" s="95" t="n">
        <f aca="false">Inputs!S361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98" t="str">
        <f aca="false">VLOOKUP($A366,[1]!Table,MATCH(G$4,[1]!Curves,0))</f>
        <v/>
      </c>
      <c r="H366" s="99" t="e">
        <f aca="false">Inputs!W361</f>
        <v>#VALUE!</v>
      </c>
      <c r="I366" s="100" t="n">
        <f aca="false">Inputs!T361</f>
        <v>0</v>
      </c>
      <c r="J366" s="98" t="str">
        <f aca="false">VLOOKUP($A366,[1]!Table,MATCH(J$4,[1]!Curves,0))</f>
        <v/>
      </c>
      <c r="K366" s="99" t="e">
        <f aca="false">Inputs!X361</f>
        <v>#VALUE!</v>
      </c>
      <c r="L366" s="100" t="n">
        <f aca="false">Inputs!U361</f>
        <v>0</v>
      </c>
      <c r="M366" s="105" t="n">
        <v>0</v>
      </c>
      <c r="N366" s="99" t="n">
        <f aca="false">Inputs!Y361</f>
        <v>0</v>
      </c>
      <c r="O366" s="101" t="n">
        <f aca="false">Inputs!V361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0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e">
        <f aca="false">F366*G366</f>
        <v>#VALUE!</v>
      </c>
      <c r="AD366" s="90" t="e">
        <f aca="false">$F366*H366</f>
        <v>#VALUE!</v>
      </c>
      <c r="AE366" s="90" t="n">
        <f aca="false">$F366*I366</f>
        <v>0</v>
      </c>
      <c r="AF366" s="90" t="e">
        <f aca="false">$F366*J366</f>
        <v>#VALUE!</v>
      </c>
      <c r="AG366" s="90" t="e">
        <f aca="false">$F366*K366</f>
        <v>#VALUE!</v>
      </c>
      <c r="AH366" s="90" t="n">
        <f aca="false">$F366*L366</f>
        <v>0</v>
      </c>
      <c r="AI366" s="90" t="n">
        <f aca="false">$F366*M366</f>
        <v>0</v>
      </c>
      <c r="AJ366" s="90" t="n">
        <f aca="false">$F366*N366</f>
        <v>0</v>
      </c>
      <c r="AK366" s="90" t="n">
        <f aca="false">F366*O366</f>
        <v>0</v>
      </c>
      <c r="AL366" s="94"/>
      <c r="AM366" s="90" t="e">
        <f aca="false">-CHOOSE($G$3,AC366-AE366,AE366-AC366)</f>
        <v>#VALUE!</v>
      </c>
      <c r="AN366" s="90" t="e">
        <f aca="false">-CHOOSE($G$3,AF366-AH366,AH366-AF366)</f>
        <v>#VALUE!</v>
      </c>
      <c r="AO366" s="90" t="n">
        <f aca="false">-CHOOSE($G$3,AI366-AL366,AK366-AI366)</f>
        <v>-0</v>
      </c>
      <c r="AP366" s="107" t="e">
        <f aca="false">SUM(AM366:AO366)</f>
        <v>#VALUE!</v>
      </c>
      <c r="AR366" s="90" t="e">
        <f aca="false">-CHOOSE($G$3,AD366-AC366,AC366-AD366)</f>
        <v>#VALUE!</v>
      </c>
      <c r="AS366" s="90" t="e">
        <f aca="false">-CHOOSE($G$3,AG366-AF366,AF366-AG366)</f>
        <v>#VALUE!</v>
      </c>
      <c r="AT366" s="90" t="n">
        <f aca="false">-CHOOSE($G$3,AJ366-AI366,AI366-AJ366:AJ367)</f>
        <v>-0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91" t="n">
        <f aca="false">AK366+AH366+AE366</f>
        <v>0</v>
      </c>
      <c r="AZ366" s="108"/>
    </row>
    <row r="367" customFormat="false" ht="12" hidden="false" customHeight="true" outlineLevel="0" collapsed="false">
      <c r="A367" s="25" t="n">
        <f aca="false">EDATE(A366,1)</f>
        <v>47818</v>
      </c>
      <c r="B367" s="95" t="n">
        <f aca="false">Inputs!S362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98" t="str">
        <f aca="false">VLOOKUP($A367,[1]!Table,MATCH(G$4,[1]!Curves,0))</f>
        <v/>
      </c>
      <c r="H367" s="99" t="e">
        <f aca="false">Inputs!W362</f>
        <v>#VALUE!</v>
      </c>
      <c r="I367" s="100" t="n">
        <f aca="false">Inputs!T362</f>
        <v>0</v>
      </c>
      <c r="J367" s="98" t="str">
        <f aca="false">VLOOKUP($A367,[1]!Table,MATCH(J$4,[1]!Curves,0))</f>
        <v/>
      </c>
      <c r="K367" s="99" t="e">
        <f aca="false">Inputs!X362</f>
        <v>#VALUE!</v>
      </c>
      <c r="L367" s="100" t="n">
        <f aca="false">Inputs!U362</f>
        <v>0</v>
      </c>
      <c r="M367" s="105" t="n">
        <v>0</v>
      </c>
      <c r="N367" s="99" t="n">
        <f aca="false">Inputs!Y362</f>
        <v>0</v>
      </c>
      <c r="O367" s="101" t="n">
        <f aca="false">Inputs!V362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0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e">
        <f aca="false">F367*G367</f>
        <v>#VALUE!</v>
      </c>
      <c r="AD367" s="90" t="e">
        <f aca="false">$F367*H367</f>
        <v>#VALUE!</v>
      </c>
      <c r="AE367" s="90" t="n">
        <f aca="false">$F367*I367</f>
        <v>0</v>
      </c>
      <c r="AF367" s="90" t="e">
        <f aca="false">$F367*J367</f>
        <v>#VALUE!</v>
      </c>
      <c r="AG367" s="90" t="e">
        <f aca="false">$F367*K367</f>
        <v>#VALUE!</v>
      </c>
      <c r="AH367" s="90" t="n">
        <f aca="false">$F367*L367</f>
        <v>0</v>
      </c>
      <c r="AI367" s="90" t="n">
        <f aca="false">$F367*M367</f>
        <v>0</v>
      </c>
      <c r="AJ367" s="90" t="n">
        <f aca="false">$F367*N367</f>
        <v>0</v>
      </c>
      <c r="AK367" s="90" t="n">
        <f aca="false">F367*O367</f>
        <v>0</v>
      </c>
      <c r="AL367" s="94"/>
      <c r="AM367" s="90" t="e">
        <f aca="false">-CHOOSE($G$3,AC367-AE367,AE367-AC367)</f>
        <v>#VALUE!</v>
      </c>
      <c r="AN367" s="90" t="e">
        <f aca="false">-CHOOSE($G$3,AF367-AH367,AH367-AF367)</f>
        <v>#VALUE!</v>
      </c>
      <c r="AO367" s="90" t="n">
        <f aca="false">-CHOOSE($G$3,AI367-AL367,AK367-AI367)</f>
        <v>-0</v>
      </c>
      <c r="AP367" s="107" t="e">
        <f aca="false">SUM(AM367:AO367)</f>
        <v>#VALUE!</v>
      </c>
      <c r="AR367" s="90" t="e">
        <f aca="false">-CHOOSE($G$3,AD367-AC367,AC367-AD367)</f>
        <v>#VALUE!</v>
      </c>
      <c r="AS367" s="90" t="e">
        <f aca="false">-CHOOSE($G$3,AG367-AF367,AF367-AG367)</f>
        <v>#VALUE!</v>
      </c>
      <c r="AT367" s="90" t="n">
        <f aca="false">-CHOOSE($G$3,AJ367-AI367,AI367-AJ367:AJ368)</f>
        <v>-0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91" t="n">
        <f aca="false">AK367+AH367+AE367</f>
        <v>0</v>
      </c>
      <c r="AZ367" s="108"/>
    </row>
    <row r="368" customFormat="false" ht="12" hidden="false" customHeight="true" outlineLevel="0" collapsed="false">
      <c r="A368" s="25" t="n">
        <f aca="false">EDATE(A367,1)</f>
        <v>47849</v>
      </c>
      <c r="B368" s="95" t="n">
        <f aca="false">Inputs!S363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98" t="str">
        <f aca="false">VLOOKUP($A368,[1]!Table,MATCH(G$4,[1]!Curves,0))</f>
        <v/>
      </c>
      <c r="H368" s="99" t="e">
        <f aca="false">Inputs!W363</f>
        <v>#VALUE!</v>
      </c>
      <c r="I368" s="100" t="n">
        <f aca="false">Inputs!T363</f>
        <v>0</v>
      </c>
      <c r="J368" s="98" t="str">
        <f aca="false">VLOOKUP($A368,[1]!Table,MATCH(J$4,[1]!Curves,0))</f>
        <v/>
      </c>
      <c r="K368" s="99" t="e">
        <f aca="false">Inputs!X363</f>
        <v>#VALUE!</v>
      </c>
      <c r="L368" s="100" t="n">
        <f aca="false">Inputs!U363</f>
        <v>0</v>
      </c>
      <c r="M368" s="105" t="n">
        <v>0</v>
      </c>
      <c r="N368" s="99" t="n">
        <f aca="false">Inputs!Y363</f>
        <v>0</v>
      </c>
      <c r="O368" s="101" t="n">
        <f aca="false">Inputs!V363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0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e">
        <f aca="false">F368*G368</f>
        <v>#VALUE!</v>
      </c>
      <c r="AD368" s="90" t="e">
        <f aca="false">$F368*H368</f>
        <v>#VALUE!</v>
      </c>
      <c r="AE368" s="90" t="n">
        <f aca="false">$F368*I368</f>
        <v>0</v>
      </c>
      <c r="AF368" s="90" t="e">
        <f aca="false">$F368*J368</f>
        <v>#VALUE!</v>
      </c>
      <c r="AG368" s="90" t="e">
        <f aca="false">$F368*K368</f>
        <v>#VALUE!</v>
      </c>
      <c r="AH368" s="90" t="n">
        <f aca="false">$F368*L368</f>
        <v>0</v>
      </c>
      <c r="AI368" s="90" t="n">
        <f aca="false">$F368*M368</f>
        <v>0</v>
      </c>
      <c r="AJ368" s="90" t="n">
        <f aca="false">$F368*N368</f>
        <v>0</v>
      </c>
      <c r="AK368" s="90" t="n">
        <f aca="false">F368*O368</f>
        <v>0</v>
      </c>
      <c r="AL368" s="94"/>
      <c r="AM368" s="90" t="e">
        <f aca="false">-CHOOSE($G$3,AC368-AE368,AE368-AC368)</f>
        <v>#VALUE!</v>
      </c>
      <c r="AN368" s="90" t="e">
        <f aca="false">-CHOOSE($G$3,AF368-AH368,AH368-AF368)</f>
        <v>#VALUE!</v>
      </c>
      <c r="AO368" s="90" t="n">
        <f aca="false">-CHOOSE($G$3,AI368-AL368,AK368-AI368)</f>
        <v>-0</v>
      </c>
      <c r="AP368" s="107" t="e">
        <f aca="false">SUM(AM368:AO368)</f>
        <v>#VALUE!</v>
      </c>
      <c r="AR368" s="90" t="e">
        <f aca="false">-CHOOSE($G$3,AD368-AC368,AC368-AD368)</f>
        <v>#VALUE!</v>
      </c>
      <c r="AS368" s="90" t="e">
        <f aca="false">-CHOOSE($G$3,AG368-AF368,AF368-AG368)</f>
        <v>#VALUE!</v>
      </c>
      <c r="AT368" s="90" t="n">
        <f aca="false">-CHOOSE($G$3,AJ368-AI368,AI368-AJ368:AJ369)</f>
        <v>-0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91" t="n">
        <f aca="false">AK368+AH368+AE368</f>
        <v>0</v>
      </c>
      <c r="AZ368" s="108"/>
    </row>
    <row r="369" customFormat="false" ht="12" hidden="false" customHeight="true" outlineLevel="0" collapsed="false">
      <c r="A369" s="25" t="n">
        <f aca="false">EDATE(A368,1)</f>
        <v>47880</v>
      </c>
      <c r="B369" s="95" t="n">
        <f aca="false">Inputs!S364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98" t="str">
        <f aca="false">VLOOKUP($A369,[1]!Table,MATCH(G$4,[1]!Curves,0))</f>
        <v/>
      </c>
      <c r="H369" s="99" t="e">
        <f aca="false">Inputs!W364</f>
        <v>#VALUE!</v>
      </c>
      <c r="I369" s="100" t="n">
        <f aca="false">Inputs!T364</f>
        <v>0</v>
      </c>
      <c r="J369" s="98" t="str">
        <f aca="false">VLOOKUP($A369,[1]!Table,MATCH(J$4,[1]!Curves,0))</f>
        <v/>
      </c>
      <c r="K369" s="99" t="e">
        <f aca="false">Inputs!X364</f>
        <v>#VALUE!</v>
      </c>
      <c r="L369" s="100" t="n">
        <f aca="false">Inputs!U364</f>
        <v>0</v>
      </c>
      <c r="M369" s="105" t="n">
        <v>0</v>
      </c>
      <c r="N369" s="99" t="n">
        <f aca="false">Inputs!Y364</f>
        <v>0</v>
      </c>
      <c r="O369" s="101" t="n">
        <f aca="false">Inputs!V364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0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e">
        <f aca="false">F369*G369</f>
        <v>#VALUE!</v>
      </c>
      <c r="AD369" s="90" t="e">
        <f aca="false">$F369*H369</f>
        <v>#VALUE!</v>
      </c>
      <c r="AE369" s="90" t="n">
        <f aca="false">$F369*I369</f>
        <v>0</v>
      </c>
      <c r="AF369" s="90" t="e">
        <f aca="false">$F369*J369</f>
        <v>#VALUE!</v>
      </c>
      <c r="AG369" s="90" t="e">
        <f aca="false">$F369*K369</f>
        <v>#VALUE!</v>
      </c>
      <c r="AH369" s="90" t="n">
        <f aca="false">$F369*L369</f>
        <v>0</v>
      </c>
      <c r="AI369" s="90" t="n">
        <f aca="false">$F369*M369</f>
        <v>0</v>
      </c>
      <c r="AJ369" s="90" t="n">
        <f aca="false">$F369*N369</f>
        <v>0</v>
      </c>
      <c r="AK369" s="90" t="n">
        <f aca="false">F369*O369</f>
        <v>0</v>
      </c>
      <c r="AL369" s="94"/>
      <c r="AM369" s="90" t="e">
        <f aca="false">-CHOOSE($G$3,AC369-AE369,AE369-AC369)</f>
        <v>#VALUE!</v>
      </c>
      <c r="AN369" s="90" t="e">
        <f aca="false">-CHOOSE($G$3,AF369-AH369,AH369-AF369)</f>
        <v>#VALUE!</v>
      </c>
      <c r="AO369" s="90" t="n">
        <f aca="false">-CHOOSE($G$3,AI369-AL369,AK369-AI369)</f>
        <v>-0</v>
      </c>
      <c r="AP369" s="107" t="e">
        <f aca="false">SUM(AM369:AO369)</f>
        <v>#VALUE!</v>
      </c>
      <c r="AR369" s="90" t="e">
        <f aca="false">-CHOOSE($G$3,AD369-AC369,AC369-AD369)</f>
        <v>#VALUE!</v>
      </c>
      <c r="AS369" s="90" t="e">
        <f aca="false">-CHOOSE($G$3,AG369-AF369,AF369-AG369)</f>
        <v>#VALUE!</v>
      </c>
      <c r="AT369" s="90" t="n">
        <f aca="false">-CHOOSE($G$3,AJ369-AI369,AI369-AJ369:AJ370)</f>
        <v>-0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11" t="n">
        <f aca="false">AK369+AH369+AE369</f>
        <v>0</v>
      </c>
      <c r="AZ369" s="108"/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true" hidden="false" outlineLevel="0" max="51" min="51" style="36" width="18.41"/>
    <col collapsed="false" customWidth="false" hidden="false" outlineLevel="0" max="257" min="52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Summary!C13</f>
        <v>36951</v>
      </c>
      <c r="B3" s="57" t="n">
        <f aca="false">Summary!D13</f>
        <v>38231</v>
      </c>
      <c r="C3" s="58" t="n">
        <f aca="false">'EO9904.1'!C3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1</v>
      </c>
      <c r="H3" s="61" t="n">
        <v>1</v>
      </c>
      <c r="I3" s="62" t="s">
        <v>10</v>
      </c>
      <c r="J3" s="62" t="s">
        <v>95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IF-TRANSCO/Z3-D</v>
      </c>
      <c r="K4" s="66" t="str">
        <f aca="false">I3</f>
        <v>IF-TRANSCO/Z3</v>
      </c>
      <c r="L4" s="66" t="str">
        <f aca="false">I3</f>
        <v>IF-TRANSCO/Z3</v>
      </c>
      <c r="M4" s="65" t="str">
        <f aca="false">CONCATENATE(J3,"-","I")</f>
        <v>none-I</v>
      </c>
      <c r="N4" s="66" t="str">
        <f aca="false">J3</f>
        <v>none</v>
      </c>
      <c r="O4" s="66" t="str">
        <f aca="false">J3</f>
        <v>none</v>
      </c>
      <c r="Q4" s="66" t="str">
        <f aca="false">K4</f>
        <v>IF-TRANSCO/Z3</v>
      </c>
      <c r="R4" s="66" t="str">
        <f aca="false">J4</f>
        <v>IF-TRANSCO/Z3-D</v>
      </c>
      <c r="S4" s="66" t="str">
        <f aca="false">K4</f>
        <v>IF-TRANSCO/Z3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IF-TRANSCO/Z3</v>
      </c>
      <c r="AG4" s="68" t="str">
        <f aca="false">AF4</f>
        <v>IF-TRANSCO/Z3</v>
      </c>
      <c r="AH4" s="68" t="str">
        <f aca="false">AG4</f>
        <v>IF-TRANSCO/Z3</v>
      </c>
      <c r="AI4" s="68" t="str">
        <f aca="false">AH4</f>
        <v>IF-TRANSCO/Z3</v>
      </c>
      <c r="AJ4" s="68" t="str">
        <f aca="false">AI4</f>
        <v>IF-TRANSCO/Z3</v>
      </c>
      <c r="AK4" s="68" t="str">
        <f aca="false">AJ4</f>
        <v>IF-TRANSCO/Z3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  <c r="AY4" s="71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CHOOSE(G3,"Bid-Contract","Contract-Offer")</f>
        <v>Bid-Contract</v>
      </c>
      <c r="AN5" s="75" t="str">
        <f aca="false">AM5</f>
        <v>Bid-Contract</v>
      </c>
      <c r="AO5" s="75" t="str">
        <f aca="false">AM5</f>
        <v>Bid-Contract</v>
      </c>
      <c r="AP5" s="75" t="str">
        <f aca="false">AM5</f>
        <v>Bid-Contract</v>
      </c>
      <c r="AR5" s="75" t="str">
        <f aca="false">CHOOSE(G3,"Mid-Bid","Offer-Mid")</f>
        <v>Mid-Bid</v>
      </c>
      <c r="AS5" s="75" t="str">
        <f aca="false">AR5</f>
        <v>Mid-Bid</v>
      </c>
      <c r="AT5" s="75" t="str">
        <f aca="false">AR5</f>
        <v>Mid-Bid</v>
      </c>
      <c r="AU5" s="75" t="str">
        <f aca="false">AR5</f>
        <v>Mid-Bid</v>
      </c>
      <c r="AV5" s="17"/>
      <c r="AW5" s="76" t="s">
        <v>66</v>
      </c>
      <c r="AY5" s="76" t="s">
        <v>66</v>
      </c>
    </row>
    <row r="6" customFormat="false" ht="12.7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CHOOSE(G3,"Offer","Bid")</f>
        <v>Offer</v>
      </c>
      <c r="I6" s="77" t="s">
        <v>86</v>
      </c>
      <c r="J6" s="77" t="s">
        <v>85</v>
      </c>
      <c r="K6" s="77" t="str">
        <f aca="false">H6</f>
        <v>Offer</v>
      </c>
      <c r="L6" s="77" t="s">
        <v>86</v>
      </c>
      <c r="M6" s="77" t="s">
        <v>85</v>
      </c>
      <c r="N6" s="77" t="str">
        <f aca="false">K6</f>
        <v>Offer</v>
      </c>
      <c r="O6" s="77" t="s">
        <v>86</v>
      </c>
      <c r="Q6" s="77" t="s">
        <v>85</v>
      </c>
      <c r="R6" s="77" t="str">
        <f aca="false">K6</f>
        <v>Offer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Offer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Offer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Offer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  <c r="AY6" s="76" t="s">
        <v>86</v>
      </c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  <c r="AY7" s="84"/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26474</v>
      </c>
      <c r="E8" s="86" t="n">
        <f aca="false">SUM(E10:E370)</f>
        <v>806234</v>
      </c>
      <c r="F8" s="86" t="n">
        <f aca="false">SUM(F10:F370)</f>
        <v>733025.42781269</v>
      </c>
      <c r="G8" s="87" t="e">
        <f aca="false">AC8/$F$8</f>
        <v>#VALUE!</v>
      </c>
      <c r="H8" s="87" t="e">
        <f aca="false">AD8/$F$8</f>
        <v>#VALUE!</v>
      </c>
      <c r="I8" s="87" t="n">
        <f aca="false">AE8/$F$8</f>
        <v>0.0001</v>
      </c>
      <c r="J8" s="87" t="e">
        <f aca="false">AF8/$F$8</f>
        <v>#VALUE!</v>
      </c>
      <c r="K8" s="87" t="e">
        <f aca="false">AG8/$F$8</f>
        <v>#VALUE!</v>
      </c>
      <c r="L8" s="87" t="n">
        <f aca="false">AH8/$F$8</f>
        <v>0.0001</v>
      </c>
      <c r="M8" s="112" t="n">
        <f aca="false">AI8/$F$8</f>
        <v>0</v>
      </c>
      <c r="N8" s="87" t="n">
        <f aca="false">AJ8/$F$8</f>
        <v>0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0.0002</v>
      </c>
      <c r="X8" s="88"/>
      <c r="Z8" s="89" t="n">
        <f aca="false">SUM(Z10:Z370)</f>
        <v>43</v>
      </c>
      <c r="AA8" s="89" t="n">
        <f aca="false">SUM(AA10:AA370)</f>
        <v>1310</v>
      </c>
      <c r="AC8" s="90" t="e">
        <f aca="false">SUM(AC10:AC370)</f>
        <v>#VALUE!</v>
      </c>
      <c r="AD8" s="90" t="e">
        <f aca="false">SUM(AD10:AD370)</f>
        <v>#VALUE!</v>
      </c>
      <c r="AE8" s="90" t="n">
        <f aca="false">SUM(AE10:AE370)</f>
        <v>73.302542781269</v>
      </c>
      <c r="AF8" s="90" t="e">
        <f aca="false">SUM(AF10:AF370)</f>
        <v>#VALUE!</v>
      </c>
      <c r="AG8" s="90" t="e">
        <f aca="false">SUM(AG10:AG370)</f>
        <v>#VALUE!</v>
      </c>
      <c r="AH8" s="90" t="n">
        <f aca="false">SUM(AH10:AH370)</f>
        <v>73.302542781269</v>
      </c>
      <c r="AI8" s="90" t="n">
        <f aca="false">SUM(AI10:AI370)</f>
        <v>0</v>
      </c>
      <c r="AJ8" s="90" t="n">
        <f aca="false">SUM(AJ10:AJ370)</f>
        <v>0</v>
      </c>
      <c r="AK8" s="90" t="n">
        <f aca="false">SUM(AK10:AK370)</f>
        <v>0</v>
      </c>
      <c r="AL8" s="90"/>
      <c r="AM8" s="90" t="e">
        <f aca="false">SUM(AM10:AM370)</f>
        <v>#VALUE!</v>
      </c>
      <c r="AN8" s="90" t="e">
        <f aca="false">SUM(AN10:AN370)</f>
        <v>#VALUE!</v>
      </c>
      <c r="AO8" s="90" t="n">
        <f aca="false">SUM(AO10:AO370)</f>
        <v>0</v>
      </c>
      <c r="AP8" s="90" t="e">
        <f aca="false">SUM(AP10:AP370)</f>
        <v>#VALUE!</v>
      </c>
      <c r="AR8" s="90" t="e">
        <f aca="false">SUM(AR10:AR370)</f>
        <v>#VALUE!</v>
      </c>
      <c r="AS8" s="90" t="e">
        <f aca="false">SUM(AS10:AS370)</f>
        <v>#VALUE!</v>
      </c>
      <c r="AT8" s="90" t="n">
        <f aca="false">SUM(AT10:AT370)</f>
        <v>0</v>
      </c>
      <c r="AU8" s="90" t="e">
        <f aca="false">SUM(AU10:AU370)</f>
        <v>#VALUE!</v>
      </c>
      <c r="AV8" s="90"/>
      <c r="AW8" s="91" t="e">
        <f aca="false">SUM(AW10:AW370)</f>
        <v>#VALUE!</v>
      </c>
      <c r="AY8" s="91" t="n">
        <f aca="false">SUM(AY10:AY370)</f>
        <v>146.605085562538</v>
      </c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  <c r="AY9" s="84"/>
    </row>
    <row r="10" customFormat="false" ht="12.75" hidden="false" customHeight="false" outlineLevel="0" collapsed="false">
      <c r="A10" s="25" t="n">
        <f aca="false">A3</f>
        <v>36951</v>
      </c>
      <c r="B10" s="95" t="n">
        <f aca="false">Inputs!AA5</f>
        <v>596</v>
      </c>
      <c r="C10" s="96"/>
      <c r="D10" s="97" t="n">
        <f aca="false">B10+C10</f>
        <v>596</v>
      </c>
      <c r="E10" s="86" t="n">
        <f aca="false">IF(Z10=0,0,IF(AND(Z10=1,$H$3=1),D10*U10,IF($H$3=2,D10,"N/A")))</f>
        <v>18476</v>
      </c>
      <c r="F10" s="86" t="n">
        <f aca="false">E10*Y10</f>
        <v>18416.2488643511</v>
      </c>
      <c r="G10" s="98" t="n">
        <f aca="false">VLOOKUP($A10,[1]!Table,MATCH(G$4,[1]!Curves,0))</f>
        <v>6.158</v>
      </c>
      <c r="H10" s="99" t="n">
        <f aca="false">Inputs!AE5</f>
        <v>6.238</v>
      </c>
      <c r="I10" s="100" t="n">
        <f aca="false">Inputs!AB5</f>
        <v>0.0001</v>
      </c>
      <c r="J10" s="98" t="n">
        <f aca="false">VLOOKUP($A10,[1]!Table,MATCH(J$4,[1]!Curves,0))</f>
        <v>0.0175</v>
      </c>
      <c r="K10" s="99" t="n">
        <f aca="false">Inputs!AF5</f>
        <v>0.0325</v>
      </c>
      <c r="L10" s="100" t="n">
        <f aca="false">Inputs!AC5</f>
        <v>0.0001</v>
      </c>
      <c r="M10" s="105" t="n">
        <v>0</v>
      </c>
      <c r="N10" s="99" t="n">
        <f aca="false">Inputs!AG5</f>
        <v>0</v>
      </c>
      <c r="O10" s="101" t="n">
        <f aca="false">Inputs!AD5</f>
        <v>0</v>
      </c>
      <c r="P10" s="102"/>
      <c r="Q10" s="103" t="n">
        <f aca="false">M10+J10+G10</f>
        <v>6.1755</v>
      </c>
      <c r="R10" s="103" t="n">
        <f aca="false">N10+K10+H10</f>
        <v>6.2705</v>
      </c>
      <c r="S10" s="103" t="n">
        <f aca="false">O10+L10+I10</f>
        <v>0.0002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113407.260506674</v>
      </c>
      <c r="AD10" s="90" t="n">
        <f aca="false">$F10*H10</f>
        <v>114880.560415822</v>
      </c>
      <c r="AE10" s="90" t="n">
        <f aca="false">$F10*I10</f>
        <v>1.84162488643511</v>
      </c>
      <c r="AF10" s="90" t="n">
        <f aca="false">$F10*J10</f>
        <v>322.284355126144</v>
      </c>
      <c r="AG10" s="90" t="n">
        <f aca="false">$F10*K10</f>
        <v>598.528088091411</v>
      </c>
      <c r="AH10" s="90" t="n">
        <f aca="false">$F10*L10</f>
        <v>1.84162488643511</v>
      </c>
      <c r="AI10" s="90" t="n">
        <f aca="false">$F10*M10</f>
        <v>0</v>
      </c>
      <c r="AJ10" s="90" t="n">
        <f aca="false">$F10*N10</f>
        <v>0</v>
      </c>
      <c r="AK10" s="90" t="n">
        <f aca="false">F10*O10</f>
        <v>0</v>
      </c>
      <c r="AL10" s="94"/>
      <c r="AM10" s="90" t="n">
        <f aca="false">-CHOOSE($G$3,AC10-AE10,AE10-AC10)</f>
        <v>-113405.418881788</v>
      </c>
      <c r="AN10" s="90" t="n">
        <f aca="false">-CHOOSE($G$3,AF10-AH10,AH10-AF10)</f>
        <v>-320.442730239709</v>
      </c>
      <c r="AO10" s="90" t="n">
        <f aca="false">-CHOOSE($G$3,AI10-AL10,AK10-AI10)</f>
        <v>-0</v>
      </c>
      <c r="AP10" s="107" t="n">
        <f aca="false">SUM(AM10:AO10)</f>
        <v>-113725.861612027</v>
      </c>
      <c r="AR10" s="90" t="n">
        <f aca="false">-CHOOSE($G$3,AD10-AC10,AC10-AD10)</f>
        <v>-1473.29990914809</v>
      </c>
      <c r="AS10" s="90" t="n">
        <f aca="false">-CHOOSE($G$3,AG10-AF10,AF10-AG10)</f>
        <v>-276.243732965266</v>
      </c>
      <c r="AT10" s="90" t="n">
        <f aca="false">-CHOOSE($G$3,AJ10-AI10,AI10-AJ10:AJ11)</f>
        <v>-0</v>
      </c>
      <c r="AU10" s="107" t="n">
        <f aca="false">AR10+AS10+AT10</f>
        <v>-1749.54364211336</v>
      </c>
      <c r="AV10" s="107"/>
      <c r="AW10" s="91" t="n">
        <f aca="false">AU10+AP10</f>
        <v>-115475.405254141</v>
      </c>
      <c r="AY10" s="91" t="n">
        <f aca="false">AK10+AH10+AE10</f>
        <v>3.68324977287022</v>
      </c>
      <c r="AZ10" s="108"/>
      <c r="BC10" s="109"/>
    </row>
    <row r="11" customFormat="false" ht="12.75" hidden="false" customHeight="false" outlineLevel="0" collapsed="false">
      <c r="A11" s="25" t="n">
        <f aca="false">EDATE(A10,1)</f>
        <v>36982</v>
      </c>
      <c r="B11" s="95" t="n">
        <f aca="false">Inputs!AA6</f>
        <v>596</v>
      </c>
      <c r="C11" s="110"/>
      <c r="D11" s="97" t="n">
        <f aca="false">B11+C11</f>
        <v>596</v>
      </c>
      <c r="E11" s="86" t="n">
        <f aca="false">IF(Z11=0,0,IF(AND(Z11=1,$H$3=1),D11*U11,IF($H$3=2,D11,"N/A")))</f>
        <v>17880</v>
      </c>
      <c r="F11" s="86" t="n">
        <f aca="false">E11*Y11</f>
        <v>17738.0936099007</v>
      </c>
      <c r="G11" s="98" t="n">
        <f aca="false">VLOOKUP($A11,[1]!Table,MATCH(G$4,[1]!Curves,0))</f>
        <v>5.86</v>
      </c>
      <c r="H11" s="99" t="n">
        <f aca="false">Inputs!AE6</f>
        <v>5.94</v>
      </c>
      <c r="I11" s="100" t="n">
        <f aca="false">Inputs!AB6</f>
        <v>0.0001</v>
      </c>
      <c r="J11" s="98" t="n">
        <f aca="false">VLOOKUP($A11,[1]!Table,MATCH(J$4,[1]!Curves,0))</f>
        <v>0.0175</v>
      </c>
      <c r="K11" s="99" t="n">
        <f aca="false">Inputs!AF6</f>
        <v>0.0325</v>
      </c>
      <c r="L11" s="100" t="n">
        <f aca="false">Inputs!AC6</f>
        <v>0.0001</v>
      </c>
      <c r="M11" s="105" t="n">
        <v>0</v>
      </c>
      <c r="N11" s="99" t="n">
        <f aca="false">Inputs!AG6</f>
        <v>0</v>
      </c>
      <c r="O11" s="101" t="n">
        <f aca="false">Inputs!AD6</f>
        <v>0</v>
      </c>
      <c r="P11" s="102"/>
      <c r="Q11" s="103" t="n">
        <f aca="false">M11+J11+G11</f>
        <v>5.8775</v>
      </c>
      <c r="R11" s="103" t="n">
        <f aca="false">N11+K11+H11</f>
        <v>5.9725</v>
      </c>
      <c r="S11" s="103" t="n">
        <f aca="false">O11+L11+I11</f>
        <v>0.0002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103945.228554018</v>
      </c>
      <c r="AD11" s="90" t="n">
        <f aca="false">$F11*H11</f>
        <v>105364.27604281</v>
      </c>
      <c r="AE11" s="90" t="n">
        <f aca="false">$F11*I11</f>
        <v>1.77380936099007</v>
      </c>
      <c r="AF11" s="90" t="n">
        <f aca="false">$F11*J11</f>
        <v>310.416638173262</v>
      </c>
      <c r="AG11" s="90" t="n">
        <f aca="false">$F11*K11</f>
        <v>576.488042321772</v>
      </c>
      <c r="AH11" s="90" t="n">
        <f aca="false">$F11*L11</f>
        <v>1.77380936099007</v>
      </c>
      <c r="AI11" s="90" t="n">
        <f aca="false">$F11*M11</f>
        <v>0</v>
      </c>
      <c r="AJ11" s="90" t="n">
        <f aca="false">$F11*N11</f>
        <v>0</v>
      </c>
      <c r="AK11" s="90" t="n">
        <f aca="false">F11*O11</f>
        <v>0</v>
      </c>
      <c r="AL11" s="94"/>
      <c r="AM11" s="90" t="n">
        <f aca="false">-CHOOSE($G$3,AC11-AE11,AE11-AC11)</f>
        <v>-103943.454744657</v>
      </c>
      <c r="AN11" s="90" t="n">
        <f aca="false">-CHOOSE($G$3,AF11-AH11,AH11-AF11)</f>
        <v>-308.642828812272</v>
      </c>
      <c r="AO11" s="90" t="n">
        <f aca="false">-CHOOSE($G$3,AI11-AL11,AK11-AI11)</f>
        <v>-0</v>
      </c>
      <c r="AP11" s="107" t="n">
        <f aca="false">SUM(AM11:AO11)</f>
        <v>-104252.097573469</v>
      </c>
      <c r="AR11" s="90" t="n">
        <f aca="false">-CHOOSE($G$3,AD11-AC11,AC11-AD11)</f>
        <v>-1419.04748879206</v>
      </c>
      <c r="AS11" s="90" t="n">
        <f aca="false">-CHOOSE($G$3,AG11-AF11,AF11-AG11)</f>
        <v>-266.07140414851</v>
      </c>
      <c r="AT11" s="90" t="n">
        <f aca="false">-CHOOSE($G$3,AJ11-AI11,AI11-AJ11:AJ12)</f>
        <v>-0</v>
      </c>
      <c r="AU11" s="107" t="n">
        <f aca="false">AR11+AS11+AT11</f>
        <v>-1685.11889294057</v>
      </c>
      <c r="AV11" s="107"/>
      <c r="AW11" s="91" t="n">
        <f aca="false">AU11+AP11</f>
        <v>-105937.21646641</v>
      </c>
      <c r="AY11" s="91" t="n">
        <f aca="false">AK11+AH11+AE11</f>
        <v>3.54761872198014</v>
      </c>
      <c r="AZ11" s="108"/>
    </row>
    <row r="12" customFormat="false" ht="12.75" hidden="false" customHeight="false" outlineLevel="0" collapsed="false">
      <c r="A12" s="25" t="n">
        <f aca="false">EDATE(A11,1)</f>
        <v>37012</v>
      </c>
      <c r="B12" s="95" t="n">
        <f aca="false">Inputs!AA7</f>
        <v>596</v>
      </c>
      <c r="C12" s="110"/>
      <c r="D12" s="97" t="n">
        <f aca="false">B12+C12</f>
        <v>596</v>
      </c>
      <c r="E12" s="86" t="n">
        <f aca="false">IF(Z12=0,0,IF(AND(Z12=1,$H$3=1),D12*U12,IF($H$3=2,D12,"N/A")))</f>
        <v>18476</v>
      </c>
      <c r="F12" s="86" t="n">
        <f aca="false">E12*Y12</f>
        <v>18249.3955066394</v>
      </c>
      <c r="G12" s="98" t="n">
        <f aca="false">VLOOKUP($A12,[1]!Table,MATCH(G$4,[1]!Curves,0))</f>
        <v>5.64</v>
      </c>
      <c r="H12" s="99" t="n">
        <f aca="false">Inputs!AE7</f>
        <v>5.72</v>
      </c>
      <c r="I12" s="100" t="n">
        <f aca="false">Inputs!AB7</f>
        <v>0.0001</v>
      </c>
      <c r="J12" s="98" t="n">
        <f aca="false">VLOOKUP($A12,[1]!Table,MATCH(J$4,[1]!Curves,0))</f>
        <v>0.0175</v>
      </c>
      <c r="K12" s="99" t="n">
        <f aca="false">Inputs!AF7</f>
        <v>0.0325</v>
      </c>
      <c r="L12" s="100" t="n">
        <f aca="false">Inputs!AC7</f>
        <v>0.0001</v>
      </c>
      <c r="M12" s="105" t="n">
        <v>0</v>
      </c>
      <c r="N12" s="99" t="n">
        <f aca="false">Inputs!AG7</f>
        <v>0</v>
      </c>
      <c r="O12" s="101" t="n">
        <f aca="false">Inputs!AD7</f>
        <v>0</v>
      </c>
      <c r="P12" s="102"/>
      <c r="Q12" s="103" t="n">
        <f aca="false">M12+J12+G12</f>
        <v>5.6575</v>
      </c>
      <c r="R12" s="103" t="n">
        <f aca="false">N12+K12+H12</f>
        <v>5.7525</v>
      </c>
      <c r="S12" s="103" t="n">
        <f aca="false">O12+L12+I12</f>
        <v>0.0002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102926.590657446</v>
      </c>
      <c r="AD12" s="90" t="n">
        <f aca="false">$F12*H12</f>
        <v>104386.542297977</v>
      </c>
      <c r="AE12" s="90" t="n">
        <f aca="false">$F12*I12</f>
        <v>1.82493955066394</v>
      </c>
      <c r="AF12" s="90" t="n">
        <f aca="false">$F12*J12</f>
        <v>319.36442136619</v>
      </c>
      <c r="AG12" s="90" t="n">
        <f aca="false">$F12*K12</f>
        <v>593.105353965781</v>
      </c>
      <c r="AH12" s="90" t="n">
        <f aca="false">$F12*L12</f>
        <v>1.82493955066394</v>
      </c>
      <c r="AI12" s="90" t="n">
        <f aca="false">$F12*M12</f>
        <v>0</v>
      </c>
      <c r="AJ12" s="90" t="n">
        <f aca="false">$F12*N12</f>
        <v>0</v>
      </c>
      <c r="AK12" s="90" t="n">
        <f aca="false">F12*O12</f>
        <v>0</v>
      </c>
      <c r="AL12" s="94"/>
      <c r="AM12" s="90" t="n">
        <f aca="false">-CHOOSE($G$3,AC12-AE12,AE12-AC12)</f>
        <v>-102924.765717896</v>
      </c>
      <c r="AN12" s="90" t="n">
        <f aca="false">-CHOOSE($G$3,AF12-AH12,AH12-AF12)</f>
        <v>-317.539481815526</v>
      </c>
      <c r="AO12" s="90" t="n">
        <f aca="false">-CHOOSE($G$3,AI12-AL12,AK12-AI12)</f>
        <v>-0</v>
      </c>
      <c r="AP12" s="107" t="n">
        <f aca="false">SUM(AM12:AO12)</f>
        <v>-103242.305199711</v>
      </c>
      <c r="AR12" s="90" t="n">
        <f aca="false">-CHOOSE($G$3,AD12-AC12,AC12-AD12)</f>
        <v>-1459.95164053116</v>
      </c>
      <c r="AS12" s="90" t="n">
        <f aca="false">-CHOOSE($G$3,AG12-AF12,AF12-AG12)</f>
        <v>-273.740932599591</v>
      </c>
      <c r="AT12" s="90" t="n">
        <f aca="false">-CHOOSE($G$3,AJ12-AI12,AI12-AJ12:AJ13)</f>
        <v>-0</v>
      </c>
      <c r="AU12" s="107" t="n">
        <f aca="false">AR12+AS12+AT12</f>
        <v>-1733.69257313075</v>
      </c>
      <c r="AV12" s="107"/>
      <c r="AW12" s="91" t="n">
        <f aca="false">AU12+AP12</f>
        <v>-104975.997772842</v>
      </c>
      <c r="AY12" s="91" t="n">
        <f aca="false">AK12+AH12+AE12</f>
        <v>3.64987910132788</v>
      </c>
      <c r="AZ12" s="108"/>
    </row>
    <row r="13" customFormat="false" ht="12.75" hidden="false" customHeight="false" outlineLevel="0" collapsed="false">
      <c r="A13" s="25" t="n">
        <f aca="false">EDATE(A12,1)</f>
        <v>37043</v>
      </c>
      <c r="B13" s="95" t="n">
        <f aca="false">Inputs!AA8</f>
        <v>596</v>
      </c>
      <c r="C13" s="110"/>
      <c r="D13" s="97" t="n">
        <f aca="false">B13+C13</f>
        <v>596</v>
      </c>
      <c r="E13" s="86" t="n">
        <f aca="false">IF(Z13=0,0,IF(AND(Z13=1,$H$3=1),D13*U13,IF($H$3=2,D13,"N/A")))</f>
        <v>17880</v>
      </c>
      <c r="F13" s="86" t="n">
        <f aca="false">E13*Y13</f>
        <v>17583.5073878192</v>
      </c>
      <c r="G13" s="98" t="n">
        <f aca="false">VLOOKUP($A13,[1]!Table,MATCH(G$4,[1]!Curves,0))</f>
        <v>5.62</v>
      </c>
      <c r="H13" s="99" t="n">
        <f aca="false">Inputs!AE8</f>
        <v>5.7</v>
      </c>
      <c r="I13" s="100" t="n">
        <f aca="false">Inputs!AB8</f>
        <v>0.0001</v>
      </c>
      <c r="J13" s="98" t="n">
        <f aca="false">VLOOKUP($A13,[1]!Table,MATCH(J$4,[1]!Curves,0))</f>
        <v>0.0175</v>
      </c>
      <c r="K13" s="99" t="n">
        <f aca="false">Inputs!AF8</f>
        <v>0.0325</v>
      </c>
      <c r="L13" s="100" t="n">
        <f aca="false">Inputs!AC8</f>
        <v>0.0001</v>
      </c>
      <c r="M13" s="105" t="n">
        <v>0</v>
      </c>
      <c r="N13" s="99" t="n">
        <f aca="false">Inputs!AG8</f>
        <v>0</v>
      </c>
      <c r="O13" s="101" t="n">
        <f aca="false">Inputs!AD8</f>
        <v>0</v>
      </c>
      <c r="P13" s="102"/>
      <c r="Q13" s="103" t="n">
        <f aca="false">M13+J13+G13</f>
        <v>5.6375</v>
      </c>
      <c r="R13" s="103" t="n">
        <f aca="false">N13+K13+H13</f>
        <v>5.7325</v>
      </c>
      <c r="S13" s="103" t="n">
        <f aca="false">O13+L13+I13</f>
        <v>0.0002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98819.3115195438</v>
      </c>
      <c r="AD13" s="90" t="n">
        <f aca="false">$F13*H13</f>
        <v>100225.992110569</v>
      </c>
      <c r="AE13" s="90" t="n">
        <f aca="false">$F13*I13</f>
        <v>1.75835073878192</v>
      </c>
      <c r="AF13" s="90" t="n">
        <f aca="false">$F13*J13</f>
        <v>307.711379286836</v>
      </c>
      <c r="AG13" s="90" t="n">
        <f aca="false">$F13*K13</f>
        <v>571.463990104123</v>
      </c>
      <c r="AH13" s="90" t="n">
        <f aca="false">$F13*L13</f>
        <v>1.75835073878192</v>
      </c>
      <c r="AI13" s="90" t="n">
        <f aca="false">$F13*M13</f>
        <v>0</v>
      </c>
      <c r="AJ13" s="90" t="n">
        <f aca="false">$F13*N13</f>
        <v>0</v>
      </c>
      <c r="AK13" s="90" t="n">
        <f aca="false">F13*O13</f>
        <v>0</v>
      </c>
      <c r="AL13" s="94"/>
      <c r="AM13" s="90" t="n">
        <f aca="false">-CHOOSE($G$3,AC13-AE13,AE13-AC13)</f>
        <v>-98817.553168805</v>
      </c>
      <c r="AN13" s="90" t="n">
        <f aca="false">-CHOOSE($G$3,AF13-AH13,AH13-AF13)</f>
        <v>-305.953028548054</v>
      </c>
      <c r="AO13" s="90" t="n">
        <f aca="false">-CHOOSE($G$3,AI13-AL13,AK13-AI13)</f>
        <v>-0</v>
      </c>
      <c r="AP13" s="107" t="n">
        <f aca="false">SUM(AM13:AO13)</f>
        <v>-99123.506197353</v>
      </c>
      <c r="AR13" s="90" t="n">
        <f aca="false">-CHOOSE($G$3,AD13-AC13,AC13-AD13)</f>
        <v>-1406.68059102554</v>
      </c>
      <c r="AS13" s="90" t="n">
        <f aca="false">-CHOOSE($G$3,AG13-AF13,AF13-AG13)</f>
        <v>-263.752610817288</v>
      </c>
      <c r="AT13" s="90" t="n">
        <f aca="false">-CHOOSE($G$3,AJ13-AI13,AI13-AJ13:AJ14)</f>
        <v>-0</v>
      </c>
      <c r="AU13" s="107" t="n">
        <f aca="false">AR13+AS13+AT13</f>
        <v>-1670.43320184282</v>
      </c>
      <c r="AV13" s="107"/>
      <c r="AW13" s="91" t="n">
        <f aca="false">AU13+AP13</f>
        <v>-100793.939399196</v>
      </c>
      <c r="AY13" s="91" t="n">
        <f aca="false">AK13+AH13+AE13</f>
        <v>3.51670147756383</v>
      </c>
      <c r="AZ13" s="108"/>
    </row>
    <row r="14" customFormat="false" ht="12.75" hidden="false" customHeight="false" outlineLevel="0" collapsed="false">
      <c r="A14" s="25" t="n">
        <f aca="false">EDATE(A13,1)</f>
        <v>37073</v>
      </c>
      <c r="B14" s="95" t="n">
        <f aca="false">Inputs!AA9</f>
        <v>596</v>
      </c>
      <c r="C14" s="110"/>
      <c r="D14" s="97" t="n">
        <f aca="false">B14+C14</f>
        <v>596</v>
      </c>
      <c r="E14" s="86" t="n">
        <f aca="false">IF(Z14=0,0,IF(AND(Z14=1,$H$3=1),D14*U14,IF($H$3=2,D14,"N/A")))</f>
        <v>18476</v>
      </c>
      <c r="F14" s="86" t="n">
        <f aca="false">E14*Y14</f>
        <v>18094.2526390076</v>
      </c>
      <c r="G14" s="98" t="n">
        <f aca="false">VLOOKUP($A14,[1]!Table,MATCH(G$4,[1]!Curves,0))</f>
        <v>5.63</v>
      </c>
      <c r="H14" s="99" t="n">
        <f aca="false">Inputs!AE9</f>
        <v>5.71</v>
      </c>
      <c r="I14" s="100" t="n">
        <f aca="false">Inputs!AB9</f>
        <v>0.0001</v>
      </c>
      <c r="J14" s="98" t="n">
        <f aca="false">VLOOKUP($A14,[1]!Table,MATCH(J$4,[1]!Curves,0))</f>
        <v>0.0175</v>
      </c>
      <c r="K14" s="99" t="n">
        <f aca="false">Inputs!AF9</f>
        <v>0.0325</v>
      </c>
      <c r="L14" s="100" t="n">
        <f aca="false">Inputs!AC9</f>
        <v>0.0001</v>
      </c>
      <c r="M14" s="105" t="n">
        <v>0</v>
      </c>
      <c r="N14" s="99" t="n">
        <f aca="false">Inputs!AG9</f>
        <v>0</v>
      </c>
      <c r="O14" s="101" t="n">
        <f aca="false">Inputs!AD9</f>
        <v>0</v>
      </c>
      <c r="P14" s="102"/>
      <c r="Q14" s="103" t="n">
        <f aca="false">M14+J14+G14</f>
        <v>5.6475</v>
      </c>
      <c r="R14" s="103" t="n">
        <f aca="false">N14+K14+H14</f>
        <v>5.7425</v>
      </c>
      <c r="S14" s="103" t="n">
        <f aca="false">O14+L14+I14</f>
        <v>0.0002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101870.642357613</v>
      </c>
      <c r="AD14" s="90" t="n">
        <f aca="false">$F14*H14</f>
        <v>103318.182568734</v>
      </c>
      <c r="AE14" s="90" t="n">
        <f aca="false">$F14*I14</f>
        <v>1.80942526390076</v>
      </c>
      <c r="AF14" s="90" t="n">
        <f aca="false">$F14*J14</f>
        <v>316.649421182634</v>
      </c>
      <c r="AG14" s="90" t="n">
        <f aca="false">$F14*K14</f>
        <v>588.063210767749</v>
      </c>
      <c r="AH14" s="90" t="n">
        <f aca="false">$F14*L14</f>
        <v>1.80942526390076</v>
      </c>
      <c r="AI14" s="90" t="n">
        <f aca="false">$F14*M14</f>
        <v>0</v>
      </c>
      <c r="AJ14" s="90" t="n">
        <f aca="false">$F14*N14</f>
        <v>0</v>
      </c>
      <c r="AK14" s="90" t="n">
        <f aca="false">F14*O14</f>
        <v>0</v>
      </c>
      <c r="AL14" s="94"/>
      <c r="AM14" s="90" t="n">
        <f aca="false">-CHOOSE($G$3,AC14-AE14,AE14-AC14)</f>
        <v>-101868.832932349</v>
      </c>
      <c r="AN14" s="90" t="n">
        <f aca="false">-CHOOSE($G$3,AF14-AH14,AH14-AF14)</f>
        <v>-314.839995918733</v>
      </c>
      <c r="AO14" s="90" t="n">
        <f aca="false">-CHOOSE($G$3,AI14-AL14,AK14-AI14)</f>
        <v>-0</v>
      </c>
      <c r="AP14" s="107" t="n">
        <f aca="false">SUM(AM14:AO14)</f>
        <v>-102183.672928268</v>
      </c>
      <c r="AR14" s="90" t="n">
        <f aca="false">-CHOOSE($G$3,AD14-AC14,AC14-AD14)</f>
        <v>-1447.54021112061</v>
      </c>
      <c r="AS14" s="90" t="n">
        <f aca="false">-CHOOSE($G$3,AG14-AF14,AF14-AG14)</f>
        <v>-271.413789585115</v>
      </c>
      <c r="AT14" s="90" t="n">
        <f aca="false">-CHOOSE($G$3,AJ14-AI14,AI14-AJ14:AJ15)</f>
        <v>-0</v>
      </c>
      <c r="AU14" s="107" t="n">
        <f aca="false">AR14+AS14+AT14</f>
        <v>-1718.95400070572</v>
      </c>
      <c r="AV14" s="107"/>
      <c r="AW14" s="91" t="n">
        <f aca="false">AU14+AP14</f>
        <v>-103902.626928974</v>
      </c>
      <c r="AY14" s="91" t="n">
        <f aca="false">AK14+AH14+AE14</f>
        <v>3.61885052780153</v>
      </c>
      <c r="AZ14" s="108"/>
    </row>
    <row r="15" customFormat="false" ht="12.75" hidden="false" customHeight="false" outlineLevel="0" collapsed="false">
      <c r="A15" s="25" t="n">
        <f aca="false">EDATE(A14,1)</f>
        <v>37104</v>
      </c>
      <c r="B15" s="95" t="n">
        <f aca="false">Inputs!AA10</f>
        <v>596</v>
      </c>
      <c r="C15" s="110"/>
      <c r="D15" s="97" t="n">
        <f aca="false">B15+C15</f>
        <v>596</v>
      </c>
      <c r="E15" s="86" t="n">
        <f aca="false">IF(Z15=0,0,IF(AND(Z15=1,$H$3=1),D15*U15,IF($H$3=2,D15,"N/A")))</f>
        <v>18476</v>
      </c>
      <c r="F15" s="86" t="n">
        <f aca="false">E15*Y15</f>
        <v>18016.7785067329</v>
      </c>
      <c r="G15" s="98" t="n">
        <f aca="false">VLOOKUP($A15,[1]!Table,MATCH(G$4,[1]!Curves,0))</f>
        <v>5.64</v>
      </c>
      <c r="H15" s="99" t="n">
        <f aca="false">Inputs!AE10</f>
        <v>5.72</v>
      </c>
      <c r="I15" s="100" t="n">
        <f aca="false">Inputs!AB10</f>
        <v>0.0001</v>
      </c>
      <c r="J15" s="98" t="n">
        <f aca="false">VLOOKUP($A15,[1]!Table,MATCH(J$4,[1]!Curves,0))</f>
        <v>0.0175</v>
      </c>
      <c r="K15" s="99" t="n">
        <f aca="false">Inputs!AF10</f>
        <v>0.0325</v>
      </c>
      <c r="L15" s="100" t="n">
        <f aca="false">Inputs!AC10</f>
        <v>0.0001</v>
      </c>
      <c r="M15" s="105" t="n">
        <v>0</v>
      </c>
      <c r="N15" s="99" t="n">
        <f aca="false">Inputs!AG10</f>
        <v>0</v>
      </c>
      <c r="O15" s="101" t="n">
        <f aca="false">Inputs!AD10</f>
        <v>0</v>
      </c>
      <c r="P15" s="102"/>
      <c r="Q15" s="103" t="n">
        <f aca="false">M15+J15+G15</f>
        <v>5.6575</v>
      </c>
      <c r="R15" s="103" t="n">
        <f aca="false">N15+K15+H15</f>
        <v>5.7525</v>
      </c>
      <c r="S15" s="103" t="n">
        <f aca="false">O15+L15+I15</f>
        <v>0.0002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101614.630777974</v>
      </c>
      <c r="AD15" s="90" t="n">
        <f aca="false">$F15*H15</f>
        <v>103055.973058512</v>
      </c>
      <c r="AE15" s="90" t="n">
        <f aca="false">$F15*I15</f>
        <v>1.80167785067329</v>
      </c>
      <c r="AF15" s="90" t="n">
        <f aca="false">$F15*J15</f>
        <v>315.293623867826</v>
      </c>
      <c r="AG15" s="90" t="n">
        <f aca="false">$F15*K15</f>
        <v>585.54530146882</v>
      </c>
      <c r="AH15" s="90" t="n">
        <f aca="false">$F15*L15</f>
        <v>1.80167785067329</v>
      </c>
      <c r="AI15" s="90" t="n">
        <f aca="false">$F15*M15</f>
        <v>0</v>
      </c>
      <c r="AJ15" s="90" t="n">
        <f aca="false">$F15*N15</f>
        <v>0</v>
      </c>
      <c r="AK15" s="90" t="n">
        <f aca="false">F15*O15</f>
        <v>0</v>
      </c>
      <c r="AL15" s="94"/>
      <c r="AM15" s="90" t="n">
        <f aca="false">-CHOOSE($G$3,AC15-AE15,AE15-AC15)</f>
        <v>-101612.829100123</v>
      </c>
      <c r="AN15" s="90" t="n">
        <f aca="false">-CHOOSE($G$3,AF15-AH15,AH15-AF15)</f>
        <v>-313.491946017153</v>
      </c>
      <c r="AO15" s="90" t="n">
        <f aca="false">-CHOOSE($G$3,AI15-AL15,AK15-AI15)</f>
        <v>-0</v>
      </c>
      <c r="AP15" s="107" t="n">
        <f aca="false">SUM(AM15:AO15)</f>
        <v>-101926.32104614</v>
      </c>
      <c r="AR15" s="90" t="n">
        <f aca="false">-CHOOSE($G$3,AD15-AC15,AC15-AD15)</f>
        <v>-1441.34228053864</v>
      </c>
      <c r="AS15" s="90" t="n">
        <f aca="false">-CHOOSE($G$3,AG15-AF15,AF15-AG15)</f>
        <v>-270.251677600994</v>
      </c>
      <c r="AT15" s="90" t="n">
        <f aca="false">-CHOOSE($G$3,AJ15-AI15,AI15-AJ15:AJ16)</f>
        <v>-0</v>
      </c>
      <c r="AU15" s="107" t="n">
        <f aca="false">AR15+AS15+AT15</f>
        <v>-1711.59395813963</v>
      </c>
      <c r="AV15" s="107"/>
      <c r="AW15" s="91" t="n">
        <f aca="false">AU15+AP15</f>
        <v>-103637.91500428</v>
      </c>
      <c r="AY15" s="91" t="n">
        <f aca="false">AK15+AH15+AE15</f>
        <v>3.60335570134658</v>
      </c>
      <c r="AZ15" s="108"/>
    </row>
    <row r="16" customFormat="false" ht="12.75" hidden="false" customHeight="false" outlineLevel="0" collapsed="false">
      <c r="A16" s="25" t="n">
        <f aca="false">EDATE(A15,1)</f>
        <v>37135</v>
      </c>
      <c r="B16" s="95" t="n">
        <f aca="false">Inputs!AA11</f>
        <v>596</v>
      </c>
      <c r="C16" s="110"/>
      <c r="D16" s="97" t="n">
        <f aca="false">B16+C16</f>
        <v>596</v>
      </c>
      <c r="E16" s="86" t="n">
        <f aca="false">IF(Z16=0,0,IF(AND(Z16=1,$H$3=1),D16*U16,IF($H$3=2,D16,"N/A")))</f>
        <v>17880</v>
      </c>
      <c r="F16" s="86" t="n">
        <f aca="false">E16*Y16</f>
        <v>17362.3941270597</v>
      </c>
      <c r="G16" s="98" t="n">
        <f aca="false">VLOOKUP($A16,[1]!Table,MATCH(G$4,[1]!Curves,0))</f>
        <v>5.59</v>
      </c>
      <c r="H16" s="99" t="n">
        <f aca="false">Inputs!AE11</f>
        <v>5.67</v>
      </c>
      <c r="I16" s="100" t="n">
        <f aca="false">Inputs!AB11</f>
        <v>0.0001</v>
      </c>
      <c r="J16" s="98" t="n">
        <f aca="false">VLOOKUP($A16,[1]!Table,MATCH(J$4,[1]!Curves,0))</f>
        <v>0.0175</v>
      </c>
      <c r="K16" s="99" t="n">
        <f aca="false">Inputs!AF11</f>
        <v>0.0325</v>
      </c>
      <c r="L16" s="100" t="n">
        <f aca="false">Inputs!AC11</f>
        <v>0.0001</v>
      </c>
      <c r="M16" s="105" t="n">
        <v>0</v>
      </c>
      <c r="N16" s="99" t="n">
        <f aca="false">Inputs!AG11</f>
        <v>0</v>
      </c>
      <c r="O16" s="101" t="n">
        <f aca="false">Inputs!AD11</f>
        <v>0</v>
      </c>
      <c r="P16" s="102"/>
      <c r="Q16" s="103" t="n">
        <f aca="false">M16+J16+G16</f>
        <v>5.6075</v>
      </c>
      <c r="R16" s="103" t="n">
        <f aca="false">N16+K16+H16</f>
        <v>5.7025</v>
      </c>
      <c r="S16" s="103" t="n">
        <f aca="false">O16+L16+I16</f>
        <v>0.0002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97055.7831702638</v>
      </c>
      <c r="AD16" s="90" t="n">
        <f aca="false">$F16*H16</f>
        <v>98444.7747004286</v>
      </c>
      <c r="AE16" s="90" t="n">
        <f aca="false">$F16*I16</f>
        <v>1.73623941270597</v>
      </c>
      <c r="AF16" s="90" t="n">
        <f aca="false">$F16*J16</f>
        <v>303.841897223545</v>
      </c>
      <c r="AG16" s="90" t="n">
        <f aca="false">$F16*K16</f>
        <v>564.277809129441</v>
      </c>
      <c r="AH16" s="90" t="n">
        <f aca="false">$F16*L16</f>
        <v>1.73623941270597</v>
      </c>
      <c r="AI16" s="90" t="n">
        <f aca="false">$F16*M16</f>
        <v>0</v>
      </c>
      <c r="AJ16" s="90" t="n">
        <f aca="false">$F16*N16</f>
        <v>0</v>
      </c>
      <c r="AK16" s="90" t="n">
        <f aca="false">F16*O16</f>
        <v>0</v>
      </c>
      <c r="AL16" s="94"/>
      <c r="AM16" s="90" t="n">
        <f aca="false">-CHOOSE($G$3,AC16-AE16,AE16-AC16)</f>
        <v>-97054.0469308511</v>
      </c>
      <c r="AN16" s="90" t="n">
        <f aca="false">-CHOOSE($G$3,AF16-AH16,AH16-AF16)</f>
        <v>-302.105657810839</v>
      </c>
      <c r="AO16" s="90" t="n">
        <f aca="false">-CHOOSE($G$3,AI16-AL16,AK16-AI16)</f>
        <v>-0</v>
      </c>
      <c r="AP16" s="107" t="n">
        <f aca="false">SUM(AM16:AO16)</f>
        <v>-97356.152588662</v>
      </c>
      <c r="AR16" s="90" t="n">
        <f aca="false">-CHOOSE($G$3,AD16-AC16,AC16-AD16)</f>
        <v>-1388.99153016479</v>
      </c>
      <c r="AS16" s="90" t="n">
        <f aca="false">-CHOOSE($G$3,AG16-AF16,AF16-AG16)</f>
        <v>-260.435911905896</v>
      </c>
      <c r="AT16" s="90" t="n">
        <f aca="false">-CHOOSE($G$3,AJ16-AI16,AI16-AJ16:AJ17)</f>
        <v>-0</v>
      </c>
      <c r="AU16" s="107" t="n">
        <f aca="false">AR16+AS16+AT16</f>
        <v>-1649.42744207068</v>
      </c>
      <c r="AV16" s="107"/>
      <c r="AW16" s="91" t="n">
        <f aca="false">AU16+AP16</f>
        <v>-99005.5800307326</v>
      </c>
      <c r="AY16" s="91" t="n">
        <f aca="false">AK16+AH16+AE16</f>
        <v>3.47247882541194</v>
      </c>
      <c r="AZ16" s="108"/>
    </row>
    <row r="17" customFormat="false" ht="12.75" hidden="false" customHeight="false" outlineLevel="0" collapsed="false">
      <c r="A17" s="25" t="n">
        <f aca="false">EDATE(A16,1)</f>
        <v>37165</v>
      </c>
      <c r="B17" s="95" t="n">
        <f aca="false">Inputs!AA12</f>
        <v>596</v>
      </c>
      <c r="C17" s="110"/>
      <c r="D17" s="97" t="n">
        <f aca="false">B17+C17</f>
        <v>596</v>
      </c>
      <c r="E17" s="86" t="n">
        <f aca="false">IF(Z17=0,0,IF(AND(Z17=1,$H$3=1),D17*U17,IF($H$3=2,D17,"N/A")))</f>
        <v>18476</v>
      </c>
      <c r="F17" s="86" t="n">
        <f aca="false">E17*Y17</f>
        <v>17868.6364158511</v>
      </c>
      <c r="G17" s="98" t="n">
        <f aca="false">VLOOKUP($A17,[1]!Table,MATCH(G$4,[1]!Curves,0))</f>
        <v>5.598</v>
      </c>
      <c r="H17" s="99" t="n">
        <f aca="false">Inputs!AE12</f>
        <v>5.678</v>
      </c>
      <c r="I17" s="100" t="n">
        <f aca="false">Inputs!AB12</f>
        <v>0.0001</v>
      </c>
      <c r="J17" s="98" t="n">
        <f aca="false">VLOOKUP($A17,[1]!Table,MATCH(J$4,[1]!Curves,0))</f>
        <v>0.0175</v>
      </c>
      <c r="K17" s="99" t="n">
        <f aca="false">Inputs!AF12</f>
        <v>0.0325</v>
      </c>
      <c r="L17" s="100" t="n">
        <f aca="false">Inputs!AC12</f>
        <v>0.0001</v>
      </c>
      <c r="M17" s="105" t="n">
        <v>0</v>
      </c>
      <c r="N17" s="99" t="n">
        <f aca="false">Inputs!AG12</f>
        <v>0</v>
      </c>
      <c r="O17" s="101" t="n">
        <f aca="false">Inputs!AD12</f>
        <v>0</v>
      </c>
      <c r="P17" s="102"/>
      <c r="Q17" s="103" t="n">
        <f aca="false">M17+J17+G17</f>
        <v>5.6155</v>
      </c>
      <c r="R17" s="103" t="n">
        <f aca="false">N17+K17+H17</f>
        <v>5.7105</v>
      </c>
      <c r="S17" s="103" t="n">
        <f aca="false">O17+L17+I17</f>
        <v>0.0002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100028.626655935</v>
      </c>
      <c r="AD17" s="90" t="n">
        <f aca="false">$F17*H17</f>
        <v>101458.117569203</v>
      </c>
      <c r="AE17" s="90" t="n">
        <f aca="false">$F17*I17</f>
        <v>1.78686364158511</v>
      </c>
      <c r="AF17" s="90" t="n">
        <f aca="false">$F17*J17</f>
        <v>312.701137277395</v>
      </c>
      <c r="AG17" s="90" t="n">
        <f aca="false">$F17*K17</f>
        <v>580.730683515162</v>
      </c>
      <c r="AH17" s="90" t="n">
        <f aca="false">$F17*L17</f>
        <v>1.78686364158511</v>
      </c>
      <c r="AI17" s="90" t="n">
        <f aca="false">$F17*M17</f>
        <v>0</v>
      </c>
      <c r="AJ17" s="90" t="n">
        <f aca="false">$F17*N17</f>
        <v>0</v>
      </c>
      <c r="AK17" s="90" t="n">
        <f aca="false">F17*O17</f>
        <v>0</v>
      </c>
      <c r="AL17" s="94"/>
      <c r="AM17" s="90" t="n">
        <f aca="false">-CHOOSE($G$3,AC17-AE17,AE17-AC17)</f>
        <v>-100026.839792293</v>
      </c>
      <c r="AN17" s="90" t="n">
        <f aca="false">-CHOOSE($G$3,AF17-AH17,AH17-AF17)</f>
        <v>-310.91427363581</v>
      </c>
      <c r="AO17" s="90" t="n">
        <f aca="false">-CHOOSE($G$3,AI17-AL17,AK17-AI17)</f>
        <v>-0</v>
      </c>
      <c r="AP17" s="107" t="n">
        <f aca="false">SUM(AM17:AO17)</f>
        <v>-100337.754065929</v>
      </c>
      <c r="AR17" s="90" t="n">
        <f aca="false">-CHOOSE($G$3,AD17-AC17,AC17-AD17)</f>
        <v>-1429.49091326809</v>
      </c>
      <c r="AS17" s="90" t="n">
        <f aca="false">-CHOOSE($G$3,AG17-AF17,AF17-AG17)</f>
        <v>-268.029546237767</v>
      </c>
      <c r="AT17" s="90" t="n">
        <f aca="false">-CHOOSE($G$3,AJ17-AI17,AI17-AJ17:AJ18)</f>
        <v>-0</v>
      </c>
      <c r="AU17" s="107" t="n">
        <f aca="false">AR17+AS17+AT17</f>
        <v>-1697.52045950586</v>
      </c>
      <c r="AV17" s="107"/>
      <c r="AW17" s="91" t="n">
        <f aca="false">AU17+AP17</f>
        <v>-102035.274525435</v>
      </c>
      <c r="AY17" s="91" t="n">
        <f aca="false">AK17+AH17+AE17</f>
        <v>3.57372728317023</v>
      </c>
      <c r="AZ17" s="108"/>
    </row>
    <row r="18" customFormat="false" ht="12.75" hidden="false" customHeight="false" outlineLevel="0" collapsed="false">
      <c r="A18" s="25" t="n">
        <f aca="false">EDATE(A17,1)</f>
        <v>37196</v>
      </c>
      <c r="B18" s="95" t="n">
        <f aca="false">Inputs!AA13</f>
        <v>596</v>
      </c>
      <c r="C18" s="110"/>
      <c r="D18" s="97" t="n">
        <f aca="false">B18+C18</f>
        <v>596</v>
      </c>
      <c r="E18" s="86" t="n">
        <f aca="false">IF(Z18=0,0,IF(AND(Z18=1,$H$3=1),D18*U18,IF($H$3=2,D18,"N/A")))</f>
        <v>17880</v>
      </c>
      <c r="F18" s="86" t="n">
        <f aca="false">E18*Y18</f>
        <v>17219.3502388338</v>
      </c>
      <c r="G18" s="98" t="n">
        <f aca="false">VLOOKUP($A18,[1]!Table,MATCH(G$4,[1]!Curves,0))</f>
        <v>5.668</v>
      </c>
      <c r="H18" s="99" t="n">
        <f aca="false">Inputs!AE13</f>
        <v>5.748</v>
      </c>
      <c r="I18" s="100" t="n">
        <f aca="false">Inputs!AB13</f>
        <v>0.0001</v>
      </c>
      <c r="J18" s="98" t="n">
        <f aca="false">VLOOKUP($A18,[1]!Table,MATCH(J$4,[1]!Curves,0))</f>
        <v>0.02</v>
      </c>
      <c r="K18" s="99" t="n">
        <f aca="false">Inputs!AF13</f>
        <v>0.035</v>
      </c>
      <c r="L18" s="100" t="n">
        <f aca="false">Inputs!AC13</f>
        <v>0.0001</v>
      </c>
      <c r="M18" s="105" t="n">
        <v>0</v>
      </c>
      <c r="N18" s="99" t="n">
        <f aca="false">Inputs!AG13</f>
        <v>0</v>
      </c>
      <c r="O18" s="101" t="n">
        <f aca="false">Inputs!AD13</f>
        <v>0</v>
      </c>
      <c r="P18" s="102"/>
      <c r="Q18" s="103" t="n">
        <f aca="false">M18+J18+G18</f>
        <v>5.688</v>
      </c>
      <c r="R18" s="103" t="n">
        <f aca="false">N18+K18+H18</f>
        <v>5.783</v>
      </c>
      <c r="S18" s="103" t="n">
        <f aca="false">O18+L18+I18</f>
        <v>0.0002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97599.2771537097</v>
      </c>
      <c r="AD18" s="90" t="n">
        <f aca="false">$F18*H18</f>
        <v>98976.8251728164</v>
      </c>
      <c r="AE18" s="90" t="n">
        <f aca="false">$F18*I18</f>
        <v>1.72193502388338</v>
      </c>
      <c r="AF18" s="90" t="n">
        <f aca="false">$F18*J18</f>
        <v>344.387004776675</v>
      </c>
      <c r="AG18" s="90" t="n">
        <f aca="false">$F18*K18</f>
        <v>602.677258359181</v>
      </c>
      <c r="AH18" s="90" t="n">
        <f aca="false">$F18*L18</f>
        <v>1.72193502388338</v>
      </c>
      <c r="AI18" s="90" t="n">
        <f aca="false">$F18*M18</f>
        <v>0</v>
      </c>
      <c r="AJ18" s="90" t="n">
        <f aca="false">$F18*N18</f>
        <v>0</v>
      </c>
      <c r="AK18" s="90" t="n">
        <f aca="false">F18*O18</f>
        <v>0</v>
      </c>
      <c r="AL18" s="94"/>
      <c r="AM18" s="90" t="n">
        <f aca="false">-CHOOSE($G$3,AC18-AE18,AE18-AC18)</f>
        <v>-97597.5552186858</v>
      </c>
      <c r="AN18" s="90" t="n">
        <f aca="false">-CHOOSE($G$3,AF18-AH18,AH18-AF18)</f>
        <v>-342.665069752792</v>
      </c>
      <c r="AO18" s="90" t="n">
        <f aca="false">-CHOOSE($G$3,AI18-AL18,AK18-AI18)</f>
        <v>-0</v>
      </c>
      <c r="AP18" s="107" t="n">
        <f aca="false">SUM(AM18:AO18)</f>
        <v>-97940.2202884386</v>
      </c>
      <c r="AR18" s="90" t="n">
        <f aca="false">-CHOOSE($G$3,AD18-AC18,AC18-AD18)</f>
        <v>-1377.5480191067</v>
      </c>
      <c r="AS18" s="90" t="n">
        <f aca="false">-CHOOSE($G$3,AG18-AF18,AF18-AG18)</f>
        <v>-258.290253582506</v>
      </c>
      <c r="AT18" s="90" t="n">
        <f aca="false">-CHOOSE($G$3,AJ18-AI18,AI18-AJ18:AJ19)</f>
        <v>-0</v>
      </c>
      <c r="AU18" s="107" t="n">
        <f aca="false">AR18+AS18+AT18</f>
        <v>-1635.83827268921</v>
      </c>
      <c r="AV18" s="107"/>
      <c r="AW18" s="91" t="n">
        <f aca="false">AU18+AP18</f>
        <v>-99576.0585611278</v>
      </c>
      <c r="AY18" s="91" t="n">
        <f aca="false">AK18+AH18+AE18</f>
        <v>3.44387004776675</v>
      </c>
      <c r="AZ18" s="108"/>
    </row>
    <row r="19" customFormat="false" ht="12.75" hidden="false" customHeight="false" outlineLevel="0" collapsed="false">
      <c r="A19" s="25" t="n">
        <f aca="false">EDATE(A18,1)</f>
        <v>37226</v>
      </c>
      <c r="B19" s="95" t="n">
        <f aca="false">Inputs!AA14</f>
        <v>690</v>
      </c>
      <c r="C19" s="110"/>
      <c r="D19" s="97" t="n">
        <f aca="false">B19+C19</f>
        <v>690</v>
      </c>
      <c r="E19" s="86" t="n">
        <f aca="false">IF(Z19=0,0,IF(AND(Z19=1,$H$3=1),D19*U19,IF($H$3=2,D19,"N/A")))</f>
        <v>21390</v>
      </c>
      <c r="F19" s="86" t="n">
        <f aca="false">E19*Y19</f>
        <v>20516.4828989753</v>
      </c>
      <c r="G19" s="98" t="n">
        <f aca="false">VLOOKUP($A19,[1]!Table,MATCH(G$4,[1]!Curves,0))</f>
        <v>5.763</v>
      </c>
      <c r="H19" s="99" t="n">
        <f aca="false">Inputs!AE14</f>
        <v>5.843</v>
      </c>
      <c r="I19" s="100" t="n">
        <f aca="false">Inputs!AB14</f>
        <v>0.0001</v>
      </c>
      <c r="J19" s="98" t="n">
        <f aca="false">VLOOKUP($A19,[1]!Table,MATCH(J$4,[1]!Curves,0))</f>
        <v>0.02</v>
      </c>
      <c r="K19" s="99" t="n">
        <f aca="false">Inputs!AF14</f>
        <v>0.035</v>
      </c>
      <c r="L19" s="100" t="n">
        <f aca="false">Inputs!AC14</f>
        <v>0.0001</v>
      </c>
      <c r="M19" s="105" t="n">
        <v>0</v>
      </c>
      <c r="N19" s="99" t="n">
        <f aca="false">Inputs!AG14</f>
        <v>0</v>
      </c>
      <c r="O19" s="101" t="n">
        <f aca="false">Inputs!AD14</f>
        <v>0</v>
      </c>
      <c r="P19" s="102"/>
      <c r="Q19" s="103" t="n">
        <f aca="false">M19+J19+G19</f>
        <v>5.783</v>
      </c>
      <c r="R19" s="103" t="n">
        <f aca="false">N19+K19+H19</f>
        <v>5.878</v>
      </c>
      <c r="S19" s="103" t="n">
        <f aca="false">O19+L19+I19</f>
        <v>0.0002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118236.490946795</v>
      </c>
      <c r="AD19" s="90" t="n">
        <f aca="false">$F19*H19</f>
        <v>119877.809578713</v>
      </c>
      <c r="AE19" s="90" t="n">
        <f aca="false">$F19*I19</f>
        <v>2.05164828989753</v>
      </c>
      <c r="AF19" s="90" t="n">
        <f aca="false">$F19*J19</f>
        <v>410.329657979506</v>
      </c>
      <c r="AG19" s="90" t="n">
        <f aca="false">$F19*K19</f>
        <v>718.076901464135</v>
      </c>
      <c r="AH19" s="90" t="n">
        <f aca="false">$F19*L19</f>
        <v>2.05164828989753</v>
      </c>
      <c r="AI19" s="90" t="n">
        <f aca="false">$F19*M19</f>
        <v>0</v>
      </c>
      <c r="AJ19" s="90" t="n">
        <f aca="false">$F19*N19</f>
        <v>0</v>
      </c>
      <c r="AK19" s="90" t="n">
        <f aca="false">F19*O19</f>
        <v>0</v>
      </c>
      <c r="AL19" s="94"/>
      <c r="AM19" s="90" t="n">
        <f aca="false">-CHOOSE($G$3,AC19-AE19,AE19-AC19)</f>
        <v>-118234.439298505</v>
      </c>
      <c r="AN19" s="90" t="n">
        <f aca="false">-CHOOSE($G$3,AF19-AH19,AH19-AF19)</f>
        <v>-408.278009689608</v>
      </c>
      <c r="AO19" s="90" t="n">
        <f aca="false">-CHOOSE($G$3,AI19-AL19,AK19-AI19)</f>
        <v>-0</v>
      </c>
      <c r="AP19" s="107" t="n">
        <f aca="false">SUM(AM19:AO19)</f>
        <v>-118642.717308194</v>
      </c>
      <c r="AR19" s="90" t="n">
        <f aca="false">-CHOOSE($G$3,AD19-AC19,AC19-AD19)</f>
        <v>-1641.31863191802</v>
      </c>
      <c r="AS19" s="90" t="n">
        <f aca="false">-CHOOSE($G$3,AG19-AF19,AF19-AG19)</f>
        <v>-307.747243484629</v>
      </c>
      <c r="AT19" s="90" t="n">
        <f aca="false">-CHOOSE($G$3,AJ19-AI19,AI19-AJ19:AJ20)</f>
        <v>-0</v>
      </c>
      <c r="AU19" s="107" t="n">
        <f aca="false">AR19+AS19+AT19</f>
        <v>-1949.06587540265</v>
      </c>
      <c r="AV19" s="107"/>
      <c r="AW19" s="91" t="n">
        <f aca="false">AU19+AP19</f>
        <v>-120591.783183597</v>
      </c>
      <c r="AY19" s="91" t="n">
        <f aca="false">AK19+AH19+AE19</f>
        <v>4.10329657979506</v>
      </c>
      <c r="AZ19" s="108"/>
    </row>
    <row r="20" customFormat="false" ht="12.75" hidden="false" customHeight="false" outlineLevel="0" collapsed="false">
      <c r="A20" s="25" t="n">
        <f aca="false">EDATE(A19,1)</f>
        <v>37257</v>
      </c>
      <c r="B20" s="95" t="n">
        <f aca="false">Inputs!AA15</f>
        <v>690</v>
      </c>
      <c r="C20" s="110"/>
      <c r="D20" s="97" t="n">
        <f aca="false">B20+C20</f>
        <v>690</v>
      </c>
      <c r="E20" s="86" t="n">
        <f aca="false">IF(Z20=0,0,IF(AND(Z20=1,$H$3=1),D20*U20,IF($H$3=2,D20,"N/A")))</f>
        <v>21390</v>
      </c>
      <c r="F20" s="86" t="n">
        <f aca="false">E20*Y20</f>
        <v>20429.632170957</v>
      </c>
      <c r="G20" s="98" t="n">
        <f aca="false">VLOOKUP($A20,[1]!Table,MATCH(G$4,[1]!Curves,0))</f>
        <v>5.768</v>
      </c>
      <c r="H20" s="99" t="n">
        <f aca="false">Inputs!AE15</f>
        <v>5.848</v>
      </c>
      <c r="I20" s="100" t="n">
        <f aca="false">Inputs!AB15</f>
        <v>0.0001</v>
      </c>
      <c r="J20" s="98" t="n">
        <f aca="false">VLOOKUP($A20,[1]!Table,MATCH(J$4,[1]!Curves,0))</f>
        <v>0.02</v>
      </c>
      <c r="K20" s="99" t="n">
        <f aca="false">Inputs!AF15</f>
        <v>0.035</v>
      </c>
      <c r="L20" s="100" t="n">
        <f aca="false">Inputs!AC15</f>
        <v>0.0001</v>
      </c>
      <c r="M20" s="105" t="n">
        <v>0</v>
      </c>
      <c r="N20" s="99" t="n">
        <f aca="false">Inputs!AG15</f>
        <v>0</v>
      </c>
      <c r="O20" s="101" t="n">
        <f aca="false">Inputs!AD15</f>
        <v>0</v>
      </c>
      <c r="P20" s="102"/>
      <c r="Q20" s="103" t="n">
        <f aca="false">M20+J20+G20</f>
        <v>5.788</v>
      </c>
      <c r="R20" s="103" t="n">
        <f aca="false">N20+K20+H20</f>
        <v>5.883</v>
      </c>
      <c r="S20" s="103" t="n">
        <f aca="false">O20+L20+I20</f>
        <v>0.0002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117838.11836208</v>
      </c>
      <c r="AD20" s="90" t="n">
        <f aca="false">$F20*H20</f>
        <v>119472.488935756</v>
      </c>
      <c r="AE20" s="90" t="n">
        <f aca="false">$F20*I20</f>
        <v>2.0429632170957</v>
      </c>
      <c r="AF20" s="90" t="n">
        <f aca="false">$F20*J20</f>
        <v>408.592643419139</v>
      </c>
      <c r="AG20" s="90" t="n">
        <f aca="false">$F20*K20</f>
        <v>715.037125983494</v>
      </c>
      <c r="AH20" s="90" t="n">
        <f aca="false">$F20*L20</f>
        <v>2.0429632170957</v>
      </c>
      <c r="AI20" s="90" t="n">
        <f aca="false">$F20*M20</f>
        <v>0</v>
      </c>
      <c r="AJ20" s="90" t="n">
        <f aca="false">$F20*N20</f>
        <v>0</v>
      </c>
      <c r="AK20" s="90" t="n">
        <f aca="false">F20*O20</f>
        <v>0</v>
      </c>
      <c r="AL20" s="94"/>
      <c r="AM20" s="90" t="n">
        <f aca="false">-CHOOSE($G$3,AC20-AE20,AE20-AC20)</f>
        <v>-117836.075398863</v>
      </c>
      <c r="AN20" s="90" t="n">
        <f aca="false">-CHOOSE($G$3,AF20-AH20,AH20-AF20)</f>
        <v>-406.549680202044</v>
      </c>
      <c r="AO20" s="90" t="n">
        <f aca="false">-CHOOSE($G$3,AI20-AL20,AK20-AI20)</f>
        <v>-0</v>
      </c>
      <c r="AP20" s="107" t="n">
        <f aca="false">SUM(AM20:AO20)</f>
        <v>-118242.625079065</v>
      </c>
      <c r="AR20" s="90" t="n">
        <f aca="false">-CHOOSE($G$3,AD20-AC20,AC20-AD20)</f>
        <v>-1634.37057367657</v>
      </c>
      <c r="AS20" s="90" t="n">
        <f aca="false">-CHOOSE($G$3,AG20-AF20,AF20-AG20)</f>
        <v>-306.444482564355</v>
      </c>
      <c r="AT20" s="90" t="n">
        <f aca="false">-CHOOSE($G$3,AJ20-AI20,AI20-AJ20:AJ21)</f>
        <v>-0</v>
      </c>
      <c r="AU20" s="107" t="n">
        <f aca="false">AR20+AS20+AT20</f>
        <v>-1940.81505624092</v>
      </c>
      <c r="AV20" s="107"/>
      <c r="AW20" s="91" t="n">
        <f aca="false">AU20+AP20</f>
        <v>-120183.440135306</v>
      </c>
      <c r="AY20" s="91" t="n">
        <f aca="false">AK20+AH20+AE20</f>
        <v>4.08592643419139</v>
      </c>
      <c r="AZ20" s="108"/>
    </row>
    <row r="21" customFormat="false" ht="12.75" hidden="false" customHeight="false" outlineLevel="0" collapsed="false">
      <c r="A21" s="25" t="n">
        <f aca="false">EDATE(A20,1)</f>
        <v>37288</v>
      </c>
      <c r="B21" s="95" t="n">
        <f aca="false">Inputs!AA16</f>
        <v>690</v>
      </c>
      <c r="C21" s="110"/>
      <c r="D21" s="97" t="n">
        <f aca="false">B21+C21</f>
        <v>690</v>
      </c>
      <c r="E21" s="86" t="n">
        <f aca="false">IF(Z21=0,0,IF(AND(Z21=1,$H$3=1),D21*U21,IF($H$3=2,D21,"N/A")))</f>
        <v>19320</v>
      </c>
      <c r="F21" s="86" t="n">
        <f aca="false">E21*Y21</f>
        <v>18371.9919897982</v>
      </c>
      <c r="G21" s="98" t="n">
        <f aca="false">VLOOKUP($A21,[1]!Table,MATCH(G$4,[1]!Curves,0))</f>
        <v>5.548</v>
      </c>
      <c r="H21" s="99" t="n">
        <f aca="false">Inputs!AE16</f>
        <v>5.628</v>
      </c>
      <c r="I21" s="100" t="n">
        <f aca="false">Inputs!AB16</f>
        <v>0.0001</v>
      </c>
      <c r="J21" s="98" t="n">
        <f aca="false">VLOOKUP($A21,[1]!Table,MATCH(J$4,[1]!Curves,0))</f>
        <v>0.02</v>
      </c>
      <c r="K21" s="99" t="n">
        <f aca="false">Inputs!AF16</f>
        <v>0.035</v>
      </c>
      <c r="L21" s="100" t="n">
        <f aca="false">Inputs!AC16</f>
        <v>0.0001</v>
      </c>
      <c r="M21" s="105" t="n">
        <v>0</v>
      </c>
      <c r="N21" s="99" t="n">
        <f aca="false">Inputs!AG16</f>
        <v>0</v>
      </c>
      <c r="O21" s="101" t="n">
        <f aca="false">Inputs!AD16</f>
        <v>0</v>
      </c>
      <c r="P21" s="102"/>
      <c r="Q21" s="103" t="n">
        <f aca="false">M21+J21+G21</f>
        <v>5.568</v>
      </c>
      <c r="R21" s="103" t="n">
        <f aca="false">N21+K21+H21</f>
        <v>5.663</v>
      </c>
      <c r="S21" s="103" t="n">
        <f aca="false">O21+L21+I21</f>
        <v>0.0002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101927.8115594</v>
      </c>
      <c r="AD21" s="90" t="n">
        <f aca="false">$F21*H21</f>
        <v>103397.570918584</v>
      </c>
      <c r="AE21" s="90" t="n">
        <f aca="false">$F21*I21</f>
        <v>1.83719919897982</v>
      </c>
      <c r="AF21" s="90" t="n">
        <f aca="false">$F21*J21</f>
        <v>367.439839795964</v>
      </c>
      <c r="AG21" s="90" t="n">
        <f aca="false">$F21*K21</f>
        <v>643.019719642937</v>
      </c>
      <c r="AH21" s="90" t="n">
        <f aca="false">$F21*L21</f>
        <v>1.83719919897982</v>
      </c>
      <c r="AI21" s="90" t="n">
        <f aca="false">$F21*M21</f>
        <v>0</v>
      </c>
      <c r="AJ21" s="90" t="n">
        <f aca="false">$F21*N21</f>
        <v>0</v>
      </c>
      <c r="AK21" s="90" t="n">
        <f aca="false">F21*O21</f>
        <v>0</v>
      </c>
      <c r="AL21" s="94"/>
      <c r="AM21" s="90" t="n">
        <f aca="false">-CHOOSE($G$3,AC21-AE21,AE21-AC21)</f>
        <v>-101925.974360201</v>
      </c>
      <c r="AN21" s="90" t="n">
        <f aca="false">-CHOOSE($G$3,AF21-AH21,AH21-AF21)</f>
        <v>-365.602640596984</v>
      </c>
      <c r="AO21" s="90" t="n">
        <f aca="false">-CHOOSE($G$3,AI21-AL21,AK21-AI21)</f>
        <v>-0</v>
      </c>
      <c r="AP21" s="107" t="n">
        <f aca="false">SUM(AM21:AO21)</f>
        <v>-102291.577000798</v>
      </c>
      <c r="AR21" s="90" t="n">
        <f aca="false">-CHOOSE($G$3,AD21-AC21,AC21-AD21)</f>
        <v>-1469.75935918387</v>
      </c>
      <c r="AS21" s="90" t="n">
        <f aca="false">-CHOOSE($G$3,AG21-AF21,AF21-AG21)</f>
        <v>-275.579879846973</v>
      </c>
      <c r="AT21" s="90" t="n">
        <f aca="false">-CHOOSE($G$3,AJ21-AI21,AI21-AJ21:AJ22)</f>
        <v>-0</v>
      </c>
      <c r="AU21" s="107" t="n">
        <f aca="false">AR21+AS21+AT21</f>
        <v>-1745.33923903084</v>
      </c>
      <c r="AV21" s="107"/>
      <c r="AW21" s="91" t="n">
        <f aca="false">AU21+AP21</f>
        <v>-104036.916239829</v>
      </c>
      <c r="AY21" s="91" t="n">
        <f aca="false">AK21+AH21+AE21</f>
        <v>3.67439839795964</v>
      </c>
      <c r="AZ21" s="108"/>
    </row>
    <row r="22" customFormat="false" ht="12.75" hidden="false" customHeight="false" outlineLevel="0" collapsed="false">
      <c r="A22" s="25" t="n">
        <f aca="false">EDATE(A21,1)</f>
        <v>37316</v>
      </c>
      <c r="B22" s="95" t="n">
        <f aca="false">Inputs!AA17</f>
        <v>596</v>
      </c>
      <c r="C22" s="110"/>
      <c r="D22" s="97" t="n">
        <f aca="false">B22+C22</f>
        <v>596</v>
      </c>
      <c r="E22" s="86" t="n">
        <f aca="false">IF(Z22=0,0,IF(AND(Z22=1,$H$3=1),D22*U22,IF($H$3=2,D22,"N/A")))</f>
        <v>18476</v>
      </c>
      <c r="F22" s="86" t="n">
        <f aca="false">E22*Y22</f>
        <v>17500.0377390171</v>
      </c>
      <c r="G22" s="98" t="n">
        <f aca="false">VLOOKUP($A22,[1]!Table,MATCH(G$4,[1]!Curves,0))</f>
        <v>5.183</v>
      </c>
      <c r="H22" s="99" t="n">
        <f aca="false">Inputs!AE17</f>
        <v>5.263</v>
      </c>
      <c r="I22" s="100" t="n">
        <f aca="false">Inputs!AB17</f>
        <v>0.0001</v>
      </c>
      <c r="J22" s="98" t="n">
        <f aca="false">VLOOKUP($A22,[1]!Table,MATCH(J$4,[1]!Curves,0))</f>
        <v>0.02</v>
      </c>
      <c r="K22" s="99" t="n">
        <f aca="false">Inputs!AF17</f>
        <v>0.035</v>
      </c>
      <c r="L22" s="100" t="n">
        <f aca="false">Inputs!AC17</f>
        <v>0.0001</v>
      </c>
      <c r="M22" s="105" t="n">
        <v>0</v>
      </c>
      <c r="N22" s="99" t="n">
        <f aca="false">Inputs!AG17</f>
        <v>0</v>
      </c>
      <c r="O22" s="101" t="n">
        <f aca="false">Inputs!AD17</f>
        <v>0</v>
      </c>
      <c r="P22" s="102"/>
      <c r="Q22" s="103" t="n">
        <f aca="false">M22+J22+G22</f>
        <v>5.203</v>
      </c>
      <c r="R22" s="103" t="n">
        <f aca="false">N22+K22+H22</f>
        <v>5.298</v>
      </c>
      <c r="S22" s="103" t="n">
        <f aca="false">O22+L22+I22</f>
        <v>0.0002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90702.6956013257</v>
      </c>
      <c r="AD22" s="90" t="n">
        <f aca="false">$F22*H22</f>
        <v>92102.698620447</v>
      </c>
      <c r="AE22" s="90" t="n">
        <f aca="false">$F22*I22</f>
        <v>1.75000377390171</v>
      </c>
      <c r="AF22" s="90" t="n">
        <f aca="false">$F22*J22</f>
        <v>350.000754780342</v>
      </c>
      <c r="AG22" s="90" t="n">
        <f aca="false">$F22*K22</f>
        <v>612.501320865599</v>
      </c>
      <c r="AH22" s="90" t="n">
        <f aca="false">$F22*L22</f>
        <v>1.75000377390171</v>
      </c>
      <c r="AI22" s="90" t="n">
        <f aca="false">$F22*M22</f>
        <v>0</v>
      </c>
      <c r="AJ22" s="90" t="n">
        <f aca="false">$F22*N22</f>
        <v>0</v>
      </c>
      <c r="AK22" s="90" t="n">
        <f aca="false">F22*O22</f>
        <v>0</v>
      </c>
      <c r="AL22" s="94"/>
      <c r="AM22" s="90" t="n">
        <f aca="false">-CHOOSE($G$3,AC22-AE22,AE22-AC22)</f>
        <v>-90700.9455975518</v>
      </c>
      <c r="AN22" s="90" t="n">
        <f aca="false">-CHOOSE($G$3,AF22-AH22,AH22-AF22)</f>
        <v>-348.25075100644</v>
      </c>
      <c r="AO22" s="90" t="n">
        <f aca="false">-CHOOSE($G$3,AI22-AL22,AK22-AI22)</f>
        <v>-0</v>
      </c>
      <c r="AP22" s="107" t="n">
        <f aca="false">SUM(AM22:AO22)</f>
        <v>-91049.1963485582</v>
      </c>
      <c r="AR22" s="90" t="n">
        <f aca="false">-CHOOSE($G$3,AD22-AC22,AC22-AD22)</f>
        <v>-1400.00301912136</v>
      </c>
      <c r="AS22" s="90" t="n">
        <f aca="false">-CHOOSE($G$3,AG22-AF22,AF22-AG22)</f>
        <v>-262.500566085257</v>
      </c>
      <c r="AT22" s="90" t="n">
        <f aca="false">-CHOOSE($G$3,AJ22-AI22,AI22-AJ22:AJ23)</f>
        <v>-0</v>
      </c>
      <c r="AU22" s="107" t="n">
        <f aca="false">AR22+AS22+AT22</f>
        <v>-1662.50358520662</v>
      </c>
      <c r="AV22" s="107"/>
      <c r="AW22" s="91" t="n">
        <f aca="false">AU22+AP22</f>
        <v>-92711.6999337648</v>
      </c>
      <c r="AY22" s="91" t="n">
        <f aca="false">AK22+AH22+AE22</f>
        <v>3.50000754780342</v>
      </c>
      <c r="AZ22" s="108"/>
    </row>
    <row r="23" customFormat="false" ht="12.75" hidden="false" customHeight="false" outlineLevel="0" collapsed="false">
      <c r="A23" s="25" t="n">
        <f aca="false">EDATE(A22,1)</f>
        <v>37347</v>
      </c>
      <c r="B23" s="95" t="n">
        <f aca="false">Inputs!AA18</f>
        <v>596</v>
      </c>
      <c r="C23" s="110"/>
      <c r="D23" s="97" t="n">
        <f aca="false">B23+C23</f>
        <v>596</v>
      </c>
      <c r="E23" s="86" t="n">
        <f aca="false">IF(Z23=0,0,IF(AND(Z23=1,$H$3=1),D23*U23,IF($H$3=2,D23,"N/A")))</f>
        <v>17880</v>
      </c>
      <c r="F23" s="86" t="n">
        <f aca="false">E23*Y23</f>
        <v>16861.1384737077</v>
      </c>
      <c r="G23" s="98" t="n">
        <f aca="false">VLOOKUP($A23,[1]!Table,MATCH(G$4,[1]!Curves,0))</f>
        <v>4.633</v>
      </c>
      <c r="H23" s="99" t="n">
        <f aca="false">Inputs!AE18</f>
        <v>4.713</v>
      </c>
      <c r="I23" s="100" t="n">
        <f aca="false">Inputs!AB18</f>
        <v>0.0001</v>
      </c>
      <c r="J23" s="98" t="n">
        <f aca="false">VLOOKUP($A23,[1]!Table,MATCH(J$4,[1]!Curves,0))</f>
        <v>0.0125</v>
      </c>
      <c r="K23" s="99" t="n">
        <f aca="false">Inputs!AF18</f>
        <v>0.0275</v>
      </c>
      <c r="L23" s="100" t="n">
        <f aca="false">Inputs!AC18</f>
        <v>0.0001</v>
      </c>
      <c r="M23" s="105" t="n">
        <v>0</v>
      </c>
      <c r="N23" s="99" t="n">
        <f aca="false">Inputs!AG18</f>
        <v>0</v>
      </c>
      <c r="O23" s="101" t="n">
        <f aca="false">Inputs!AD18</f>
        <v>0</v>
      </c>
      <c r="P23" s="102"/>
      <c r="Q23" s="103" t="n">
        <f aca="false">M23+J23+G23</f>
        <v>4.6455</v>
      </c>
      <c r="R23" s="103" t="n">
        <f aca="false">N23+K23+H23</f>
        <v>4.7405</v>
      </c>
      <c r="S23" s="103" t="n">
        <f aca="false">O23+L23+I23</f>
        <v>0.0002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78117.6545486877</v>
      </c>
      <c r="AD23" s="90" t="n">
        <f aca="false">$F23*H23</f>
        <v>79466.5456265844</v>
      </c>
      <c r="AE23" s="90" t="n">
        <f aca="false">$F23*I23</f>
        <v>1.68611384737077</v>
      </c>
      <c r="AF23" s="90" t="n">
        <f aca="false">$F23*J23</f>
        <v>210.764230921346</v>
      </c>
      <c r="AG23" s="90" t="n">
        <f aca="false">$F23*K23</f>
        <v>463.681308026962</v>
      </c>
      <c r="AH23" s="90" t="n">
        <f aca="false">$F23*L23</f>
        <v>1.68611384737077</v>
      </c>
      <c r="AI23" s="90" t="n">
        <f aca="false">$F23*M23</f>
        <v>0</v>
      </c>
      <c r="AJ23" s="90" t="n">
        <f aca="false">$F23*N23</f>
        <v>0</v>
      </c>
      <c r="AK23" s="90" t="n">
        <f aca="false">F23*O23</f>
        <v>0</v>
      </c>
      <c r="AL23" s="94"/>
      <c r="AM23" s="90" t="n">
        <f aca="false">-CHOOSE($G$3,AC23-AE23,AE23-AC23)</f>
        <v>-78115.9684348404</v>
      </c>
      <c r="AN23" s="90" t="n">
        <f aca="false">-CHOOSE($G$3,AF23-AH23,AH23-AF23)</f>
        <v>-209.078117073975</v>
      </c>
      <c r="AO23" s="90" t="n">
        <f aca="false">-CHOOSE($G$3,AI23-AL23,AK23-AI23)</f>
        <v>-0</v>
      </c>
      <c r="AP23" s="107" t="n">
        <f aca="false">SUM(AM23:AO23)</f>
        <v>-78325.0465519143</v>
      </c>
      <c r="AR23" s="90" t="n">
        <f aca="false">-CHOOSE($G$3,AD23-AC23,AC23-AD23)</f>
        <v>-1348.89107789662</v>
      </c>
      <c r="AS23" s="90" t="n">
        <f aca="false">-CHOOSE($G$3,AG23-AF23,AF23-AG23)</f>
        <v>-252.917077105615</v>
      </c>
      <c r="AT23" s="90" t="n">
        <f aca="false">-CHOOSE($G$3,AJ23-AI23,AI23-AJ23:AJ24)</f>
        <v>-0</v>
      </c>
      <c r="AU23" s="107" t="n">
        <f aca="false">AR23+AS23+AT23</f>
        <v>-1601.80815500224</v>
      </c>
      <c r="AV23" s="107"/>
      <c r="AW23" s="91" t="n">
        <f aca="false">AU23+AP23</f>
        <v>-79926.8547069166</v>
      </c>
      <c r="AY23" s="91" t="n">
        <f aca="false">AK23+AH23+AE23</f>
        <v>3.37222769474154</v>
      </c>
      <c r="AZ23" s="108"/>
    </row>
    <row r="24" customFormat="false" ht="12.75" hidden="false" customHeight="false" outlineLevel="0" collapsed="false">
      <c r="A24" s="25" t="n">
        <f aca="false">EDATE(A23,1)</f>
        <v>37377</v>
      </c>
      <c r="B24" s="95" t="n">
        <f aca="false">Inputs!AA19</f>
        <v>596</v>
      </c>
      <c r="C24" s="110"/>
      <c r="D24" s="97" t="n">
        <f aca="false">B24+C24</f>
        <v>596</v>
      </c>
      <c r="E24" s="86" t="n">
        <f aca="false">IF(Z24=0,0,IF(AND(Z24=1,$H$3=1),D24*U24,IF($H$3=2,D24,"N/A")))</f>
        <v>18476</v>
      </c>
      <c r="F24" s="86" t="n">
        <f aca="false">E24*Y24</f>
        <v>17348.6156878959</v>
      </c>
      <c r="G24" s="98" t="n">
        <f aca="false">VLOOKUP($A24,[1]!Table,MATCH(G$4,[1]!Curves,0))</f>
        <v>4.488</v>
      </c>
      <c r="H24" s="99" t="n">
        <f aca="false">Inputs!AE19</f>
        <v>4.568</v>
      </c>
      <c r="I24" s="100" t="n">
        <f aca="false">Inputs!AB19</f>
        <v>0.0001</v>
      </c>
      <c r="J24" s="98" t="n">
        <f aca="false">VLOOKUP($A24,[1]!Table,MATCH(J$4,[1]!Curves,0))</f>
        <v>0.0125</v>
      </c>
      <c r="K24" s="99" t="n">
        <f aca="false">Inputs!AF19</f>
        <v>0.0275</v>
      </c>
      <c r="L24" s="100" t="n">
        <f aca="false">Inputs!AC19</f>
        <v>0.0001</v>
      </c>
      <c r="M24" s="105" t="n">
        <v>0</v>
      </c>
      <c r="N24" s="99" t="n">
        <f aca="false">Inputs!AG19</f>
        <v>0</v>
      </c>
      <c r="O24" s="101" t="n">
        <f aca="false">Inputs!AD19</f>
        <v>0</v>
      </c>
      <c r="P24" s="102"/>
      <c r="Q24" s="103" t="n">
        <f aca="false">M24+J24+G24</f>
        <v>4.5005</v>
      </c>
      <c r="R24" s="103" t="n">
        <f aca="false">N24+K24+H24</f>
        <v>4.5955</v>
      </c>
      <c r="S24" s="103" t="n">
        <f aca="false">O24+L24+I24</f>
        <v>0.0002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77860.5872072769</v>
      </c>
      <c r="AD24" s="90" t="n">
        <f aca="false">$F24*H24</f>
        <v>79248.4764623085</v>
      </c>
      <c r="AE24" s="90" t="n">
        <f aca="false">$F24*I24</f>
        <v>1.73486156878959</v>
      </c>
      <c r="AF24" s="90" t="n">
        <f aca="false">$F24*J24</f>
        <v>216.857696098699</v>
      </c>
      <c r="AG24" s="90" t="n">
        <f aca="false">$F24*K24</f>
        <v>477.086931417138</v>
      </c>
      <c r="AH24" s="90" t="n">
        <f aca="false">$F24*L24</f>
        <v>1.73486156878959</v>
      </c>
      <c r="AI24" s="90" t="n">
        <f aca="false">$F24*M24</f>
        <v>0</v>
      </c>
      <c r="AJ24" s="90" t="n">
        <f aca="false">$F24*N24</f>
        <v>0</v>
      </c>
      <c r="AK24" s="90" t="n">
        <f aca="false">F24*O24</f>
        <v>0</v>
      </c>
      <c r="AL24" s="94"/>
      <c r="AM24" s="90" t="n">
        <f aca="false">-CHOOSE($G$3,AC24-AE24,AE24-AC24)</f>
        <v>-77858.8523457081</v>
      </c>
      <c r="AN24" s="90" t="n">
        <f aca="false">-CHOOSE($G$3,AF24-AH24,AH24-AF24)</f>
        <v>-215.122834529909</v>
      </c>
      <c r="AO24" s="90" t="n">
        <f aca="false">-CHOOSE($G$3,AI24-AL24,AK24-AI24)</f>
        <v>-0</v>
      </c>
      <c r="AP24" s="107" t="n">
        <f aca="false">SUM(AM24:AO24)</f>
        <v>-78073.975180238</v>
      </c>
      <c r="AR24" s="90" t="n">
        <f aca="false">-CHOOSE($G$3,AD24-AC24,AC24-AD24)</f>
        <v>-1387.88925503168</v>
      </c>
      <c r="AS24" s="90" t="n">
        <f aca="false">-CHOOSE($G$3,AG24-AF24,AF24-AG24)</f>
        <v>-260.229235318439</v>
      </c>
      <c r="AT24" s="90" t="n">
        <f aca="false">-CHOOSE($G$3,AJ24-AI24,AI24-AJ24:AJ25)</f>
        <v>-0</v>
      </c>
      <c r="AU24" s="107" t="n">
        <f aca="false">AR24+AS24+AT24</f>
        <v>-1648.11849035012</v>
      </c>
      <c r="AV24" s="107"/>
      <c r="AW24" s="91" t="n">
        <f aca="false">AU24+AP24</f>
        <v>-79722.0936705881</v>
      </c>
      <c r="AY24" s="91" t="n">
        <f aca="false">AK24+AH24+AE24</f>
        <v>3.46972313757918</v>
      </c>
      <c r="AZ24" s="108"/>
    </row>
    <row r="25" customFormat="false" ht="12.75" hidden="false" customHeight="false" outlineLevel="0" collapsed="false">
      <c r="A25" s="25" t="n">
        <f aca="false">EDATE(A24,1)</f>
        <v>37408</v>
      </c>
      <c r="B25" s="95" t="n">
        <f aca="false">Inputs!AA20</f>
        <v>596</v>
      </c>
      <c r="C25" s="110"/>
      <c r="D25" s="97" t="n">
        <f aca="false">B25+C25</f>
        <v>596</v>
      </c>
      <c r="E25" s="86" t="n">
        <f aca="false">IF(Z25=0,0,IF(AND(Z25=1,$H$3=1),D25*U25,IF($H$3=2,D25,"N/A")))</f>
        <v>17880</v>
      </c>
      <c r="F25" s="86" t="n">
        <f aca="false">E25*Y25</f>
        <v>16714.5872066199</v>
      </c>
      <c r="G25" s="98" t="n">
        <f aca="false">VLOOKUP($A25,[1]!Table,MATCH(G$4,[1]!Curves,0))</f>
        <v>4.478</v>
      </c>
      <c r="H25" s="99" t="n">
        <f aca="false">Inputs!AE20</f>
        <v>4.558</v>
      </c>
      <c r="I25" s="100" t="n">
        <f aca="false">Inputs!AB20</f>
        <v>0.0001</v>
      </c>
      <c r="J25" s="98" t="n">
        <f aca="false">VLOOKUP($A25,[1]!Table,MATCH(J$4,[1]!Curves,0))</f>
        <v>0.0125</v>
      </c>
      <c r="K25" s="99" t="n">
        <f aca="false">Inputs!AF20</f>
        <v>0.0275</v>
      </c>
      <c r="L25" s="100" t="n">
        <f aca="false">Inputs!AC20</f>
        <v>0.0001</v>
      </c>
      <c r="M25" s="105" t="n">
        <v>0</v>
      </c>
      <c r="N25" s="99" t="n">
        <f aca="false">Inputs!AG20</f>
        <v>0</v>
      </c>
      <c r="O25" s="101" t="n">
        <f aca="false">Inputs!AD20</f>
        <v>0</v>
      </c>
      <c r="P25" s="102"/>
      <c r="Q25" s="103" t="n">
        <f aca="false">M25+J25+G25</f>
        <v>4.4905</v>
      </c>
      <c r="R25" s="103" t="n">
        <f aca="false">N25+K25+H25</f>
        <v>4.5855</v>
      </c>
      <c r="S25" s="103" t="n">
        <f aca="false">O25+L25+I25</f>
        <v>0.0002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74847.9215112438</v>
      </c>
      <c r="AD25" s="90" t="n">
        <f aca="false">$F25*H25</f>
        <v>76185.0884877734</v>
      </c>
      <c r="AE25" s="90" t="n">
        <f aca="false">$F25*I25</f>
        <v>1.67145872066199</v>
      </c>
      <c r="AF25" s="90" t="n">
        <f aca="false">$F25*J25</f>
        <v>208.932340082749</v>
      </c>
      <c r="AG25" s="90" t="n">
        <f aca="false">$F25*K25</f>
        <v>459.651148182047</v>
      </c>
      <c r="AH25" s="90" t="n">
        <f aca="false">$F25*L25</f>
        <v>1.67145872066199</v>
      </c>
      <c r="AI25" s="90" t="n">
        <f aca="false">$F25*M25</f>
        <v>0</v>
      </c>
      <c r="AJ25" s="90" t="n">
        <f aca="false">$F25*N25</f>
        <v>0</v>
      </c>
      <c r="AK25" s="90" t="n">
        <f aca="false">F25*O25</f>
        <v>0</v>
      </c>
      <c r="AL25" s="94"/>
      <c r="AM25" s="90" t="n">
        <f aca="false">-CHOOSE($G$3,AC25-AE25,AE25-AC25)</f>
        <v>-74846.2500525232</v>
      </c>
      <c r="AN25" s="90" t="n">
        <f aca="false">-CHOOSE($G$3,AF25-AH25,AH25-AF25)</f>
        <v>-207.260881362087</v>
      </c>
      <c r="AO25" s="90" t="n">
        <f aca="false">-CHOOSE($G$3,AI25-AL25,AK25-AI25)</f>
        <v>-0</v>
      </c>
      <c r="AP25" s="107" t="n">
        <f aca="false">SUM(AM25:AO25)</f>
        <v>-75053.5109338853</v>
      </c>
      <c r="AR25" s="90" t="n">
        <f aca="false">-CHOOSE($G$3,AD25-AC25,AC25-AD25)</f>
        <v>-1337.1669765296</v>
      </c>
      <c r="AS25" s="90" t="n">
        <f aca="false">-CHOOSE($G$3,AG25-AF25,AF25-AG25)</f>
        <v>-250.718808099298</v>
      </c>
      <c r="AT25" s="90" t="n">
        <f aca="false">-CHOOSE($G$3,AJ25-AI25,AI25-AJ25:AJ26)</f>
        <v>-0</v>
      </c>
      <c r="AU25" s="107" t="n">
        <f aca="false">AR25+AS25+AT25</f>
        <v>-1587.88578462889</v>
      </c>
      <c r="AV25" s="107"/>
      <c r="AW25" s="91" t="n">
        <f aca="false">AU25+AP25</f>
        <v>-76641.3967185141</v>
      </c>
      <c r="AY25" s="91" t="n">
        <f aca="false">AK25+AH25+AE25</f>
        <v>3.34291744132398</v>
      </c>
      <c r="AZ25" s="108"/>
    </row>
    <row r="26" customFormat="false" ht="12.75" hidden="false" customHeight="false" outlineLevel="0" collapsed="false">
      <c r="A26" s="25" t="n">
        <f aca="false">EDATE(A25,1)</f>
        <v>37438</v>
      </c>
      <c r="B26" s="95" t="n">
        <f aca="false">Inputs!AA21</f>
        <v>596</v>
      </c>
      <c r="C26" s="110"/>
      <c r="D26" s="97" t="n">
        <f aca="false">B26+C26</f>
        <v>596</v>
      </c>
      <c r="E26" s="86" t="n">
        <f aca="false">IF(Z26=0,0,IF(AND(Z26=1,$H$3=1),D26*U26,IF($H$3=2,D26,"N/A")))</f>
        <v>18476</v>
      </c>
      <c r="F26" s="86" t="n">
        <f aca="false">E26*Y26</f>
        <v>17196.8840292791</v>
      </c>
      <c r="G26" s="98" t="n">
        <f aca="false">VLOOKUP($A26,[1]!Table,MATCH(G$4,[1]!Curves,0))</f>
        <v>4.488</v>
      </c>
      <c r="H26" s="99" t="n">
        <f aca="false">Inputs!AE21</f>
        <v>4.568</v>
      </c>
      <c r="I26" s="100" t="n">
        <f aca="false">Inputs!AB21</f>
        <v>0.0001</v>
      </c>
      <c r="J26" s="98" t="n">
        <f aca="false">VLOOKUP($A26,[1]!Table,MATCH(J$4,[1]!Curves,0))</f>
        <v>0.0125</v>
      </c>
      <c r="K26" s="99" t="n">
        <f aca="false">Inputs!AF21</f>
        <v>0.0275</v>
      </c>
      <c r="L26" s="100" t="n">
        <f aca="false">Inputs!AC21</f>
        <v>0.0001</v>
      </c>
      <c r="M26" s="105" t="n">
        <v>0</v>
      </c>
      <c r="N26" s="99" t="n">
        <f aca="false">Inputs!AG21</f>
        <v>0</v>
      </c>
      <c r="O26" s="101" t="n">
        <f aca="false">Inputs!AD21</f>
        <v>0</v>
      </c>
      <c r="P26" s="102"/>
      <c r="Q26" s="103" t="n">
        <f aca="false">M26+J26+G26</f>
        <v>4.5005</v>
      </c>
      <c r="R26" s="103" t="n">
        <f aca="false">N26+K26+H26</f>
        <v>4.5955</v>
      </c>
      <c r="S26" s="103" t="n">
        <f aca="false">O26+L26+I26</f>
        <v>0.0002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77179.6155234044</v>
      </c>
      <c r="AD26" s="90" t="n">
        <f aca="false">$F26*H26</f>
        <v>78555.3662457467</v>
      </c>
      <c r="AE26" s="90" t="n">
        <f aca="false">$F26*I26</f>
        <v>1.71968840292791</v>
      </c>
      <c r="AF26" s="90" t="n">
        <f aca="false">$F26*J26</f>
        <v>214.961050365988</v>
      </c>
      <c r="AG26" s="90" t="n">
        <f aca="false">$F26*K26</f>
        <v>472.914310805174</v>
      </c>
      <c r="AH26" s="90" t="n">
        <f aca="false">$F26*L26</f>
        <v>1.71968840292791</v>
      </c>
      <c r="AI26" s="90" t="n">
        <f aca="false">$F26*M26</f>
        <v>0</v>
      </c>
      <c r="AJ26" s="90" t="n">
        <f aca="false">$F26*N26</f>
        <v>0</v>
      </c>
      <c r="AK26" s="90" t="n">
        <f aca="false">F26*O26</f>
        <v>0</v>
      </c>
      <c r="AL26" s="94"/>
      <c r="AM26" s="90" t="n">
        <f aca="false">-CHOOSE($G$3,AC26-AE26,AE26-AC26)</f>
        <v>-77177.8958350014</v>
      </c>
      <c r="AN26" s="90" t="n">
        <f aca="false">-CHOOSE($G$3,AF26-AH26,AH26-AF26)</f>
        <v>-213.24136196306</v>
      </c>
      <c r="AO26" s="90" t="n">
        <f aca="false">-CHOOSE($G$3,AI26-AL26,AK26-AI26)</f>
        <v>-0</v>
      </c>
      <c r="AP26" s="107" t="n">
        <f aca="false">SUM(AM26:AO26)</f>
        <v>-77391.1371969645</v>
      </c>
      <c r="AR26" s="90" t="n">
        <f aca="false">-CHOOSE($G$3,AD26-AC26,AC26-AD26)</f>
        <v>-1375.75072234233</v>
      </c>
      <c r="AS26" s="90" t="n">
        <f aca="false">-CHOOSE($G$3,AG26-AF26,AF26-AG26)</f>
        <v>-257.953260439186</v>
      </c>
      <c r="AT26" s="90" t="n">
        <f aca="false">-CHOOSE($G$3,AJ26-AI26,AI26-AJ26:AJ27)</f>
        <v>-0</v>
      </c>
      <c r="AU26" s="107" t="n">
        <f aca="false">AR26+AS26+AT26</f>
        <v>-1633.70398278152</v>
      </c>
      <c r="AV26" s="107"/>
      <c r="AW26" s="91" t="n">
        <f aca="false">AU26+AP26</f>
        <v>-79024.841179746</v>
      </c>
      <c r="AY26" s="91" t="n">
        <f aca="false">AK26+AH26+AE26</f>
        <v>3.43937680585581</v>
      </c>
      <c r="AZ26" s="108"/>
    </row>
    <row r="27" customFormat="false" ht="12.75" hidden="false" customHeight="false" outlineLevel="0" collapsed="false">
      <c r="A27" s="25" t="n">
        <f aca="false">EDATE(A26,1)</f>
        <v>37469</v>
      </c>
      <c r="B27" s="95" t="n">
        <f aca="false">Inputs!AA22</f>
        <v>596</v>
      </c>
      <c r="C27" s="110"/>
      <c r="D27" s="97" t="n">
        <f aca="false">B27+C27</f>
        <v>596</v>
      </c>
      <c r="E27" s="86" t="n">
        <f aca="false">IF(Z27=0,0,IF(AND(Z27=1,$H$3=1),D27*U27,IF($H$3=2,D27,"N/A")))</f>
        <v>18476</v>
      </c>
      <c r="F27" s="86" t="n">
        <f aca="false">E27*Y27</f>
        <v>17118.5482377493</v>
      </c>
      <c r="G27" s="98" t="n">
        <f aca="false">VLOOKUP($A27,[1]!Table,MATCH(G$4,[1]!Curves,0))</f>
        <v>4.493</v>
      </c>
      <c r="H27" s="99" t="n">
        <f aca="false">Inputs!AE22</f>
        <v>4.573</v>
      </c>
      <c r="I27" s="100" t="n">
        <f aca="false">Inputs!AB22</f>
        <v>0.0001</v>
      </c>
      <c r="J27" s="98" t="n">
        <f aca="false">VLOOKUP($A27,[1]!Table,MATCH(J$4,[1]!Curves,0))</f>
        <v>0.0125</v>
      </c>
      <c r="K27" s="99" t="n">
        <f aca="false">Inputs!AF22</f>
        <v>0.0275</v>
      </c>
      <c r="L27" s="100" t="n">
        <f aca="false">Inputs!AC22</f>
        <v>0.0001</v>
      </c>
      <c r="M27" s="105" t="n">
        <v>0</v>
      </c>
      <c r="N27" s="99" t="n">
        <f aca="false">Inputs!AG22</f>
        <v>0</v>
      </c>
      <c r="O27" s="101" t="n">
        <f aca="false">Inputs!AD22</f>
        <v>0</v>
      </c>
      <c r="P27" s="102"/>
      <c r="Q27" s="103" t="n">
        <f aca="false">M27+J27+G27</f>
        <v>4.5055</v>
      </c>
      <c r="R27" s="103" t="n">
        <f aca="false">N27+K27+H27</f>
        <v>4.6005</v>
      </c>
      <c r="S27" s="103" t="n">
        <f aca="false">O27+L27+I27</f>
        <v>0.0002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76913.6372322074</v>
      </c>
      <c r="AD27" s="90" t="n">
        <f aca="false">$F27*H27</f>
        <v>78283.1210912273</v>
      </c>
      <c r="AE27" s="90" t="n">
        <f aca="false">$F27*I27</f>
        <v>1.71185482377493</v>
      </c>
      <c r="AF27" s="90" t="n">
        <f aca="false">$F27*J27</f>
        <v>213.981852971866</v>
      </c>
      <c r="AG27" s="90" t="n">
        <f aca="false">$F27*K27</f>
        <v>470.760076538104</v>
      </c>
      <c r="AH27" s="90" t="n">
        <f aca="false">$F27*L27</f>
        <v>1.71185482377493</v>
      </c>
      <c r="AI27" s="90" t="n">
        <f aca="false">$F27*M27</f>
        <v>0</v>
      </c>
      <c r="AJ27" s="90" t="n">
        <f aca="false">$F27*N27</f>
        <v>0</v>
      </c>
      <c r="AK27" s="90" t="n">
        <f aca="false">F27*O27</f>
        <v>0</v>
      </c>
      <c r="AL27" s="94"/>
      <c r="AM27" s="90" t="n">
        <f aca="false">-CHOOSE($G$3,AC27-AE27,AE27-AC27)</f>
        <v>-76911.9253773836</v>
      </c>
      <c r="AN27" s="90" t="n">
        <f aca="false">-CHOOSE($G$3,AF27-AH27,AH27-AF27)</f>
        <v>-212.269998148091</v>
      </c>
      <c r="AO27" s="90" t="n">
        <f aca="false">-CHOOSE($G$3,AI27-AL27,AK27-AI27)</f>
        <v>-0</v>
      </c>
      <c r="AP27" s="107" t="n">
        <f aca="false">SUM(AM27:AO27)</f>
        <v>-77124.1953755317</v>
      </c>
      <c r="AR27" s="90" t="n">
        <f aca="false">-CHOOSE($G$3,AD27-AC27,AC27-AD27)</f>
        <v>-1369.48385901995</v>
      </c>
      <c r="AS27" s="90" t="n">
        <f aca="false">-CHOOSE($G$3,AG27-AF27,AF27-AG27)</f>
        <v>-256.778223566239</v>
      </c>
      <c r="AT27" s="90" t="n">
        <f aca="false">-CHOOSE($G$3,AJ27-AI27,AI27-AJ27:AJ28)</f>
        <v>-0</v>
      </c>
      <c r="AU27" s="107" t="n">
        <f aca="false">AR27+AS27+AT27</f>
        <v>-1626.26208258619</v>
      </c>
      <c r="AV27" s="107"/>
      <c r="AW27" s="91" t="n">
        <f aca="false">AU27+AP27</f>
        <v>-78750.4574581179</v>
      </c>
      <c r="AY27" s="91" t="n">
        <f aca="false">AK27+AH27+AE27</f>
        <v>3.42370964754985</v>
      </c>
      <c r="AZ27" s="108"/>
    </row>
    <row r="28" customFormat="false" ht="12.75" hidden="false" customHeight="false" outlineLevel="0" collapsed="false">
      <c r="A28" s="25" t="n">
        <f aca="false">EDATE(A27,1)</f>
        <v>37500</v>
      </c>
      <c r="B28" s="95" t="n">
        <f aca="false">Inputs!AA23</f>
        <v>596</v>
      </c>
      <c r="C28" s="110"/>
      <c r="D28" s="97" t="n">
        <f aca="false">B28+C28</f>
        <v>596</v>
      </c>
      <c r="E28" s="86" t="n">
        <f aca="false">IF(Z28=0,0,IF(AND(Z28=1,$H$3=1),D28*U28,IF($H$3=2,D28,"N/A")))</f>
        <v>17880</v>
      </c>
      <c r="F28" s="86" t="n">
        <f aca="false">E28*Y28</f>
        <v>16490.5179730745</v>
      </c>
      <c r="G28" s="98" t="n">
        <f aca="false">VLOOKUP($A28,[1]!Table,MATCH(G$4,[1]!Curves,0))</f>
        <v>4.493</v>
      </c>
      <c r="H28" s="99" t="n">
        <f aca="false">Inputs!AE23</f>
        <v>4.573</v>
      </c>
      <c r="I28" s="100" t="n">
        <f aca="false">Inputs!AB23</f>
        <v>0.0001</v>
      </c>
      <c r="J28" s="98" t="n">
        <f aca="false">VLOOKUP($A28,[1]!Table,MATCH(J$4,[1]!Curves,0))</f>
        <v>0.0125</v>
      </c>
      <c r="K28" s="99" t="n">
        <f aca="false">Inputs!AF23</f>
        <v>0.0275</v>
      </c>
      <c r="L28" s="100" t="n">
        <f aca="false">Inputs!AC23</f>
        <v>0.0001</v>
      </c>
      <c r="M28" s="105" t="n">
        <v>0</v>
      </c>
      <c r="N28" s="99" t="n">
        <f aca="false">Inputs!AG23</f>
        <v>0</v>
      </c>
      <c r="O28" s="101" t="n">
        <f aca="false">Inputs!AD23</f>
        <v>0</v>
      </c>
      <c r="P28" s="102"/>
      <c r="Q28" s="103" t="n">
        <f aca="false">M28+J28+G28</f>
        <v>4.5055</v>
      </c>
      <c r="R28" s="103" t="n">
        <f aca="false">N28+K28+H28</f>
        <v>4.6005</v>
      </c>
      <c r="S28" s="103" t="n">
        <f aca="false">O28+L28+I28</f>
        <v>0.0002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74091.8972530238</v>
      </c>
      <c r="AD28" s="90" t="n">
        <f aca="false">$F28*H28</f>
        <v>75411.1386908697</v>
      </c>
      <c r="AE28" s="90" t="n">
        <f aca="false">$F28*I28</f>
        <v>1.64905179730745</v>
      </c>
      <c r="AF28" s="90" t="n">
        <f aca="false">$F28*J28</f>
        <v>206.131474663431</v>
      </c>
      <c r="AG28" s="90" t="n">
        <f aca="false">$F28*K28</f>
        <v>453.489244259549</v>
      </c>
      <c r="AH28" s="90" t="n">
        <f aca="false">$F28*L28</f>
        <v>1.64905179730745</v>
      </c>
      <c r="AI28" s="90" t="n">
        <f aca="false">$F28*M28</f>
        <v>0</v>
      </c>
      <c r="AJ28" s="90" t="n">
        <f aca="false">$F28*N28</f>
        <v>0</v>
      </c>
      <c r="AK28" s="90" t="n">
        <f aca="false">F28*O28</f>
        <v>0</v>
      </c>
      <c r="AL28" s="94"/>
      <c r="AM28" s="90" t="n">
        <f aca="false">-CHOOSE($G$3,AC28-AE28,AE28-AC28)</f>
        <v>-74090.2482012265</v>
      </c>
      <c r="AN28" s="90" t="n">
        <f aca="false">-CHOOSE($G$3,AF28-AH28,AH28-AF28)</f>
        <v>-204.482422866124</v>
      </c>
      <c r="AO28" s="90" t="n">
        <f aca="false">-CHOOSE($G$3,AI28-AL28,AK28-AI28)</f>
        <v>-0</v>
      </c>
      <c r="AP28" s="107" t="n">
        <f aca="false">SUM(AM28:AO28)</f>
        <v>-74294.7306240926</v>
      </c>
      <c r="AR28" s="90" t="n">
        <f aca="false">-CHOOSE($G$3,AD28-AC28,AC28-AD28)</f>
        <v>-1319.24143784597</v>
      </c>
      <c r="AS28" s="90" t="n">
        <f aca="false">-CHOOSE($G$3,AG28-AF28,AF28-AG28)</f>
        <v>-247.357769596118</v>
      </c>
      <c r="AT28" s="90" t="n">
        <f aca="false">-CHOOSE($G$3,AJ28-AI28,AI28-AJ28:AJ29)</f>
        <v>-0</v>
      </c>
      <c r="AU28" s="107" t="n">
        <f aca="false">AR28+AS28+AT28</f>
        <v>-1566.59920744208</v>
      </c>
      <c r="AV28" s="107"/>
      <c r="AW28" s="91" t="n">
        <f aca="false">AU28+AP28</f>
        <v>-75861.3298315347</v>
      </c>
      <c r="AY28" s="91" t="n">
        <f aca="false">AK28+AH28+AE28</f>
        <v>3.2981035946149</v>
      </c>
      <c r="AZ28" s="108"/>
    </row>
    <row r="29" customFormat="false" ht="12.75" hidden="false" customHeight="false" outlineLevel="0" collapsed="false">
      <c r="A29" s="25" t="n">
        <f aca="false">EDATE(A28,1)</f>
        <v>37530</v>
      </c>
      <c r="B29" s="95" t="n">
        <f aca="false">Inputs!AA24</f>
        <v>596</v>
      </c>
      <c r="C29" s="110"/>
      <c r="D29" s="97" t="n">
        <f aca="false">B29+C29</f>
        <v>596</v>
      </c>
      <c r="E29" s="86" t="n">
        <f aca="false">IF(Z29=0,0,IF(AND(Z29=1,$H$3=1),D29*U29,IF($H$3=2,D29,"N/A")))</f>
        <v>18476</v>
      </c>
      <c r="F29" s="86" t="n">
        <f aca="false">E29*Y29</f>
        <v>16964.152235259</v>
      </c>
      <c r="G29" s="98" t="n">
        <f aca="false">VLOOKUP($A29,[1]!Table,MATCH(G$4,[1]!Curves,0))</f>
        <v>4.493</v>
      </c>
      <c r="H29" s="99" t="n">
        <f aca="false">Inputs!AE24</f>
        <v>4.573</v>
      </c>
      <c r="I29" s="100" t="n">
        <f aca="false">Inputs!AB24</f>
        <v>0.0001</v>
      </c>
      <c r="J29" s="98" t="n">
        <f aca="false">VLOOKUP($A29,[1]!Table,MATCH(J$4,[1]!Curves,0))</f>
        <v>0.0125</v>
      </c>
      <c r="K29" s="99" t="n">
        <f aca="false">Inputs!AF24</f>
        <v>0.0275</v>
      </c>
      <c r="L29" s="100" t="n">
        <f aca="false">Inputs!AC24</f>
        <v>0.0001</v>
      </c>
      <c r="M29" s="105" t="n">
        <v>0</v>
      </c>
      <c r="N29" s="99" t="n">
        <f aca="false">Inputs!AG24</f>
        <v>0</v>
      </c>
      <c r="O29" s="101" t="n">
        <f aca="false">Inputs!AD24</f>
        <v>0</v>
      </c>
      <c r="P29" s="102"/>
      <c r="Q29" s="103" t="n">
        <f aca="false">M29+J29+G29</f>
        <v>4.5055</v>
      </c>
      <c r="R29" s="103" t="n">
        <f aca="false">N29+K29+H29</f>
        <v>4.6005</v>
      </c>
      <c r="S29" s="103" t="n">
        <f aca="false">O29+L29+I29</f>
        <v>0.0002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76219.9359930189</v>
      </c>
      <c r="AD29" s="90" t="n">
        <f aca="false">$F29*H29</f>
        <v>77577.0681718396</v>
      </c>
      <c r="AE29" s="90" t="n">
        <f aca="false">$F29*I29</f>
        <v>1.6964152235259</v>
      </c>
      <c r="AF29" s="90" t="n">
        <f aca="false">$F29*J29</f>
        <v>212.051902940738</v>
      </c>
      <c r="AG29" s="90" t="n">
        <f aca="false">$F29*K29</f>
        <v>466.514186469624</v>
      </c>
      <c r="AH29" s="90" t="n">
        <f aca="false">$F29*L29</f>
        <v>1.6964152235259</v>
      </c>
      <c r="AI29" s="90" t="n">
        <f aca="false">$F29*M29</f>
        <v>0</v>
      </c>
      <c r="AJ29" s="90" t="n">
        <f aca="false">$F29*N29</f>
        <v>0</v>
      </c>
      <c r="AK29" s="90" t="n">
        <f aca="false">F29*O29</f>
        <v>0</v>
      </c>
      <c r="AL29" s="94"/>
      <c r="AM29" s="90" t="n">
        <f aca="false">-CHOOSE($G$3,AC29-AE29,AE29-AC29)</f>
        <v>-76218.2395777954</v>
      </c>
      <c r="AN29" s="90" t="n">
        <f aca="false">-CHOOSE($G$3,AF29-AH29,AH29-AF29)</f>
        <v>-210.355487717212</v>
      </c>
      <c r="AO29" s="90" t="n">
        <f aca="false">-CHOOSE($G$3,AI29-AL29,AK29-AI29)</f>
        <v>-0</v>
      </c>
      <c r="AP29" s="107" t="n">
        <f aca="false">SUM(AM29:AO29)</f>
        <v>-76428.5950655126</v>
      </c>
      <c r="AR29" s="90" t="n">
        <f aca="false">-CHOOSE($G$3,AD29-AC29,AC29-AD29)</f>
        <v>-1357.13217882071</v>
      </c>
      <c r="AS29" s="90" t="n">
        <f aca="false">-CHOOSE($G$3,AG29-AF29,AF29-AG29)</f>
        <v>-254.462283528886</v>
      </c>
      <c r="AT29" s="90" t="n">
        <f aca="false">-CHOOSE($G$3,AJ29-AI29,AI29-AJ29:AJ30)</f>
        <v>-0</v>
      </c>
      <c r="AU29" s="107" t="n">
        <f aca="false">AR29+AS29+AT29</f>
        <v>-1611.5944623496</v>
      </c>
      <c r="AV29" s="107"/>
      <c r="AW29" s="91" t="n">
        <f aca="false">AU29+AP29</f>
        <v>-78040.1895278622</v>
      </c>
      <c r="AY29" s="91" t="n">
        <f aca="false">AK29+AH29+AE29</f>
        <v>3.39283044705181</v>
      </c>
      <c r="AZ29" s="108"/>
    </row>
    <row r="30" customFormat="false" ht="12.75" hidden="false" customHeight="false" outlineLevel="0" collapsed="false">
      <c r="A30" s="25" t="n">
        <f aca="false">EDATE(A29,1)</f>
        <v>37561</v>
      </c>
      <c r="B30" s="95" t="n">
        <f aca="false">Inputs!AA25</f>
        <v>596</v>
      </c>
      <c r="C30" s="110"/>
      <c r="D30" s="97" t="n">
        <f aca="false">B30+C30</f>
        <v>596</v>
      </c>
      <c r="E30" s="86" t="n">
        <f aca="false">IF(Z30=0,0,IF(AND(Z30=1,$H$3=1),D30*U30,IF($H$3=2,D30,"N/A")))</f>
        <v>17880</v>
      </c>
      <c r="F30" s="86" t="n">
        <f aca="false">E30*Y30</f>
        <v>16340.5231179971</v>
      </c>
      <c r="G30" s="98" t="n">
        <f aca="false">VLOOKUP($A30,[1]!Table,MATCH(G$4,[1]!Curves,0))</f>
        <v>4.623</v>
      </c>
      <c r="H30" s="99" t="n">
        <f aca="false">Inputs!AE25</f>
        <v>4.703</v>
      </c>
      <c r="I30" s="100" t="n">
        <f aca="false">Inputs!AB25</f>
        <v>0.0001</v>
      </c>
      <c r="J30" s="98" t="n">
        <f aca="false">VLOOKUP($A30,[1]!Table,MATCH(J$4,[1]!Curves,0))</f>
        <v>0.02</v>
      </c>
      <c r="K30" s="99" t="n">
        <f aca="false">Inputs!AF25</f>
        <v>0.035</v>
      </c>
      <c r="L30" s="100" t="n">
        <f aca="false">Inputs!AC25</f>
        <v>0.0001</v>
      </c>
      <c r="M30" s="105" t="n">
        <v>0</v>
      </c>
      <c r="N30" s="99" t="n">
        <f aca="false">Inputs!AG25</f>
        <v>0</v>
      </c>
      <c r="O30" s="101" t="n">
        <f aca="false">Inputs!AD25</f>
        <v>0</v>
      </c>
      <c r="P30" s="102"/>
      <c r="Q30" s="103" t="n">
        <f aca="false">M30+J30+G30</f>
        <v>4.643</v>
      </c>
      <c r="R30" s="103" t="n">
        <f aca="false">N30+K30+H30</f>
        <v>4.738</v>
      </c>
      <c r="S30" s="103" t="n">
        <f aca="false">O30+L30+I30</f>
        <v>0.0002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75542.2383745007</v>
      </c>
      <c r="AD30" s="90" t="n">
        <f aca="false">$F30*H30</f>
        <v>76849.4802239404</v>
      </c>
      <c r="AE30" s="90" t="n">
        <f aca="false">$F30*I30</f>
        <v>1.63405231179971</v>
      </c>
      <c r="AF30" s="90" t="n">
        <f aca="false">$F30*J30</f>
        <v>326.810462359942</v>
      </c>
      <c r="AG30" s="90" t="n">
        <f aca="false">$F30*K30</f>
        <v>571.918309129899</v>
      </c>
      <c r="AH30" s="90" t="n">
        <f aca="false">$F30*L30</f>
        <v>1.63405231179971</v>
      </c>
      <c r="AI30" s="90" t="n">
        <f aca="false">$F30*M30</f>
        <v>0</v>
      </c>
      <c r="AJ30" s="90" t="n">
        <f aca="false">$F30*N30</f>
        <v>0</v>
      </c>
      <c r="AK30" s="90" t="n">
        <f aca="false">F30*O30</f>
        <v>0</v>
      </c>
      <c r="AL30" s="94"/>
      <c r="AM30" s="90" t="n">
        <f aca="false">-CHOOSE($G$3,AC30-AE30,AE30-AC30)</f>
        <v>-75540.6043221889</v>
      </c>
      <c r="AN30" s="90" t="n">
        <f aca="false">-CHOOSE($G$3,AF30-AH30,AH30-AF30)</f>
        <v>-325.176410048143</v>
      </c>
      <c r="AO30" s="90" t="n">
        <f aca="false">-CHOOSE($G$3,AI30-AL30,AK30-AI30)</f>
        <v>-0</v>
      </c>
      <c r="AP30" s="107" t="n">
        <f aca="false">SUM(AM30:AO30)</f>
        <v>-75865.780732237</v>
      </c>
      <c r="AR30" s="90" t="n">
        <f aca="false">-CHOOSE($G$3,AD30-AC30,AC30-AD30)</f>
        <v>-1307.24184943977</v>
      </c>
      <c r="AS30" s="90" t="n">
        <f aca="false">-CHOOSE($G$3,AG30-AF30,AF30-AG30)</f>
        <v>-245.107846769957</v>
      </c>
      <c r="AT30" s="90" t="n">
        <f aca="false">-CHOOSE($G$3,AJ30-AI30,AI30-AJ30:AJ31)</f>
        <v>-0</v>
      </c>
      <c r="AU30" s="107" t="n">
        <f aca="false">AR30+AS30+AT30</f>
        <v>-1552.34969620973</v>
      </c>
      <c r="AV30" s="107"/>
      <c r="AW30" s="91" t="n">
        <f aca="false">AU30+AP30</f>
        <v>-77418.1304284467</v>
      </c>
      <c r="AY30" s="91" t="n">
        <f aca="false">AK30+AH30+AE30</f>
        <v>3.26810462359942</v>
      </c>
      <c r="AZ30" s="108"/>
    </row>
    <row r="31" customFormat="false" ht="12.75" hidden="false" customHeight="false" outlineLevel="0" collapsed="false">
      <c r="A31" s="25" t="n">
        <f aca="false">EDATE(A30,1)</f>
        <v>37591</v>
      </c>
      <c r="B31" s="95" t="n">
        <f aca="false">Inputs!AA26</f>
        <v>690</v>
      </c>
      <c r="C31" s="110"/>
      <c r="D31" s="97" t="n">
        <f aca="false">B31+C31</f>
        <v>690</v>
      </c>
      <c r="E31" s="86" t="n">
        <f aca="false">IF(Z31=0,0,IF(AND(Z31=1,$H$3=1),D31*U31,IF($H$3=2,D31,"N/A")))</f>
        <v>21390</v>
      </c>
      <c r="F31" s="86" t="n">
        <f aca="false">E31*Y31</f>
        <v>19459.8060211606</v>
      </c>
      <c r="G31" s="98" t="n">
        <f aca="false">VLOOKUP($A31,[1]!Table,MATCH(G$4,[1]!Curves,0))</f>
        <v>4.725</v>
      </c>
      <c r="H31" s="99" t="n">
        <f aca="false">Inputs!AE26</f>
        <v>4.805</v>
      </c>
      <c r="I31" s="100" t="n">
        <f aca="false">Inputs!AB26</f>
        <v>0.0001</v>
      </c>
      <c r="J31" s="98" t="n">
        <f aca="false">VLOOKUP($A31,[1]!Table,MATCH(J$4,[1]!Curves,0))</f>
        <v>0.02</v>
      </c>
      <c r="K31" s="99" t="n">
        <f aca="false">Inputs!AF26</f>
        <v>0.035</v>
      </c>
      <c r="L31" s="100" t="n">
        <f aca="false">Inputs!AC26</f>
        <v>0.0001</v>
      </c>
      <c r="M31" s="105" t="n">
        <v>0</v>
      </c>
      <c r="N31" s="99" t="n">
        <f aca="false">Inputs!AG26</f>
        <v>0</v>
      </c>
      <c r="O31" s="101" t="n">
        <f aca="false">Inputs!AD26</f>
        <v>0</v>
      </c>
      <c r="P31" s="102"/>
      <c r="Q31" s="103" t="n">
        <f aca="false">M31+J31+G31</f>
        <v>4.745</v>
      </c>
      <c r="R31" s="103" t="n">
        <f aca="false">N31+K31+H31</f>
        <v>4.84</v>
      </c>
      <c r="S31" s="103" t="n">
        <f aca="false">O31+L31+I31</f>
        <v>0.0002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91947.5834499836</v>
      </c>
      <c r="AD31" s="90" t="n">
        <f aca="false">$F31*H31</f>
        <v>93504.3679316765</v>
      </c>
      <c r="AE31" s="90" t="n">
        <f aca="false">$F31*I31</f>
        <v>1.94598060211606</v>
      </c>
      <c r="AF31" s="90" t="n">
        <f aca="false">$F31*J31</f>
        <v>389.196120423211</v>
      </c>
      <c r="AG31" s="90" t="n">
        <f aca="false">$F31*K31</f>
        <v>681.09321074062</v>
      </c>
      <c r="AH31" s="90" t="n">
        <f aca="false">$F31*L31</f>
        <v>1.94598060211606</v>
      </c>
      <c r="AI31" s="90" t="n">
        <f aca="false">$F31*M31</f>
        <v>0</v>
      </c>
      <c r="AJ31" s="90" t="n">
        <f aca="false">$F31*N31</f>
        <v>0</v>
      </c>
      <c r="AK31" s="90" t="n">
        <f aca="false">F31*O31</f>
        <v>0</v>
      </c>
      <c r="AL31" s="94"/>
      <c r="AM31" s="90" t="n">
        <f aca="false">-CHOOSE($G$3,AC31-AE31,AE31-AC31)</f>
        <v>-91945.6374693815</v>
      </c>
      <c r="AN31" s="90" t="n">
        <f aca="false">-CHOOSE($G$3,AF31-AH31,AH31-AF31)</f>
        <v>-387.250139821095</v>
      </c>
      <c r="AO31" s="90" t="n">
        <f aca="false">-CHOOSE($G$3,AI31-AL31,AK31-AI31)</f>
        <v>-0</v>
      </c>
      <c r="AP31" s="107" t="n">
        <f aca="false">SUM(AM31:AO31)</f>
        <v>-92332.8876092026</v>
      </c>
      <c r="AR31" s="90" t="n">
        <f aca="false">-CHOOSE($G$3,AD31-AC31,AC31-AD31)</f>
        <v>-1556.78448169284</v>
      </c>
      <c r="AS31" s="90" t="n">
        <f aca="false">-CHOOSE($G$3,AG31-AF31,AF31-AG31)</f>
        <v>-291.897090317408</v>
      </c>
      <c r="AT31" s="90" t="n">
        <f aca="false">-CHOOSE($G$3,AJ31-AI31,AI31-AJ31:AJ32)</f>
        <v>-0</v>
      </c>
      <c r="AU31" s="107" t="n">
        <f aca="false">AR31+AS31+AT31</f>
        <v>-1848.68157201025</v>
      </c>
      <c r="AV31" s="107"/>
      <c r="AW31" s="91" t="n">
        <f aca="false">AU31+AP31</f>
        <v>-94181.5691812129</v>
      </c>
      <c r="AY31" s="91" t="n">
        <f aca="false">AK31+AH31+AE31</f>
        <v>3.89196120423211</v>
      </c>
      <c r="AZ31" s="108"/>
    </row>
    <row r="32" customFormat="false" ht="12.75" hidden="false" customHeight="false" outlineLevel="0" collapsed="false">
      <c r="A32" s="25" t="n">
        <f aca="false">EDATE(A31,1)</f>
        <v>37622</v>
      </c>
      <c r="B32" s="95" t="n">
        <f aca="false">Inputs!AA27</f>
        <v>690</v>
      </c>
      <c r="C32" s="110"/>
      <c r="D32" s="97" t="n">
        <f aca="false">B32+C32</f>
        <v>690</v>
      </c>
      <c r="E32" s="86" t="n">
        <f aca="false">IF(Z32=0,0,IF(AND(Z32=1,$H$3=1),D32*U32,IF($H$3=2,D32,"N/A")))</f>
        <v>21390</v>
      </c>
      <c r="F32" s="86" t="n">
        <f aca="false">E32*Y32</f>
        <v>19367.784763769</v>
      </c>
      <c r="G32" s="98" t="n">
        <f aca="false">VLOOKUP($A32,[1]!Table,MATCH(G$4,[1]!Curves,0))</f>
        <v>4.768</v>
      </c>
      <c r="H32" s="99" t="n">
        <f aca="false">Inputs!AE27</f>
        <v>4.848</v>
      </c>
      <c r="I32" s="100" t="n">
        <f aca="false">Inputs!AB27</f>
        <v>0.0001</v>
      </c>
      <c r="J32" s="98" t="n">
        <f aca="false">VLOOKUP($A32,[1]!Table,MATCH(J$4,[1]!Curves,0))</f>
        <v>0.02</v>
      </c>
      <c r="K32" s="99" t="n">
        <f aca="false">Inputs!AF27</f>
        <v>0.035</v>
      </c>
      <c r="L32" s="100" t="n">
        <f aca="false">Inputs!AC27</f>
        <v>0.0001</v>
      </c>
      <c r="M32" s="105" t="n">
        <v>0</v>
      </c>
      <c r="N32" s="99" t="n">
        <f aca="false">Inputs!AG27</f>
        <v>0</v>
      </c>
      <c r="O32" s="101" t="n">
        <f aca="false">Inputs!AD27</f>
        <v>0</v>
      </c>
      <c r="P32" s="102"/>
      <c r="Q32" s="103" t="n">
        <f aca="false">M32+J32+G32</f>
        <v>4.788</v>
      </c>
      <c r="R32" s="103" t="n">
        <f aca="false">N32+K32+H32</f>
        <v>4.883</v>
      </c>
      <c r="S32" s="103" t="n">
        <f aca="false">O32+L32+I32</f>
        <v>0.0002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92345.5977536504</v>
      </c>
      <c r="AD32" s="90" t="n">
        <f aca="false">$F32*H32</f>
        <v>93895.0205347519</v>
      </c>
      <c r="AE32" s="90" t="n">
        <f aca="false">$F32*I32</f>
        <v>1.9367784763769</v>
      </c>
      <c r="AF32" s="90" t="n">
        <f aca="false">$F32*J32</f>
        <v>387.355695275379</v>
      </c>
      <c r="AG32" s="90" t="n">
        <f aca="false">$F32*K32</f>
        <v>677.872466731914</v>
      </c>
      <c r="AH32" s="90" t="n">
        <f aca="false">$F32*L32</f>
        <v>1.9367784763769</v>
      </c>
      <c r="AI32" s="90" t="n">
        <f aca="false">$F32*M32</f>
        <v>0</v>
      </c>
      <c r="AJ32" s="90" t="n">
        <f aca="false">$F32*N32</f>
        <v>0</v>
      </c>
      <c r="AK32" s="90" t="n">
        <f aca="false">F32*O32</f>
        <v>0</v>
      </c>
      <c r="AL32" s="94"/>
      <c r="AM32" s="90" t="n">
        <f aca="false">-CHOOSE($G$3,AC32-AE32,AE32-AC32)</f>
        <v>-92343.660975174</v>
      </c>
      <c r="AN32" s="90" t="n">
        <f aca="false">-CHOOSE($G$3,AF32-AH32,AH32-AF32)</f>
        <v>-385.418916799002</v>
      </c>
      <c r="AO32" s="90" t="n">
        <f aca="false">-CHOOSE($G$3,AI32-AL32,AK32-AI32)</f>
        <v>-0</v>
      </c>
      <c r="AP32" s="107" t="n">
        <f aca="false">SUM(AM32:AO32)</f>
        <v>-92729.079891973</v>
      </c>
      <c r="AR32" s="90" t="n">
        <f aca="false">-CHOOSE($G$3,AD32-AC32,AC32-AD32)</f>
        <v>-1549.42278110152</v>
      </c>
      <c r="AS32" s="90" t="n">
        <f aca="false">-CHOOSE($G$3,AG32-AF32,AF32-AG32)</f>
        <v>-290.516771456534</v>
      </c>
      <c r="AT32" s="90" t="n">
        <f aca="false">-CHOOSE($G$3,AJ32-AI32,AI32-AJ32:AJ33)</f>
        <v>-0</v>
      </c>
      <c r="AU32" s="107" t="n">
        <f aca="false">AR32+AS32+AT32</f>
        <v>-1839.93955255805</v>
      </c>
      <c r="AV32" s="107"/>
      <c r="AW32" s="91" t="n">
        <f aca="false">AU32+AP32</f>
        <v>-94569.0194445311</v>
      </c>
      <c r="AY32" s="91" t="n">
        <f aca="false">AK32+AH32+AE32</f>
        <v>3.87355695275379</v>
      </c>
      <c r="AZ32" s="108"/>
    </row>
    <row r="33" customFormat="false" ht="12.75" hidden="false" customHeight="false" outlineLevel="0" collapsed="false">
      <c r="A33" s="25" t="n">
        <f aca="false">EDATE(A32,1)</f>
        <v>37653</v>
      </c>
      <c r="B33" s="95" t="n">
        <f aca="false">Inputs!AA28</f>
        <v>690</v>
      </c>
      <c r="C33" s="110"/>
      <c r="D33" s="97" t="n">
        <f aca="false">B33+C33</f>
        <v>690</v>
      </c>
      <c r="E33" s="86" t="n">
        <f aca="false">IF(Z33=0,0,IF(AND(Z33=1,$H$3=1),D33*U33,IF($H$3=2,D33,"N/A")))</f>
        <v>19320</v>
      </c>
      <c r="F33" s="86" t="n">
        <f aca="false">E33*Y33</f>
        <v>17409.7001668824</v>
      </c>
      <c r="G33" s="98" t="n">
        <f aca="false">VLOOKUP($A33,[1]!Table,MATCH(G$4,[1]!Curves,0))</f>
        <v>4.618</v>
      </c>
      <c r="H33" s="99" t="n">
        <f aca="false">Inputs!AE28</f>
        <v>4.698</v>
      </c>
      <c r="I33" s="100" t="n">
        <f aca="false">Inputs!AB28</f>
        <v>0.0001</v>
      </c>
      <c r="J33" s="98" t="n">
        <f aca="false">VLOOKUP($A33,[1]!Table,MATCH(J$4,[1]!Curves,0))</f>
        <v>0.02</v>
      </c>
      <c r="K33" s="99" t="n">
        <f aca="false">Inputs!AF28</f>
        <v>0.035</v>
      </c>
      <c r="L33" s="100" t="n">
        <f aca="false">Inputs!AC28</f>
        <v>0.0001</v>
      </c>
      <c r="M33" s="105" t="n">
        <v>0</v>
      </c>
      <c r="N33" s="99" t="n">
        <f aca="false">Inputs!AG28</f>
        <v>0</v>
      </c>
      <c r="O33" s="101" t="n">
        <f aca="false">Inputs!AD28</f>
        <v>0</v>
      </c>
      <c r="P33" s="102"/>
      <c r="Q33" s="103" t="n">
        <f aca="false">M33+J33+G33</f>
        <v>4.638</v>
      </c>
      <c r="R33" s="103" t="n">
        <f aca="false">N33+K33+H33</f>
        <v>4.733</v>
      </c>
      <c r="S33" s="103" t="n">
        <f aca="false">O33+L33+I33</f>
        <v>0.0002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80397.9953706629</v>
      </c>
      <c r="AD33" s="90" t="n">
        <f aca="false">$F33*H33</f>
        <v>81790.7713840135</v>
      </c>
      <c r="AE33" s="90" t="n">
        <f aca="false">$F33*I33</f>
        <v>1.74097001668824</v>
      </c>
      <c r="AF33" s="90" t="n">
        <f aca="false">$F33*J33</f>
        <v>348.194003337648</v>
      </c>
      <c r="AG33" s="90" t="n">
        <f aca="false">$F33*K33</f>
        <v>609.339505840884</v>
      </c>
      <c r="AH33" s="90" t="n">
        <f aca="false">$F33*L33</f>
        <v>1.74097001668824</v>
      </c>
      <c r="AI33" s="90" t="n">
        <f aca="false">$F33*M33</f>
        <v>0</v>
      </c>
      <c r="AJ33" s="90" t="n">
        <f aca="false">$F33*N33</f>
        <v>0</v>
      </c>
      <c r="AK33" s="90" t="n">
        <f aca="false">F33*O33</f>
        <v>0</v>
      </c>
      <c r="AL33" s="94"/>
      <c r="AM33" s="90" t="n">
        <f aca="false">-CHOOSE($G$3,AC33-AE33,AE33-AC33)</f>
        <v>-80396.2544006462</v>
      </c>
      <c r="AN33" s="90" t="n">
        <f aca="false">-CHOOSE($G$3,AF33-AH33,AH33-AF33)</f>
        <v>-346.45303332096</v>
      </c>
      <c r="AO33" s="90" t="n">
        <f aca="false">-CHOOSE($G$3,AI33-AL33,AK33-AI33)</f>
        <v>-0</v>
      </c>
      <c r="AP33" s="107" t="n">
        <f aca="false">SUM(AM33:AO33)</f>
        <v>-80742.7074339671</v>
      </c>
      <c r="AR33" s="90" t="n">
        <f aca="false">-CHOOSE($G$3,AD33-AC33,AC33-AD33)</f>
        <v>-1392.77601335059</v>
      </c>
      <c r="AS33" s="90" t="n">
        <f aca="false">-CHOOSE($G$3,AG33-AF33,AF33-AG33)</f>
        <v>-261.145502503236</v>
      </c>
      <c r="AT33" s="90" t="n">
        <f aca="false">-CHOOSE($G$3,AJ33-AI33,AI33-AJ33:AJ34)</f>
        <v>-0</v>
      </c>
      <c r="AU33" s="107" t="n">
        <f aca="false">AR33+AS33+AT33</f>
        <v>-1653.92151585383</v>
      </c>
      <c r="AV33" s="107"/>
      <c r="AW33" s="91" t="n">
        <f aca="false">AU33+AP33</f>
        <v>-82396.628949821</v>
      </c>
      <c r="AY33" s="91" t="n">
        <f aca="false">AK33+AH33+AE33</f>
        <v>3.48194003337648</v>
      </c>
      <c r="AZ33" s="108"/>
    </row>
    <row r="34" customFormat="false" ht="12.75" hidden="false" customHeight="false" outlineLevel="0" collapsed="false">
      <c r="A34" s="25" t="n">
        <f aca="false">EDATE(A33,1)</f>
        <v>37681</v>
      </c>
      <c r="B34" s="95" t="n">
        <f aca="false">Inputs!AA29</f>
        <v>596</v>
      </c>
      <c r="C34" s="110"/>
      <c r="D34" s="97" t="n">
        <f aca="false">B34+C34</f>
        <v>596</v>
      </c>
      <c r="E34" s="86" t="n">
        <f aca="false">IF(Z34=0,0,IF(AND(Z34=1,$H$3=1),D34*U34,IF($H$3=2,D34,"N/A")))</f>
        <v>18476</v>
      </c>
      <c r="F34" s="86" t="n">
        <f aca="false">E34*Y34</f>
        <v>16576.6836010415</v>
      </c>
      <c r="G34" s="98" t="n">
        <f aca="false">VLOOKUP($A34,[1]!Table,MATCH(G$4,[1]!Curves,0))</f>
        <v>4.443</v>
      </c>
      <c r="H34" s="99" t="n">
        <f aca="false">Inputs!AE29</f>
        <v>4.523</v>
      </c>
      <c r="I34" s="100" t="n">
        <f aca="false">Inputs!AB29</f>
        <v>0.0001</v>
      </c>
      <c r="J34" s="98" t="n">
        <f aca="false">VLOOKUP($A34,[1]!Table,MATCH(J$4,[1]!Curves,0))</f>
        <v>0.02</v>
      </c>
      <c r="K34" s="99" t="n">
        <f aca="false">Inputs!AF29</f>
        <v>0.035</v>
      </c>
      <c r="L34" s="100" t="n">
        <f aca="false">Inputs!AC29</f>
        <v>0.0001</v>
      </c>
      <c r="M34" s="105" t="n">
        <v>0</v>
      </c>
      <c r="N34" s="99" t="n">
        <f aca="false">Inputs!AG29</f>
        <v>0</v>
      </c>
      <c r="O34" s="101" t="n">
        <f aca="false">Inputs!AD29</f>
        <v>0</v>
      </c>
      <c r="P34" s="102"/>
      <c r="Q34" s="103" t="n">
        <f aca="false">M34+J34+G34</f>
        <v>4.463</v>
      </c>
      <c r="R34" s="103" t="n">
        <f aca="false">N34+K34+H34</f>
        <v>4.558</v>
      </c>
      <c r="S34" s="103" t="n">
        <f aca="false">O34+L34+I34</f>
        <v>0.0002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73650.2052394275</v>
      </c>
      <c r="AD34" s="90" t="n">
        <f aca="false">$F34*H34</f>
        <v>74976.3399275108</v>
      </c>
      <c r="AE34" s="90" t="n">
        <f aca="false">$F34*I34</f>
        <v>1.65766836010415</v>
      </c>
      <c r="AF34" s="90" t="n">
        <f aca="false">$F34*J34</f>
        <v>331.53367202083</v>
      </c>
      <c r="AG34" s="90" t="n">
        <f aca="false">$F34*K34</f>
        <v>580.183926036453</v>
      </c>
      <c r="AH34" s="90" t="n">
        <f aca="false">$F34*L34</f>
        <v>1.65766836010415</v>
      </c>
      <c r="AI34" s="90" t="n">
        <f aca="false">$F34*M34</f>
        <v>0</v>
      </c>
      <c r="AJ34" s="90" t="n">
        <f aca="false">$F34*N34</f>
        <v>0</v>
      </c>
      <c r="AK34" s="90" t="n">
        <f aca="false">F34*O34</f>
        <v>0</v>
      </c>
      <c r="AL34" s="94"/>
      <c r="AM34" s="90" t="n">
        <f aca="false">-CHOOSE($G$3,AC34-AE34,AE34-AC34)</f>
        <v>-73648.5475710674</v>
      </c>
      <c r="AN34" s="90" t="n">
        <f aca="false">-CHOOSE($G$3,AF34-AH34,AH34-AF34)</f>
        <v>-329.876003660726</v>
      </c>
      <c r="AO34" s="90" t="n">
        <f aca="false">-CHOOSE($G$3,AI34-AL34,AK34-AI34)</f>
        <v>-0</v>
      </c>
      <c r="AP34" s="107" t="n">
        <f aca="false">SUM(AM34:AO34)</f>
        <v>-73978.4235747281</v>
      </c>
      <c r="AR34" s="90" t="n">
        <f aca="false">-CHOOSE($G$3,AD34-AC34,AC34-AD34)</f>
        <v>-1326.13468808333</v>
      </c>
      <c r="AS34" s="90" t="n">
        <f aca="false">-CHOOSE($G$3,AG34-AF34,AF34-AG34)</f>
        <v>-248.650254015623</v>
      </c>
      <c r="AT34" s="90" t="n">
        <f aca="false">-CHOOSE($G$3,AJ34-AI34,AI34-AJ34:AJ35)</f>
        <v>-0</v>
      </c>
      <c r="AU34" s="107" t="n">
        <f aca="false">AR34+AS34+AT34</f>
        <v>-1574.78494209895</v>
      </c>
      <c r="AV34" s="107"/>
      <c r="AW34" s="91" t="n">
        <f aca="false">AU34+AP34</f>
        <v>-75553.208516827</v>
      </c>
      <c r="AY34" s="91" t="n">
        <f aca="false">AK34+AH34+AE34</f>
        <v>3.3153367202083</v>
      </c>
      <c r="AZ34" s="108"/>
    </row>
    <row r="35" customFormat="false" ht="12.75" hidden="false" customHeight="false" outlineLevel="0" collapsed="false">
      <c r="A35" s="25" t="n">
        <f aca="false">EDATE(A34,1)</f>
        <v>37712</v>
      </c>
      <c r="B35" s="95" t="n">
        <f aca="false">Inputs!AA30</f>
        <v>596</v>
      </c>
      <c r="C35" s="110"/>
      <c r="D35" s="97" t="n">
        <f aca="false">B35+C35</f>
        <v>596</v>
      </c>
      <c r="E35" s="86" t="n">
        <f aca="false">IF(Z35=0,0,IF(AND(Z35=1,$H$3=1),D35*U35,IF($H$3=2,D35,"N/A")))</f>
        <v>17880</v>
      </c>
      <c r="F35" s="86" t="n">
        <f aca="false">E35*Y35</f>
        <v>15964.6859638376</v>
      </c>
      <c r="G35" s="98" t="n">
        <f aca="false">VLOOKUP($A35,[1]!Table,MATCH(G$4,[1]!Curves,0))</f>
        <v>4.263</v>
      </c>
      <c r="H35" s="99" t="n">
        <f aca="false">Inputs!AE30</f>
        <v>4.343</v>
      </c>
      <c r="I35" s="100" t="n">
        <f aca="false">Inputs!AB30</f>
        <v>0.0001</v>
      </c>
      <c r="J35" s="98" t="n">
        <f aca="false">VLOOKUP($A35,[1]!Table,MATCH(J$4,[1]!Curves,0))</f>
        <v>0.0125</v>
      </c>
      <c r="K35" s="99" t="n">
        <f aca="false">Inputs!AF30</f>
        <v>0.0275</v>
      </c>
      <c r="L35" s="100" t="n">
        <f aca="false">Inputs!AC30</f>
        <v>0.0001</v>
      </c>
      <c r="M35" s="105" t="n">
        <v>0</v>
      </c>
      <c r="N35" s="99" t="n">
        <f aca="false">Inputs!AG30</f>
        <v>0</v>
      </c>
      <c r="O35" s="101" t="n">
        <f aca="false">Inputs!AD30</f>
        <v>0</v>
      </c>
      <c r="P35" s="102"/>
      <c r="Q35" s="103" t="n">
        <f aca="false">M35+J35+G35</f>
        <v>4.2755</v>
      </c>
      <c r="R35" s="103" t="n">
        <f aca="false">N35+K35+H35</f>
        <v>4.3705</v>
      </c>
      <c r="S35" s="103" t="n">
        <f aca="false">O35+L35+I35</f>
        <v>0.0002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68057.4562638395</v>
      </c>
      <c r="AD35" s="90" t="n">
        <f aca="false">$F35*H35</f>
        <v>69334.6311409466</v>
      </c>
      <c r="AE35" s="90" t="n">
        <f aca="false">$F35*I35</f>
        <v>1.59646859638376</v>
      </c>
      <c r="AF35" s="90" t="n">
        <f aca="false">$F35*J35</f>
        <v>199.55857454797</v>
      </c>
      <c r="AG35" s="90" t="n">
        <f aca="false">$F35*K35</f>
        <v>439.028864005533</v>
      </c>
      <c r="AH35" s="90" t="n">
        <f aca="false">$F35*L35</f>
        <v>1.59646859638376</v>
      </c>
      <c r="AI35" s="90" t="n">
        <f aca="false">$F35*M35</f>
        <v>0</v>
      </c>
      <c r="AJ35" s="90" t="n">
        <f aca="false">$F35*N35</f>
        <v>0</v>
      </c>
      <c r="AK35" s="90" t="n">
        <f aca="false">F35*O35</f>
        <v>0</v>
      </c>
      <c r="AL35" s="94"/>
      <c r="AM35" s="90" t="n">
        <f aca="false">-CHOOSE($G$3,AC35-AE35,AE35-AC35)</f>
        <v>-68055.8597952432</v>
      </c>
      <c r="AN35" s="90" t="n">
        <f aca="false">-CHOOSE($G$3,AF35-AH35,AH35-AF35)</f>
        <v>-197.962105951586</v>
      </c>
      <c r="AO35" s="90" t="n">
        <f aca="false">-CHOOSE($G$3,AI35-AL35,AK35-AI35)</f>
        <v>-0</v>
      </c>
      <c r="AP35" s="107" t="n">
        <f aca="false">SUM(AM35:AO35)</f>
        <v>-68253.8219011948</v>
      </c>
      <c r="AR35" s="90" t="n">
        <f aca="false">-CHOOSE($G$3,AD35-AC35,AC35-AD35)</f>
        <v>-1277.17487710701</v>
      </c>
      <c r="AS35" s="90" t="n">
        <f aca="false">-CHOOSE($G$3,AG35-AF35,AF35-AG35)</f>
        <v>-239.470289457564</v>
      </c>
      <c r="AT35" s="90" t="n">
        <f aca="false">-CHOOSE($G$3,AJ35-AI35,AI35-AJ35:AJ36)</f>
        <v>-0</v>
      </c>
      <c r="AU35" s="107" t="n">
        <f aca="false">AR35+AS35+AT35</f>
        <v>-1516.64516656458</v>
      </c>
      <c r="AV35" s="107"/>
      <c r="AW35" s="91" t="n">
        <f aca="false">AU35+AP35</f>
        <v>-69770.4670677593</v>
      </c>
      <c r="AY35" s="91" t="n">
        <f aca="false">AK35+AH35+AE35</f>
        <v>3.19293719276751</v>
      </c>
      <c r="AZ35" s="108"/>
    </row>
    <row r="36" customFormat="false" ht="12.75" hidden="false" customHeight="false" outlineLevel="0" collapsed="false">
      <c r="A36" s="25" t="n">
        <f aca="false">EDATE(A35,1)</f>
        <v>37742</v>
      </c>
      <c r="B36" s="95" t="n">
        <f aca="false">Inputs!AA31</f>
        <v>596</v>
      </c>
      <c r="C36" s="110"/>
      <c r="D36" s="97" t="n">
        <f aca="false">B36+C36</f>
        <v>596</v>
      </c>
      <c r="E36" s="86" t="n">
        <f aca="false">IF(Z36=0,0,IF(AND(Z36=1,$H$3=1),D36*U36,IF($H$3=2,D36,"N/A")))</f>
        <v>18476</v>
      </c>
      <c r="F36" s="86" t="n">
        <f aca="false">E36*Y36</f>
        <v>16420.1962981457</v>
      </c>
      <c r="G36" s="98" t="n">
        <f aca="false">VLOOKUP($A36,[1]!Table,MATCH(G$4,[1]!Curves,0))</f>
        <v>4.233</v>
      </c>
      <c r="H36" s="99" t="n">
        <f aca="false">Inputs!AE31</f>
        <v>4.313</v>
      </c>
      <c r="I36" s="100" t="n">
        <f aca="false">Inputs!AB31</f>
        <v>0.0001</v>
      </c>
      <c r="J36" s="98" t="n">
        <f aca="false">VLOOKUP($A36,[1]!Table,MATCH(J$4,[1]!Curves,0))</f>
        <v>0.0125</v>
      </c>
      <c r="K36" s="99" t="n">
        <f aca="false">Inputs!AF31</f>
        <v>0.0275</v>
      </c>
      <c r="L36" s="100" t="n">
        <f aca="false">Inputs!AC31</f>
        <v>0.0001</v>
      </c>
      <c r="M36" s="105" t="n">
        <v>0</v>
      </c>
      <c r="N36" s="99" t="n">
        <f aca="false">Inputs!AG31</f>
        <v>0</v>
      </c>
      <c r="O36" s="101" t="n">
        <f aca="false">Inputs!AD31</f>
        <v>0</v>
      </c>
      <c r="P36" s="102"/>
      <c r="Q36" s="103" t="n">
        <f aca="false">M36+J36+G36</f>
        <v>4.2455</v>
      </c>
      <c r="R36" s="103" t="n">
        <f aca="false">N36+K36+H36</f>
        <v>4.3405</v>
      </c>
      <c r="S36" s="103" t="n">
        <f aca="false">O36+L36+I36</f>
        <v>0.0002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69506.6909300508</v>
      </c>
      <c r="AD36" s="90" t="n">
        <f aca="false">$F36*H36</f>
        <v>70820.3066339024</v>
      </c>
      <c r="AE36" s="90" t="n">
        <f aca="false">$F36*I36</f>
        <v>1.64201962981457</v>
      </c>
      <c r="AF36" s="90" t="n">
        <f aca="false">$F36*J36</f>
        <v>205.252453726821</v>
      </c>
      <c r="AG36" s="90" t="n">
        <f aca="false">$F36*K36</f>
        <v>451.555398199007</v>
      </c>
      <c r="AH36" s="90" t="n">
        <f aca="false">$F36*L36</f>
        <v>1.64201962981457</v>
      </c>
      <c r="AI36" s="90" t="n">
        <f aca="false">$F36*M36</f>
        <v>0</v>
      </c>
      <c r="AJ36" s="90" t="n">
        <f aca="false">$F36*N36</f>
        <v>0</v>
      </c>
      <c r="AK36" s="90" t="n">
        <f aca="false">F36*O36</f>
        <v>0</v>
      </c>
      <c r="AL36" s="94"/>
      <c r="AM36" s="90" t="n">
        <f aca="false">-CHOOSE($G$3,AC36-AE36,AE36-AC36)</f>
        <v>-69505.048910421</v>
      </c>
      <c r="AN36" s="90" t="n">
        <f aca="false">-CHOOSE($G$3,AF36-AH36,AH36-AF36)</f>
        <v>-203.610434097007</v>
      </c>
      <c r="AO36" s="90" t="n">
        <f aca="false">-CHOOSE($G$3,AI36-AL36,AK36-AI36)</f>
        <v>-0</v>
      </c>
      <c r="AP36" s="107" t="n">
        <f aca="false">SUM(AM36:AO36)</f>
        <v>-69708.659344518</v>
      </c>
      <c r="AR36" s="90" t="n">
        <f aca="false">-CHOOSE($G$3,AD36-AC36,AC36-AD36)</f>
        <v>-1313.61570385165</v>
      </c>
      <c r="AS36" s="90" t="n">
        <f aca="false">-CHOOSE($G$3,AG36-AF36,AF36-AG36)</f>
        <v>-246.302944472186</v>
      </c>
      <c r="AT36" s="90" t="n">
        <f aca="false">-CHOOSE($G$3,AJ36-AI36,AI36-AJ36:AJ37)</f>
        <v>-0</v>
      </c>
      <c r="AU36" s="107" t="n">
        <f aca="false">AR36+AS36+AT36</f>
        <v>-1559.91864832384</v>
      </c>
      <c r="AV36" s="107"/>
      <c r="AW36" s="91" t="n">
        <f aca="false">AU36+AP36</f>
        <v>-71268.5779928418</v>
      </c>
      <c r="AY36" s="91" t="n">
        <f aca="false">AK36+AH36+AE36</f>
        <v>3.28403925962914</v>
      </c>
      <c r="AZ36" s="108"/>
    </row>
    <row r="37" customFormat="false" ht="12.75" hidden="false" customHeight="false" outlineLevel="0" collapsed="false">
      <c r="A37" s="25" t="n">
        <f aca="false">EDATE(A36,1)</f>
        <v>37773</v>
      </c>
      <c r="B37" s="95" t="n">
        <f aca="false">Inputs!AA32</f>
        <v>596</v>
      </c>
      <c r="C37" s="110"/>
      <c r="D37" s="97" t="n">
        <f aca="false">B37+C37</f>
        <v>596</v>
      </c>
      <c r="E37" s="86" t="n">
        <f aca="false">IF(Z37=0,0,IF(AND(Z37=1,$H$3=1),D37*U37,IF($H$3=2,D37,"N/A")))</f>
        <v>17880</v>
      </c>
      <c r="F37" s="86" t="n">
        <f aca="false">E37*Y37</f>
        <v>15813.848232232</v>
      </c>
      <c r="G37" s="98" t="n">
        <f aca="false">VLOOKUP($A37,[1]!Table,MATCH(G$4,[1]!Curves,0))</f>
        <v>4.268</v>
      </c>
      <c r="H37" s="99" t="n">
        <f aca="false">Inputs!AE32</f>
        <v>4.348</v>
      </c>
      <c r="I37" s="100" t="n">
        <f aca="false">Inputs!AB32</f>
        <v>0.0001</v>
      </c>
      <c r="J37" s="98" t="n">
        <f aca="false">VLOOKUP($A37,[1]!Table,MATCH(J$4,[1]!Curves,0))</f>
        <v>0.0125</v>
      </c>
      <c r="K37" s="99" t="n">
        <f aca="false">Inputs!AF32</f>
        <v>0.0275</v>
      </c>
      <c r="L37" s="100" t="n">
        <f aca="false">Inputs!AC32</f>
        <v>0.0001</v>
      </c>
      <c r="M37" s="105" t="n">
        <v>0</v>
      </c>
      <c r="N37" s="99" t="n">
        <f aca="false">Inputs!AG32</f>
        <v>0</v>
      </c>
      <c r="O37" s="101" t="n">
        <f aca="false">Inputs!AD32</f>
        <v>0</v>
      </c>
      <c r="P37" s="102"/>
      <c r="Q37" s="103" t="n">
        <f aca="false">M37+J37+G37</f>
        <v>4.2805</v>
      </c>
      <c r="R37" s="103" t="n">
        <f aca="false">N37+K37+H37</f>
        <v>4.3755</v>
      </c>
      <c r="S37" s="103" t="n">
        <f aca="false">O37+L37+I37</f>
        <v>0.0002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67493.5042551663</v>
      </c>
      <c r="AD37" s="90" t="n">
        <f aca="false">$F37*H37</f>
        <v>68758.6121137448</v>
      </c>
      <c r="AE37" s="90" t="n">
        <f aca="false">$F37*I37</f>
        <v>1.5813848232232</v>
      </c>
      <c r="AF37" s="90" t="n">
        <f aca="false">$F37*J37</f>
        <v>197.6731029029</v>
      </c>
      <c r="AG37" s="90" t="n">
        <f aca="false">$F37*K37</f>
        <v>434.880826386381</v>
      </c>
      <c r="AH37" s="90" t="n">
        <f aca="false">$F37*L37</f>
        <v>1.5813848232232</v>
      </c>
      <c r="AI37" s="90" t="n">
        <f aca="false">$F37*M37</f>
        <v>0</v>
      </c>
      <c r="AJ37" s="90" t="n">
        <f aca="false">$F37*N37</f>
        <v>0</v>
      </c>
      <c r="AK37" s="90" t="n">
        <f aca="false">F37*O37</f>
        <v>0</v>
      </c>
      <c r="AL37" s="94"/>
      <c r="AM37" s="90" t="n">
        <f aca="false">-CHOOSE($G$3,AC37-AE37,AE37-AC37)</f>
        <v>-67491.9228703431</v>
      </c>
      <c r="AN37" s="90" t="n">
        <f aca="false">-CHOOSE($G$3,AF37-AH37,AH37-AF37)</f>
        <v>-196.091718079677</v>
      </c>
      <c r="AO37" s="90" t="n">
        <f aca="false">-CHOOSE($G$3,AI37-AL37,AK37-AI37)</f>
        <v>-0</v>
      </c>
      <c r="AP37" s="107" t="n">
        <f aca="false">SUM(AM37:AO37)</f>
        <v>-67688.0145884227</v>
      </c>
      <c r="AR37" s="90" t="n">
        <f aca="false">-CHOOSE($G$3,AD37-AC37,AC37-AD37)</f>
        <v>-1265.10785857856</v>
      </c>
      <c r="AS37" s="90" t="n">
        <f aca="false">-CHOOSE($G$3,AG37-AF37,AF37-AG37)</f>
        <v>-237.20772348348</v>
      </c>
      <c r="AT37" s="90" t="n">
        <f aca="false">-CHOOSE($G$3,AJ37-AI37,AI37-AJ37:AJ38)</f>
        <v>-0</v>
      </c>
      <c r="AU37" s="107" t="n">
        <f aca="false">AR37+AS37+AT37</f>
        <v>-1502.31558206204</v>
      </c>
      <c r="AV37" s="107"/>
      <c r="AW37" s="91" t="n">
        <f aca="false">AU37+AP37</f>
        <v>-69190.3301704848</v>
      </c>
      <c r="AY37" s="91" t="n">
        <f aca="false">AK37+AH37+AE37</f>
        <v>3.16276964644641</v>
      </c>
      <c r="AZ37" s="108"/>
    </row>
    <row r="38" customFormat="false" ht="12.75" hidden="false" customHeight="false" outlineLevel="0" collapsed="false">
      <c r="A38" s="25" t="n">
        <f aca="false">EDATE(A37,1)</f>
        <v>37803</v>
      </c>
      <c r="B38" s="95" t="n">
        <f aca="false">Inputs!AA33</f>
        <v>596</v>
      </c>
      <c r="C38" s="110"/>
      <c r="D38" s="97" t="n">
        <f aca="false">B38+C38</f>
        <v>596</v>
      </c>
      <c r="E38" s="86" t="n">
        <f aca="false">IF(Z38=0,0,IF(AND(Z38=1,$H$3=1),D38*U38,IF($H$3=2,D38,"N/A")))</f>
        <v>18476</v>
      </c>
      <c r="F38" s="86" t="n">
        <f aca="false">E38*Y38</f>
        <v>16264.4135543243</v>
      </c>
      <c r="G38" s="98" t="n">
        <f aca="false">VLOOKUP($A38,[1]!Table,MATCH(G$4,[1]!Curves,0))</f>
        <v>4.284</v>
      </c>
      <c r="H38" s="99" t="n">
        <f aca="false">Inputs!AE33</f>
        <v>4.364</v>
      </c>
      <c r="I38" s="100" t="n">
        <f aca="false">Inputs!AB33</f>
        <v>0.0001</v>
      </c>
      <c r="J38" s="98" t="n">
        <f aca="false">VLOOKUP($A38,[1]!Table,MATCH(J$4,[1]!Curves,0))</f>
        <v>0.0125</v>
      </c>
      <c r="K38" s="99" t="n">
        <f aca="false">Inputs!AF33</f>
        <v>0.0275</v>
      </c>
      <c r="L38" s="100" t="n">
        <f aca="false">Inputs!AC33</f>
        <v>0.0001</v>
      </c>
      <c r="M38" s="105" t="n">
        <v>0</v>
      </c>
      <c r="N38" s="99" t="n">
        <f aca="false">Inputs!AG33</f>
        <v>0</v>
      </c>
      <c r="O38" s="101" t="n">
        <f aca="false">Inputs!AD33</f>
        <v>0</v>
      </c>
      <c r="P38" s="102"/>
      <c r="Q38" s="103" t="n">
        <f aca="false">M38+J38+G38</f>
        <v>4.2965</v>
      </c>
      <c r="R38" s="103" t="n">
        <f aca="false">N38+K38+H38</f>
        <v>4.3915</v>
      </c>
      <c r="S38" s="103" t="n">
        <f aca="false">O38+L38+I38</f>
        <v>0.0002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69676.7476667251</v>
      </c>
      <c r="AD38" s="90" t="n">
        <f aca="false">$F38*H38</f>
        <v>70977.9007510711</v>
      </c>
      <c r="AE38" s="90" t="n">
        <f aca="false">$F38*I38</f>
        <v>1.62644135543243</v>
      </c>
      <c r="AF38" s="90" t="n">
        <f aca="false">$F38*J38</f>
        <v>203.305169429053</v>
      </c>
      <c r="AG38" s="90" t="n">
        <f aca="false">$F38*K38</f>
        <v>447.271372743917</v>
      </c>
      <c r="AH38" s="90" t="n">
        <f aca="false">$F38*L38</f>
        <v>1.62644135543243</v>
      </c>
      <c r="AI38" s="90" t="n">
        <f aca="false">$F38*M38</f>
        <v>0</v>
      </c>
      <c r="AJ38" s="90" t="n">
        <f aca="false">$F38*N38</f>
        <v>0</v>
      </c>
      <c r="AK38" s="90" t="n">
        <f aca="false">F38*O38</f>
        <v>0</v>
      </c>
      <c r="AL38" s="94"/>
      <c r="AM38" s="90" t="n">
        <f aca="false">-CHOOSE($G$3,AC38-AE38,AE38-AC38)</f>
        <v>-69675.1212253697</v>
      </c>
      <c r="AN38" s="90" t="n">
        <f aca="false">-CHOOSE($G$3,AF38-AH38,AH38-AF38)</f>
        <v>-201.678728073621</v>
      </c>
      <c r="AO38" s="90" t="n">
        <f aca="false">-CHOOSE($G$3,AI38-AL38,AK38-AI38)</f>
        <v>-0</v>
      </c>
      <c r="AP38" s="107" t="n">
        <f aca="false">SUM(AM38:AO38)</f>
        <v>-69876.7999534433</v>
      </c>
      <c r="AR38" s="90" t="n">
        <f aca="false">-CHOOSE($G$3,AD38-AC38,AC38-AD38)</f>
        <v>-1301.15308434595</v>
      </c>
      <c r="AS38" s="90" t="n">
        <f aca="false">-CHOOSE($G$3,AG38-AF38,AF38-AG38)</f>
        <v>-243.966203314864</v>
      </c>
      <c r="AT38" s="90" t="n">
        <f aca="false">-CHOOSE($G$3,AJ38-AI38,AI38-AJ38:AJ39)</f>
        <v>-0</v>
      </c>
      <c r="AU38" s="107" t="n">
        <f aca="false">AR38+AS38+AT38</f>
        <v>-1545.11928766081</v>
      </c>
      <c r="AV38" s="107"/>
      <c r="AW38" s="91" t="n">
        <f aca="false">AU38+AP38</f>
        <v>-71421.9192411041</v>
      </c>
      <c r="AY38" s="91" t="n">
        <f aca="false">AK38+AH38+AE38</f>
        <v>3.25288271086485</v>
      </c>
      <c r="AZ38" s="108"/>
    </row>
    <row r="39" customFormat="false" ht="12.75" hidden="false" customHeight="false" outlineLevel="0" collapsed="false">
      <c r="A39" s="25" t="n">
        <f aca="false">EDATE(A38,1)</f>
        <v>37834</v>
      </c>
      <c r="B39" s="95" t="n">
        <f aca="false">Inputs!AA34</f>
        <v>596</v>
      </c>
      <c r="C39" s="110"/>
      <c r="D39" s="97" t="n">
        <f aca="false">B39+C39</f>
        <v>596</v>
      </c>
      <c r="E39" s="86" t="n">
        <f aca="false">IF(Z39=0,0,IF(AND(Z39=1,$H$3=1),D39*U39,IF($H$3=2,D39,"N/A")))</f>
        <v>18476</v>
      </c>
      <c r="F39" s="86" t="n">
        <f aca="false">E39*Y39</f>
        <v>16185.4660346865</v>
      </c>
      <c r="G39" s="98" t="n">
        <f aca="false">VLOOKUP($A39,[1]!Table,MATCH(G$4,[1]!Curves,0))</f>
        <v>4.298</v>
      </c>
      <c r="H39" s="99" t="n">
        <f aca="false">Inputs!AE34</f>
        <v>4.378</v>
      </c>
      <c r="I39" s="100" t="n">
        <f aca="false">Inputs!AB34</f>
        <v>0.0001</v>
      </c>
      <c r="J39" s="98" t="n">
        <f aca="false">VLOOKUP($A39,[1]!Table,MATCH(J$4,[1]!Curves,0))</f>
        <v>0.0125</v>
      </c>
      <c r="K39" s="99" t="n">
        <f aca="false">Inputs!AF34</f>
        <v>0.0275</v>
      </c>
      <c r="L39" s="100" t="n">
        <f aca="false">Inputs!AC34</f>
        <v>0.0001</v>
      </c>
      <c r="M39" s="105" t="n">
        <v>0</v>
      </c>
      <c r="N39" s="99" t="n">
        <f aca="false">Inputs!AG34</f>
        <v>0</v>
      </c>
      <c r="O39" s="101" t="n">
        <f aca="false">Inputs!AD34</f>
        <v>0</v>
      </c>
      <c r="P39" s="102"/>
      <c r="Q39" s="103" t="n">
        <f aca="false">M39+J39+G39</f>
        <v>4.3105</v>
      </c>
      <c r="R39" s="103" t="n">
        <f aca="false">N39+K39+H39</f>
        <v>4.4055</v>
      </c>
      <c r="S39" s="103" t="n">
        <f aca="false">O39+L39+I39</f>
        <v>0.0002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69565.1330170827</v>
      </c>
      <c r="AD39" s="90" t="n">
        <f aca="false">$F39*H39</f>
        <v>70859.9702998576</v>
      </c>
      <c r="AE39" s="90" t="n">
        <f aca="false">$F39*I39</f>
        <v>1.61854660346865</v>
      </c>
      <c r="AF39" s="90" t="n">
        <f aca="false">$F39*J39</f>
        <v>202.318325433582</v>
      </c>
      <c r="AG39" s="90" t="n">
        <f aca="false">$F39*K39</f>
        <v>445.10031595388</v>
      </c>
      <c r="AH39" s="90" t="n">
        <f aca="false">$F39*L39</f>
        <v>1.61854660346865</v>
      </c>
      <c r="AI39" s="90" t="n">
        <f aca="false">$F39*M39</f>
        <v>0</v>
      </c>
      <c r="AJ39" s="90" t="n">
        <f aca="false">$F39*N39</f>
        <v>0</v>
      </c>
      <c r="AK39" s="90" t="n">
        <f aca="false">F39*O39</f>
        <v>0</v>
      </c>
      <c r="AL39" s="94"/>
      <c r="AM39" s="90" t="n">
        <f aca="false">-CHOOSE($G$3,AC39-AE39,AE39-AC39)</f>
        <v>-69563.5144704792</v>
      </c>
      <c r="AN39" s="90" t="n">
        <f aca="false">-CHOOSE($G$3,AF39-AH39,AH39-AF39)</f>
        <v>-200.699778830113</v>
      </c>
      <c r="AO39" s="90" t="n">
        <f aca="false">-CHOOSE($G$3,AI39-AL39,AK39-AI39)</f>
        <v>-0</v>
      </c>
      <c r="AP39" s="107" t="n">
        <f aca="false">SUM(AM39:AO39)</f>
        <v>-69764.2142493093</v>
      </c>
      <c r="AR39" s="90" t="n">
        <f aca="false">-CHOOSE($G$3,AD39-AC39,AC39-AD39)</f>
        <v>-1294.83728277493</v>
      </c>
      <c r="AS39" s="90" t="n">
        <f aca="false">-CHOOSE($G$3,AG39-AF39,AF39-AG39)</f>
        <v>-242.781990520298</v>
      </c>
      <c r="AT39" s="90" t="n">
        <f aca="false">-CHOOSE($G$3,AJ39-AI39,AI39-AJ39:AJ40)</f>
        <v>-0</v>
      </c>
      <c r="AU39" s="107" t="n">
        <f aca="false">AR39+AS39+AT39</f>
        <v>-1537.61927329522</v>
      </c>
      <c r="AV39" s="107"/>
      <c r="AW39" s="91" t="n">
        <f aca="false">AU39+AP39</f>
        <v>-71301.8335226046</v>
      </c>
      <c r="AY39" s="91" t="n">
        <f aca="false">AK39+AH39+AE39</f>
        <v>3.23709320693731</v>
      </c>
      <c r="AZ39" s="108"/>
    </row>
    <row r="40" customFormat="false" ht="12.75" hidden="false" customHeight="false" outlineLevel="0" collapsed="false">
      <c r="A40" s="25" t="n">
        <f aca="false">EDATE(A39,1)</f>
        <v>37865</v>
      </c>
      <c r="B40" s="95" t="n">
        <f aca="false">Inputs!AA35</f>
        <v>596</v>
      </c>
      <c r="C40" s="110"/>
      <c r="D40" s="97" t="n">
        <f aca="false">B40+C40</f>
        <v>596</v>
      </c>
      <c r="E40" s="86" t="n">
        <f aca="false">IF(Z40=0,0,IF(AND(Z40=1,$H$3=1),D40*U40,IF($H$3=2,D40,"N/A")))</f>
        <v>17880</v>
      </c>
      <c r="F40" s="86" t="n">
        <f aca="false">E40*Y40</f>
        <v>15586.9626763606</v>
      </c>
      <c r="G40" s="98" t="n">
        <f aca="false">VLOOKUP($A40,[1]!Table,MATCH(G$4,[1]!Curves,0))</f>
        <v>4.333</v>
      </c>
      <c r="H40" s="99" t="n">
        <f aca="false">Inputs!AE35</f>
        <v>4.413</v>
      </c>
      <c r="I40" s="100" t="n">
        <f aca="false">Inputs!AB35</f>
        <v>0.0001</v>
      </c>
      <c r="J40" s="98" t="n">
        <f aca="false">VLOOKUP($A40,[1]!Table,MATCH(J$4,[1]!Curves,0))</f>
        <v>0.0125</v>
      </c>
      <c r="K40" s="99" t="n">
        <f aca="false">Inputs!AF35</f>
        <v>0.0275</v>
      </c>
      <c r="L40" s="100" t="n">
        <f aca="false">Inputs!AC35</f>
        <v>0.0001</v>
      </c>
      <c r="M40" s="105" t="n">
        <v>0</v>
      </c>
      <c r="N40" s="99" t="n">
        <f aca="false">Inputs!AG35</f>
        <v>0</v>
      </c>
      <c r="O40" s="101" t="n">
        <f aca="false">Inputs!AD35</f>
        <v>0</v>
      </c>
      <c r="P40" s="102"/>
      <c r="Q40" s="103" t="n">
        <f aca="false">M40+J40+G40</f>
        <v>4.3455</v>
      </c>
      <c r="R40" s="103" t="n">
        <f aca="false">N40+K40+H40</f>
        <v>4.4405</v>
      </c>
      <c r="S40" s="103" t="n">
        <f aca="false">O40+L40+I40</f>
        <v>0.0002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67538.3092766705</v>
      </c>
      <c r="AD40" s="90" t="n">
        <f aca="false">$F40*H40</f>
        <v>68785.2662907793</v>
      </c>
      <c r="AE40" s="90" t="n">
        <f aca="false">$F40*I40</f>
        <v>1.55869626763606</v>
      </c>
      <c r="AF40" s="90" t="n">
        <f aca="false">$F40*J40</f>
        <v>194.837033454508</v>
      </c>
      <c r="AG40" s="90" t="n">
        <f aca="false">$F40*K40</f>
        <v>428.641473599917</v>
      </c>
      <c r="AH40" s="90" t="n">
        <f aca="false">$F40*L40</f>
        <v>1.55869626763606</v>
      </c>
      <c r="AI40" s="90" t="n">
        <f aca="false">$F40*M40</f>
        <v>0</v>
      </c>
      <c r="AJ40" s="90" t="n">
        <f aca="false">$F40*N40</f>
        <v>0</v>
      </c>
      <c r="AK40" s="90" t="n">
        <f aca="false">F40*O40</f>
        <v>0</v>
      </c>
      <c r="AL40" s="94"/>
      <c r="AM40" s="90" t="n">
        <f aca="false">-CHOOSE($G$3,AC40-AE40,AE40-AC40)</f>
        <v>-67536.7505804029</v>
      </c>
      <c r="AN40" s="90" t="n">
        <f aca="false">-CHOOSE($G$3,AF40-AH40,AH40-AF40)</f>
        <v>-193.278337186871</v>
      </c>
      <c r="AO40" s="90" t="n">
        <f aca="false">-CHOOSE($G$3,AI40-AL40,AK40-AI40)</f>
        <v>-0</v>
      </c>
      <c r="AP40" s="107" t="n">
        <f aca="false">SUM(AM40:AO40)</f>
        <v>-67730.0289175897</v>
      </c>
      <c r="AR40" s="90" t="n">
        <f aca="false">-CHOOSE($G$3,AD40-AC40,AC40-AD40)</f>
        <v>-1246.95701410885</v>
      </c>
      <c r="AS40" s="90" t="n">
        <f aca="false">-CHOOSE($G$3,AG40-AF40,AF40-AG40)</f>
        <v>-233.804440145409</v>
      </c>
      <c r="AT40" s="90" t="n">
        <f aca="false">-CHOOSE($G$3,AJ40-AI40,AI40-AJ40:AJ41)</f>
        <v>-0</v>
      </c>
      <c r="AU40" s="107" t="n">
        <f aca="false">AR40+AS40+AT40</f>
        <v>-1480.76145425426</v>
      </c>
      <c r="AV40" s="107"/>
      <c r="AW40" s="91" t="n">
        <f aca="false">AU40+AP40</f>
        <v>-69210.790371844</v>
      </c>
      <c r="AY40" s="91" t="n">
        <f aca="false">AK40+AH40+AE40</f>
        <v>3.11739253527212</v>
      </c>
      <c r="AZ40" s="108"/>
    </row>
    <row r="41" customFormat="false" ht="12.75" hidden="false" customHeight="false" outlineLevel="0" collapsed="false">
      <c r="A41" s="25" t="n">
        <f aca="false">EDATE(A40,1)</f>
        <v>37895</v>
      </c>
      <c r="B41" s="95" t="n">
        <f aca="false">Inputs!AA36</f>
        <v>596</v>
      </c>
      <c r="C41" s="110"/>
      <c r="D41" s="97" t="n">
        <f aca="false">B41+C41</f>
        <v>596</v>
      </c>
      <c r="E41" s="86" t="n">
        <f aca="false">IF(Z41=0,0,IF(AND(Z41=1,$H$3=1),D41*U41,IF($H$3=2,D41,"N/A")))</f>
        <v>18476</v>
      </c>
      <c r="F41" s="86" t="n">
        <f aca="false">E41*Y41</f>
        <v>16030.3061812494</v>
      </c>
      <c r="G41" s="98" t="n">
        <f aca="false">VLOOKUP($A41,[1]!Table,MATCH(G$4,[1]!Curves,0))</f>
        <v>4.363</v>
      </c>
      <c r="H41" s="99" t="n">
        <f aca="false">Inputs!AE36</f>
        <v>4.443</v>
      </c>
      <c r="I41" s="100" t="n">
        <f aca="false">Inputs!AB36</f>
        <v>0.0001</v>
      </c>
      <c r="J41" s="98" t="n">
        <f aca="false">VLOOKUP($A41,[1]!Table,MATCH(J$4,[1]!Curves,0))</f>
        <v>0.0125</v>
      </c>
      <c r="K41" s="99" t="n">
        <f aca="false">Inputs!AF36</f>
        <v>0.0275</v>
      </c>
      <c r="L41" s="100" t="n">
        <f aca="false">Inputs!AC36</f>
        <v>0.0001</v>
      </c>
      <c r="M41" s="105" t="n">
        <v>0</v>
      </c>
      <c r="N41" s="99" t="n">
        <f aca="false">Inputs!AG36</f>
        <v>0</v>
      </c>
      <c r="O41" s="101" t="n">
        <f aca="false">Inputs!AD36</f>
        <v>0</v>
      </c>
      <c r="P41" s="102"/>
      <c r="Q41" s="103" t="n">
        <f aca="false">M41+J41+G41</f>
        <v>4.3755</v>
      </c>
      <c r="R41" s="103" t="n">
        <f aca="false">N41+K41+H41</f>
        <v>4.4705</v>
      </c>
      <c r="S41" s="103" t="n">
        <f aca="false">O41+L41+I41</f>
        <v>0.0002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69940.2258687911</v>
      </c>
      <c r="AD41" s="90" t="n">
        <f aca="false">$F41*H41</f>
        <v>71222.6503632911</v>
      </c>
      <c r="AE41" s="90" t="n">
        <f aca="false">$F41*I41</f>
        <v>1.60303061812494</v>
      </c>
      <c r="AF41" s="90" t="n">
        <f aca="false">$F41*J41</f>
        <v>200.378827265617</v>
      </c>
      <c r="AG41" s="90" t="n">
        <f aca="false">$F41*K41</f>
        <v>440.833419984358</v>
      </c>
      <c r="AH41" s="90" t="n">
        <f aca="false">$F41*L41</f>
        <v>1.60303061812494</v>
      </c>
      <c r="AI41" s="90" t="n">
        <f aca="false">$F41*M41</f>
        <v>0</v>
      </c>
      <c r="AJ41" s="90" t="n">
        <f aca="false">$F41*N41</f>
        <v>0</v>
      </c>
      <c r="AK41" s="90" t="n">
        <f aca="false">F41*O41</f>
        <v>0</v>
      </c>
      <c r="AL41" s="94"/>
      <c r="AM41" s="90" t="n">
        <f aca="false">-CHOOSE($G$3,AC41-AE41,AE41-AC41)</f>
        <v>-69938.622838173</v>
      </c>
      <c r="AN41" s="90" t="n">
        <f aca="false">-CHOOSE($G$3,AF41-AH41,AH41-AF41)</f>
        <v>-198.775796647493</v>
      </c>
      <c r="AO41" s="90" t="n">
        <f aca="false">-CHOOSE($G$3,AI41-AL41,AK41-AI41)</f>
        <v>-0</v>
      </c>
      <c r="AP41" s="107" t="n">
        <f aca="false">SUM(AM41:AO41)</f>
        <v>-70137.3986348205</v>
      </c>
      <c r="AR41" s="90" t="n">
        <f aca="false">-CHOOSE($G$3,AD41-AC41,AC41-AD41)</f>
        <v>-1282.42449449997</v>
      </c>
      <c r="AS41" s="90" t="n">
        <f aca="false">-CHOOSE($G$3,AG41-AF41,AF41-AG41)</f>
        <v>-240.454592718741</v>
      </c>
      <c r="AT41" s="90" t="n">
        <f aca="false">-CHOOSE($G$3,AJ41-AI41,AI41-AJ41:AJ42)</f>
        <v>-0</v>
      </c>
      <c r="AU41" s="107" t="n">
        <f aca="false">AR41+AS41+AT41</f>
        <v>-1522.87908721871</v>
      </c>
      <c r="AV41" s="107"/>
      <c r="AW41" s="91" t="n">
        <f aca="false">AU41+AP41</f>
        <v>-71660.2777220392</v>
      </c>
      <c r="AY41" s="91" t="n">
        <f aca="false">AK41+AH41+AE41</f>
        <v>3.20606123624988</v>
      </c>
      <c r="AZ41" s="108"/>
    </row>
    <row r="42" customFormat="false" ht="12.75" hidden="false" customHeight="false" outlineLevel="0" collapsed="false">
      <c r="A42" s="25" t="n">
        <f aca="false">EDATE(A41,1)</f>
        <v>37926</v>
      </c>
      <c r="B42" s="95" t="n">
        <f aca="false">Inputs!AA37</f>
        <v>596</v>
      </c>
      <c r="C42" s="110"/>
      <c r="D42" s="97" t="n">
        <f aca="false">B42+C42</f>
        <v>596</v>
      </c>
      <c r="E42" s="86" t="n">
        <f aca="false">IF(Z42=0,0,IF(AND(Z42=1,$H$3=1),D42*U42,IF($H$3=2,D42,"N/A")))</f>
        <v>17880</v>
      </c>
      <c r="F42" s="86" t="n">
        <f aca="false">E42*Y42</f>
        <v>15437.1978291662</v>
      </c>
      <c r="G42" s="98" t="n">
        <f aca="false">VLOOKUP($A42,[1]!Table,MATCH(G$4,[1]!Curves,0))</f>
        <v>4.503</v>
      </c>
      <c r="H42" s="99" t="n">
        <f aca="false">Inputs!AE37</f>
        <v>4.583</v>
      </c>
      <c r="I42" s="100" t="n">
        <f aca="false">Inputs!AB37</f>
        <v>0.0001</v>
      </c>
      <c r="J42" s="98" t="n">
        <f aca="false">VLOOKUP($A42,[1]!Table,MATCH(J$4,[1]!Curves,0))</f>
        <v>0.02</v>
      </c>
      <c r="K42" s="99" t="n">
        <f aca="false">Inputs!AF37</f>
        <v>0.035</v>
      </c>
      <c r="L42" s="100" t="n">
        <f aca="false">Inputs!AC37</f>
        <v>0.0001</v>
      </c>
      <c r="M42" s="105" t="n">
        <v>0</v>
      </c>
      <c r="N42" s="99" t="n">
        <f aca="false">Inputs!AG37</f>
        <v>0</v>
      </c>
      <c r="O42" s="101" t="n">
        <f aca="false">Inputs!AD37</f>
        <v>0</v>
      </c>
      <c r="P42" s="102"/>
      <c r="Q42" s="103" t="n">
        <f aca="false">M42+J42+G42</f>
        <v>4.523</v>
      </c>
      <c r="R42" s="103" t="n">
        <f aca="false">N42+K42+H42</f>
        <v>4.618</v>
      </c>
      <c r="S42" s="103" t="n">
        <f aca="false">O42+L42+I42</f>
        <v>0.0002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69513.7018247352</v>
      </c>
      <c r="AD42" s="90" t="n">
        <f aca="false">$F42*H42</f>
        <v>70748.6776510685</v>
      </c>
      <c r="AE42" s="90" t="n">
        <f aca="false">$F42*I42</f>
        <v>1.54371978291662</v>
      </c>
      <c r="AF42" s="90" t="n">
        <f aca="false">$F42*J42</f>
        <v>308.743956583323</v>
      </c>
      <c r="AG42" s="90" t="n">
        <f aca="false">$F42*K42</f>
        <v>540.301924020815</v>
      </c>
      <c r="AH42" s="90" t="n">
        <f aca="false">$F42*L42</f>
        <v>1.54371978291662</v>
      </c>
      <c r="AI42" s="90" t="n">
        <f aca="false">$F42*M42</f>
        <v>0</v>
      </c>
      <c r="AJ42" s="90" t="n">
        <f aca="false">$F42*N42</f>
        <v>0</v>
      </c>
      <c r="AK42" s="90" t="n">
        <f aca="false">F42*O42</f>
        <v>0</v>
      </c>
      <c r="AL42" s="94"/>
      <c r="AM42" s="90" t="n">
        <f aca="false">-CHOOSE($G$3,AC42-AE42,AE42-AC42)</f>
        <v>-69512.1581049523</v>
      </c>
      <c r="AN42" s="90" t="n">
        <f aca="false">-CHOOSE($G$3,AF42-AH42,AH42-AF42)</f>
        <v>-307.200236800406</v>
      </c>
      <c r="AO42" s="90" t="n">
        <f aca="false">-CHOOSE($G$3,AI42-AL42,AK42-AI42)</f>
        <v>-0</v>
      </c>
      <c r="AP42" s="107" t="n">
        <f aca="false">SUM(AM42:AO42)</f>
        <v>-69819.3583417527</v>
      </c>
      <c r="AR42" s="90" t="n">
        <f aca="false">-CHOOSE($G$3,AD42-AC42,AC42-AD42)</f>
        <v>-1234.97582633329</v>
      </c>
      <c r="AS42" s="90" t="n">
        <f aca="false">-CHOOSE($G$3,AG42-AF42,AF42-AG42)</f>
        <v>-231.557967437492</v>
      </c>
      <c r="AT42" s="90" t="n">
        <f aca="false">-CHOOSE($G$3,AJ42-AI42,AI42-AJ42:AJ43)</f>
        <v>-0</v>
      </c>
      <c r="AU42" s="107" t="n">
        <f aca="false">AR42+AS42+AT42</f>
        <v>-1466.53379377078</v>
      </c>
      <c r="AV42" s="107"/>
      <c r="AW42" s="91" t="n">
        <f aca="false">AU42+AP42</f>
        <v>-71285.8921355235</v>
      </c>
      <c r="AY42" s="91" t="n">
        <f aca="false">AK42+AH42+AE42</f>
        <v>3.08743956583323</v>
      </c>
      <c r="AZ42" s="108"/>
    </row>
    <row r="43" customFormat="false" ht="12.75" hidden="false" customHeight="false" outlineLevel="0" collapsed="false">
      <c r="A43" s="25" t="n">
        <f aca="false">EDATE(A42,1)</f>
        <v>37956</v>
      </c>
      <c r="B43" s="95" t="n">
        <f aca="false">Inputs!AA38</f>
        <v>690</v>
      </c>
      <c r="C43" s="110"/>
      <c r="D43" s="97" t="n">
        <f aca="false">B43+C43</f>
        <v>690</v>
      </c>
      <c r="E43" s="86" t="n">
        <f aca="false">IF(Z43=0,0,IF(AND(Z43=1,$H$3=1),D43*U43,IF($H$3=2,D43,"N/A")))</f>
        <v>21390</v>
      </c>
      <c r="F43" s="86" t="n">
        <f aca="false">E43*Y43</f>
        <v>18379.7093682977</v>
      </c>
      <c r="G43" s="98" t="n">
        <f aca="false">VLOOKUP($A43,[1]!Table,MATCH(G$4,[1]!Curves,0))</f>
        <v>4.628</v>
      </c>
      <c r="H43" s="99" t="n">
        <f aca="false">Inputs!AE38</f>
        <v>4.708</v>
      </c>
      <c r="I43" s="100" t="n">
        <f aca="false">Inputs!AB38</f>
        <v>0.0001</v>
      </c>
      <c r="J43" s="98" t="n">
        <f aca="false">VLOOKUP($A43,[1]!Table,MATCH(J$4,[1]!Curves,0))</f>
        <v>0.02</v>
      </c>
      <c r="K43" s="99" t="n">
        <f aca="false">Inputs!AF38</f>
        <v>0.035</v>
      </c>
      <c r="L43" s="100" t="n">
        <f aca="false">Inputs!AC38</f>
        <v>0.0001</v>
      </c>
      <c r="M43" s="105" t="n">
        <v>0</v>
      </c>
      <c r="N43" s="99" t="n">
        <f aca="false">Inputs!AG38</f>
        <v>0</v>
      </c>
      <c r="O43" s="101" t="n">
        <f aca="false">Inputs!AD38</f>
        <v>0</v>
      </c>
      <c r="P43" s="102"/>
      <c r="Q43" s="103" t="n">
        <f aca="false">M43+J43+G43</f>
        <v>4.648</v>
      </c>
      <c r="R43" s="103" t="n">
        <f aca="false">N43+K43+H43</f>
        <v>4.743</v>
      </c>
      <c r="S43" s="103" t="n">
        <f aca="false">O43+L43+I43</f>
        <v>0.0002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85061.294956482</v>
      </c>
      <c r="AD43" s="90" t="n">
        <f aca="false">$F43*H43</f>
        <v>86531.6717059458</v>
      </c>
      <c r="AE43" s="90" t="n">
        <f aca="false">$F43*I43</f>
        <v>1.83797093682977</v>
      </c>
      <c r="AF43" s="90" t="n">
        <f aca="false">$F43*J43</f>
        <v>367.594187365955</v>
      </c>
      <c r="AG43" s="90" t="n">
        <f aca="false">$F43*K43</f>
        <v>643.289827890421</v>
      </c>
      <c r="AH43" s="90" t="n">
        <f aca="false">$F43*L43</f>
        <v>1.83797093682977</v>
      </c>
      <c r="AI43" s="90" t="n">
        <f aca="false">$F43*M43</f>
        <v>0</v>
      </c>
      <c r="AJ43" s="90" t="n">
        <f aca="false">$F43*N43</f>
        <v>0</v>
      </c>
      <c r="AK43" s="90" t="n">
        <f aca="false">F43*O43</f>
        <v>0</v>
      </c>
      <c r="AL43" s="94"/>
      <c r="AM43" s="90" t="n">
        <f aca="false">-CHOOSE($G$3,AC43-AE43,AE43-AC43)</f>
        <v>-85059.4569855451</v>
      </c>
      <c r="AN43" s="90" t="n">
        <f aca="false">-CHOOSE($G$3,AF43-AH43,AH43-AF43)</f>
        <v>-365.756216429125</v>
      </c>
      <c r="AO43" s="90" t="n">
        <f aca="false">-CHOOSE($G$3,AI43-AL43,AK43-AI43)</f>
        <v>-0</v>
      </c>
      <c r="AP43" s="107" t="n">
        <f aca="false">SUM(AM43:AO43)</f>
        <v>-85425.2132019743</v>
      </c>
      <c r="AR43" s="90" t="n">
        <f aca="false">-CHOOSE($G$3,AD43-AC43,AC43-AD43)</f>
        <v>-1470.37674946382</v>
      </c>
      <c r="AS43" s="90" t="n">
        <f aca="false">-CHOOSE($G$3,AG43-AF43,AF43-AG43)</f>
        <v>-275.695640524466</v>
      </c>
      <c r="AT43" s="90" t="n">
        <f aca="false">-CHOOSE($G$3,AJ43-AI43,AI43-AJ43:AJ44)</f>
        <v>-0</v>
      </c>
      <c r="AU43" s="107" t="n">
        <f aca="false">AR43+AS43+AT43</f>
        <v>-1746.07238998828</v>
      </c>
      <c r="AV43" s="107"/>
      <c r="AW43" s="91" t="n">
        <f aca="false">AU43+AP43</f>
        <v>-87171.2855919626</v>
      </c>
      <c r="AY43" s="91" t="n">
        <f aca="false">AK43+AH43+AE43</f>
        <v>3.67594187365955</v>
      </c>
      <c r="AZ43" s="108"/>
    </row>
    <row r="44" customFormat="false" ht="12.75" hidden="false" customHeight="false" outlineLevel="0" collapsed="false">
      <c r="A44" s="25" t="n">
        <f aca="false">EDATE(A43,1)</f>
        <v>37987</v>
      </c>
      <c r="B44" s="95" t="n">
        <f aca="false">Inputs!AA39</f>
        <v>690</v>
      </c>
      <c r="C44" s="110"/>
      <c r="D44" s="97" t="n">
        <f aca="false">B44+C44</f>
        <v>690</v>
      </c>
      <c r="E44" s="86" t="n">
        <f aca="false">IF(Z44=0,0,IF(AND(Z44=1,$H$3=1),D44*U44,IF($H$3=2,D44,"N/A")))</f>
        <v>21390</v>
      </c>
      <c r="F44" s="86" t="n">
        <f aca="false">E44*Y44</f>
        <v>18288.6298148652</v>
      </c>
      <c r="G44" s="98" t="n">
        <f aca="false">VLOOKUP($A44,[1]!Table,MATCH(G$4,[1]!Curves,0))</f>
        <v>4.668</v>
      </c>
      <c r="H44" s="99" t="n">
        <f aca="false">Inputs!AE39</f>
        <v>4.748</v>
      </c>
      <c r="I44" s="100" t="n">
        <f aca="false">Inputs!AB39</f>
        <v>0.0001</v>
      </c>
      <c r="J44" s="98" t="n">
        <f aca="false">VLOOKUP($A44,[1]!Table,MATCH(J$4,[1]!Curves,0))</f>
        <v>0.02</v>
      </c>
      <c r="K44" s="99" t="n">
        <f aca="false">Inputs!AF39</f>
        <v>0.035</v>
      </c>
      <c r="L44" s="100" t="n">
        <f aca="false">Inputs!AC39</f>
        <v>0.0001</v>
      </c>
      <c r="M44" s="105" t="n">
        <v>0</v>
      </c>
      <c r="N44" s="99" t="n">
        <f aca="false">Inputs!AG39</f>
        <v>0</v>
      </c>
      <c r="O44" s="101" t="n">
        <f aca="false">Inputs!AD39</f>
        <v>0</v>
      </c>
      <c r="P44" s="102"/>
      <c r="Q44" s="103" t="n">
        <f aca="false">M44+J44+G44</f>
        <v>4.688</v>
      </c>
      <c r="R44" s="103" t="n">
        <f aca="false">N44+K44+H44</f>
        <v>4.783</v>
      </c>
      <c r="S44" s="103" t="n">
        <f aca="false">O44+L44+I44</f>
        <v>0.0002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85371.3239757909</v>
      </c>
      <c r="AD44" s="90" t="n">
        <f aca="false">$F44*H44</f>
        <v>86834.4143609801</v>
      </c>
      <c r="AE44" s="90" t="n">
        <f aca="false">$F44*I44</f>
        <v>1.82886298148652</v>
      </c>
      <c r="AF44" s="90" t="n">
        <f aca="false">$F44*J44</f>
        <v>365.772596297305</v>
      </c>
      <c r="AG44" s="90" t="n">
        <f aca="false">$F44*K44</f>
        <v>640.102043520283</v>
      </c>
      <c r="AH44" s="90" t="n">
        <f aca="false">$F44*L44</f>
        <v>1.82886298148652</v>
      </c>
      <c r="AI44" s="90" t="n">
        <f aca="false">$F44*M44</f>
        <v>0</v>
      </c>
      <c r="AJ44" s="90" t="n">
        <f aca="false">$F44*N44</f>
        <v>0</v>
      </c>
      <c r="AK44" s="90" t="n">
        <f aca="false">F44*O44</f>
        <v>0</v>
      </c>
      <c r="AL44" s="94"/>
      <c r="AM44" s="90" t="n">
        <f aca="false">-CHOOSE($G$3,AC44-AE44,AE44-AC44)</f>
        <v>-85369.4951128094</v>
      </c>
      <c r="AN44" s="90" t="n">
        <f aca="false">-CHOOSE($G$3,AF44-AH44,AH44-AF44)</f>
        <v>-363.943733315818</v>
      </c>
      <c r="AO44" s="90" t="n">
        <f aca="false">-CHOOSE($G$3,AI44-AL44,AK44-AI44)</f>
        <v>-0</v>
      </c>
      <c r="AP44" s="107" t="n">
        <f aca="false">SUM(AM44:AO44)</f>
        <v>-85733.4388461252</v>
      </c>
      <c r="AR44" s="90" t="n">
        <f aca="false">-CHOOSE($G$3,AD44-AC44,AC44-AD44)</f>
        <v>-1463.09038518922</v>
      </c>
      <c r="AS44" s="90" t="n">
        <f aca="false">-CHOOSE($G$3,AG44-AF44,AF44-AG44)</f>
        <v>-274.329447222979</v>
      </c>
      <c r="AT44" s="90" t="n">
        <f aca="false">-CHOOSE($G$3,AJ44-AI44,AI44-AJ44:AJ45)</f>
        <v>-0</v>
      </c>
      <c r="AU44" s="107" t="n">
        <f aca="false">AR44+AS44+AT44</f>
        <v>-1737.4198324122</v>
      </c>
      <c r="AV44" s="107"/>
      <c r="AW44" s="91" t="n">
        <f aca="false">AU44+AP44</f>
        <v>-87470.8586785374</v>
      </c>
      <c r="AY44" s="91" t="n">
        <f aca="false">AK44+AH44+AE44</f>
        <v>3.65772596297305</v>
      </c>
      <c r="AZ44" s="108"/>
    </row>
    <row r="45" customFormat="false" ht="12.75" hidden="false" customHeight="false" outlineLevel="0" collapsed="false">
      <c r="A45" s="25" t="n">
        <f aca="false">EDATE(A44,1)</f>
        <v>38018</v>
      </c>
      <c r="B45" s="95" t="n">
        <f aca="false">Inputs!AA40</f>
        <v>690</v>
      </c>
      <c r="C45" s="110"/>
      <c r="D45" s="97" t="n">
        <f aca="false">B45+C45</f>
        <v>690</v>
      </c>
      <c r="E45" s="86" t="n">
        <f aca="false">IF(Z45=0,0,IF(AND(Z45=1,$H$3=1),D45*U45,IF($H$3=2,D45,"N/A")))</f>
        <v>20010</v>
      </c>
      <c r="F45" s="86" t="n">
        <f aca="false">E45*Y45</f>
        <v>17023.2959836949</v>
      </c>
      <c r="G45" s="98" t="n">
        <f aca="false">VLOOKUP($A45,[1]!Table,MATCH(G$4,[1]!Curves,0))</f>
        <v>4.548</v>
      </c>
      <c r="H45" s="99" t="n">
        <f aca="false">Inputs!AE40</f>
        <v>4.628</v>
      </c>
      <c r="I45" s="100" t="n">
        <f aca="false">Inputs!AB40</f>
        <v>0.0001</v>
      </c>
      <c r="J45" s="98" t="n">
        <f aca="false">VLOOKUP($A45,[1]!Table,MATCH(J$4,[1]!Curves,0))</f>
        <v>0.02</v>
      </c>
      <c r="K45" s="99" t="n">
        <f aca="false">Inputs!AF40</f>
        <v>0.035</v>
      </c>
      <c r="L45" s="100" t="n">
        <f aca="false">Inputs!AC40</f>
        <v>0.0001</v>
      </c>
      <c r="M45" s="105" t="n">
        <v>0</v>
      </c>
      <c r="N45" s="99" t="n">
        <f aca="false">Inputs!AG40</f>
        <v>0</v>
      </c>
      <c r="O45" s="101" t="n">
        <f aca="false">Inputs!AD40</f>
        <v>0</v>
      </c>
      <c r="P45" s="102"/>
      <c r="Q45" s="103" t="n">
        <f aca="false">M45+J45+G45</f>
        <v>4.568</v>
      </c>
      <c r="R45" s="103" t="n">
        <f aca="false">N45+K45+H45</f>
        <v>4.663</v>
      </c>
      <c r="S45" s="103" t="n">
        <f aca="false">O45+L45+I45</f>
        <v>0.0002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77421.9501338445</v>
      </c>
      <c r="AD45" s="90" t="n">
        <f aca="false">$F45*H45</f>
        <v>78783.8138125401</v>
      </c>
      <c r="AE45" s="90" t="n">
        <f aca="false">$F45*I45</f>
        <v>1.70232959836949</v>
      </c>
      <c r="AF45" s="90" t="n">
        <f aca="false">$F45*J45</f>
        <v>340.465919673898</v>
      </c>
      <c r="AG45" s="90" t="n">
        <f aca="false">$F45*K45</f>
        <v>595.815359429322</v>
      </c>
      <c r="AH45" s="90" t="n">
        <f aca="false">$F45*L45</f>
        <v>1.70232959836949</v>
      </c>
      <c r="AI45" s="90" t="n">
        <f aca="false">$F45*M45</f>
        <v>0</v>
      </c>
      <c r="AJ45" s="90" t="n">
        <f aca="false">$F45*N45</f>
        <v>0</v>
      </c>
      <c r="AK45" s="90" t="n">
        <f aca="false">F45*O45</f>
        <v>0</v>
      </c>
      <c r="AL45" s="94"/>
      <c r="AM45" s="90" t="n">
        <f aca="false">-CHOOSE($G$3,AC45-AE45,AE45-AC45)</f>
        <v>-77420.2478042461</v>
      </c>
      <c r="AN45" s="90" t="n">
        <f aca="false">-CHOOSE($G$3,AF45-AH45,AH45-AF45)</f>
        <v>-338.763590075529</v>
      </c>
      <c r="AO45" s="90" t="n">
        <f aca="false">-CHOOSE($G$3,AI45-AL45,AK45-AI45)</f>
        <v>-0</v>
      </c>
      <c r="AP45" s="107" t="n">
        <f aca="false">SUM(AM45:AO45)</f>
        <v>-77759.0113943216</v>
      </c>
      <c r="AR45" s="90" t="n">
        <f aca="false">-CHOOSE($G$3,AD45-AC45,AC45-AD45)</f>
        <v>-1361.86367869559</v>
      </c>
      <c r="AS45" s="90" t="n">
        <f aca="false">-CHOOSE($G$3,AG45-AF45,AF45-AG45)</f>
        <v>-255.349439755424</v>
      </c>
      <c r="AT45" s="90" t="n">
        <f aca="false">-CHOOSE($G$3,AJ45-AI45,AI45-AJ45:AJ46)</f>
        <v>-0</v>
      </c>
      <c r="AU45" s="107" t="n">
        <f aca="false">AR45+AS45+AT45</f>
        <v>-1617.21311845101</v>
      </c>
      <c r="AV45" s="107"/>
      <c r="AW45" s="91" t="n">
        <f aca="false">AU45+AP45</f>
        <v>-79376.2245127726</v>
      </c>
      <c r="AY45" s="91" t="n">
        <f aca="false">AK45+AH45+AE45</f>
        <v>3.40465919673898</v>
      </c>
      <c r="AZ45" s="108"/>
    </row>
    <row r="46" customFormat="false" ht="12.75" hidden="false" customHeight="false" outlineLevel="0" collapsed="false">
      <c r="A46" s="25" t="n">
        <f aca="false">EDATE(A45,1)</f>
        <v>38047</v>
      </c>
      <c r="B46" s="95" t="n">
        <f aca="false">Inputs!AA41</f>
        <v>596</v>
      </c>
      <c r="C46" s="110"/>
      <c r="D46" s="97" t="n">
        <f aca="false">B46+C46</f>
        <v>596</v>
      </c>
      <c r="E46" s="86" t="n">
        <f aca="false">IF(Z46=0,0,IF(AND(Z46=1,$H$3=1),D46*U46,IF($H$3=2,D46,"N/A")))</f>
        <v>18476</v>
      </c>
      <c r="F46" s="86" t="n">
        <f aca="false">E46*Y46</f>
        <v>15644.5016996842</v>
      </c>
      <c r="G46" s="98" t="n">
        <f aca="false">VLOOKUP($A46,[1]!Table,MATCH(G$4,[1]!Curves,0))</f>
        <v>4.423</v>
      </c>
      <c r="H46" s="99" t="n">
        <f aca="false">Inputs!AE41</f>
        <v>4.503</v>
      </c>
      <c r="I46" s="100" t="n">
        <f aca="false">Inputs!AB41</f>
        <v>0.0001</v>
      </c>
      <c r="J46" s="98" t="n">
        <f aca="false">VLOOKUP($A46,[1]!Table,MATCH(J$4,[1]!Curves,0))</f>
        <v>0.02</v>
      </c>
      <c r="K46" s="99" t="n">
        <f aca="false">Inputs!AF41</f>
        <v>0.035</v>
      </c>
      <c r="L46" s="100" t="n">
        <f aca="false">Inputs!AC41</f>
        <v>0.0001</v>
      </c>
      <c r="M46" s="105" t="n">
        <v>0</v>
      </c>
      <c r="N46" s="99" t="n">
        <f aca="false">Inputs!AG41</f>
        <v>0</v>
      </c>
      <c r="O46" s="101" t="n">
        <f aca="false">Inputs!AD41</f>
        <v>0</v>
      </c>
      <c r="P46" s="102"/>
      <c r="Q46" s="103" t="n">
        <f aca="false">M46+J46+G46</f>
        <v>4.443</v>
      </c>
      <c r="R46" s="103" t="n">
        <f aca="false">N46+K46+H46</f>
        <v>4.538</v>
      </c>
      <c r="S46" s="103" t="n">
        <f aca="false">O46+L46+I46</f>
        <v>0.0002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69195.6310177031</v>
      </c>
      <c r="AD46" s="90" t="n">
        <f aca="false">$F46*H46</f>
        <v>70447.1911536778</v>
      </c>
      <c r="AE46" s="90" t="n">
        <f aca="false">$F46*I46</f>
        <v>1.56445016996842</v>
      </c>
      <c r="AF46" s="90" t="n">
        <f aca="false">$F46*J46</f>
        <v>312.890033993683</v>
      </c>
      <c r="AG46" s="90" t="n">
        <f aca="false">$F46*K46</f>
        <v>547.557559488946</v>
      </c>
      <c r="AH46" s="90" t="n">
        <f aca="false">$F46*L46</f>
        <v>1.56445016996842</v>
      </c>
      <c r="AI46" s="90" t="n">
        <f aca="false">$F46*M46</f>
        <v>0</v>
      </c>
      <c r="AJ46" s="90" t="n">
        <f aca="false">$F46*N46</f>
        <v>0</v>
      </c>
      <c r="AK46" s="90" t="n">
        <f aca="false">F46*O46</f>
        <v>0</v>
      </c>
      <c r="AL46" s="94"/>
      <c r="AM46" s="90" t="n">
        <f aca="false">-CHOOSE($G$3,AC46-AE46,AE46-AC46)</f>
        <v>-69194.0665675331</v>
      </c>
      <c r="AN46" s="90" t="n">
        <f aca="false">-CHOOSE($G$3,AF46-AH46,AH46-AF46)</f>
        <v>-311.325583823715</v>
      </c>
      <c r="AO46" s="90" t="n">
        <f aca="false">-CHOOSE($G$3,AI46-AL46,AK46-AI46)</f>
        <v>-0</v>
      </c>
      <c r="AP46" s="107" t="n">
        <f aca="false">SUM(AM46:AO46)</f>
        <v>-69505.3921513568</v>
      </c>
      <c r="AR46" s="90" t="n">
        <f aca="false">-CHOOSE($G$3,AD46-AC46,AC46-AD46)</f>
        <v>-1251.56013597474</v>
      </c>
      <c r="AS46" s="90" t="n">
        <f aca="false">-CHOOSE($G$3,AG46-AF46,AF46-AG46)</f>
        <v>-234.667525495263</v>
      </c>
      <c r="AT46" s="90" t="n">
        <f aca="false">-CHOOSE($G$3,AJ46-AI46,AI46-AJ46:AJ47)</f>
        <v>-0</v>
      </c>
      <c r="AU46" s="107" t="n">
        <f aca="false">AR46+AS46+AT46</f>
        <v>-1486.22766147</v>
      </c>
      <c r="AV46" s="107"/>
      <c r="AW46" s="91" t="n">
        <f aca="false">AU46+AP46</f>
        <v>-70991.6198128268</v>
      </c>
      <c r="AY46" s="91" t="n">
        <f aca="false">AK46+AH46+AE46</f>
        <v>3.12890033993683</v>
      </c>
      <c r="AZ46" s="108"/>
    </row>
    <row r="47" customFormat="false" ht="12.75" hidden="false" customHeight="false" outlineLevel="0" collapsed="false">
      <c r="A47" s="25" t="n">
        <f aca="false">EDATE(A46,1)</f>
        <v>38078</v>
      </c>
      <c r="B47" s="95" t="n">
        <f aca="false">Inputs!AA42</f>
        <v>596</v>
      </c>
      <c r="C47" s="110"/>
      <c r="D47" s="97" t="n">
        <f aca="false">B47+C47</f>
        <v>596</v>
      </c>
      <c r="E47" s="86" t="n">
        <f aca="false">IF(Z47=0,0,IF(AND(Z47=1,$H$3=1),D47*U47,IF($H$3=2,D47,"N/A")))</f>
        <v>17880</v>
      </c>
      <c r="F47" s="86" t="n">
        <f aca="false">E47*Y47</f>
        <v>15064.185026948</v>
      </c>
      <c r="G47" s="98" t="n">
        <f aca="false">VLOOKUP($A47,[1]!Table,MATCH(G$4,[1]!Curves,0))</f>
        <v>4.293</v>
      </c>
      <c r="H47" s="99" t="n">
        <f aca="false">Inputs!AE42</f>
        <v>4.373</v>
      </c>
      <c r="I47" s="100" t="n">
        <f aca="false">Inputs!AB42</f>
        <v>0.0001</v>
      </c>
      <c r="J47" s="98" t="n">
        <f aca="false">VLOOKUP($A47,[1]!Table,MATCH(J$4,[1]!Curves,0))</f>
        <v>0.0125</v>
      </c>
      <c r="K47" s="99" t="n">
        <f aca="false">Inputs!AF42</f>
        <v>0.0275</v>
      </c>
      <c r="L47" s="100" t="n">
        <f aca="false">Inputs!AC42</f>
        <v>0.0001</v>
      </c>
      <c r="M47" s="105" t="n">
        <v>0</v>
      </c>
      <c r="N47" s="99" t="n">
        <f aca="false">Inputs!AG42</f>
        <v>0</v>
      </c>
      <c r="O47" s="101" t="n">
        <f aca="false">Inputs!AD42</f>
        <v>0</v>
      </c>
      <c r="P47" s="102"/>
      <c r="Q47" s="103" t="n">
        <f aca="false">M47+J47+G47</f>
        <v>4.3055</v>
      </c>
      <c r="R47" s="103" t="n">
        <f aca="false">N47+K47+H47</f>
        <v>4.4005</v>
      </c>
      <c r="S47" s="103" t="n">
        <f aca="false">O47+L47+I47</f>
        <v>0.0002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64670.5463206876</v>
      </c>
      <c r="AD47" s="90" t="n">
        <f aca="false">$F47*H47</f>
        <v>65875.6811228435</v>
      </c>
      <c r="AE47" s="90" t="n">
        <f aca="false">$F47*I47</f>
        <v>1.5064185026948</v>
      </c>
      <c r="AF47" s="90" t="n">
        <f aca="false">$F47*J47</f>
        <v>188.30231283685</v>
      </c>
      <c r="AG47" s="90" t="n">
        <f aca="false">$F47*K47</f>
        <v>414.265088241069</v>
      </c>
      <c r="AH47" s="90" t="n">
        <f aca="false">$F47*L47</f>
        <v>1.5064185026948</v>
      </c>
      <c r="AI47" s="90" t="n">
        <f aca="false">$F47*M47</f>
        <v>0</v>
      </c>
      <c r="AJ47" s="90" t="n">
        <f aca="false">$F47*N47</f>
        <v>0</v>
      </c>
      <c r="AK47" s="90" t="n">
        <f aca="false">F47*O47</f>
        <v>0</v>
      </c>
      <c r="AL47" s="94"/>
      <c r="AM47" s="90" t="n">
        <f aca="false">-CHOOSE($G$3,AC47-AE47,AE47-AC47)</f>
        <v>-64669.0399021849</v>
      </c>
      <c r="AN47" s="90" t="n">
        <f aca="false">-CHOOSE($G$3,AF47-AH47,AH47-AF47)</f>
        <v>-186.795894334155</v>
      </c>
      <c r="AO47" s="90" t="n">
        <f aca="false">-CHOOSE($G$3,AI47-AL47,AK47-AI47)</f>
        <v>-0</v>
      </c>
      <c r="AP47" s="107" t="n">
        <f aca="false">SUM(AM47:AO47)</f>
        <v>-64855.8357965191</v>
      </c>
      <c r="AR47" s="90" t="n">
        <f aca="false">-CHOOSE($G$3,AD47-AC47,AC47-AD47)</f>
        <v>-1205.13480215584</v>
      </c>
      <c r="AS47" s="90" t="n">
        <f aca="false">-CHOOSE($G$3,AG47-AF47,AF47-AG47)</f>
        <v>-225.962775404219</v>
      </c>
      <c r="AT47" s="90" t="n">
        <f aca="false">-CHOOSE($G$3,AJ47-AI47,AI47-AJ47:AJ48)</f>
        <v>-0</v>
      </c>
      <c r="AU47" s="107" t="n">
        <f aca="false">AR47+AS47+AT47</f>
        <v>-1431.09757756006</v>
      </c>
      <c r="AV47" s="107"/>
      <c r="AW47" s="91" t="n">
        <f aca="false">AU47+AP47</f>
        <v>-66286.9333740791</v>
      </c>
      <c r="AY47" s="91" t="n">
        <f aca="false">AK47+AH47+AE47</f>
        <v>3.01283700538959</v>
      </c>
      <c r="AZ47" s="108"/>
    </row>
    <row r="48" customFormat="false" ht="12.75" hidden="false" customHeight="false" outlineLevel="0" collapsed="false">
      <c r="A48" s="25" t="n">
        <f aca="false">EDATE(A47,1)</f>
        <v>38108</v>
      </c>
      <c r="B48" s="95" t="n">
        <f aca="false">Inputs!AA43</f>
        <v>596</v>
      </c>
      <c r="C48" s="110"/>
      <c r="D48" s="97" t="n">
        <f aca="false">B48+C48</f>
        <v>596</v>
      </c>
      <c r="E48" s="86" t="n">
        <f aca="false">IF(Z48=0,0,IF(AND(Z48=1,$H$3=1),D48*U48,IF($H$3=2,D48,"N/A")))</f>
        <v>18476</v>
      </c>
      <c r="F48" s="86" t="n">
        <f aca="false">E48*Y48</f>
        <v>15491.4028175459</v>
      </c>
      <c r="G48" s="98" t="n">
        <f aca="false">VLOOKUP($A48,[1]!Table,MATCH(G$4,[1]!Curves,0))</f>
        <v>4.283</v>
      </c>
      <c r="H48" s="99" t="n">
        <f aca="false">Inputs!AE43</f>
        <v>4.363</v>
      </c>
      <c r="I48" s="100" t="n">
        <f aca="false">Inputs!AB43</f>
        <v>0.0001</v>
      </c>
      <c r="J48" s="98" t="n">
        <f aca="false">VLOOKUP($A48,[1]!Table,MATCH(J$4,[1]!Curves,0))</f>
        <v>0.0125</v>
      </c>
      <c r="K48" s="99" t="n">
        <f aca="false">Inputs!AF43</f>
        <v>0.0275</v>
      </c>
      <c r="L48" s="100" t="n">
        <f aca="false">Inputs!AC43</f>
        <v>0.0001</v>
      </c>
      <c r="M48" s="105" t="n">
        <v>0</v>
      </c>
      <c r="N48" s="99" t="n">
        <f aca="false">Inputs!AG43</f>
        <v>0</v>
      </c>
      <c r="O48" s="101" t="n">
        <f aca="false">Inputs!AD43</f>
        <v>0</v>
      </c>
      <c r="P48" s="102"/>
      <c r="Q48" s="103" t="n">
        <f aca="false">M48+J48+G48</f>
        <v>4.2955</v>
      </c>
      <c r="R48" s="103" t="n">
        <f aca="false">N48+K48+H48</f>
        <v>4.3905</v>
      </c>
      <c r="S48" s="103" t="n">
        <f aca="false">O48+L48+I48</f>
        <v>0.0002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66349.6782675491</v>
      </c>
      <c r="AD48" s="90" t="n">
        <f aca="false">$F48*H48</f>
        <v>67588.9904929528</v>
      </c>
      <c r="AE48" s="90" t="n">
        <f aca="false">$F48*I48</f>
        <v>1.54914028175459</v>
      </c>
      <c r="AF48" s="90" t="n">
        <f aca="false">$F48*J48</f>
        <v>193.642535219324</v>
      </c>
      <c r="AG48" s="90" t="n">
        <f aca="false">$F48*K48</f>
        <v>426.013577482512</v>
      </c>
      <c r="AH48" s="90" t="n">
        <f aca="false">$F48*L48</f>
        <v>1.54914028175459</v>
      </c>
      <c r="AI48" s="90" t="n">
        <f aca="false">$F48*M48</f>
        <v>0</v>
      </c>
      <c r="AJ48" s="90" t="n">
        <f aca="false">$F48*N48</f>
        <v>0</v>
      </c>
      <c r="AK48" s="90" t="n">
        <f aca="false">F48*O48</f>
        <v>0</v>
      </c>
      <c r="AL48" s="94"/>
      <c r="AM48" s="90" t="n">
        <f aca="false">-CHOOSE($G$3,AC48-AE48,AE48-AC48)</f>
        <v>-66348.1291272673</v>
      </c>
      <c r="AN48" s="90" t="n">
        <f aca="false">-CHOOSE($G$3,AF48-AH48,AH48-AF48)</f>
        <v>-192.093394937569</v>
      </c>
      <c r="AO48" s="90" t="n">
        <f aca="false">-CHOOSE($G$3,AI48-AL48,AK48-AI48)</f>
        <v>-0</v>
      </c>
      <c r="AP48" s="107" t="n">
        <f aca="false">SUM(AM48:AO48)</f>
        <v>-66540.2225222049</v>
      </c>
      <c r="AR48" s="90" t="n">
        <f aca="false">-CHOOSE($G$3,AD48-AC48,AC48-AD48)</f>
        <v>-1239.31222540367</v>
      </c>
      <c r="AS48" s="90" t="n">
        <f aca="false">-CHOOSE($G$3,AG48-AF48,AF48-AG48)</f>
        <v>-232.371042263188</v>
      </c>
      <c r="AT48" s="90" t="n">
        <f aca="false">-CHOOSE($G$3,AJ48-AI48,AI48-AJ48:AJ49)</f>
        <v>-0</v>
      </c>
      <c r="AU48" s="107" t="n">
        <f aca="false">AR48+AS48+AT48</f>
        <v>-1471.68326766686</v>
      </c>
      <c r="AV48" s="107"/>
      <c r="AW48" s="91" t="n">
        <f aca="false">AU48+AP48</f>
        <v>-68011.9057898718</v>
      </c>
      <c r="AY48" s="91" t="n">
        <f aca="false">AK48+AH48+AE48</f>
        <v>3.09828056350918</v>
      </c>
      <c r="AZ48" s="108"/>
    </row>
    <row r="49" customFormat="false" ht="12.75" hidden="false" customHeight="false" outlineLevel="0" collapsed="false">
      <c r="A49" s="25" t="n">
        <f aca="false">EDATE(A48,1)</f>
        <v>38139</v>
      </c>
      <c r="B49" s="95" t="n">
        <f aca="false">Inputs!AA44</f>
        <v>596</v>
      </c>
      <c r="C49" s="110"/>
      <c r="D49" s="97" t="n">
        <f aca="false">B49+C49</f>
        <v>596</v>
      </c>
      <c r="E49" s="86" t="n">
        <f aca="false">IF(Z49=0,0,IF(AND(Z49=1,$H$3=1),D49*U49,IF($H$3=2,D49,"N/A")))</f>
        <v>17880</v>
      </c>
      <c r="F49" s="86" t="n">
        <f aca="false">E49*Y49</f>
        <v>14916.8487041619</v>
      </c>
      <c r="G49" s="98" t="n">
        <f aca="false">VLOOKUP($A49,[1]!Table,MATCH(G$4,[1]!Curves,0))</f>
        <v>4.303</v>
      </c>
      <c r="H49" s="99" t="n">
        <f aca="false">Inputs!AE44</f>
        <v>4.383</v>
      </c>
      <c r="I49" s="100" t="n">
        <f aca="false">Inputs!AB44</f>
        <v>0.0001</v>
      </c>
      <c r="J49" s="98" t="n">
        <f aca="false">VLOOKUP($A49,[1]!Table,MATCH(J$4,[1]!Curves,0))</f>
        <v>0.0125</v>
      </c>
      <c r="K49" s="99" t="n">
        <f aca="false">Inputs!AF44</f>
        <v>0.0275</v>
      </c>
      <c r="L49" s="100" t="n">
        <f aca="false">Inputs!AC44</f>
        <v>0.0001</v>
      </c>
      <c r="M49" s="105" t="n">
        <v>0</v>
      </c>
      <c r="N49" s="99" t="n">
        <f aca="false">Inputs!AG44</f>
        <v>0</v>
      </c>
      <c r="O49" s="101" t="n">
        <f aca="false">Inputs!AD44</f>
        <v>0</v>
      </c>
      <c r="P49" s="102"/>
      <c r="Q49" s="103" t="n">
        <f aca="false">M49+J49+G49</f>
        <v>4.3155</v>
      </c>
      <c r="R49" s="103" t="n">
        <f aca="false">N49+K49+H49</f>
        <v>4.4105</v>
      </c>
      <c r="S49" s="103" t="n">
        <f aca="false">O49+L49+I49</f>
        <v>0.0002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64187.1999740087</v>
      </c>
      <c r="AD49" s="90" t="n">
        <f aca="false">$F49*H49</f>
        <v>65380.5478703416</v>
      </c>
      <c r="AE49" s="90" t="n">
        <f aca="false">$F49*I49</f>
        <v>1.49168487041619</v>
      </c>
      <c r="AF49" s="90" t="n">
        <f aca="false">$F49*J49</f>
        <v>186.460608802024</v>
      </c>
      <c r="AG49" s="90" t="n">
        <f aca="false">$F49*K49</f>
        <v>410.213339364452</v>
      </c>
      <c r="AH49" s="90" t="n">
        <f aca="false">$F49*L49</f>
        <v>1.49168487041619</v>
      </c>
      <c r="AI49" s="90" t="n">
        <f aca="false">$F49*M49</f>
        <v>0</v>
      </c>
      <c r="AJ49" s="90" t="n">
        <f aca="false">$F49*N49</f>
        <v>0</v>
      </c>
      <c r="AK49" s="90" t="n">
        <f aca="false">F49*O49</f>
        <v>0</v>
      </c>
      <c r="AL49" s="94"/>
      <c r="AM49" s="90" t="n">
        <f aca="false">-CHOOSE($G$3,AC49-AE49,AE49-AC49)</f>
        <v>-64185.7082891382</v>
      </c>
      <c r="AN49" s="90" t="n">
        <f aca="false">-CHOOSE($G$3,AF49-AH49,AH49-AF49)</f>
        <v>-184.968923931608</v>
      </c>
      <c r="AO49" s="90" t="n">
        <f aca="false">-CHOOSE($G$3,AI49-AL49,AK49-AI49)</f>
        <v>-0</v>
      </c>
      <c r="AP49" s="107" t="n">
        <f aca="false">SUM(AM49:AO49)</f>
        <v>-64370.6772130698</v>
      </c>
      <c r="AR49" s="90" t="n">
        <f aca="false">-CHOOSE($G$3,AD49-AC49,AC49-AD49)</f>
        <v>-1193.34789633295</v>
      </c>
      <c r="AS49" s="90" t="n">
        <f aca="false">-CHOOSE($G$3,AG49-AF49,AF49-AG49)</f>
        <v>-223.752730562428</v>
      </c>
      <c r="AT49" s="90" t="n">
        <f aca="false">-CHOOSE($G$3,AJ49-AI49,AI49-AJ49:AJ50)</f>
        <v>-0</v>
      </c>
      <c r="AU49" s="107" t="n">
        <f aca="false">AR49+AS49+AT49</f>
        <v>-1417.10062689538</v>
      </c>
      <c r="AV49" s="107"/>
      <c r="AW49" s="91" t="n">
        <f aca="false">AU49+AP49</f>
        <v>-65787.7778399652</v>
      </c>
      <c r="AY49" s="91" t="n">
        <f aca="false">AK49+AH49+AE49</f>
        <v>2.98336974083238</v>
      </c>
      <c r="AZ49" s="108"/>
    </row>
    <row r="50" customFormat="false" ht="12.75" hidden="false" customHeight="false" outlineLevel="0" collapsed="false">
      <c r="A50" s="25" t="n">
        <f aca="false">EDATE(A49,1)</f>
        <v>38169</v>
      </c>
      <c r="B50" s="95" t="n">
        <f aca="false">Inputs!AA45</f>
        <v>596</v>
      </c>
      <c r="C50" s="110"/>
      <c r="D50" s="97" t="n">
        <f aca="false">B50+C50</f>
        <v>596</v>
      </c>
      <c r="E50" s="86" t="n">
        <f aca="false">IF(Z50=0,0,IF(AND(Z50=1,$H$3=1),D50*U50,IF($H$3=2,D50,"N/A")))</f>
        <v>18476</v>
      </c>
      <c r="F50" s="86" t="n">
        <f aca="false">E50*Y50</f>
        <v>15339.4602050084</v>
      </c>
      <c r="G50" s="98" t="n">
        <f aca="false">VLOOKUP($A50,[1]!Table,MATCH(G$4,[1]!Curves,0))</f>
        <v>4.324</v>
      </c>
      <c r="H50" s="99" t="n">
        <f aca="false">Inputs!AE45</f>
        <v>4.404</v>
      </c>
      <c r="I50" s="100" t="n">
        <f aca="false">Inputs!AB45</f>
        <v>0.0001</v>
      </c>
      <c r="J50" s="98" t="n">
        <f aca="false">VLOOKUP($A50,[1]!Table,MATCH(J$4,[1]!Curves,0))</f>
        <v>0.0125</v>
      </c>
      <c r="K50" s="99" t="n">
        <f aca="false">Inputs!AF45</f>
        <v>0.0275</v>
      </c>
      <c r="L50" s="100" t="n">
        <f aca="false">Inputs!AC45</f>
        <v>0.0001</v>
      </c>
      <c r="M50" s="105" t="n">
        <v>0</v>
      </c>
      <c r="N50" s="99" t="n">
        <f aca="false">Inputs!AG45</f>
        <v>0</v>
      </c>
      <c r="O50" s="101" t="n">
        <f aca="false">Inputs!AD45</f>
        <v>0</v>
      </c>
      <c r="P50" s="102"/>
      <c r="Q50" s="103" t="n">
        <f aca="false">M50+J50+G50</f>
        <v>4.3365</v>
      </c>
      <c r="R50" s="103" t="n">
        <f aca="false">N50+K50+H50</f>
        <v>4.4315</v>
      </c>
      <c r="S50" s="103" t="n">
        <f aca="false">O50+L50+I50</f>
        <v>0.0002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66327.8259264563</v>
      </c>
      <c r="AD50" s="90" t="n">
        <f aca="false">$F50*H50</f>
        <v>67554.9827428569</v>
      </c>
      <c r="AE50" s="90" t="n">
        <f aca="false">$F50*I50</f>
        <v>1.53394602050084</v>
      </c>
      <c r="AF50" s="90" t="n">
        <f aca="false">$F50*J50</f>
        <v>191.743252562605</v>
      </c>
      <c r="AG50" s="90" t="n">
        <f aca="false">$F50*K50</f>
        <v>421.835155637731</v>
      </c>
      <c r="AH50" s="90" t="n">
        <f aca="false">$F50*L50</f>
        <v>1.53394602050084</v>
      </c>
      <c r="AI50" s="90" t="n">
        <f aca="false">$F50*M50</f>
        <v>0</v>
      </c>
      <c r="AJ50" s="90" t="n">
        <f aca="false">$F50*N50</f>
        <v>0</v>
      </c>
      <c r="AK50" s="90" t="n">
        <f aca="false">F50*O50</f>
        <v>0</v>
      </c>
      <c r="AL50" s="94"/>
      <c r="AM50" s="90" t="n">
        <f aca="false">-CHOOSE($G$3,AC50-AE50,AE50-AC50)</f>
        <v>-66326.2919804358</v>
      </c>
      <c r="AN50" s="90" t="n">
        <f aca="false">-CHOOSE($G$3,AF50-AH50,AH50-AF50)</f>
        <v>-190.209306542104</v>
      </c>
      <c r="AO50" s="90" t="n">
        <f aca="false">-CHOOSE($G$3,AI50-AL50,AK50-AI50)</f>
        <v>-0</v>
      </c>
      <c r="AP50" s="107" t="n">
        <f aca="false">SUM(AM50:AO50)</f>
        <v>-66516.5012869779</v>
      </c>
      <c r="AR50" s="90" t="n">
        <f aca="false">-CHOOSE($G$3,AD50-AC50,AC50-AD50)</f>
        <v>-1227.15681640066</v>
      </c>
      <c r="AS50" s="90" t="n">
        <f aca="false">-CHOOSE($G$3,AG50-AF50,AF50-AG50)</f>
        <v>-230.091903075126</v>
      </c>
      <c r="AT50" s="90" t="n">
        <f aca="false">-CHOOSE($G$3,AJ50-AI50,AI50-AJ50:AJ51)</f>
        <v>-0</v>
      </c>
      <c r="AU50" s="107" t="n">
        <f aca="false">AR50+AS50+AT50</f>
        <v>-1457.24871947579</v>
      </c>
      <c r="AV50" s="107"/>
      <c r="AW50" s="91" t="n">
        <f aca="false">AU50+AP50</f>
        <v>-67973.7500064536</v>
      </c>
      <c r="AY50" s="91" t="n">
        <f aca="false">AK50+AH50+AE50</f>
        <v>3.06789204100168</v>
      </c>
      <c r="AZ50" s="108"/>
    </row>
    <row r="51" customFormat="false" ht="12.75" hidden="false" customHeight="false" outlineLevel="0" collapsed="false">
      <c r="A51" s="25" t="n">
        <f aca="false">EDATE(A50,1)</f>
        <v>38200</v>
      </c>
      <c r="B51" s="95" t="n">
        <f aca="false">Inputs!AA46</f>
        <v>596</v>
      </c>
      <c r="C51" s="110"/>
      <c r="D51" s="97" t="n">
        <f aca="false">B51+C51</f>
        <v>596</v>
      </c>
      <c r="E51" s="86" t="n">
        <f aca="false">IF(Z51=0,0,IF(AND(Z51=1,$H$3=1),D51*U51,IF($H$3=2,D51,"N/A")))</f>
        <v>18476</v>
      </c>
      <c r="F51" s="86" t="n">
        <f aca="false">E51*Y51</f>
        <v>15262.5959244738</v>
      </c>
      <c r="G51" s="98" t="n">
        <f aca="false">VLOOKUP($A51,[1]!Table,MATCH(G$4,[1]!Curves,0))</f>
        <v>4.348</v>
      </c>
      <c r="H51" s="99" t="n">
        <f aca="false">Inputs!AE46</f>
        <v>4.428</v>
      </c>
      <c r="I51" s="100" t="n">
        <f aca="false">Inputs!AB46</f>
        <v>0.0001</v>
      </c>
      <c r="J51" s="98" t="n">
        <f aca="false">VLOOKUP($A51,[1]!Table,MATCH(J$4,[1]!Curves,0))</f>
        <v>0.0125</v>
      </c>
      <c r="K51" s="99" t="n">
        <f aca="false">Inputs!AF46</f>
        <v>0.0275</v>
      </c>
      <c r="L51" s="100" t="n">
        <f aca="false">Inputs!AC46</f>
        <v>0.0001</v>
      </c>
      <c r="M51" s="105" t="n">
        <v>0</v>
      </c>
      <c r="N51" s="99" t="n">
        <f aca="false">Inputs!AG46</f>
        <v>0</v>
      </c>
      <c r="O51" s="101" t="n">
        <f aca="false">Inputs!AD46</f>
        <v>0</v>
      </c>
      <c r="P51" s="102"/>
      <c r="Q51" s="103" t="n">
        <f aca="false">M51+J51+G51</f>
        <v>4.3605</v>
      </c>
      <c r="R51" s="103" t="n">
        <f aca="false">N51+K51+H51</f>
        <v>4.4555</v>
      </c>
      <c r="S51" s="103" t="n">
        <f aca="false">O51+L51+I51</f>
        <v>0.0002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66361.767079612</v>
      </c>
      <c r="AD51" s="90" t="n">
        <f aca="false">$F51*H51</f>
        <v>67582.7747535699</v>
      </c>
      <c r="AE51" s="90" t="n">
        <f aca="false">$F51*I51</f>
        <v>1.52625959244738</v>
      </c>
      <c r="AF51" s="90" t="n">
        <f aca="false">$F51*J51</f>
        <v>190.782449055922</v>
      </c>
      <c r="AG51" s="90" t="n">
        <f aca="false">$F51*K51</f>
        <v>419.721387923029</v>
      </c>
      <c r="AH51" s="90" t="n">
        <f aca="false">$F51*L51</f>
        <v>1.52625959244738</v>
      </c>
      <c r="AI51" s="90" t="n">
        <f aca="false">$F51*M51</f>
        <v>0</v>
      </c>
      <c r="AJ51" s="90" t="n">
        <f aca="false">$F51*N51</f>
        <v>0</v>
      </c>
      <c r="AK51" s="90" t="n">
        <f aca="false">F51*O51</f>
        <v>0</v>
      </c>
      <c r="AL51" s="94"/>
      <c r="AM51" s="90" t="n">
        <f aca="false">-CHOOSE($G$3,AC51-AE51,AE51-AC51)</f>
        <v>-66360.2408200196</v>
      </c>
      <c r="AN51" s="90" t="n">
        <f aca="false">-CHOOSE($G$3,AF51-AH51,AH51-AF51)</f>
        <v>-189.256189463475</v>
      </c>
      <c r="AO51" s="90" t="n">
        <f aca="false">-CHOOSE($G$3,AI51-AL51,AK51-AI51)</f>
        <v>-0</v>
      </c>
      <c r="AP51" s="107" t="n">
        <f aca="false">SUM(AM51:AO51)</f>
        <v>-66549.4970094831</v>
      </c>
      <c r="AR51" s="90" t="n">
        <f aca="false">-CHOOSE($G$3,AD51-AC51,AC51-AD51)</f>
        <v>-1221.00767395791</v>
      </c>
      <c r="AS51" s="90" t="n">
        <f aca="false">-CHOOSE($G$3,AG51-AF51,AF51-AG51)</f>
        <v>-228.938938867107</v>
      </c>
      <c r="AT51" s="90" t="n">
        <f aca="false">-CHOOSE($G$3,AJ51-AI51,AI51-AJ51:AJ52)</f>
        <v>-0</v>
      </c>
      <c r="AU51" s="107" t="n">
        <f aca="false">AR51+AS51+AT51</f>
        <v>-1449.94661282502</v>
      </c>
      <c r="AV51" s="107"/>
      <c r="AW51" s="91" t="n">
        <f aca="false">AU51+AP51</f>
        <v>-67999.4436223081</v>
      </c>
      <c r="AY51" s="91" t="n">
        <f aca="false">AK51+AH51+AE51</f>
        <v>3.05251918489476</v>
      </c>
      <c r="AZ51" s="108"/>
    </row>
    <row r="52" customFormat="false" ht="12.75" hidden="false" customHeight="false" outlineLevel="0" collapsed="false">
      <c r="A52" s="25" t="n">
        <f aca="false">EDATE(A51,1)</f>
        <v>38231</v>
      </c>
      <c r="B52" s="95" t="n">
        <f aca="false">Inputs!AA47</f>
        <v>596</v>
      </c>
      <c r="C52" s="110"/>
      <c r="D52" s="97" t="n">
        <f aca="false">B52+C52</f>
        <v>596</v>
      </c>
      <c r="E52" s="86" t="n">
        <f aca="false">IF(Z52=0,0,IF(AND(Z52=1,$H$3=1),D52*U52,IF($H$3=2,D52,"N/A")))</f>
        <v>17880</v>
      </c>
      <c r="F52" s="86" t="n">
        <f aca="false">E52*Y52</f>
        <v>14695.9778886288</v>
      </c>
      <c r="G52" s="98" t="n">
        <f aca="false">VLOOKUP($A52,[1]!Table,MATCH(G$4,[1]!Curves,0))</f>
        <v>4.358</v>
      </c>
      <c r="H52" s="99" t="n">
        <f aca="false">Inputs!AE47</f>
        <v>4.438</v>
      </c>
      <c r="I52" s="100" t="n">
        <f aca="false">Inputs!AB47</f>
        <v>0.0001</v>
      </c>
      <c r="J52" s="98" t="n">
        <f aca="false">VLOOKUP($A52,[1]!Table,MATCH(J$4,[1]!Curves,0))</f>
        <v>0.0125</v>
      </c>
      <c r="K52" s="99" t="n">
        <f aca="false">Inputs!AF47</f>
        <v>0.0275</v>
      </c>
      <c r="L52" s="100" t="n">
        <f aca="false">Inputs!AC47</f>
        <v>0.0001</v>
      </c>
      <c r="M52" s="105" t="n">
        <v>0</v>
      </c>
      <c r="N52" s="99" t="n">
        <f aca="false">Inputs!AG47</f>
        <v>0</v>
      </c>
      <c r="O52" s="101" t="n">
        <f aca="false">Inputs!AD47</f>
        <v>0</v>
      </c>
      <c r="P52" s="102"/>
      <c r="Q52" s="103" t="n">
        <f aca="false">M52+J52+G52</f>
        <v>4.3705</v>
      </c>
      <c r="R52" s="103" t="n">
        <f aca="false">N52+K52+H52</f>
        <v>4.4655</v>
      </c>
      <c r="S52" s="103" t="n">
        <f aca="false">O52+L52+I52</f>
        <v>0.0002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64045.0716386443</v>
      </c>
      <c r="AD52" s="90" t="n">
        <f aca="false">$F52*H52</f>
        <v>65220.7498697346</v>
      </c>
      <c r="AE52" s="90" t="n">
        <f aca="false">$F52*I52</f>
        <v>1.46959778886288</v>
      </c>
      <c r="AF52" s="90" t="n">
        <f aca="false">$F52*J52</f>
        <v>183.69972360786</v>
      </c>
      <c r="AG52" s="90" t="n">
        <f aca="false">$F52*K52</f>
        <v>404.139391937292</v>
      </c>
      <c r="AH52" s="90" t="n">
        <f aca="false">$F52*L52</f>
        <v>1.46959778886288</v>
      </c>
      <c r="AI52" s="90" t="n">
        <f aca="false">$F52*M52</f>
        <v>0</v>
      </c>
      <c r="AJ52" s="90" t="n">
        <f aca="false">$F52*N52</f>
        <v>0</v>
      </c>
      <c r="AK52" s="90" t="n">
        <f aca="false">F52*O52</f>
        <v>0</v>
      </c>
      <c r="AL52" s="94"/>
      <c r="AM52" s="90" t="n">
        <f aca="false">-CHOOSE($G$3,AC52-AE52,AE52-AC52)</f>
        <v>-64043.6020408554</v>
      </c>
      <c r="AN52" s="90" t="n">
        <f aca="false">-CHOOSE($G$3,AF52-AH52,AH52-AF52)</f>
        <v>-182.230125818997</v>
      </c>
      <c r="AO52" s="90" t="n">
        <f aca="false">-CHOOSE($G$3,AI52-AL52,AK52-AI52)</f>
        <v>-0</v>
      </c>
      <c r="AP52" s="107" t="n">
        <f aca="false">SUM(AM52:AO52)</f>
        <v>-64225.8321666744</v>
      </c>
      <c r="AR52" s="90" t="n">
        <f aca="false">-CHOOSE($G$3,AD52-AC52,AC52-AD52)</f>
        <v>-1175.6782310903</v>
      </c>
      <c r="AS52" s="90" t="n">
        <f aca="false">-CHOOSE($G$3,AG52-AF52,AF52-AG52)</f>
        <v>-220.439668329432</v>
      </c>
      <c r="AT52" s="90" t="n">
        <f aca="false">-CHOOSE($G$3,AJ52-AI52,AI52-AJ52:AJ53)</f>
        <v>-0</v>
      </c>
      <c r="AU52" s="107" t="n">
        <f aca="false">AR52+AS52+AT52</f>
        <v>-1396.11789941973</v>
      </c>
      <c r="AV52" s="107"/>
      <c r="AW52" s="91" t="n">
        <f aca="false">AU52+AP52</f>
        <v>-65621.9500660941</v>
      </c>
      <c r="AY52" s="91" t="n">
        <f aca="false">AK52+AH52+AE52</f>
        <v>2.93919557772576</v>
      </c>
      <c r="AZ52" s="108"/>
    </row>
    <row r="53" customFormat="false" ht="12.75" hidden="false" customHeight="false" outlineLevel="0" collapsed="false">
      <c r="A53" s="25" t="n">
        <f aca="false">EDATE(A52,1)</f>
        <v>38261</v>
      </c>
      <c r="B53" s="95" t="n">
        <f aca="false">Inputs!AA48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98" t="n">
        <f aca="false">VLOOKUP($A53,[1]!Table,MATCH(G$4,[1]!Curves,0))</f>
        <v>4.388</v>
      </c>
      <c r="H53" s="99" t="n">
        <f aca="false">Inputs!AE48</f>
        <v>4.468</v>
      </c>
      <c r="I53" s="100" t="n">
        <f aca="false">Inputs!AB48</f>
        <v>0</v>
      </c>
      <c r="J53" s="98" t="n">
        <f aca="false">VLOOKUP($A53,[1]!Table,MATCH(J$4,[1]!Curves,0))</f>
        <v>0.0125</v>
      </c>
      <c r="K53" s="99" t="n">
        <f aca="false">Inputs!AF48</f>
        <v>0.0275</v>
      </c>
      <c r="L53" s="100" t="n">
        <f aca="false">Inputs!AC48</f>
        <v>0</v>
      </c>
      <c r="M53" s="105" t="n">
        <v>0</v>
      </c>
      <c r="N53" s="99" t="n">
        <f aca="false">Inputs!AG48</f>
        <v>0</v>
      </c>
      <c r="O53" s="101" t="n">
        <f aca="false">Inputs!AD48</f>
        <v>0</v>
      </c>
      <c r="P53" s="102"/>
      <c r="Q53" s="103" t="n">
        <f aca="false">M53+J53+G53</f>
        <v>4.4005</v>
      </c>
      <c r="R53" s="103" t="n">
        <f aca="false">N53+K53+H53</f>
        <v>4.4955</v>
      </c>
      <c r="S53" s="103" t="n">
        <f aca="false">O53+L53+I53</f>
        <v>0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91" t="n">
        <f aca="false">AK53+AH53+AE53</f>
        <v>0</v>
      </c>
      <c r="AZ53" s="108"/>
    </row>
    <row r="54" customFormat="false" ht="12.75" hidden="false" customHeight="false" outlineLevel="0" collapsed="false">
      <c r="A54" s="25" t="n">
        <f aca="false">EDATE(A53,1)</f>
        <v>38292</v>
      </c>
      <c r="B54" s="95" t="n">
        <f aca="false">Inputs!AA49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98" t="n">
        <f aca="false">VLOOKUP($A54,[1]!Table,MATCH(G$4,[1]!Curves,0))</f>
        <v>4.528</v>
      </c>
      <c r="H54" s="99" t="n">
        <f aca="false">Inputs!AE49</f>
        <v>4.608</v>
      </c>
      <c r="I54" s="100" t="n">
        <f aca="false">Inputs!AB49</f>
        <v>0</v>
      </c>
      <c r="J54" s="98" t="n">
        <f aca="false">VLOOKUP($A54,[1]!Table,MATCH(J$4,[1]!Curves,0))</f>
        <v>0.02</v>
      </c>
      <c r="K54" s="99" t="n">
        <f aca="false">Inputs!AF49</f>
        <v>0.035</v>
      </c>
      <c r="L54" s="100" t="n">
        <f aca="false">Inputs!AC49</f>
        <v>0</v>
      </c>
      <c r="M54" s="105" t="n">
        <v>0</v>
      </c>
      <c r="N54" s="99" t="n">
        <f aca="false">Inputs!AG49</f>
        <v>0</v>
      </c>
      <c r="O54" s="101" t="n">
        <f aca="false">Inputs!AD49</f>
        <v>0</v>
      </c>
      <c r="P54" s="102"/>
      <c r="Q54" s="103" t="n">
        <f aca="false">M54+J54+G54</f>
        <v>4.548</v>
      </c>
      <c r="R54" s="103" t="n">
        <f aca="false">N54+K54+H54</f>
        <v>4.643</v>
      </c>
      <c r="S54" s="103" t="n">
        <f aca="false">O54+L54+I54</f>
        <v>0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91" t="n">
        <f aca="false">AK54+AH54+AE54</f>
        <v>0</v>
      </c>
      <c r="AZ54" s="108"/>
    </row>
    <row r="55" customFormat="false" ht="12.75" hidden="false" customHeight="false" outlineLevel="0" collapsed="false">
      <c r="A55" s="25" t="n">
        <f aca="false">EDATE(A54,1)</f>
        <v>38322</v>
      </c>
      <c r="B55" s="95" t="n">
        <f aca="false">Inputs!AA50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98" t="n">
        <f aca="false">VLOOKUP($A55,[1]!Table,MATCH(G$4,[1]!Curves,0))</f>
        <v>4.668</v>
      </c>
      <c r="H55" s="99" t="n">
        <f aca="false">Inputs!AE50</f>
        <v>4.748</v>
      </c>
      <c r="I55" s="100" t="n">
        <f aca="false">Inputs!AB50</f>
        <v>0</v>
      </c>
      <c r="J55" s="98" t="n">
        <f aca="false">VLOOKUP($A55,[1]!Table,MATCH(J$4,[1]!Curves,0))</f>
        <v>0.02</v>
      </c>
      <c r="K55" s="99" t="n">
        <f aca="false">Inputs!AF50</f>
        <v>0.035</v>
      </c>
      <c r="L55" s="100" t="n">
        <f aca="false">Inputs!AC50</f>
        <v>0</v>
      </c>
      <c r="M55" s="105" t="n">
        <v>0</v>
      </c>
      <c r="N55" s="99" t="n">
        <f aca="false">Inputs!AG50</f>
        <v>0</v>
      </c>
      <c r="O55" s="101" t="n">
        <f aca="false">Inputs!AD50</f>
        <v>0</v>
      </c>
      <c r="P55" s="102"/>
      <c r="Q55" s="103" t="n">
        <f aca="false">M55+J55+G55</f>
        <v>4.688</v>
      </c>
      <c r="R55" s="103" t="n">
        <f aca="false">N55+K55+H55</f>
        <v>4.783</v>
      </c>
      <c r="S55" s="103" t="n">
        <f aca="false">O55+L55+I55</f>
        <v>0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91" t="n">
        <f aca="false">AK55+AH55+AE55</f>
        <v>0</v>
      </c>
      <c r="AZ55" s="108"/>
    </row>
    <row r="56" customFormat="false" ht="12.75" hidden="false" customHeight="false" outlineLevel="0" collapsed="false">
      <c r="A56" s="25" t="n">
        <f aca="false">EDATE(A55,1)</f>
        <v>38353</v>
      </c>
      <c r="B56" s="95" t="n">
        <f aca="false">Inputs!AA51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98" t="n">
        <f aca="false">VLOOKUP($A56,[1]!Table,MATCH(G$4,[1]!Curves,0))</f>
        <v>4.718</v>
      </c>
      <c r="H56" s="99" t="n">
        <f aca="false">Inputs!AE51</f>
        <v>4.798</v>
      </c>
      <c r="I56" s="100" t="n">
        <f aca="false">Inputs!AB51</f>
        <v>0</v>
      </c>
      <c r="J56" s="98" t="n">
        <f aca="false">VLOOKUP($A56,[1]!Table,MATCH(J$4,[1]!Curves,0))</f>
        <v>0.02</v>
      </c>
      <c r="K56" s="99" t="n">
        <f aca="false">Inputs!AF51</f>
        <v>0.035</v>
      </c>
      <c r="L56" s="100" t="n">
        <f aca="false">Inputs!AC51</f>
        <v>0</v>
      </c>
      <c r="M56" s="105" t="n">
        <v>0</v>
      </c>
      <c r="N56" s="99" t="n">
        <f aca="false">Inputs!AG51</f>
        <v>0</v>
      </c>
      <c r="O56" s="101" t="n">
        <f aca="false">Inputs!AD51</f>
        <v>0</v>
      </c>
      <c r="P56" s="102"/>
      <c r="Q56" s="103" t="n">
        <f aca="false">M56+J56+G56</f>
        <v>4.738</v>
      </c>
      <c r="R56" s="103" t="n">
        <f aca="false">N56+K56+H56</f>
        <v>4.833</v>
      </c>
      <c r="S56" s="103" t="n">
        <f aca="false">O56+L56+I56</f>
        <v>0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91" t="n">
        <f aca="false">AK56+AH56+AE56</f>
        <v>0</v>
      </c>
      <c r="AZ56" s="108"/>
    </row>
    <row r="57" customFormat="false" ht="12.75" hidden="false" customHeight="false" outlineLevel="0" collapsed="false">
      <c r="A57" s="25" t="n">
        <f aca="false">EDATE(A56,1)</f>
        <v>38384</v>
      </c>
      <c r="B57" s="95" t="n">
        <f aca="false">Inputs!AA52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98" t="n">
        <f aca="false">VLOOKUP($A57,[1]!Table,MATCH(G$4,[1]!Curves,0))</f>
        <v>4.598</v>
      </c>
      <c r="H57" s="99" t="n">
        <f aca="false">Inputs!AE52</f>
        <v>4.678</v>
      </c>
      <c r="I57" s="100" t="n">
        <f aca="false">Inputs!AB52</f>
        <v>0</v>
      </c>
      <c r="J57" s="98" t="n">
        <f aca="false">VLOOKUP($A57,[1]!Table,MATCH(J$4,[1]!Curves,0))</f>
        <v>0.02</v>
      </c>
      <c r="K57" s="99" t="n">
        <f aca="false">Inputs!AF52</f>
        <v>0.035</v>
      </c>
      <c r="L57" s="100" t="n">
        <f aca="false">Inputs!AC52</f>
        <v>0</v>
      </c>
      <c r="M57" s="105" t="n">
        <v>0</v>
      </c>
      <c r="N57" s="99" t="n">
        <f aca="false">Inputs!AG52</f>
        <v>0</v>
      </c>
      <c r="O57" s="101" t="n">
        <f aca="false">Inputs!AD52</f>
        <v>0</v>
      </c>
      <c r="P57" s="102"/>
      <c r="Q57" s="103" t="n">
        <f aca="false">M57+J57+G57</f>
        <v>4.618</v>
      </c>
      <c r="R57" s="103" t="n">
        <f aca="false">N57+K57+H57</f>
        <v>4.713</v>
      </c>
      <c r="S57" s="103" t="n">
        <f aca="false">O57+L57+I57</f>
        <v>0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91" t="n">
        <f aca="false">AK57+AH57+AE57</f>
        <v>0</v>
      </c>
      <c r="AZ57" s="108"/>
    </row>
    <row r="58" customFormat="false" ht="12.75" hidden="false" customHeight="false" outlineLevel="0" collapsed="false">
      <c r="A58" s="25" t="n">
        <f aca="false">EDATE(A57,1)</f>
        <v>38412</v>
      </c>
      <c r="B58" s="95" t="n">
        <f aca="false">Inputs!AA53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98" t="n">
        <f aca="false">VLOOKUP($A58,[1]!Table,MATCH(G$4,[1]!Curves,0))</f>
        <v>4.473</v>
      </c>
      <c r="H58" s="99" t="n">
        <f aca="false">Inputs!AE53</f>
        <v>4.553</v>
      </c>
      <c r="I58" s="100" t="n">
        <f aca="false">Inputs!AB53</f>
        <v>0</v>
      </c>
      <c r="J58" s="98" t="n">
        <f aca="false">VLOOKUP($A58,[1]!Table,MATCH(J$4,[1]!Curves,0))</f>
        <v>0.02</v>
      </c>
      <c r="K58" s="99" t="n">
        <f aca="false">Inputs!AF53</f>
        <v>0.035</v>
      </c>
      <c r="L58" s="100" t="n">
        <f aca="false">Inputs!AC53</f>
        <v>0</v>
      </c>
      <c r="M58" s="105" t="n">
        <v>0</v>
      </c>
      <c r="N58" s="99" t="n">
        <f aca="false">Inputs!AG53</f>
        <v>0</v>
      </c>
      <c r="O58" s="101" t="n">
        <f aca="false">Inputs!AD53</f>
        <v>0</v>
      </c>
      <c r="P58" s="102"/>
      <c r="Q58" s="103" t="n">
        <f aca="false">M58+J58+G58</f>
        <v>4.493</v>
      </c>
      <c r="R58" s="103" t="n">
        <f aca="false">N58+K58+H58</f>
        <v>4.588</v>
      </c>
      <c r="S58" s="103" t="n">
        <f aca="false">O58+L58+I58</f>
        <v>0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91" t="n">
        <f aca="false">AK58+AH58+AE58</f>
        <v>0</v>
      </c>
      <c r="AZ58" s="108"/>
    </row>
    <row r="59" customFormat="false" ht="12.75" hidden="false" customHeight="false" outlineLevel="0" collapsed="false">
      <c r="A59" s="25" t="n">
        <f aca="false">EDATE(A58,1)</f>
        <v>38443</v>
      </c>
      <c r="B59" s="95" t="n">
        <f aca="false">Inputs!AA54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98" t="n">
        <f aca="false">VLOOKUP($A59,[1]!Table,MATCH(G$4,[1]!Curves,0))</f>
        <v>4.343</v>
      </c>
      <c r="H59" s="99" t="n">
        <f aca="false">Inputs!AE54</f>
        <v>4.423</v>
      </c>
      <c r="I59" s="100" t="n">
        <f aca="false">Inputs!AB54</f>
        <v>0</v>
      </c>
      <c r="J59" s="98" t="n">
        <f aca="false">VLOOKUP($A59,[1]!Table,MATCH(J$4,[1]!Curves,0))</f>
        <v>0.0125</v>
      </c>
      <c r="K59" s="99" t="n">
        <f aca="false">Inputs!AF54</f>
        <v>0.0275</v>
      </c>
      <c r="L59" s="100" t="n">
        <f aca="false">Inputs!AC54</f>
        <v>0</v>
      </c>
      <c r="M59" s="105" t="n">
        <v>0</v>
      </c>
      <c r="N59" s="99" t="n">
        <f aca="false">Inputs!AG54</f>
        <v>0</v>
      </c>
      <c r="O59" s="101" t="n">
        <f aca="false">Inputs!AD54</f>
        <v>0</v>
      </c>
      <c r="P59" s="102"/>
      <c r="Q59" s="103" t="n">
        <f aca="false">M59+J59+G59</f>
        <v>4.3555</v>
      </c>
      <c r="R59" s="103" t="n">
        <f aca="false">N59+K59+H59</f>
        <v>4.4505</v>
      </c>
      <c r="S59" s="103" t="n">
        <f aca="false">O59+L59+I59</f>
        <v>0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91" t="n">
        <f aca="false">AK59+AH59+AE59</f>
        <v>0</v>
      </c>
      <c r="AZ59" s="108"/>
    </row>
    <row r="60" customFormat="false" ht="12.75" hidden="false" customHeight="false" outlineLevel="0" collapsed="false">
      <c r="A60" s="25" t="n">
        <f aca="false">EDATE(A59,1)</f>
        <v>38473</v>
      </c>
      <c r="B60" s="95" t="n">
        <f aca="false">Inputs!AA55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98" t="n">
        <f aca="false">VLOOKUP($A60,[1]!Table,MATCH(G$4,[1]!Curves,0))</f>
        <v>4.333</v>
      </c>
      <c r="H60" s="99" t="n">
        <f aca="false">Inputs!AE55</f>
        <v>4.413</v>
      </c>
      <c r="I60" s="100" t="n">
        <f aca="false">Inputs!AB55</f>
        <v>0</v>
      </c>
      <c r="J60" s="98" t="n">
        <f aca="false">VLOOKUP($A60,[1]!Table,MATCH(J$4,[1]!Curves,0))</f>
        <v>0.0125</v>
      </c>
      <c r="K60" s="99" t="n">
        <f aca="false">Inputs!AF55</f>
        <v>0.0275</v>
      </c>
      <c r="L60" s="100" t="n">
        <f aca="false">Inputs!AC55</f>
        <v>0</v>
      </c>
      <c r="M60" s="105" t="n">
        <v>0</v>
      </c>
      <c r="N60" s="99" t="n">
        <f aca="false">Inputs!AG55</f>
        <v>0</v>
      </c>
      <c r="O60" s="101" t="n">
        <f aca="false">Inputs!AD55</f>
        <v>0</v>
      </c>
      <c r="P60" s="102"/>
      <c r="Q60" s="103" t="n">
        <f aca="false">M60+J60+G60</f>
        <v>4.3455</v>
      </c>
      <c r="R60" s="103" t="n">
        <f aca="false">N60+K60+H60</f>
        <v>4.4405</v>
      </c>
      <c r="S60" s="103" t="n">
        <f aca="false">O60+L60+I60</f>
        <v>0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91" t="n">
        <f aca="false">AK60+AH60+AE60</f>
        <v>0</v>
      </c>
      <c r="AZ60" s="108"/>
    </row>
    <row r="61" customFormat="false" ht="12.75" hidden="false" customHeight="false" outlineLevel="0" collapsed="false">
      <c r="A61" s="25" t="n">
        <f aca="false">EDATE(A60,1)</f>
        <v>38504</v>
      </c>
      <c r="B61" s="95" t="n">
        <f aca="false">Inputs!AA56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98" t="n">
        <f aca="false">VLOOKUP($A61,[1]!Table,MATCH(G$4,[1]!Curves,0))</f>
        <v>4.353</v>
      </c>
      <c r="H61" s="99" t="n">
        <f aca="false">Inputs!AE56</f>
        <v>4.433</v>
      </c>
      <c r="I61" s="100" t="n">
        <f aca="false">Inputs!AB56</f>
        <v>0</v>
      </c>
      <c r="J61" s="98" t="n">
        <f aca="false">VLOOKUP($A61,[1]!Table,MATCH(J$4,[1]!Curves,0))</f>
        <v>0.0125</v>
      </c>
      <c r="K61" s="99" t="n">
        <f aca="false">Inputs!AF56</f>
        <v>0.0275</v>
      </c>
      <c r="L61" s="100" t="n">
        <f aca="false">Inputs!AC56</f>
        <v>0</v>
      </c>
      <c r="M61" s="105" t="n">
        <v>0</v>
      </c>
      <c r="N61" s="99" t="n">
        <f aca="false">Inputs!AG56</f>
        <v>0</v>
      </c>
      <c r="O61" s="101" t="n">
        <f aca="false">Inputs!AD56</f>
        <v>0</v>
      </c>
      <c r="P61" s="102"/>
      <c r="Q61" s="103" t="n">
        <f aca="false">M61+J61+G61</f>
        <v>4.3655</v>
      </c>
      <c r="R61" s="103" t="n">
        <f aca="false">N61+K61+H61</f>
        <v>4.4605</v>
      </c>
      <c r="S61" s="103" t="n">
        <f aca="false">O61+L61+I61</f>
        <v>0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91" t="n">
        <f aca="false">AK61+AH61+AE61</f>
        <v>0</v>
      </c>
      <c r="AZ61" s="108"/>
    </row>
    <row r="62" customFormat="false" ht="12.75" hidden="false" customHeight="false" outlineLevel="0" collapsed="false">
      <c r="A62" s="25" t="n">
        <f aca="false">EDATE(A61,1)</f>
        <v>38534</v>
      </c>
      <c r="B62" s="95" t="n">
        <f aca="false">Inputs!AA57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98" t="n">
        <f aca="false">VLOOKUP($A62,[1]!Table,MATCH(G$4,[1]!Curves,0))</f>
        <v>4.374</v>
      </c>
      <c r="H62" s="99" t="n">
        <f aca="false">Inputs!AE57</f>
        <v>4.454</v>
      </c>
      <c r="I62" s="100" t="n">
        <f aca="false">Inputs!AB57</f>
        <v>0</v>
      </c>
      <c r="J62" s="98" t="n">
        <f aca="false">VLOOKUP($A62,[1]!Table,MATCH(J$4,[1]!Curves,0))</f>
        <v>0.0125</v>
      </c>
      <c r="K62" s="99" t="n">
        <f aca="false">Inputs!AF57</f>
        <v>0.0275</v>
      </c>
      <c r="L62" s="100" t="n">
        <f aca="false">Inputs!AC57</f>
        <v>0</v>
      </c>
      <c r="M62" s="105" t="n">
        <v>0</v>
      </c>
      <c r="N62" s="99" t="n">
        <f aca="false">Inputs!AG57</f>
        <v>0</v>
      </c>
      <c r="O62" s="101" t="n">
        <f aca="false">Inputs!AD57</f>
        <v>0</v>
      </c>
      <c r="P62" s="102"/>
      <c r="Q62" s="103" t="n">
        <f aca="false">M62+J62+G62</f>
        <v>4.3865</v>
      </c>
      <c r="R62" s="103" t="n">
        <f aca="false">N62+K62+H62</f>
        <v>4.4815</v>
      </c>
      <c r="S62" s="103" t="n">
        <f aca="false">O62+L62+I62</f>
        <v>0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91" t="n">
        <f aca="false">AK62+AH62+AE62</f>
        <v>0</v>
      </c>
      <c r="AZ62" s="108"/>
    </row>
    <row r="63" customFormat="false" ht="12.75" hidden="false" customHeight="false" outlineLevel="0" collapsed="false">
      <c r="A63" s="25" t="n">
        <f aca="false">EDATE(A62,1)</f>
        <v>38565</v>
      </c>
      <c r="B63" s="95" t="n">
        <f aca="false">Inputs!AA58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98" t="n">
        <f aca="false">VLOOKUP($A63,[1]!Table,MATCH(G$4,[1]!Curves,0))</f>
        <v>4.398</v>
      </c>
      <c r="H63" s="99" t="n">
        <f aca="false">Inputs!AE58</f>
        <v>4.478</v>
      </c>
      <c r="I63" s="100" t="n">
        <f aca="false">Inputs!AB58</f>
        <v>0</v>
      </c>
      <c r="J63" s="98" t="n">
        <f aca="false">VLOOKUP($A63,[1]!Table,MATCH(J$4,[1]!Curves,0))</f>
        <v>0.0125</v>
      </c>
      <c r="K63" s="99" t="n">
        <f aca="false">Inputs!AF58</f>
        <v>0.0275</v>
      </c>
      <c r="L63" s="100" t="n">
        <f aca="false">Inputs!AC58</f>
        <v>0</v>
      </c>
      <c r="M63" s="105" t="n">
        <v>0</v>
      </c>
      <c r="N63" s="99" t="n">
        <f aca="false">Inputs!AG58</f>
        <v>0</v>
      </c>
      <c r="O63" s="101" t="n">
        <f aca="false">Inputs!AD58</f>
        <v>0</v>
      </c>
      <c r="P63" s="102"/>
      <c r="Q63" s="103" t="n">
        <f aca="false">M63+J63+G63</f>
        <v>4.4105</v>
      </c>
      <c r="R63" s="103" t="n">
        <f aca="false">N63+K63+H63</f>
        <v>4.5055</v>
      </c>
      <c r="S63" s="103" t="n">
        <f aca="false">O63+L63+I63</f>
        <v>0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91" t="n">
        <f aca="false">AK63+AH63+AE63</f>
        <v>0</v>
      </c>
      <c r="AZ63" s="108"/>
    </row>
    <row r="64" customFormat="false" ht="12.75" hidden="false" customHeight="false" outlineLevel="0" collapsed="false">
      <c r="A64" s="25" t="n">
        <f aca="false">EDATE(A63,1)</f>
        <v>38596</v>
      </c>
      <c r="B64" s="95" t="n">
        <f aca="false">Inputs!AA59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98" t="n">
        <f aca="false">VLOOKUP($A64,[1]!Table,MATCH(G$4,[1]!Curves,0))</f>
        <v>4.408</v>
      </c>
      <c r="H64" s="99" t="n">
        <f aca="false">Inputs!AE59</f>
        <v>4.488</v>
      </c>
      <c r="I64" s="100" t="n">
        <f aca="false">Inputs!AB59</f>
        <v>0</v>
      </c>
      <c r="J64" s="98" t="n">
        <f aca="false">VLOOKUP($A64,[1]!Table,MATCH(J$4,[1]!Curves,0))</f>
        <v>0.0125</v>
      </c>
      <c r="K64" s="99" t="n">
        <f aca="false">Inputs!AF59</f>
        <v>0.0275</v>
      </c>
      <c r="L64" s="100" t="n">
        <f aca="false">Inputs!AC59</f>
        <v>0</v>
      </c>
      <c r="M64" s="105" t="n">
        <v>0</v>
      </c>
      <c r="N64" s="99" t="n">
        <f aca="false">Inputs!AG59</f>
        <v>0</v>
      </c>
      <c r="O64" s="101" t="n">
        <f aca="false">Inputs!AD59</f>
        <v>0</v>
      </c>
      <c r="P64" s="102"/>
      <c r="Q64" s="103" t="n">
        <f aca="false">M64+J64+G64</f>
        <v>4.4205</v>
      </c>
      <c r="R64" s="103" t="n">
        <f aca="false">N64+K64+H64</f>
        <v>4.5155</v>
      </c>
      <c r="S64" s="103" t="n">
        <f aca="false">O64+L64+I64</f>
        <v>0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91" t="n">
        <f aca="false">AK64+AH64+AE64</f>
        <v>0</v>
      </c>
      <c r="AZ64" s="108"/>
    </row>
    <row r="65" customFormat="false" ht="12.75" hidden="false" customHeight="false" outlineLevel="0" collapsed="false">
      <c r="A65" s="25" t="n">
        <f aca="false">EDATE(A64,1)</f>
        <v>38626</v>
      </c>
      <c r="B65" s="95" t="n">
        <f aca="false">Inputs!AA60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98" t="n">
        <f aca="false">VLOOKUP($A65,[1]!Table,MATCH(G$4,[1]!Curves,0))</f>
        <v>4.438</v>
      </c>
      <c r="H65" s="99" t="n">
        <f aca="false">Inputs!AE60</f>
        <v>4.518</v>
      </c>
      <c r="I65" s="100" t="n">
        <f aca="false">Inputs!AB60</f>
        <v>0</v>
      </c>
      <c r="J65" s="98" t="n">
        <f aca="false">VLOOKUP($A65,[1]!Table,MATCH(J$4,[1]!Curves,0))</f>
        <v>0.0125</v>
      </c>
      <c r="K65" s="99" t="n">
        <f aca="false">Inputs!AF60</f>
        <v>0.0275</v>
      </c>
      <c r="L65" s="100" t="n">
        <f aca="false">Inputs!AC60</f>
        <v>0</v>
      </c>
      <c r="M65" s="105" t="n">
        <v>0</v>
      </c>
      <c r="N65" s="99" t="n">
        <f aca="false">Inputs!AG60</f>
        <v>0</v>
      </c>
      <c r="O65" s="101" t="n">
        <f aca="false">Inputs!AD60</f>
        <v>0</v>
      </c>
      <c r="P65" s="102"/>
      <c r="Q65" s="103" t="n">
        <f aca="false">M65+J65+G65</f>
        <v>4.4505</v>
      </c>
      <c r="R65" s="103" t="n">
        <f aca="false">N65+K65+H65</f>
        <v>4.5455</v>
      </c>
      <c r="S65" s="103" t="n">
        <f aca="false">O65+L65+I65</f>
        <v>0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91" t="n">
        <f aca="false">AK65+AH65+AE65</f>
        <v>0</v>
      </c>
      <c r="AZ65" s="108"/>
    </row>
    <row r="66" customFormat="false" ht="12.75" hidden="false" customHeight="false" outlineLevel="0" collapsed="false">
      <c r="A66" s="25" t="n">
        <f aca="false">EDATE(A65,1)</f>
        <v>38657</v>
      </c>
      <c r="B66" s="95" t="n">
        <f aca="false">Inputs!AA61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98" t="n">
        <f aca="false">VLOOKUP($A66,[1]!Table,MATCH(G$4,[1]!Curves,0))</f>
        <v>4.578</v>
      </c>
      <c r="H66" s="99" t="n">
        <f aca="false">Inputs!AE61</f>
        <v>4.658</v>
      </c>
      <c r="I66" s="100" t="n">
        <f aca="false">Inputs!AB61</f>
        <v>0</v>
      </c>
      <c r="J66" s="98" t="n">
        <f aca="false">VLOOKUP($A66,[1]!Table,MATCH(J$4,[1]!Curves,0))</f>
        <v>0.021</v>
      </c>
      <c r="K66" s="99" t="n">
        <f aca="false">Inputs!AF61</f>
        <v>0.036</v>
      </c>
      <c r="L66" s="100" t="n">
        <f aca="false">Inputs!AC61</f>
        <v>0</v>
      </c>
      <c r="M66" s="105" t="n">
        <v>0</v>
      </c>
      <c r="N66" s="99" t="n">
        <f aca="false">Inputs!AG61</f>
        <v>0</v>
      </c>
      <c r="O66" s="101" t="n">
        <f aca="false">Inputs!AD61</f>
        <v>0</v>
      </c>
      <c r="P66" s="102"/>
      <c r="Q66" s="103" t="n">
        <f aca="false">M66+J66+G66</f>
        <v>4.599</v>
      </c>
      <c r="R66" s="103" t="n">
        <f aca="false">N66+K66+H66</f>
        <v>4.694</v>
      </c>
      <c r="S66" s="103" t="n">
        <f aca="false">O66+L66+I66</f>
        <v>0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91" t="n">
        <f aca="false">AK66+AH66+AE66</f>
        <v>0</v>
      </c>
      <c r="AZ66" s="108"/>
    </row>
    <row r="67" customFormat="false" ht="12.75" hidden="false" customHeight="false" outlineLevel="0" collapsed="false">
      <c r="A67" s="25" t="n">
        <f aca="false">EDATE(A66,1)</f>
        <v>38687</v>
      </c>
      <c r="B67" s="95" t="n">
        <f aca="false">Inputs!AA62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98" t="n">
        <f aca="false">VLOOKUP($A67,[1]!Table,MATCH(G$4,[1]!Curves,0))</f>
        <v>4.718</v>
      </c>
      <c r="H67" s="99" t="n">
        <f aca="false">Inputs!AE62</f>
        <v>4.798</v>
      </c>
      <c r="I67" s="100" t="n">
        <f aca="false">Inputs!AB62</f>
        <v>0</v>
      </c>
      <c r="J67" s="98" t="n">
        <f aca="false">VLOOKUP($A67,[1]!Table,MATCH(J$4,[1]!Curves,0))</f>
        <v>0.021</v>
      </c>
      <c r="K67" s="99" t="n">
        <f aca="false">Inputs!AF62</f>
        <v>0.036</v>
      </c>
      <c r="L67" s="100" t="n">
        <f aca="false">Inputs!AC62</f>
        <v>0</v>
      </c>
      <c r="M67" s="105" t="n">
        <v>0</v>
      </c>
      <c r="N67" s="99" t="n">
        <f aca="false">Inputs!AG62</f>
        <v>0</v>
      </c>
      <c r="O67" s="101" t="n">
        <f aca="false">Inputs!AD62</f>
        <v>0</v>
      </c>
      <c r="P67" s="102"/>
      <c r="Q67" s="103" t="n">
        <f aca="false">M67+J67+G67</f>
        <v>4.739</v>
      </c>
      <c r="R67" s="103" t="n">
        <f aca="false">N67+K67+H67</f>
        <v>4.834</v>
      </c>
      <c r="S67" s="103" t="n">
        <f aca="false">O67+L67+I67</f>
        <v>0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91" t="n">
        <f aca="false">AK67+AH67+AE67</f>
        <v>0</v>
      </c>
      <c r="AZ67" s="108"/>
    </row>
    <row r="68" customFormat="false" ht="12.75" hidden="false" customHeight="false" outlineLevel="0" collapsed="false">
      <c r="A68" s="25" t="n">
        <f aca="false">EDATE(A67,1)</f>
        <v>38718</v>
      </c>
      <c r="B68" s="95" t="n">
        <f aca="false">Inputs!AA63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98" t="n">
        <f aca="false">VLOOKUP($A68,[1]!Table,MATCH(G$4,[1]!Curves,0))</f>
        <v>4.773</v>
      </c>
      <c r="H68" s="99" t="n">
        <f aca="false">Inputs!AE63</f>
        <v>4.853</v>
      </c>
      <c r="I68" s="100" t="n">
        <f aca="false">Inputs!AB63</f>
        <v>0</v>
      </c>
      <c r="J68" s="98" t="n">
        <f aca="false">VLOOKUP($A68,[1]!Table,MATCH(J$4,[1]!Curves,0))</f>
        <v>0.021</v>
      </c>
      <c r="K68" s="99" t="n">
        <f aca="false">Inputs!AF63</f>
        <v>0.036</v>
      </c>
      <c r="L68" s="100" t="n">
        <f aca="false">Inputs!AC63</f>
        <v>0</v>
      </c>
      <c r="M68" s="105" t="n">
        <v>0</v>
      </c>
      <c r="N68" s="99" t="n">
        <f aca="false">Inputs!AG63</f>
        <v>0</v>
      </c>
      <c r="O68" s="101" t="n">
        <f aca="false">Inputs!AD63</f>
        <v>0</v>
      </c>
      <c r="P68" s="102"/>
      <c r="Q68" s="103" t="n">
        <f aca="false">M68+J68+G68</f>
        <v>4.794</v>
      </c>
      <c r="R68" s="103" t="n">
        <f aca="false">N68+K68+H68</f>
        <v>4.889</v>
      </c>
      <c r="S68" s="103" t="n">
        <f aca="false">O68+L68+I68</f>
        <v>0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91" t="n">
        <f aca="false">AK68+AH68+AE68</f>
        <v>0</v>
      </c>
      <c r="AZ68" s="108"/>
    </row>
    <row r="69" customFormat="false" ht="12.75" hidden="false" customHeight="false" outlineLevel="0" collapsed="false">
      <c r="A69" s="25" t="n">
        <f aca="false">EDATE(A68,1)</f>
        <v>38749</v>
      </c>
      <c r="B69" s="95" t="n">
        <f aca="false">Inputs!AA64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98" t="n">
        <f aca="false">VLOOKUP($A69,[1]!Table,MATCH(G$4,[1]!Curves,0))</f>
        <v>4.653</v>
      </c>
      <c r="H69" s="99" t="n">
        <f aca="false">Inputs!AE64</f>
        <v>4.733</v>
      </c>
      <c r="I69" s="100" t="n">
        <f aca="false">Inputs!AB64</f>
        <v>0</v>
      </c>
      <c r="J69" s="98" t="n">
        <f aca="false">VLOOKUP($A69,[1]!Table,MATCH(J$4,[1]!Curves,0))</f>
        <v>0.021</v>
      </c>
      <c r="K69" s="99" t="n">
        <f aca="false">Inputs!AF64</f>
        <v>0.036</v>
      </c>
      <c r="L69" s="100" t="n">
        <f aca="false">Inputs!AC64</f>
        <v>0</v>
      </c>
      <c r="M69" s="105" t="n">
        <v>0</v>
      </c>
      <c r="N69" s="99" t="n">
        <f aca="false">Inputs!AG64</f>
        <v>0</v>
      </c>
      <c r="O69" s="101" t="n">
        <f aca="false">Inputs!AD64</f>
        <v>0</v>
      </c>
      <c r="P69" s="102"/>
      <c r="Q69" s="103" t="n">
        <f aca="false">M69+J69+G69</f>
        <v>4.674</v>
      </c>
      <c r="R69" s="103" t="n">
        <f aca="false">N69+K69+H69</f>
        <v>4.769</v>
      </c>
      <c r="S69" s="103" t="n">
        <f aca="false">O69+L69+I69</f>
        <v>0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91" t="n">
        <f aca="false">AK69+AH69+AE69</f>
        <v>0</v>
      </c>
      <c r="AZ69" s="108"/>
    </row>
    <row r="70" customFormat="false" ht="12.75" hidden="false" customHeight="false" outlineLevel="0" collapsed="false">
      <c r="A70" s="25" t="n">
        <f aca="false">EDATE(A69,1)</f>
        <v>38777</v>
      </c>
      <c r="B70" s="95" t="n">
        <f aca="false">Inputs!AA65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98" t="n">
        <f aca="false">VLOOKUP($A70,[1]!Table,MATCH(G$4,[1]!Curves,0))</f>
        <v>4.528</v>
      </c>
      <c r="H70" s="99" t="n">
        <f aca="false">Inputs!AE65</f>
        <v>4.608</v>
      </c>
      <c r="I70" s="100" t="n">
        <f aca="false">Inputs!AB65</f>
        <v>0</v>
      </c>
      <c r="J70" s="98" t="n">
        <f aca="false">VLOOKUP($A70,[1]!Table,MATCH(J$4,[1]!Curves,0))</f>
        <v>0.021</v>
      </c>
      <c r="K70" s="99" t="n">
        <f aca="false">Inputs!AF65</f>
        <v>0.036</v>
      </c>
      <c r="L70" s="100" t="n">
        <f aca="false">Inputs!AC65</f>
        <v>0</v>
      </c>
      <c r="M70" s="105" t="n">
        <v>0</v>
      </c>
      <c r="N70" s="99" t="n">
        <f aca="false">Inputs!AG65</f>
        <v>0</v>
      </c>
      <c r="O70" s="101" t="n">
        <f aca="false">Inputs!AD65</f>
        <v>0</v>
      </c>
      <c r="P70" s="102"/>
      <c r="Q70" s="103" t="n">
        <f aca="false">M70+J70+G70</f>
        <v>4.549</v>
      </c>
      <c r="R70" s="103" t="n">
        <f aca="false">N70+K70+H70</f>
        <v>4.644</v>
      </c>
      <c r="S70" s="103" t="n">
        <f aca="false">O70+L70+I70</f>
        <v>0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91" t="n">
        <f aca="false">AK70+AH70+AE70</f>
        <v>0</v>
      </c>
      <c r="AZ70" s="108"/>
    </row>
    <row r="71" customFormat="false" ht="12.75" hidden="false" customHeight="false" outlineLevel="0" collapsed="false">
      <c r="A71" s="25" t="n">
        <f aca="false">EDATE(A70,1)</f>
        <v>38808</v>
      </c>
      <c r="B71" s="95" t="n">
        <f aca="false">Inputs!AA66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98" t="n">
        <f aca="false">VLOOKUP($A71,[1]!Table,MATCH(G$4,[1]!Curves,0))</f>
        <v>4.398</v>
      </c>
      <c r="H71" s="99" t="n">
        <f aca="false">Inputs!AE66</f>
        <v>4.478</v>
      </c>
      <c r="I71" s="100" t="n">
        <f aca="false">Inputs!AB66</f>
        <v>0</v>
      </c>
      <c r="J71" s="98" t="n">
        <f aca="false">VLOOKUP($A71,[1]!Table,MATCH(J$4,[1]!Curves,0))</f>
        <v>0.013</v>
      </c>
      <c r="K71" s="99" t="n">
        <f aca="false">Inputs!AF66</f>
        <v>0.028</v>
      </c>
      <c r="L71" s="100" t="n">
        <f aca="false">Inputs!AC66</f>
        <v>0</v>
      </c>
      <c r="M71" s="105" t="n">
        <v>0</v>
      </c>
      <c r="N71" s="99" t="n">
        <f aca="false">Inputs!AG66</f>
        <v>0</v>
      </c>
      <c r="O71" s="101" t="n">
        <f aca="false">Inputs!AD66</f>
        <v>0</v>
      </c>
      <c r="P71" s="102"/>
      <c r="Q71" s="103" t="n">
        <f aca="false">M71+J71+G71</f>
        <v>4.411</v>
      </c>
      <c r="R71" s="103" t="n">
        <f aca="false">N71+K71+H71</f>
        <v>4.506</v>
      </c>
      <c r="S71" s="103" t="n">
        <f aca="false">O71+L71+I71</f>
        <v>0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91" t="n">
        <f aca="false">AK71+AH71+AE71</f>
        <v>0</v>
      </c>
      <c r="AZ71" s="108"/>
    </row>
    <row r="72" customFormat="false" ht="12.75" hidden="false" customHeight="false" outlineLevel="0" collapsed="false">
      <c r="A72" s="25" t="n">
        <f aca="false">EDATE(A71,1)</f>
        <v>38838</v>
      </c>
      <c r="B72" s="95" t="n">
        <f aca="false">Inputs!AA67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98" t="n">
        <f aca="false">VLOOKUP($A72,[1]!Table,MATCH(G$4,[1]!Curves,0))</f>
        <v>4.388</v>
      </c>
      <c r="H72" s="99" t="n">
        <f aca="false">Inputs!AE67</f>
        <v>4.468</v>
      </c>
      <c r="I72" s="100" t="n">
        <f aca="false">Inputs!AB67</f>
        <v>0</v>
      </c>
      <c r="J72" s="98" t="n">
        <f aca="false">VLOOKUP($A72,[1]!Table,MATCH(J$4,[1]!Curves,0))</f>
        <v>0.013</v>
      </c>
      <c r="K72" s="99" t="n">
        <f aca="false">Inputs!AF67</f>
        <v>0.028</v>
      </c>
      <c r="L72" s="100" t="n">
        <f aca="false">Inputs!AC67</f>
        <v>0</v>
      </c>
      <c r="M72" s="105" t="n">
        <v>0</v>
      </c>
      <c r="N72" s="99" t="n">
        <f aca="false">Inputs!AG67</f>
        <v>0</v>
      </c>
      <c r="O72" s="101" t="n">
        <f aca="false">Inputs!AD67</f>
        <v>0</v>
      </c>
      <c r="P72" s="102"/>
      <c r="Q72" s="103" t="n">
        <f aca="false">M72+J72+G72</f>
        <v>4.401</v>
      </c>
      <c r="R72" s="103" t="n">
        <f aca="false">N72+K72+H72</f>
        <v>4.496</v>
      </c>
      <c r="S72" s="103" t="n">
        <f aca="false">O72+L72+I72</f>
        <v>0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91" t="n">
        <f aca="false">AK72+AH72+AE72</f>
        <v>0</v>
      </c>
      <c r="AZ72" s="108"/>
    </row>
    <row r="73" customFormat="false" ht="12.75" hidden="false" customHeight="false" outlineLevel="0" collapsed="false">
      <c r="A73" s="25" t="n">
        <f aca="false">EDATE(A72,1)</f>
        <v>38869</v>
      </c>
      <c r="B73" s="95" t="n">
        <f aca="false">Inputs!AA68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98" t="n">
        <f aca="false">VLOOKUP($A73,[1]!Table,MATCH(G$4,[1]!Curves,0))</f>
        <v>4.408</v>
      </c>
      <c r="H73" s="99" t="n">
        <f aca="false">Inputs!AE68</f>
        <v>4.488</v>
      </c>
      <c r="I73" s="100" t="n">
        <f aca="false">Inputs!AB68</f>
        <v>0</v>
      </c>
      <c r="J73" s="98" t="n">
        <f aca="false">VLOOKUP($A73,[1]!Table,MATCH(J$4,[1]!Curves,0))</f>
        <v>0.013</v>
      </c>
      <c r="K73" s="99" t="n">
        <f aca="false">Inputs!AF68</f>
        <v>0.028</v>
      </c>
      <c r="L73" s="100" t="n">
        <f aca="false">Inputs!AC68</f>
        <v>0</v>
      </c>
      <c r="M73" s="105" t="n">
        <v>0</v>
      </c>
      <c r="N73" s="99" t="n">
        <f aca="false">Inputs!AG68</f>
        <v>0</v>
      </c>
      <c r="O73" s="101" t="n">
        <f aca="false">Inputs!AD68</f>
        <v>0</v>
      </c>
      <c r="P73" s="102"/>
      <c r="Q73" s="103" t="n">
        <f aca="false">M73+J73+G73</f>
        <v>4.421</v>
      </c>
      <c r="R73" s="103" t="n">
        <f aca="false">N73+K73+H73</f>
        <v>4.516</v>
      </c>
      <c r="S73" s="103" t="n">
        <f aca="false">O73+L73+I73</f>
        <v>0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91" t="n">
        <f aca="false">AK73+AH73+AE73</f>
        <v>0</v>
      </c>
      <c r="AZ73" s="108"/>
    </row>
    <row r="74" customFormat="false" ht="12.75" hidden="false" customHeight="false" outlineLevel="0" collapsed="false">
      <c r="A74" s="25" t="n">
        <f aca="false">EDATE(A73,1)</f>
        <v>38899</v>
      </c>
      <c r="B74" s="95" t="n">
        <f aca="false">Inputs!AA69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98" t="n">
        <f aca="false">VLOOKUP($A74,[1]!Table,MATCH(G$4,[1]!Curves,0))</f>
        <v>4.429</v>
      </c>
      <c r="H74" s="99" t="n">
        <f aca="false">Inputs!AE69</f>
        <v>4.509</v>
      </c>
      <c r="I74" s="100" t="n">
        <f aca="false">Inputs!AB69</f>
        <v>0</v>
      </c>
      <c r="J74" s="98" t="n">
        <f aca="false">VLOOKUP($A74,[1]!Table,MATCH(J$4,[1]!Curves,0))</f>
        <v>0.013</v>
      </c>
      <c r="K74" s="99" t="n">
        <f aca="false">Inputs!AF69</f>
        <v>0.028</v>
      </c>
      <c r="L74" s="100" t="n">
        <f aca="false">Inputs!AC69</f>
        <v>0</v>
      </c>
      <c r="M74" s="105" t="n">
        <v>0</v>
      </c>
      <c r="N74" s="99" t="n">
        <f aca="false">Inputs!AG69</f>
        <v>0</v>
      </c>
      <c r="O74" s="101" t="n">
        <f aca="false">Inputs!AD69</f>
        <v>0</v>
      </c>
      <c r="P74" s="102"/>
      <c r="Q74" s="103" t="n">
        <f aca="false">M74+J74+G74</f>
        <v>4.442</v>
      </c>
      <c r="R74" s="103" t="n">
        <f aca="false">N74+K74+H74</f>
        <v>4.537</v>
      </c>
      <c r="S74" s="103" t="n">
        <f aca="false">O74+L74+I74</f>
        <v>0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91" t="n">
        <f aca="false">AK74+AH74+AE74</f>
        <v>0</v>
      </c>
      <c r="AZ74" s="108"/>
    </row>
    <row r="75" customFormat="false" ht="12.75" hidden="false" customHeight="false" outlineLevel="0" collapsed="false">
      <c r="A75" s="25" t="n">
        <f aca="false">EDATE(A74,1)</f>
        <v>38930</v>
      </c>
      <c r="B75" s="95" t="n">
        <f aca="false">Inputs!AA70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98" t="n">
        <f aca="false">VLOOKUP($A75,[1]!Table,MATCH(G$4,[1]!Curves,0))</f>
        <v>4.453</v>
      </c>
      <c r="H75" s="99" t="n">
        <f aca="false">Inputs!AE70</f>
        <v>4.533</v>
      </c>
      <c r="I75" s="100" t="n">
        <f aca="false">Inputs!AB70</f>
        <v>0</v>
      </c>
      <c r="J75" s="98" t="n">
        <f aca="false">VLOOKUP($A75,[1]!Table,MATCH(J$4,[1]!Curves,0))</f>
        <v>0.013</v>
      </c>
      <c r="K75" s="99" t="n">
        <f aca="false">Inputs!AF70</f>
        <v>0.028</v>
      </c>
      <c r="L75" s="100" t="n">
        <f aca="false">Inputs!AC70</f>
        <v>0</v>
      </c>
      <c r="M75" s="105" t="n">
        <v>0</v>
      </c>
      <c r="N75" s="99" t="n">
        <f aca="false">Inputs!AG70</f>
        <v>0</v>
      </c>
      <c r="O75" s="101" t="n">
        <f aca="false">Inputs!AD70</f>
        <v>0</v>
      </c>
      <c r="P75" s="102"/>
      <c r="Q75" s="103" t="n">
        <f aca="false">M75+J75+G75</f>
        <v>4.466</v>
      </c>
      <c r="R75" s="103" t="n">
        <f aca="false">N75+K75+H75</f>
        <v>4.561</v>
      </c>
      <c r="S75" s="103" t="n">
        <f aca="false">O75+L75+I75</f>
        <v>0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91" t="n">
        <f aca="false">AK75+AH75+AE75</f>
        <v>0</v>
      </c>
      <c r="AZ75" s="108"/>
    </row>
    <row r="76" customFormat="false" ht="12.75" hidden="false" customHeight="false" outlineLevel="0" collapsed="false">
      <c r="A76" s="25" t="n">
        <f aca="false">EDATE(A75,1)</f>
        <v>38961</v>
      </c>
      <c r="B76" s="95" t="n">
        <f aca="false">Inputs!AA71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98" t="n">
        <f aca="false">VLOOKUP($A76,[1]!Table,MATCH(G$4,[1]!Curves,0))</f>
        <v>4.463</v>
      </c>
      <c r="H76" s="99" t="n">
        <f aca="false">Inputs!AE71</f>
        <v>4.543</v>
      </c>
      <c r="I76" s="100" t="n">
        <f aca="false">Inputs!AB71</f>
        <v>0</v>
      </c>
      <c r="J76" s="98" t="n">
        <f aca="false">VLOOKUP($A76,[1]!Table,MATCH(J$4,[1]!Curves,0))</f>
        <v>0.013</v>
      </c>
      <c r="K76" s="99" t="n">
        <f aca="false">Inputs!AF71</f>
        <v>0.028</v>
      </c>
      <c r="L76" s="100" t="n">
        <f aca="false">Inputs!AC71</f>
        <v>0</v>
      </c>
      <c r="M76" s="105" t="n">
        <v>0</v>
      </c>
      <c r="N76" s="99" t="n">
        <f aca="false">Inputs!AG71</f>
        <v>0</v>
      </c>
      <c r="O76" s="101" t="n">
        <f aca="false">Inputs!AD71</f>
        <v>0</v>
      </c>
      <c r="P76" s="102"/>
      <c r="Q76" s="103" t="n">
        <f aca="false">M76+J76+G76</f>
        <v>4.476</v>
      </c>
      <c r="R76" s="103" t="n">
        <f aca="false">N76+K76+H76</f>
        <v>4.571</v>
      </c>
      <c r="S76" s="103" t="n">
        <f aca="false">O76+L76+I76</f>
        <v>0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91" t="n">
        <f aca="false">AK76+AH76+AE76</f>
        <v>0</v>
      </c>
      <c r="AZ76" s="108"/>
    </row>
    <row r="77" customFormat="false" ht="12.75" hidden="false" customHeight="false" outlineLevel="0" collapsed="false">
      <c r="A77" s="25" t="n">
        <f aca="false">EDATE(A76,1)</f>
        <v>38991</v>
      </c>
      <c r="B77" s="95" t="n">
        <f aca="false">Inputs!AA72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98" t="n">
        <f aca="false">VLOOKUP($A77,[1]!Table,MATCH(G$4,[1]!Curves,0))</f>
        <v>4.493</v>
      </c>
      <c r="H77" s="99" t="n">
        <f aca="false">Inputs!AE72</f>
        <v>4.573</v>
      </c>
      <c r="I77" s="100" t="n">
        <f aca="false">Inputs!AB72</f>
        <v>0</v>
      </c>
      <c r="J77" s="98" t="n">
        <f aca="false">VLOOKUP($A77,[1]!Table,MATCH(J$4,[1]!Curves,0))</f>
        <v>0.013</v>
      </c>
      <c r="K77" s="99" t="n">
        <f aca="false">Inputs!AF72</f>
        <v>0.028</v>
      </c>
      <c r="L77" s="100" t="n">
        <f aca="false">Inputs!AC72</f>
        <v>0</v>
      </c>
      <c r="M77" s="105" t="n">
        <v>0</v>
      </c>
      <c r="N77" s="99" t="n">
        <f aca="false">Inputs!AG72</f>
        <v>0</v>
      </c>
      <c r="O77" s="101" t="n">
        <f aca="false">Inputs!AD72</f>
        <v>0</v>
      </c>
      <c r="P77" s="102"/>
      <c r="Q77" s="103" t="n">
        <f aca="false">M77+J77+G77</f>
        <v>4.506</v>
      </c>
      <c r="R77" s="103" t="n">
        <f aca="false">N77+K77+H77</f>
        <v>4.601</v>
      </c>
      <c r="S77" s="103" t="n">
        <f aca="false">O77+L77+I77</f>
        <v>0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91" t="n">
        <f aca="false">AK77+AH77+AE77</f>
        <v>0</v>
      </c>
      <c r="AZ77" s="108"/>
    </row>
    <row r="78" customFormat="false" ht="12.75" hidden="false" customHeight="false" outlineLevel="0" collapsed="false">
      <c r="A78" s="25" t="n">
        <f aca="false">EDATE(A77,1)</f>
        <v>39022</v>
      </c>
      <c r="B78" s="95" t="n">
        <f aca="false">Inputs!AA73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98" t="n">
        <f aca="false">VLOOKUP($A78,[1]!Table,MATCH(G$4,[1]!Curves,0))</f>
        <v>4.633</v>
      </c>
      <c r="H78" s="99" t="n">
        <f aca="false">Inputs!AE73</f>
        <v>4.713</v>
      </c>
      <c r="I78" s="100" t="n">
        <f aca="false">Inputs!AB73</f>
        <v>0</v>
      </c>
      <c r="J78" s="98" t="n">
        <f aca="false">VLOOKUP($A78,[1]!Table,MATCH(J$4,[1]!Curves,0))</f>
        <v>0.0215</v>
      </c>
      <c r="K78" s="99" t="n">
        <f aca="false">Inputs!AF73</f>
        <v>0.0365</v>
      </c>
      <c r="L78" s="100" t="n">
        <f aca="false">Inputs!AC73</f>
        <v>0</v>
      </c>
      <c r="M78" s="105" t="n">
        <v>0</v>
      </c>
      <c r="N78" s="99" t="n">
        <f aca="false">Inputs!AG73</f>
        <v>0</v>
      </c>
      <c r="O78" s="101" t="n">
        <f aca="false">Inputs!AD73</f>
        <v>0</v>
      </c>
      <c r="P78" s="102"/>
      <c r="Q78" s="103" t="n">
        <f aca="false">M78+J78+G78</f>
        <v>4.6545</v>
      </c>
      <c r="R78" s="103" t="n">
        <f aca="false">N78+K78+H78</f>
        <v>4.7495</v>
      </c>
      <c r="S78" s="103" t="n">
        <f aca="false">O78+L78+I78</f>
        <v>0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91" t="n">
        <f aca="false">AK78+AH78+AE78</f>
        <v>0</v>
      </c>
      <c r="AZ78" s="108"/>
    </row>
    <row r="79" customFormat="false" ht="12.75" hidden="false" customHeight="false" outlineLevel="0" collapsed="false">
      <c r="A79" s="25" t="n">
        <f aca="false">EDATE(A78,1)</f>
        <v>39052</v>
      </c>
      <c r="B79" s="95" t="n">
        <f aca="false">Inputs!AA74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98" t="n">
        <f aca="false">VLOOKUP($A79,[1]!Table,MATCH(G$4,[1]!Curves,0))</f>
        <v>4.773</v>
      </c>
      <c r="H79" s="99" t="n">
        <f aca="false">Inputs!AE74</f>
        <v>4.853</v>
      </c>
      <c r="I79" s="100" t="n">
        <f aca="false">Inputs!AB74</f>
        <v>0</v>
      </c>
      <c r="J79" s="98" t="n">
        <f aca="false">VLOOKUP($A79,[1]!Table,MATCH(J$4,[1]!Curves,0))</f>
        <v>0.0215</v>
      </c>
      <c r="K79" s="99" t="n">
        <f aca="false">Inputs!AF74</f>
        <v>0.0365</v>
      </c>
      <c r="L79" s="100" t="n">
        <f aca="false">Inputs!AC74</f>
        <v>0</v>
      </c>
      <c r="M79" s="105" t="n">
        <v>0</v>
      </c>
      <c r="N79" s="99" t="n">
        <f aca="false">Inputs!AG74</f>
        <v>0</v>
      </c>
      <c r="O79" s="101" t="n">
        <f aca="false">Inputs!AD74</f>
        <v>0</v>
      </c>
      <c r="P79" s="102"/>
      <c r="Q79" s="103" t="n">
        <f aca="false">M79+J79+G79</f>
        <v>4.7945</v>
      </c>
      <c r="R79" s="103" t="n">
        <f aca="false">N79+K79+H79</f>
        <v>4.8895</v>
      </c>
      <c r="S79" s="103" t="n">
        <f aca="false">O79+L79+I79</f>
        <v>0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91" t="n">
        <f aca="false">AK79+AH79+AE79</f>
        <v>0</v>
      </c>
      <c r="AZ79" s="108"/>
    </row>
    <row r="80" customFormat="false" ht="12.75" hidden="false" customHeight="false" outlineLevel="0" collapsed="false">
      <c r="A80" s="25" t="n">
        <f aca="false">EDATE(A79,1)</f>
        <v>39083</v>
      </c>
      <c r="B80" s="95" t="n">
        <f aca="false">Inputs!AA75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98" t="n">
        <f aca="false">VLOOKUP($A80,[1]!Table,MATCH(G$4,[1]!Curves,0))</f>
        <v>4.833</v>
      </c>
      <c r="H80" s="99" t="n">
        <f aca="false">Inputs!AE75</f>
        <v>4.913</v>
      </c>
      <c r="I80" s="100" t="n">
        <f aca="false">Inputs!AB75</f>
        <v>0</v>
      </c>
      <c r="J80" s="98" t="n">
        <f aca="false">VLOOKUP($A80,[1]!Table,MATCH(J$4,[1]!Curves,0))</f>
        <v>0.0215</v>
      </c>
      <c r="K80" s="99" t="n">
        <f aca="false">Inputs!AF75</f>
        <v>0.0365</v>
      </c>
      <c r="L80" s="100" t="n">
        <f aca="false">Inputs!AC75</f>
        <v>0</v>
      </c>
      <c r="M80" s="105" t="n">
        <v>0</v>
      </c>
      <c r="N80" s="99" t="n">
        <f aca="false">Inputs!AG75</f>
        <v>0</v>
      </c>
      <c r="O80" s="101" t="n">
        <f aca="false">Inputs!AD75</f>
        <v>0</v>
      </c>
      <c r="P80" s="102"/>
      <c r="Q80" s="103" t="n">
        <f aca="false">M80+J80+G80</f>
        <v>4.8545</v>
      </c>
      <c r="R80" s="103" t="n">
        <f aca="false">N80+K80+H80</f>
        <v>4.9495</v>
      </c>
      <c r="S80" s="103" t="n">
        <f aca="false">O80+L80+I80</f>
        <v>0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91" t="n">
        <f aca="false">AK80+AH80+AE80</f>
        <v>0</v>
      </c>
      <c r="AZ80" s="108"/>
    </row>
    <row r="81" customFormat="false" ht="12.75" hidden="false" customHeight="false" outlineLevel="0" collapsed="false">
      <c r="A81" s="25" t="n">
        <f aca="false">EDATE(A80,1)</f>
        <v>39114</v>
      </c>
      <c r="B81" s="95" t="n">
        <f aca="false">Inputs!AA76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98" t="n">
        <f aca="false">VLOOKUP($A81,[1]!Table,MATCH(G$4,[1]!Curves,0))</f>
        <v>4.713</v>
      </c>
      <c r="H81" s="99" t="n">
        <f aca="false">Inputs!AE76</f>
        <v>4.793</v>
      </c>
      <c r="I81" s="100" t="n">
        <f aca="false">Inputs!AB76</f>
        <v>0</v>
      </c>
      <c r="J81" s="98" t="n">
        <f aca="false">VLOOKUP($A81,[1]!Table,MATCH(J$4,[1]!Curves,0))</f>
        <v>0.0215</v>
      </c>
      <c r="K81" s="99" t="n">
        <f aca="false">Inputs!AF76</f>
        <v>0.0365</v>
      </c>
      <c r="L81" s="100" t="n">
        <f aca="false">Inputs!AC76</f>
        <v>0</v>
      </c>
      <c r="M81" s="105" t="n">
        <v>0</v>
      </c>
      <c r="N81" s="99" t="n">
        <f aca="false">Inputs!AG76</f>
        <v>0</v>
      </c>
      <c r="O81" s="101" t="n">
        <f aca="false">Inputs!AD76</f>
        <v>0</v>
      </c>
      <c r="P81" s="102"/>
      <c r="Q81" s="103" t="n">
        <f aca="false">M81+J81+G81</f>
        <v>4.7345</v>
      </c>
      <c r="R81" s="103" t="n">
        <f aca="false">N81+K81+H81</f>
        <v>4.8295</v>
      </c>
      <c r="S81" s="103" t="n">
        <f aca="false">O81+L81+I81</f>
        <v>0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91" t="n">
        <f aca="false">AK81+AH81+AE81</f>
        <v>0</v>
      </c>
      <c r="AZ81" s="108"/>
    </row>
    <row r="82" customFormat="false" ht="12.75" hidden="false" customHeight="false" outlineLevel="0" collapsed="false">
      <c r="A82" s="25" t="n">
        <f aca="false">EDATE(A81,1)</f>
        <v>39142</v>
      </c>
      <c r="B82" s="95" t="n">
        <f aca="false">Inputs!AA77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98" t="n">
        <f aca="false">VLOOKUP($A82,[1]!Table,MATCH(G$4,[1]!Curves,0))</f>
        <v>4.588</v>
      </c>
      <c r="H82" s="99" t="n">
        <f aca="false">Inputs!AE77</f>
        <v>4.668</v>
      </c>
      <c r="I82" s="100" t="n">
        <f aca="false">Inputs!AB77</f>
        <v>0</v>
      </c>
      <c r="J82" s="98" t="n">
        <f aca="false">VLOOKUP($A82,[1]!Table,MATCH(J$4,[1]!Curves,0))</f>
        <v>0.0215</v>
      </c>
      <c r="K82" s="99" t="n">
        <f aca="false">Inputs!AF77</f>
        <v>0.0365</v>
      </c>
      <c r="L82" s="100" t="n">
        <f aca="false">Inputs!AC77</f>
        <v>0</v>
      </c>
      <c r="M82" s="105" t="n">
        <v>0</v>
      </c>
      <c r="N82" s="99" t="n">
        <f aca="false">Inputs!AG77</f>
        <v>0</v>
      </c>
      <c r="O82" s="101" t="n">
        <f aca="false">Inputs!AD77</f>
        <v>0</v>
      </c>
      <c r="P82" s="102"/>
      <c r="Q82" s="103" t="n">
        <f aca="false">M82+J82+G82</f>
        <v>4.6095</v>
      </c>
      <c r="R82" s="103" t="n">
        <f aca="false">N82+K82+H82</f>
        <v>4.7045</v>
      </c>
      <c r="S82" s="103" t="n">
        <f aca="false">O82+L82+I82</f>
        <v>0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91" t="n">
        <f aca="false">AK82+AH82+AE82</f>
        <v>0</v>
      </c>
      <c r="AZ82" s="108"/>
    </row>
    <row r="83" customFormat="false" ht="12.75" hidden="false" customHeight="false" outlineLevel="0" collapsed="false">
      <c r="A83" s="25" t="n">
        <f aca="false">EDATE(A82,1)</f>
        <v>39173</v>
      </c>
      <c r="B83" s="95" t="n">
        <f aca="false">Inputs!AA78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98" t="n">
        <f aca="false">VLOOKUP($A83,[1]!Table,MATCH(G$4,[1]!Curves,0))</f>
        <v>4.458</v>
      </c>
      <c r="H83" s="99" t="n">
        <f aca="false">Inputs!AE78</f>
        <v>4.538</v>
      </c>
      <c r="I83" s="100" t="n">
        <f aca="false">Inputs!AB78</f>
        <v>0</v>
      </c>
      <c r="J83" s="98" t="n">
        <f aca="false">VLOOKUP($A83,[1]!Table,MATCH(J$4,[1]!Curves,0))</f>
        <v>0.013</v>
      </c>
      <c r="K83" s="99" t="n">
        <f aca="false">Inputs!AF78</f>
        <v>0.028</v>
      </c>
      <c r="L83" s="100" t="n">
        <f aca="false">Inputs!AC78</f>
        <v>0</v>
      </c>
      <c r="M83" s="105" t="n">
        <v>0</v>
      </c>
      <c r="N83" s="99" t="n">
        <f aca="false">Inputs!AG78</f>
        <v>0</v>
      </c>
      <c r="O83" s="101" t="n">
        <f aca="false">Inputs!AD78</f>
        <v>0</v>
      </c>
      <c r="P83" s="102"/>
      <c r="Q83" s="103" t="n">
        <f aca="false">M83+J83+G83</f>
        <v>4.471</v>
      </c>
      <c r="R83" s="103" t="n">
        <f aca="false">N83+K83+H83</f>
        <v>4.566</v>
      </c>
      <c r="S83" s="103" t="n">
        <f aca="false">O83+L83+I83</f>
        <v>0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91" t="n">
        <f aca="false">AK83+AH83+AE83</f>
        <v>0</v>
      </c>
      <c r="AZ83" s="108"/>
    </row>
    <row r="84" customFormat="false" ht="12.75" hidden="false" customHeight="false" outlineLevel="0" collapsed="false">
      <c r="A84" s="25" t="n">
        <f aca="false">EDATE(A83,1)</f>
        <v>39203</v>
      </c>
      <c r="B84" s="95" t="n">
        <f aca="false">Inputs!AA79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98" t="n">
        <f aca="false">VLOOKUP($A84,[1]!Table,MATCH(G$4,[1]!Curves,0))</f>
        <v>4.448</v>
      </c>
      <c r="H84" s="99" t="n">
        <f aca="false">Inputs!AE79</f>
        <v>4.528</v>
      </c>
      <c r="I84" s="100" t="n">
        <f aca="false">Inputs!AB79</f>
        <v>0</v>
      </c>
      <c r="J84" s="98" t="n">
        <f aca="false">VLOOKUP($A84,[1]!Table,MATCH(J$4,[1]!Curves,0))</f>
        <v>0.013</v>
      </c>
      <c r="K84" s="99" t="n">
        <f aca="false">Inputs!AF79</f>
        <v>0.028</v>
      </c>
      <c r="L84" s="100" t="n">
        <f aca="false">Inputs!AC79</f>
        <v>0</v>
      </c>
      <c r="M84" s="105" t="n">
        <v>0</v>
      </c>
      <c r="N84" s="99" t="n">
        <f aca="false">Inputs!AG79</f>
        <v>0</v>
      </c>
      <c r="O84" s="101" t="n">
        <f aca="false">Inputs!AD79</f>
        <v>0</v>
      </c>
      <c r="P84" s="102"/>
      <c r="Q84" s="103" t="n">
        <f aca="false">M84+J84+G84</f>
        <v>4.461</v>
      </c>
      <c r="R84" s="103" t="n">
        <f aca="false">N84+K84+H84</f>
        <v>4.556</v>
      </c>
      <c r="S84" s="103" t="n">
        <f aca="false">O84+L84+I84</f>
        <v>0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91" t="n">
        <f aca="false">AK84+AH84+AE84</f>
        <v>0</v>
      </c>
      <c r="AZ84" s="108"/>
    </row>
    <row r="85" customFormat="false" ht="12.75" hidden="false" customHeight="false" outlineLevel="0" collapsed="false">
      <c r="A85" s="25" t="n">
        <f aca="false">EDATE(A84,1)</f>
        <v>39234</v>
      </c>
      <c r="B85" s="95" t="n">
        <f aca="false">Inputs!AA80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98" t="n">
        <f aca="false">VLOOKUP($A85,[1]!Table,MATCH(G$4,[1]!Curves,0))</f>
        <v>4.468</v>
      </c>
      <c r="H85" s="99" t="n">
        <f aca="false">Inputs!AE80</f>
        <v>4.548</v>
      </c>
      <c r="I85" s="100" t="n">
        <f aca="false">Inputs!AB80</f>
        <v>0</v>
      </c>
      <c r="J85" s="98" t="n">
        <f aca="false">VLOOKUP($A85,[1]!Table,MATCH(J$4,[1]!Curves,0))</f>
        <v>0.013</v>
      </c>
      <c r="K85" s="99" t="n">
        <f aca="false">Inputs!AF80</f>
        <v>0.028</v>
      </c>
      <c r="L85" s="100" t="n">
        <f aca="false">Inputs!AC80</f>
        <v>0</v>
      </c>
      <c r="M85" s="105" t="n">
        <v>0</v>
      </c>
      <c r="N85" s="99" t="n">
        <f aca="false">Inputs!AG80</f>
        <v>0</v>
      </c>
      <c r="O85" s="101" t="n">
        <f aca="false">Inputs!AD80</f>
        <v>0</v>
      </c>
      <c r="P85" s="102"/>
      <c r="Q85" s="103" t="n">
        <f aca="false">M85+J85+G85</f>
        <v>4.481</v>
      </c>
      <c r="R85" s="103" t="n">
        <f aca="false">N85+K85+H85</f>
        <v>4.576</v>
      </c>
      <c r="S85" s="103" t="n">
        <f aca="false">O85+L85+I85</f>
        <v>0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91" t="n">
        <f aca="false">AK85+AH85+AE85</f>
        <v>0</v>
      </c>
      <c r="AZ85" s="108"/>
    </row>
    <row r="86" customFormat="false" ht="12.75" hidden="false" customHeight="false" outlineLevel="0" collapsed="false">
      <c r="A86" s="25" t="n">
        <f aca="false">EDATE(A85,1)</f>
        <v>39264</v>
      </c>
      <c r="B86" s="95" t="n">
        <f aca="false">Inputs!AA81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98" t="n">
        <f aca="false">VLOOKUP($A86,[1]!Table,MATCH(G$4,[1]!Curves,0))</f>
        <v>4.489</v>
      </c>
      <c r="H86" s="99" t="n">
        <f aca="false">Inputs!AE81</f>
        <v>4.569</v>
      </c>
      <c r="I86" s="100" t="n">
        <f aca="false">Inputs!AB81</f>
        <v>0</v>
      </c>
      <c r="J86" s="98" t="n">
        <f aca="false">VLOOKUP($A86,[1]!Table,MATCH(J$4,[1]!Curves,0))</f>
        <v>0.013</v>
      </c>
      <c r="K86" s="99" t="n">
        <f aca="false">Inputs!AF81</f>
        <v>0.028</v>
      </c>
      <c r="L86" s="100" t="n">
        <f aca="false">Inputs!AC81</f>
        <v>0</v>
      </c>
      <c r="M86" s="105" t="n">
        <v>0</v>
      </c>
      <c r="N86" s="99" t="n">
        <f aca="false">Inputs!AG81</f>
        <v>0</v>
      </c>
      <c r="O86" s="101" t="n">
        <f aca="false">Inputs!AD81</f>
        <v>0</v>
      </c>
      <c r="P86" s="102"/>
      <c r="Q86" s="103" t="n">
        <f aca="false">M86+J86+G86</f>
        <v>4.502</v>
      </c>
      <c r="R86" s="103" t="n">
        <f aca="false">N86+K86+H86</f>
        <v>4.597</v>
      </c>
      <c r="S86" s="103" t="n">
        <f aca="false">O86+L86+I86</f>
        <v>0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91" t="n">
        <f aca="false">AK86+AH86+AE86</f>
        <v>0</v>
      </c>
      <c r="AZ86" s="108"/>
    </row>
    <row r="87" customFormat="false" ht="12.75" hidden="false" customHeight="false" outlineLevel="0" collapsed="false">
      <c r="A87" s="25" t="n">
        <f aca="false">EDATE(A86,1)</f>
        <v>39295</v>
      </c>
      <c r="B87" s="95" t="n">
        <f aca="false">Inputs!AA82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98" t="n">
        <f aca="false">VLOOKUP($A87,[1]!Table,MATCH(G$4,[1]!Curves,0))</f>
        <v>4.513</v>
      </c>
      <c r="H87" s="99" t="n">
        <f aca="false">Inputs!AE82</f>
        <v>4.593</v>
      </c>
      <c r="I87" s="100" t="n">
        <f aca="false">Inputs!AB82</f>
        <v>0</v>
      </c>
      <c r="J87" s="98" t="n">
        <f aca="false">VLOOKUP($A87,[1]!Table,MATCH(J$4,[1]!Curves,0))</f>
        <v>0.013</v>
      </c>
      <c r="K87" s="99" t="n">
        <f aca="false">Inputs!AF82</f>
        <v>0.028</v>
      </c>
      <c r="L87" s="100" t="n">
        <f aca="false">Inputs!AC82</f>
        <v>0</v>
      </c>
      <c r="M87" s="105" t="n">
        <v>0</v>
      </c>
      <c r="N87" s="99" t="n">
        <f aca="false">Inputs!AG82</f>
        <v>0</v>
      </c>
      <c r="O87" s="101" t="n">
        <f aca="false">Inputs!AD82</f>
        <v>0</v>
      </c>
      <c r="P87" s="102"/>
      <c r="Q87" s="103" t="n">
        <f aca="false">M87+J87+G87</f>
        <v>4.526</v>
      </c>
      <c r="R87" s="103" t="n">
        <f aca="false">N87+K87+H87</f>
        <v>4.621</v>
      </c>
      <c r="S87" s="103" t="n">
        <f aca="false">O87+L87+I87</f>
        <v>0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91" t="n">
        <f aca="false">AK87+AH87+AE87</f>
        <v>0</v>
      </c>
      <c r="AZ87" s="108"/>
    </row>
    <row r="88" customFormat="false" ht="12.75" hidden="false" customHeight="false" outlineLevel="0" collapsed="false">
      <c r="A88" s="25" t="n">
        <f aca="false">EDATE(A87,1)</f>
        <v>39326</v>
      </c>
      <c r="B88" s="95" t="n">
        <f aca="false">Inputs!AA83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98" t="n">
        <f aca="false">VLOOKUP($A88,[1]!Table,MATCH(G$4,[1]!Curves,0))</f>
        <v>4.523</v>
      </c>
      <c r="H88" s="99" t="n">
        <f aca="false">Inputs!AE83</f>
        <v>4.603</v>
      </c>
      <c r="I88" s="100" t="n">
        <f aca="false">Inputs!AB83</f>
        <v>0</v>
      </c>
      <c r="J88" s="98" t="n">
        <f aca="false">VLOOKUP($A88,[1]!Table,MATCH(J$4,[1]!Curves,0))</f>
        <v>0.013</v>
      </c>
      <c r="K88" s="99" t="n">
        <f aca="false">Inputs!AF83</f>
        <v>0.028</v>
      </c>
      <c r="L88" s="100" t="n">
        <f aca="false">Inputs!AC83</f>
        <v>0</v>
      </c>
      <c r="M88" s="105" t="n">
        <v>0</v>
      </c>
      <c r="N88" s="99" t="n">
        <f aca="false">Inputs!AG83</f>
        <v>0</v>
      </c>
      <c r="O88" s="101" t="n">
        <f aca="false">Inputs!AD83</f>
        <v>0</v>
      </c>
      <c r="P88" s="102"/>
      <c r="Q88" s="103" t="n">
        <f aca="false">M88+J88+G88</f>
        <v>4.536</v>
      </c>
      <c r="R88" s="103" t="n">
        <f aca="false">N88+K88+H88</f>
        <v>4.631</v>
      </c>
      <c r="S88" s="103" t="n">
        <f aca="false">O88+L88+I88</f>
        <v>0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91" t="n">
        <f aca="false">AK88+AH88+AE88</f>
        <v>0</v>
      </c>
      <c r="AZ88" s="108"/>
    </row>
    <row r="89" customFormat="false" ht="12.75" hidden="false" customHeight="false" outlineLevel="0" collapsed="false">
      <c r="A89" s="25" t="n">
        <f aca="false">EDATE(A88,1)</f>
        <v>39356</v>
      </c>
      <c r="B89" s="95" t="n">
        <f aca="false">Inputs!AA84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98" t="n">
        <f aca="false">VLOOKUP($A89,[1]!Table,MATCH(G$4,[1]!Curves,0))</f>
        <v>4.553</v>
      </c>
      <c r="H89" s="99" t="n">
        <f aca="false">Inputs!AE84</f>
        <v>4.633</v>
      </c>
      <c r="I89" s="100" t="n">
        <f aca="false">Inputs!AB84</f>
        <v>0</v>
      </c>
      <c r="J89" s="98" t="n">
        <f aca="false">VLOOKUP($A89,[1]!Table,MATCH(J$4,[1]!Curves,0))</f>
        <v>0.013</v>
      </c>
      <c r="K89" s="99" t="n">
        <f aca="false">Inputs!AF84</f>
        <v>0.028</v>
      </c>
      <c r="L89" s="100" t="n">
        <f aca="false">Inputs!AC84</f>
        <v>0</v>
      </c>
      <c r="M89" s="105" t="n">
        <v>0</v>
      </c>
      <c r="N89" s="99" t="n">
        <f aca="false">Inputs!AG84</f>
        <v>0</v>
      </c>
      <c r="O89" s="101" t="n">
        <f aca="false">Inputs!AD84</f>
        <v>0</v>
      </c>
      <c r="P89" s="102"/>
      <c r="Q89" s="103" t="n">
        <f aca="false">M89+J89+G89</f>
        <v>4.566</v>
      </c>
      <c r="R89" s="103" t="n">
        <f aca="false">N89+K89+H89</f>
        <v>4.661</v>
      </c>
      <c r="S89" s="103" t="n">
        <f aca="false">O89+L89+I89</f>
        <v>0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91" t="n">
        <f aca="false">AK89+AH89+AE89</f>
        <v>0</v>
      </c>
      <c r="AZ89" s="108"/>
    </row>
    <row r="90" customFormat="false" ht="12.75" hidden="false" customHeight="false" outlineLevel="0" collapsed="false">
      <c r="A90" s="25" t="n">
        <f aca="false">EDATE(A89,1)</f>
        <v>39387</v>
      </c>
      <c r="B90" s="95" t="n">
        <f aca="false">Inputs!AA85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98" t="n">
        <f aca="false">VLOOKUP($A90,[1]!Table,MATCH(G$4,[1]!Curves,0))</f>
        <v>4.693</v>
      </c>
      <c r="H90" s="99" t="n">
        <f aca="false">Inputs!AE85</f>
        <v>4.773</v>
      </c>
      <c r="I90" s="100" t="n">
        <f aca="false">Inputs!AB85</f>
        <v>0</v>
      </c>
      <c r="J90" s="98" t="n">
        <f aca="false">VLOOKUP($A90,[1]!Table,MATCH(J$4,[1]!Curves,0))</f>
        <v>0.0225</v>
      </c>
      <c r="K90" s="99" t="n">
        <f aca="false">Inputs!AF85</f>
        <v>0.0375</v>
      </c>
      <c r="L90" s="100" t="n">
        <f aca="false">Inputs!AC85</f>
        <v>0</v>
      </c>
      <c r="M90" s="105" t="n">
        <v>0</v>
      </c>
      <c r="N90" s="99" t="n">
        <f aca="false">Inputs!AG85</f>
        <v>0</v>
      </c>
      <c r="O90" s="101" t="n">
        <f aca="false">Inputs!AD85</f>
        <v>0</v>
      </c>
      <c r="P90" s="102"/>
      <c r="Q90" s="103" t="n">
        <f aca="false">M90+J90+G90</f>
        <v>4.7155</v>
      </c>
      <c r="R90" s="103" t="n">
        <f aca="false">N90+K90+H90</f>
        <v>4.8105</v>
      </c>
      <c r="S90" s="103" t="n">
        <f aca="false">O90+L90+I90</f>
        <v>0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91" t="n">
        <f aca="false">AK90+AH90+AE90</f>
        <v>0</v>
      </c>
      <c r="AZ90" s="108"/>
    </row>
    <row r="91" customFormat="false" ht="12.75" hidden="false" customHeight="false" outlineLevel="0" collapsed="false">
      <c r="A91" s="25" t="n">
        <f aca="false">EDATE(A90,1)</f>
        <v>39417</v>
      </c>
      <c r="B91" s="95" t="n">
        <f aca="false">Inputs!AA86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98" t="n">
        <f aca="false">VLOOKUP($A91,[1]!Table,MATCH(G$4,[1]!Curves,0))</f>
        <v>4.833</v>
      </c>
      <c r="H91" s="99" t="n">
        <f aca="false">Inputs!AE86</f>
        <v>4.913</v>
      </c>
      <c r="I91" s="100" t="n">
        <f aca="false">Inputs!AB86</f>
        <v>0</v>
      </c>
      <c r="J91" s="98" t="n">
        <f aca="false">VLOOKUP($A91,[1]!Table,MATCH(J$4,[1]!Curves,0))</f>
        <v>0.0225</v>
      </c>
      <c r="K91" s="99" t="n">
        <f aca="false">Inputs!AF86</f>
        <v>0.0375</v>
      </c>
      <c r="L91" s="100" t="n">
        <f aca="false">Inputs!AC86</f>
        <v>0</v>
      </c>
      <c r="M91" s="105" t="n">
        <v>0</v>
      </c>
      <c r="N91" s="99" t="n">
        <f aca="false">Inputs!AG86</f>
        <v>0</v>
      </c>
      <c r="O91" s="101" t="n">
        <f aca="false">Inputs!AD86</f>
        <v>0</v>
      </c>
      <c r="P91" s="102"/>
      <c r="Q91" s="103" t="n">
        <f aca="false">M91+J91+G91</f>
        <v>4.8555</v>
      </c>
      <c r="R91" s="103" t="n">
        <f aca="false">N91+K91+H91</f>
        <v>4.9505</v>
      </c>
      <c r="S91" s="103" t="n">
        <f aca="false">O91+L91+I91</f>
        <v>0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91" t="n">
        <f aca="false">AK91+AH91+AE91</f>
        <v>0</v>
      </c>
      <c r="AZ91" s="108"/>
    </row>
    <row r="92" customFormat="false" ht="12.75" hidden="false" customHeight="false" outlineLevel="0" collapsed="false">
      <c r="A92" s="25" t="n">
        <f aca="false">EDATE(A91,1)</f>
        <v>39448</v>
      </c>
      <c r="B92" s="95" t="n">
        <f aca="false">Inputs!AA87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98" t="n">
        <f aca="false">VLOOKUP($A92,[1]!Table,MATCH(G$4,[1]!Curves,0))</f>
        <v>4.898</v>
      </c>
      <c r="H92" s="99" t="n">
        <f aca="false">Inputs!AE87</f>
        <v>4.978</v>
      </c>
      <c r="I92" s="100" t="n">
        <f aca="false">Inputs!AB87</f>
        <v>0</v>
      </c>
      <c r="J92" s="98" t="n">
        <f aca="false">VLOOKUP($A92,[1]!Table,MATCH(J$4,[1]!Curves,0))</f>
        <v>0.0225</v>
      </c>
      <c r="K92" s="99" t="n">
        <f aca="false">Inputs!AF87</f>
        <v>0.0375</v>
      </c>
      <c r="L92" s="100" t="n">
        <f aca="false">Inputs!AC87</f>
        <v>0</v>
      </c>
      <c r="M92" s="105" t="n">
        <v>0</v>
      </c>
      <c r="N92" s="99" t="n">
        <f aca="false">Inputs!AG87</f>
        <v>0</v>
      </c>
      <c r="O92" s="101" t="n">
        <f aca="false">Inputs!AD87</f>
        <v>0</v>
      </c>
      <c r="P92" s="102"/>
      <c r="Q92" s="103" t="n">
        <f aca="false">M92+J92+G92</f>
        <v>4.9205</v>
      </c>
      <c r="R92" s="103" t="n">
        <f aca="false">N92+K92+H92</f>
        <v>5.0155</v>
      </c>
      <c r="S92" s="103" t="n">
        <f aca="false">O92+L92+I92</f>
        <v>0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91" t="n">
        <f aca="false">AK92+AH92+AE92</f>
        <v>0</v>
      </c>
      <c r="AZ92" s="108"/>
    </row>
    <row r="93" customFormat="false" ht="12.75" hidden="false" customHeight="false" outlineLevel="0" collapsed="false">
      <c r="A93" s="25" t="n">
        <f aca="false">EDATE(A92,1)</f>
        <v>39479</v>
      </c>
      <c r="B93" s="95" t="n">
        <f aca="false">Inputs!AA88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98" t="n">
        <f aca="false">VLOOKUP($A93,[1]!Table,MATCH(G$4,[1]!Curves,0))</f>
        <v>4.778</v>
      </c>
      <c r="H93" s="99" t="n">
        <f aca="false">Inputs!AE88</f>
        <v>4.858</v>
      </c>
      <c r="I93" s="100" t="n">
        <f aca="false">Inputs!AB88</f>
        <v>0</v>
      </c>
      <c r="J93" s="98" t="n">
        <f aca="false">VLOOKUP($A93,[1]!Table,MATCH(J$4,[1]!Curves,0))</f>
        <v>0.0225</v>
      </c>
      <c r="K93" s="99" t="n">
        <f aca="false">Inputs!AF88</f>
        <v>0.0375</v>
      </c>
      <c r="L93" s="100" t="n">
        <f aca="false">Inputs!AC88</f>
        <v>0</v>
      </c>
      <c r="M93" s="105" t="n">
        <v>0</v>
      </c>
      <c r="N93" s="99" t="n">
        <f aca="false">Inputs!AG88</f>
        <v>0</v>
      </c>
      <c r="O93" s="101" t="n">
        <f aca="false">Inputs!AD88</f>
        <v>0</v>
      </c>
      <c r="P93" s="102"/>
      <c r="Q93" s="103" t="n">
        <f aca="false">M93+J93+G93</f>
        <v>4.8005</v>
      </c>
      <c r="R93" s="103" t="n">
        <f aca="false">N93+K93+H93</f>
        <v>4.8955</v>
      </c>
      <c r="S93" s="103" t="n">
        <f aca="false">O93+L93+I93</f>
        <v>0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91" t="n">
        <f aca="false">AK93+AH93+AE93</f>
        <v>0</v>
      </c>
      <c r="AZ93" s="108"/>
    </row>
    <row r="94" customFormat="false" ht="12.75" hidden="false" customHeight="false" outlineLevel="0" collapsed="false">
      <c r="A94" s="25" t="n">
        <f aca="false">EDATE(A93,1)</f>
        <v>39508</v>
      </c>
      <c r="B94" s="95" t="n">
        <f aca="false">Inputs!AA89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98" t="n">
        <f aca="false">VLOOKUP($A94,[1]!Table,MATCH(G$4,[1]!Curves,0))</f>
        <v>4.653</v>
      </c>
      <c r="H94" s="99" t="n">
        <f aca="false">Inputs!AE89</f>
        <v>4.733</v>
      </c>
      <c r="I94" s="100" t="n">
        <f aca="false">Inputs!AB89</f>
        <v>0</v>
      </c>
      <c r="J94" s="98" t="n">
        <f aca="false">VLOOKUP($A94,[1]!Table,MATCH(J$4,[1]!Curves,0))</f>
        <v>0.0225</v>
      </c>
      <c r="K94" s="99" t="n">
        <f aca="false">Inputs!AF89</f>
        <v>0.0375</v>
      </c>
      <c r="L94" s="100" t="n">
        <f aca="false">Inputs!AC89</f>
        <v>0</v>
      </c>
      <c r="M94" s="105" t="n">
        <v>0</v>
      </c>
      <c r="N94" s="99" t="n">
        <f aca="false">Inputs!AG89</f>
        <v>0</v>
      </c>
      <c r="O94" s="101" t="n">
        <f aca="false">Inputs!AD89</f>
        <v>0</v>
      </c>
      <c r="P94" s="102"/>
      <c r="Q94" s="103" t="n">
        <f aca="false">M94+J94+G94</f>
        <v>4.6755</v>
      </c>
      <c r="R94" s="103" t="n">
        <f aca="false">N94+K94+H94</f>
        <v>4.7705</v>
      </c>
      <c r="S94" s="103" t="n">
        <f aca="false">O94+L94+I94</f>
        <v>0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91" t="n">
        <f aca="false">AK94+AH94+AE94</f>
        <v>0</v>
      </c>
      <c r="AZ94" s="108"/>
    </row>
    <row r="95" customFormat="false" ht="12.75" hidden="false" customHeight="false" outlineLevel="0" collapsed="false">
      <c r="A95" s="25" t="n">
        <f aca="false">EDATE(A94,1)</f>
        <v>39539</v>
      </c>
      <c r="B95" s="95" t="n">
        <f aca="false">Inputs!AA90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98" t="n">
        <f aca="false">VLOOKUP($A95,[1]!Table,MATCH(G$4,[1]!Curves,0))</f>
        <v>4.523</v>
      </c>
      <c r="H95" s="99" t="n">
        <f aca="false">Inputs!AE90</f>
        <v>4.603</v>
      </c>
      <c r="I95" s="100" t="n">
        <f aca="false">Inputs!AB90</f>
        <v>0</v>
      </c>
      <c r="J95" s="98" t="n">
        <f aca="false">VLOOKUP($A95,[1]!Table,MATCH(J$4,[1]!Curves,0))</f>
        <v>0.013</v>
      </c>
      <c r="K95" s="99" t="n">
        <f aca="false">Inputs!AF90</f>
        <v>0.028</v>
      </c>
      <c r="L95" s="100" t="n">
        <f aca="false">Inputs!AC90</f>
        <v>0</v>
      </c>
      <c r="M95" s="105" t="n">
        <v>0</v>
      </c>
      <c r="N95" s="99" t="n">
        <f aca="false">Inputs!AG90</f>
        <v>0</v>
      </c>
      <c r="O95" s="101" t="n">
        <f aca="false">Inputs!AD90</f>
        <v>0</v>
      </c>
      <c r="P95" s="102"/>
      <c r="Q95" s="103" t="n">
        <f aca="false">M95+J95+G95</f>
        <v>4.536</v>
      </c>
      <c r="R95" s="103" t="n">
        <f aca="false">N95+K95+H95</f>
        <v>4.631</v>
      </c>
      <c r="S95" s="103" t="n">
        <f aca="false">O95+L95+I95</f>
        <v>0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91" t="n">
        <f aca="false">AK95+AH95+AE95</f>
        <v>0</v>
      </c>
      <c r="AZ95" s="108"/>
    </row>
    <row r="96" customFormat="false" ht="12.75" hidden="false" customHeight="false" outlineLevel="0" collapsed="false">
      <c r="A96" s="25" t="n">
        <f aca="false">EDATE(A95,1)</f>
        <v>39569</v>
      </c>
      <c r="B96" s="95" t="n">
        <f aca="false">Inputs!AA91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98" t="n">
        <f aca="false">VLOOKUP($A96,[1]!Table,MATCH(G$4,[1]!Curves,0))</f>
        <v>4.513</v>
      </c>
      <c r="H96" s="99" t="n">
        <f aca="false">Inputs!AE91</f>
        <v>4.593</v>
      </c>
      <c r="I96" s="100" t="n">
        <f aca="false">Inputs!AB91</f>
        <v>0</v>
      </c>
      <c r="J96" s="98" t="n">
        <f aca="false">VLOOKUP($A96,[1]!Table,MATCH(J$4,[1]!Curves,0))</f>
        <v>0.013</v>
      </c>
      <c r="K96" s="99" t="n">
        <f aca="false">Inputs!AF91</f>
        <v>0.028</v>
      </c>
      <c r="L96" s="100" t="n">
        <f aca="false">Inputs!AC91</f>
        <v>0</v>
      </c>
      <c r="M96" s="105" t="n">
        <v>0</v>
      </c>
      <c r="N96" s="99" t="n">
        <f aca="false">Inputs!AG91</f>
        <v>0</v>
      </c>
      <c r="O96" s="101" t="n">
        <f aca="false">Inputs!AD91</f>
        <v>0</v>
      </c>
      <c r="P96" s="102"/>
      <c r="Q96" s="103" t="n">
        <f aca="false">M96+J96+G96</f>
        <v>4.526</v>
      </c>
      <c r="R96" s="103" t="n">
        <f aca="false">N96+K96+H96</f>
        <v>4.621</v>
      </c>
      <c r="S96" s="103" t="n">
        <f aca="false">O96+L96+I96</f>
        <v>0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91" t="n">
        <f aca="false">AK96+AH96+AE96</f>
        <v>0</v>
      </c>
      <c r="AZ96" s="108"/>
    </row>
    <row r="97" customFormat="false" ht="12.75" hidden="false" customHeight="false" outlineLevel="0" collapsed="false">
      <c r="A97" s="25" t="n">
        <f aca="false">EDATE(A96,1)</f>
        <v>39600</v>
      </c>
      <c r="B97" s="95" t="n">
        <f aca="false">Inputs!AA92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98" t="n">
        <f aca="false">VLOOKUP($A97,[1]!Table,MATCH(G$4,[1]!Curves,0))</f>
        <v>4.533</v>
      </c>
      <c r="H97" s="99" t="n">
        <f aca="false">Inputs!AE92</f>
        <v>4.613</v>
      </c>
      <c r="I97" s="100" t="n">
        <f aca="false">Inputs!AB92</f>
        <v>0</v>
      </c>
      <c r="J97" s="98" t="n">
        <f aca="false">VLOOKUP($A97,[1]!Table,MATCH(J$4,[1]!Curves,0))</f>
        <v>0.013</v>
      </c>
      <c r="K97" s="99" t="n">
        <f aca="false">Inputs!AF92</f>
        <v>0.028</v>
      </c>
      <c r="L97" s="100" t="n">
        <f aca="false">Inputs!AC92</f>
        <v>0</v>
      </c>
      <c r="M97" s="105" t="n">
        <v>0</v>
      </c>
      <c r="N97" s="99" t="n">
        <f aca="false">Inputs!AG92</f>
        <v>0</v>
      </c>
      <c r="O97" s="101" t="n">
        <f aca="false">Inputs!AD92</f>
        <v>0</v>
      </c>
      <c r="P97" s="102"/>
      <c r="Q97" s="103" t="n">
        <f aca="false">M97+J97+G97</f>
        <v>4.546</v>
      </c>
      <c r="R97" s="103" t="n">
        <f aca="false">N97+K97+H97</f>
        <v>4.641</v>
      </c>
      <c r="S97" s="103" t="n">
        <f aca="false">O97+L97+I97</f>
        <v>0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91" t="n">
        <f aca="false">AK97+AH97+AE97</f>
        <v>0</v>
      </c>
      <c r="AZ97" s="108"/>
    </row>
    <row r="98" customFormat="false" ht="12.75" hidden="false" customHeight="false" outlineLevel="0" collapsed="false">
      <c r="A98" s="25" t="n">
        <f aca="false">EDATE(A97,1)</f>
        <v>39630</v>
      </c>
      <c r="B98" s="95" t="n">
        <f aca="false">Inputs!AA93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98" t="n">
        <f aca="false">VLOOKUP($A98,[1]!Table,MATCH(G$4,[1]!Curves,0))</f>
        <v>4.554</v>
      </c>
      <c r="H98" s="99" t="n">
        <f aca="false">Inputs!AE93</f>
        <v>4.634</v>
      </c>
      <c r="I98" s="100" t="n">
        <f aca="false">Inputs!AB93</f>
        <v>0</v>
      </c>
      <c r="J98" s="98" t="n">
        <f aca="false">VLOOKUP($A98,[1]!Table,MATCH(J$4,[1]!Curves,0))</f>
        <v>0.013</v>
      </c>
      <c r="K98" s="99" t="n">
        <f aca="false">Inputs!AF93</f>
        <v>0.028</v>
      </c>
      <c r="L98" s="100" t="n">
        <f aca="false">Inputs!AC93</f>
        <v>0</v>
      </c>
      <c r="M98" s="105" t="n">
        <v>0</v>
      </c>
      <c r="N98" s="99" t="n">
        <f aca="false">Inputs!AG93</f>
        <v>0</v>
      </c>
      <c r="O98" s="101" t="n">
        <f aca="false">Inputs!AD93</f>
        <v>0</v>
      </c>
      <c r="P98" s="102"/>
      <c r="Q98" s="103" t="n">
        <f aca="false">M98+J98+G98</f>
        <v>4.567</v>
      </c>
      <c r="R98" s="103" t="n">
        <f aca="false">N98+K98+H98</f>
        <v>4.662</v>
      </c>
      <c r="S98" s="103" t="n">
        <f aca="false">O98+L98+I98</f>
        <v>0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91" t="n">
        <f aca="false">AK98+AH98+AE98</f>
        <v>0</v>
      </c>
      <c r="AZ98" s="108"/>
    </row>
    <row r="99" customFormat="false" ht="12.75" hidden="false" customHeight="false" outlineLevel="0" collapsed="false">
      <c r="A99" s="25" t="n">
        <f aca="false">EDATE(A98,1)</f>
        <v>39661</v>
      </c>
      <c r="B99" s="95" t="n">
        <f aca="false">Inputs!AA94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98" t="n">
        <f aca="false">VLOOKUP($A99,[1]!Table,MATCH(G$4,[1]!Curves,0))</f>
        <v>4.578</v>
      </c>
      <c r="H99" s="99" t="n">
        <f aca="false">Inputs!AE94</f>
        <v>4.658</v>
      </c>
      <c r="I99" s="100" t="n">
        <f aca="false">Inputs!AB94</f>
        <v>0</v>
      </c>
      <c r="J99" s="98" t="n">
        <f aca="false">VLOOKUP($A99,[1]!Table,MATCH(J$4,[1]!Curves,0))</f>
        <v>0.013</v>
      </c>
      <c r="K99" s="99" t="n">
        <f aca="false">Inputs!AF94</f>
        <v>0.028</v>
      </c>
      <c r="L99" s="100" t="n">
        <f aca="false">Inputs!AC94</f>
        <v>0</v>
      </c>
      <c r="M99" s="105" t="n">
        <v>0</v>
      </c>
      <c r="N99" s="99" t="n">
        <f aca="false">Inputs!AG94</f>
        <v>0</v>
      </c>
      <c r="O99" s="101" t="n">
        <f aca="false">Inputs!AD94</f>
        <v>0</v>
      </c>
      <c r="P99" s="102"/>
      <c r="Q99" s="103" t="n">
        <f aca="false">M99+J99+G99</f>
        <v>4.591</v>
      </c>
      <c r="R99" s="103" t="n">
        <f aca="false">N99+K99+H99</f>
        <v>4.686</v>
      </c>
      <c r="S99" s="103" t="n">
        <f aca="false">O99+L99+I99</f>
        <v>0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91" t="n">
        <f aca="false">AK99+AH99+AE99</f>
        <v>0</v>
      </c>
      <c r="AZ99" s="108"/>
    </row>
    <row r="100" customFormat="false" ht="12.75" hidden="false" customHeight="false" outlineLevel="0" collapsed="false">
      <c r="A100" s="25" t="n">
        <f aca="false">EDATE(A99,1)</f>
        <v>39692</v>
      </c>
      <c r="B100" s="95" t="n">
        <f aca="false">Inputs!AA95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98" t="n">
        <f aca="false">VLOOKUP($A100,[1]!Table,MATCH(G$4,[1]!Curves,0))</f>
        <v>4.588</v>
      </c>
      <c r="H100" s="99" t="n">
        <f aca="false">Inputs!AE95</f>
        <v>4.668</v>
      </c>
      <c r="I100" s="100" t="n">
        <f aca="false">Inputs!AB95</f>
        <v>0</v>
      </c>
      <c r="J100" s="98" t="n">
        <f aca="false">VLOOKUP($A100,[1]!Table,MATCH(J$4,[1]!Curves,0))</f>
        <v>0.013</v>
      </c>
      <c r="K100" s="99" t="n">
        <f aca="false">Inputs!AF95</f>
        <v>0.028</v>
      </c>
      <c r="L100" s="100" t="n">
        <f aca="false">Inputs!AC95</f>
        <v>0</v>
      </c>
      <c r="M100" s="105" t="n">
        <v>0</v>
      </c>
      <c r="N100" s="99" t="n">
        <f aca="false">Inputs!AG95</f>
        <v>0</v>
      </c>
      <c r="O100" s="101" t="n">
        <f aca="false">Inputs!AD95</f>
        <v>0</v>
      </c>
      <c r="P100" s="102"/>
      <c r="Q100" s="103" t="n">
        <f aca="false">M100+J100+G100</f>
        <v>4.601</v>
      </c>
      <c r="R100" s="103" t="n">
        <f aca="false">N100+K100+H100</f>
        <v>4.696</v>
      </c>
      <c r="S100" s="103" t="n">
        <f aca="false">O100+L100+I100</f>
        <v>0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91" t="n">
        <f aca="false">AK100+AH100+AE100</f>
        <v>0</v>
      </c>
      <c r="AZ100" s="108"/>
    </row>
    <row r="101" customFormat="false" ht="12.75" hidden="false" customHeight="false" outlineLevel="0" collapsed="false">
      <c r="A101" s="25" t="n">
        <f aca="false">EDATE(A100,1)</f>
        <v>39722</v>
      </c>
      <c r="B101" s="95" t="n">
        <f aca="false">Inputs!AA96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98" t="n">
        <f aca="false">VLOOKUP($A101,[1]!Table,MATCH(G$4,[1]!Curves,0))</f>
        <v>4.618</v>
      </c>
      <c r="H101" s="99" t="n">
        <f aca="false">Inputs!AE96</f>
        <v>4.698</v>
      </c>
      <c r="I101" s="100" t="n">
        <f aca="false">Inputs!AB96</f>
        <v>0</v>
      </c>
      <c r="J101" s="98" t="n">
        <f aca="false">VLOOKUP($A101,[1]!Table,MATCH(J$4,[1]!Curves,0))</f>
        <v>0.013</v>
      </c>
      <c r="K101" s="99" t="n">
        <f aca="false">Inputs!AF96</f>
        <v>0.028</v>
      </c>
      <c r="L101" s="100" t="n">
        <f aca="false">Inputs!AC96</f>
        <v>0</v>
      </c>
      <c r="M101" s="105" t="n">
        <v>0</v>
      </c>
      <c r="N101" s="99" t="n">
        <f aca="false">Inputs!AG96</f>
        <v>0</v>
      </c>
      <c r="O101" s="101" t="n">
        <f aca="false">Inputs!AD96</f>
        <v>0</v>
      </c>
      <c r="P101" s="102"/>
      <c r="Q101" s="103" t="n">
        <f aca="false">M101+J101+G101</f>
        <v>4.631</v>
      </c>
      <c r="R101" s="103" t="n">
        <f aca="false">N101+K101+H101</f>
        <v>4.726</v>
      </c>
      <c r="S101" s="103" t="n">
        <f aca="false">O101+L101+I101</f>
        <v>0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91" t="n">
        <f aca="false">AK101+AH101+AE101</f>
        <v>0</v>
      </c>
      <c r="AZ101" s="108"/>
    </row>
    <row r="102" customFormat="false" ht="12.75" hidden="false" customHeight="false" outlineLevel="0" collapsed="false">
      <c r="A102" s="25" t="n">
        <f aca="false">EDATE(A101,1)</f>
        <v>39753</v>
      </c>
      <c r="B102" s="95" t="n">
        <f aca="false">Inputs!AA97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98" t="n">
        <f aca="false">VLOOKUP($A102,[1]!Table,MATCH(G$4,[1]!Curves,0))</f>
        <v>4.758</v>
      </c>
      <c r="H102" s="99" t="n">
        <f aca="false">Inputs!AE97</f>
        <v>4.838</v>
      </c>
      <c r="I102" s="100" t="n">
        <f aca="false">Inputs!AB97</f>
        <v>0</v>
      </c>
      <c r="J102" s="98" t="n">
        <f aca="false">VLOOKUP($A102,[1]!Table,MATCH(J$4,[1]!Curves,0))</f>
        <v>0.0235</v>
      </c>
      <c r="K102" s="99" t="n">
        <f aca="false">Inputs!AF97</f>
        <v>0.0385</v>
      </c>
      <c r="L102" s="100" t="n">
        <f aca="false">Inputs!AC97</f>
        <v>0</v>
      </c>
      <c r="M102" s="105" t="n">
        <v>0</v>
      </c>
      <c r="N102" s="99" t="n">
        <f aca="false">Inputs!AG97</f>
        <v>0</v>
      </c>
      <c r="O102" s="101" t="n">
        <f aca="false">Inputs!AD97</f>
        <v>0</v>
      </c>
      <c r="P102" s="102"/>
      <c r="Q102" s="103" t="n">
        <f aca="false">M102+J102+G102</f>
        <v>4.7815</v>
      </c>
      <c r="R102" s="103" t="n">
        <f aca="false">N102+K102+H102</f>
        <v>4.8765</v>
      </c>
      <c r="S102" s="103" t="n">
        <f aca="false">O102+L102+I102</f>
        <v>0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91" t="n">
        <f aca="false">AK102+AH102+AE102</f>
        <v>0</v>
      </c>
      <c r="AZ102" s="108"/>
    </row>
    <row r="103" customFormat="false" ht="12.75" hidden="false" customHeight="false" outlineLevel="0" collapsed="false">
      <c r="A103" s="25" t="n">
        <f aca="false">EDATE(A102,1)</f>
        <v>39783</v>
      </c>
      <c r="B103" s="95" t="n">
        <f aca="false">Inputs!AA98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98" t="n">
        <f aca="false">VLOOKUP($A103,[1]!Table,MATCH(G$4,[1]!Curves,0))</f>
        <v>4.898</v>
      </c>
      <c r="H103" s="99" t="n">
        <f aca="false">Inputs!AE98</f>
        <v>4.978</v>
      </c>
      <c r="I103" s="100" t="n">
        <f aca="false">Inputs!AB98</f>
        <v>0</v>
      </c>
      <c r="J103" s="98" t="n">
        <f aca="false">VLOOKUP($A103,[1]!Table,MATCH(J$4,[1]!Curves,0))</f>
        <v>0.0235</v>
      </c>
      <c r="K103" s="99" t="n">
        <f aca="false">Inputs!AF98</f>
        <v>0.0385</v>
      </c>
      <c r="L103" s="100" t="n">
        <f aca="false">Inputs!AC98</f>
        <v>0</v>
      </c>
      <c r="M103" s="105" t="n">
        <v>0</v>
      </c>
      <c r="N103" s="99" t="n">
        <f aca="false">Inputs!AG98</f>
        <v>0</v>
      </c>
      <c r="O103" s="101" t="n">
        <f aca="false">Inputs!AD98</f>
        <v>0</v>
      </c>
      <c r="P103" s="102"/>
      <c r="Q103" s="103" t="n">
        <f aca="false">M103+J103+G103</f>
        <v>4.9215</v>
      </c>
      <c r="R103" s="103" t="n">
        <f aca="false">N103+K103+H103</f>
        <v>5.0165</v>
      </c>
      <c r="S103" s="103" t="n">
        <f aca="false">O103+L103+I103</f>
        <v>0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91" t="n">
        <f aca="false">AK103+AH103+AE103</f>
        <v>0</v>
      </c>
      <c r="AZ103" s="108"/>
    </row>
    <row r="104" customFormat="false" ht="12.75" hidden="false" customHeight="false" outlineLevel="0" collapsed="false">
      <c r="A104" s="25" t="n">
        <f aca="false">EDATE(A103,1)</f>
        <v>39814</v>
      </c>
      <c r="B104" s="95" t="n">
        <f aca="false">Inputs!AA99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98" t="n">
        <f aca="false">VLOOKUP($A104,[1]!Table,MATCH(G$4,[1]!Curves,0))</f>
        <v>4.968</v>
      </c>
      <c r="H104" s="99" t="n">
        <f aca="false">Inputs!AE99</f>
        <v>5.048</v>
      </c>
      <c r="I104" s="100" t="n">
        <f aca="false">Inputs!AB99</f>
        <v>0</v>
      </c>
      <c r="J104" s="98" t="n">
        <f aca="false">VLOOKUP($A104,[1]!Table,MATCH(J$4,[1]!Curves,0))</f>
        <v>0.0235</v>
      </c>
      <c r="K104" s="99" t="n">
        <f aca="false">Inputs!AF99</f>
        <v>0.0385</v>
      </c>
      <c r="L104" s="100" t="n">
        <f aca="false">Inputs!AC99</f>
        <v>0</v>
      </c>
      <c r="M104" s="105" t="n">
        <v>0</v>
      </c>
      <c r="N104" s="99" t="n">
        <f aca="false">Inputs!AG99</f>
        <v>0</v>
      </c>
      <c r="O104" s="101" t="n">
        <f aca="false">Inputs!AD99</f>
        <v>0</v>
      </c>
      <c r="P104" s="102"/>
      <c r="Q104" s="103" t="n">
        <f aca="false">M104+J104+G104</f>
        <v>4.9915</v>
      </c>
      <c r="R104" s="103" t="n">
        <f aca="false">N104+K104+H104</f>
        <v>5.0865</v>
      </c>
      <c r="S104" s="103" t="n">
        <f aca="false">O104+L104+I104</f>
        <v>0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91" t="n">
        <f aca="false">AK104+AH104+AE104</f>
        <v>0</v>
      </c>
      <c r="AZ104" s="108"/>
    </row>
    <row r="105" customFormat="false" ht="12.75" hidden="false" customHeight="false" outlineLevel="0" collapsed="false">
      <c r="A105" s="25" t="n">
        <f aca="false">EDATE(A104,1)</f>
        <v>39845</v>
      </c>
      <c r="B105" s="95" t="n">
        <f aca="false">Inputs!AA100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98" t="n">
        <f aca="false">VLOOKUP($A105,[1]!Table,MATCH(G$4,[1]!Curves,0))</f>
        <v>4.848</v>
      </c>
      <c r="H105" s="99" t="n">
        <f aca="false">Inputs!AE100</f>
        <v>4.928</v>
      </c>
      <c r="I105" s="100" t="n">
        <f aca="false">Inputs!AB100</f>
        <v>0</v>
      </c>
      <c r="J105" s="98" t="n">
        <f aca="false">VLOOKUP($A105,[1]!Table,MATCH(J$4,[1]!Curves,0))</f>
        <v>0.0235</v>
      </c>
      <c r="K105" s="99" t="n">
        <f aca="false">Inputs!AF100</f>
        <v>0.0385</v>
      </c>
      <c r="L105" s="100" t="n">
        <f aca="false">Inputs!AC100</f>
        <v>0</v>
      </c>
      <c r="M105" s="105" t="n">
        <v>0</v>
      </c>
      <c r="N105" s="99" t="n">
        <f aca="false">Inputs!AG100</f>
        <v>0</v>
      </c>
      <c r="O105" s="101" t="n">
        <f aca="false">Inputs!AD100</f>
        <v>0</v>
      </c>
      <c r="P105" s="102"/>
      <c r="Q105" s="103" t="n">
        <f aca="false">M105+J105+G105</f>
        <v>4.8715</v>
      </c>
      <c r="R105" s="103" t="n">
        <f aca="false">N105+K105+H105</f>
        <v>4.9665</v>
      </c>
      <c r="S105" s="103" t="n">
        <f aca="false">O105+L105+I105</f>
        <v>0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91" t="n">
        <f aca="false">AK105+AH105+AE105</f>
        <v>0</v>
      </c>
      <c r="AZ105" s="108"/>
    </row>
    <row r="106" customFormat="false" ht="12.75" hidden="false" customHeight="false" outlineLevel="0" collapsed="false">
      <c r="A106" s="25" t="n">
        <f aca="false">EDATE(A105,1)</f>
        <v>39873</v>
      </c>
      <c r="B106" s="95" t="n">
        <f aca="false">Inputs!AA101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98" t="n">
        <f aca="false">VLOOKUP($A106,[1]!Table,MATCH(G$4,[1]!Curves,0))</f>
        <v>4.723</v>
      </c>
      <c r="H106" s="99" t="n">
        <f aca="false">Inputs!AE101</f>
        <v>4.803</v>
      </c>
      <c r="I106" s="100" t="n">
        <f aca="false">Inputs!AB101</f>
        <v>0</v>
      </c>
      <c r="J106" s="98" t="n">
        <f aca="false">VLOOKUP($A106,[1]!Table,MATCH(J$4,[1]!Curves,0))</f>
        <v>0.0235</v>
      </c>
      <c r="K106" s="99" t="n">
        <f aca="false">Inputs!AF101</f>
        <v>0.0385</v>
      </c>
      <c r="L106" s="100" t="n">
        <f aca="false">Inputs!AC101</f>
        <v>0</v>
      </c>
      <c r="M106" s="105" t="n">
        <v>0</v>
      </c>
      <c r="N106" s="99" t="n">
        <f aca="false">Inputs!AG101</f>
        <v>0</v>
      </c>
      <c r="O106" s="101" t="n">
        <f aca="false">Inputs!AD101</f>
        <v>0</v>
      </c>
      <c r="P106" s="102"/>
      <c r="Q106" s="103" t="n">
        <f aca="false">M106+J106+G106</f>
        <v>4.7465</v>
      </c>
      <c r="R106" s="103" t="n">
        <f aca="false">N106+K106+H106</f>
        <v>4.8415</v>
      </c>
      <c r="S106" s="103" t="n">
        <f aca="false">O106+L106+I106</f>
        <v>0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91" t="n">
        <f aca="false">AK106+AH106+AE106</f>
        <v>0</v>
      </c>
      <c r="AZ106" s="108"/>
    </row>
    <row r="107" customFormat="false" ht="12.75" hidden="false" customHeight="false" outlineLevel="0" collapsed="false">
      <c r="A107" s="25" t="n">
        <f aca="false">EDATE(A106,1)</f>
        <v>39904</v>
      </c>
      <c r="B107" s="95" t="n">
        <f aca="false">Inputs!AA102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98" t="n">
        <f aca="false">VLOOKUP($A107,[1]!Table,MATCH(G$4,[1]!Curves,0))</f>
        <v>4.593</v>
      </c>
      <c r="H107" s="99" t="n">
        <f aca="false">Inputs!AE102</f>
        <v>4.673</v>
      </c>
      <c r="I107" s="100" t="n">
        <f aca="false">Inputs!AB102</f>
        <v>0</v>
      </c>
      <c r="J107" s="98" t="n">
        <f aca="false">VLOOKUP($A107,[1]!Table,MATCH(J$4,[1]!Curves,0))</f>
        <v>0.013</v>
      </c>
      <c r="K107" s="99" t="n">
        <f aca="false">Inputs!AF102</f>
        <v>0.028</v>
      </c>
      <c r="L107" s="100" t="n">
        <f aca="false">Inputs!AC102</f>
        <v>0</v>
      </c>
      <c r="M107" s="105" t="n">
        <v>0</v>
      </c>
      <c r="N107" s="99" t="n">
        <f aca="false">Inputs!AG102</f>
        <v>0</v>
      </c>
      <c r="O107" s="101" t="n">
        <f aca="false">Inputs!AD102</f>
        <v>0</v>
      </c>
      <c r="P107" s="102"/>
      <c r="Q107" s="103" t="n">
        <f aca="false">M107+J107+G107</f>
        <v>4.606</v>
      </c>
      <c r="R107" s="103" t="n">
        <f aca="false">N107+K107+H107</f>
        <v>4.701</v>
      </c>
      <c r="S107" s="103" t="n">
        <f aca="false">O107+L107+I107</f>
        <v>0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91" t="n">
        <f aca="false">AK107+AH107+AE107</f>
        <v>0</v>
      </c>
      <c r="AZ107" s="108"/>
    </row>
    <row r="108" customFormat="false" ht="12.75" hidden="false" customHeight="false" outlineLevel="0" collapsed="false">
      <c r="A108" s="25" t="n">
        <f aca="false">EDATE(A107,1)</f>
        <v>39934</v>
      </c>
      <c r="B108" s="95" t="n">
        <f aca="false">Inputs!AA103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98" t="n">
        <f aca="false">VLOOKUP($A108,[1]!Table,MATCH(G$4,[1]!Curves,0))</f>
        <v>4.583</v>
      </c>
      <c r="H108" s="99" t="n">
        <f aca="false">Inputs!AE103</f>
        <v>4.663</v>
      </c>
      <c r="I108" s="100" t="n">
        <f aca="false">Inputs!AB103</f>
        <v>0</v>
      </c>
      <c r="J108" s="98" t="n">
        <f aca="false">VLOOKUP($A108,[1]!Table,MATCH(J$4,[1]!Curves,0))</f>
        <v>0.013</v>
      </c>
      <c r="K108" s="99" t="n">
        <f aca="false">Inputs!AF103</f>
        <v>0.028</v>
      </c>
      <c r="L108" s="100" t="n">
        <f aca="false">Inputs!AC103</f>
        <v>0</v>
      </c>
      <c r="M108" s="105" t="n">
        <v>0</v>
      </c>
      <c r="N108" s="99" t="n">
        <f aca="false">Inputs!AG103</f>
        <v>0</v>
      </c>
      <c r="O108" s="101" t="n">
        <f aca="false">Inputs!AD103</f>
        <v>0</v>
      </c>
      <c r="P108" s="102"/>
      <c r="Q108" s="103" t="n">
        <f aca="false">M108+J108+G108</f>
        <v>4.596</v>
      </c>
      <c r="R108" s="103" t="n">
        <f aca="false">N108+K108+H108</f>
        <v>4.691</v>
      </c>
      <c r="S108" s="103" t="n">
        <f aca="false">O108+L108+I108</f>
        <v>0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91" t="n">
        <f aca="false">AK108+AH108+AE108</f>
        <v>0</v>
      </c>
      <c r="AZ108" s="108"/>
    </row>
    <row r="109" customFormat="false" ht="12.75" hidden="false" customHeight="false" outlineLevel="0" collapsed="false">
      <c r="A109" s="25" t="n">
        <f aca="false">EDATE(A108,1)</f>
        <v>39965</v>
      </c>
      <c r="B109" s="95" t="n">
        <f aca="false">Inputs!AA104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98" t="n">
        <f aca="false">VLOOKUP($A109,[1]!Table,MATCH(G$4,[1]!Curves,0))</f>
        <v>4.603</v>
      </c>
      <c r="H109" s="99" t="n">
        <f aca="false">Inputs!AE104</f>
        <v>4.683</v>
      </c>
      <c r="I109" s="100" t="n">
        <f aca="false">Inputs!AB104</f>
        <v>0</v>
      </c>
      <c r="J109" s="98" t="n">
        <f aca="false">VLOOKUP($A109,[1]!Table,MATCH(J$4,[1]!Curves,0))</f>
        <v>0.013</v>
      </c>
      <c r="K109" s="99" t="n">
        <f aca="false">Inputs!AF104</f>
        <v>0.028</v>
      </c>
      <c r="L109" s="100" t="n">
        <f aca="false">Inputs!AC104</f>
        <v>0</v>
      </c>
      <c r="M109" s="105" t="n">
        <v>0</v>
      </c>
      <c r="N109" s="99" t="n">
        <f aca="false">Inputs!AG104</f>
        <v>0</v>
      </c>
      <c r="O109" s="101" t="n">
        <f aca="false">Inputs!AD104</f>
        <v>0</v>
      </c>
      <c r="P109" s="102"/>
      <c r="Q109" s="103" t="n">
        <f aca="false">M109+J109+G109</f>
        <v>4.616</v>
      </c>
      <c r="R109" s="103" t="n">
        <f aca="false">N109+K109+H109</f>
        <v>4.711</v>
      </c>
      <c r="S109" s="103" t="n">
        <f aca="false">O109+L109+I109</f>
        <v>0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91" t="n">
        <f aca="false">AK109+AH109+AE109</f>
        <v>0</v>
      </c>
      <c r="AZ109" s="108"/>
    </row>
    <row r="110" customFormat="false" ht="12.75" hidden="false" customHeight="false" outlineLevel="0" collapsed="false">
      <c r="A110" s="25" t="n">
        <f aca="false">EDATE(A109,1)</f>
        <v>39995</v>
      </c>
      <c r="B110" s="95" t="n">
        <f aca="false">Inputs!AA105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98" t="n">
        <f aca="false">VLOOKUP($A110,[1]!Table,MATCH(G$4,[1]!Curves,0))</f>
        <v>4.624</v>
      </c>
      <c r="H110" s="99" t="n">
        <f aca="false">Inputs!AE105</f>
        <v>4.704</v>
      </c>
      <c r="I110" s="100" t="n">
        <f aca="false">Inputs!AB105</f>
        <v>0</v>
      </c>
      <c r="J110" s="98" t="n">
        <f aca="false">VLOOKUP($A110,[1]!Table,MATCH(J$4,[1]!Curves,0))</f>
        <v>0.013</v>
      </c>
      <c r="K110" s="99" t="n">
        <f aca="false">Inputs!AF105</f>
        <v>0.028</v>
      </c>
      <c r="L110" s="100" t="n">
        <f aca="false">Inputs!AC105</f>
        <v>0</v>
      </c>
      <c r="M110" s="105" t="n">
        <v>0</v>
      </c>
      <c r="N110" s="99" t="n">
        <f aca="false">Inputs!AG105</f>
        <v>0</v>
      </c>
      <c r="O110" s="101" t="n">
        <f aca="false">Inputs!AD105</f>
        <v>0</v>
      </c>
      <c r="P110" s="102"/>
      <c r="Q110" s="103" t="n">
        <f aca="false">M110+J110+G110</f>
        <v>4.637</v>
      </c>
      <c r="R110" s="103" t="n">
        <f aca="false">N110+K110+H110</f>
        <v>4.732</v>
      </c>
      <c r="S110" s="103" t="n">
        <f aca="false">O110+L110+I110</f>
        <v>0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91" t="n">
        <f aca="false">AK110+AH110+AE110</f>
        <v>0</v>
      </c>
      <c r="AZ110" s="108"/>
    </row>
    <row r="111" customFormat="false" ht="12.75" hidden="false" customHeight="false" outlineLevel="0" collapsed="false">
      <c r="A111" s="25" t="n">
        <f aca="false">EDATE(A110,1)</f>
        <v>40026</v>
      </c>
      <c r="B111" s="95" t="n">
        <f aca="false">Inputs!AA106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98" t="n">
        <f aca="false">VLOOKUP($A111,[1]!Table,MATCH(G$4,[1]!Curves,0))</f>
        <v>4.648</v>
      </c>
      <c r="H111" s="99" t="n">
        <f aca="false">Inputs!AE106</f>
        <v>4.728</v>
      </c>
      <c r="I111" s="100" t="n">
        <f aca="false">Inputs!AB106</f>
        <v>0</v>
      </c>
      <c r="J111" s="98" t="n">
        <f aca="false">VLOOKUP($A111,[1]!Table,MATCH(J$4,[1]!Curves,0))</f>
        <v>0.013</v>
      </c>
      <c r="K111" s="99" t="n">
        <f aca="false">Inputs!AF106</f>
        <v>0.028</v>
      </c>
      <c r="L111" s="100" t="n">
        <f aca="false">Inputs!AC106</f>
        <v>0</v>
      </c>
      <c r="M111" s="105" t="n">
        <v>0</v>
      </c>
      <c r="N111" s="99" t="n">
        <f aca="false">Inputs!AG106</f>
        <v>0</v>
      </c>
      <c r="O111" s="101" t="n">
        <f aca="false">Inputs!AD106</f>
        <v>0</v>
      </c>
      <c r="P111" s="102"/>
      <c r="Q111" s="103" t="n">
        <f aca="false">M111+J111+G111</f>
        <v>4.661</v>
      </c>
      <c r="R111" s="103" t="n">
        <f aca="false">N111+K111+H111</f>
        <v>4.756</v>
      </c>
      <c r="S111" s="103" t="n">
        <f aca="false">O111+L111+I111</f>
        <v>0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91" t="n">
        <f aca="false">AK111+AH111+AE111</f>
        <v>0</v>
      </c>
      <c r="AZ111" s="108"/>
    </row>
    <row r="112" customFormat="false" ht="12.75" hidden="false" customHeight="false" outlineLevel="0" collapsed="false">
      <c r="A112" s="25" t="n">
        <f aca="false">EDATE(A111,1)</f>
        <v>40057</v>
      </c>
      <c r="B112" s="95" t="n">
        <f aca="false">Inputs!AA107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98" t="n">
        <f aca="false">VLOOKUP($A112,[1]!Table,MATCH(G$4,[1]!Curves,0))</f>
        <v>4.658</v>
      </c>
      <c r="H112" s="99" t="n">
        <f aca="false">Inputs!AE107</f>
        <v>4.738</v>
      </c>
      <c r="I112" s="100" t="n">
        <f aca="false">Inputs!AB107</f>
        <v>0</v>
      </c>
      <c r="J112" s="98" t="n">
        <f aca="false">VLOOKUP($A112,[1]!Table,MATCH(J$4,[1]!Curves,0))</f>
        <v>0.013</v>
      </c>
      <c r="K112" s="99" t="n">
        <f aca="false">Inputs!AF107</f>
        <v>0.028</v>
      </c>
      <c r="L112" s="100" t="n">
        <f aca="false">Inputs!AC107</f>
        <v>0</v>
      </c>
      <c r="M112" s="105" t="n">
        <v>0</v>
      </c>
      <c r="N112" s="99" t="n">
        <f aca="false">Inputs!AG107</f>
        <v>0</v>
      </c>
      <c r="O112" s="101" t="n">
        <f aca="false">Inputs!AD107</f>
        <v>0</v>
      </c>
      <c r="P112" s="102"/>
      <c r="Q112" s="103" t="n">
        <f aca="false">M112+J112+G112</f>
        <v>4.671</v>
      </c>
      <c r="R112" s="103" t="n">
        <f aca="false">N112+K112+H112</f>
        <v>4.766</v>
      </c>
      <c r="S112" s="103" t="n">
        <f aca="false">O112+L112+I112</f>
        <v>0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91" t="n">
        <f aca="false">AK112+AH112+AE112</f>
        <v>0</v>
      </c>
      <c r="AZ112" s="108"/>
    </row>
    <row r="113" customFormat="false" ht="12.75" hidden="false" customHeight="false" outlineLevel="0" collapsed="false">
      <c r="A113" s="25" t="n">
        <f aca="false">EDATE(A112,1)</f>
        <v>40087</v>
      </c>
      <c r="B113" s="95" t="n">
        <f aca="false">Inputs!AA108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98" t="n">
        <f aca="false">VLOOKUP($A113,[1]!Table,MATCH(G$4,[1]!Curves,0))</f>
        <v>4.688</v>
      </c>
      <c r="H113" s="99" t="n">
        <f aca="false">Inputs!AE108</f>
        <v>4.768</v>
      </c>
      <c r="I113" s="100" t="n">
        <f aca="false">Inputs!AB108</f>
        <v>0</v>
      </c>
      <c r="J113" s="98" t="n">
        <f aca="false">VLOOKUP($A113,[1]!Table,MATCH(J$4,[1]!Curves,0))</f>
        <v>0.013</v>
      </c>
      <c r="K113" s="99" t="n">
        <f aca="false">Inputs!AF108</f>
        <v>0.028</v>
      </c>
      <c r="L113" s="100" t="n">
        <f aca="false">Inputs!AC108</f>
        <v>0</v>
      </c>
      <c r="M113" s="105" t="n">
        <v>0</v>
      </c>
      <c r="N113" s="99" t="n">
        <f aca="false">Inputs!AG108</f>
        <v>0</v>
      </c>
      <c r="O113" s="101" t="n">
        <f aca="false">Inputs!AD108</f>
        <v>0</v>
      </c>
      <c r="P113" s="102"/>
      <c r="Q113" s="103" t="n">
        <f aca="false">M113+J113+G113</f>
        <v>4.701</v>
      </c>
      <c r="R113" s="103" t="n">
        <f aca="false">N113+K113+H113</f>
        <v>4.796</v>
      </c>
      <c r="S113" s="103" t="n">
        <f aca="false">O113+L113+I113</f>
        <v>0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91" t="n">
        <f aca="false">AK113+AH113+AE113</f>
        <v>0</v>
      </c>
      <c r="AZ113" s="108"/>
    </row>
    <row r="114" customFormat="false" ht="12.75" hidden="false" customHeight="false" outlineLevel="0" collapsed="false">
      <c r="A114" s="25" t="n">
        <f aca="false">EDATE(A113,1)</f>
        <v>40118</v>
      </c>
      <c r="B114" s="95" t="n">
        <f aca="false">Inputs!AA109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98" t="n">
        <f aca="false">VLOOKUP($A114,[1]!Table,MATCH(G$4,[1]!Curves,0))</f>
        <v>4.828</v>
      </c>
      <c r="H114" s="99" t="n">
        <f aca="false">Inputs!AE109</f>
        <v>4.908</v>
      </c>
      <c r="I114" s="100" t="n">
        <f aca="false">Inputs!AB109</f>
        <v>0</v>
      </c>
      <c r="J114" s="98" t="n">
        <f aca="false">VLOOKUP($A114,[1]!Table,MATCH(J$4,[1]!Curves,0))</f>
        <v>0.0235</v>
      </c>
      <c r="K114" s="99" t="n">
        <f aca="false">Inputs!AF109</f>
        <v>0.0385</v>
      </c>
      <c r="L114" s="100" t="n">
        <f aca="false">Inputs!AC109</f>
        <v>0</v>
      </c>
      <c r="M114" s="105" t="n">
        <v>0</v>
      </c>
      <c r="N114" s="99" t="n">
        <f aca="false">Inputs!AG109</f>
        <v>0</v>
      </c>
      <c r="O114" s="101" t="n">
        <f aca="false">Inputs!AD109</f>
        <v>0</v>
      </c>
      <c r="P114" s="102"/>
      <c r="Q114" s="103" t="n">
        <f aca="false">M114+J114+G114</f>
        <v>4.8515</v>
      </c>
      <c r="R114" s="103" t="n">
        <f aca="false">N114+K114+H114</f>
        <v>4.9465</v>
      </c>
      <c r="S114" s="103" t="n">
        <f aca="false">O114+L114+I114</f>
        <v>0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91" t="n">
        <f aca="false">AK114+AH114+AE114</f>
        <v>0</v>
      </c>
      <c r="AZ114" s="108"/>
    </row>
    <row r="115" customFormat="false" ht="12.75" hidden="false" customHeight="false" outlineLevel="0" collapsed="false">
      <c r="A115" s="25" t="n">
        <f aca="false">EDATE(A114,1)</f>
        <v>40148</v>
      </c>
      <c r="B115" s="95" t="n">
        <f aca="false">Inputs!AA110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98" t="n">
        <f aca="false">VLOOKUP($A115,[1]!Table,MATCH(G$4,[1]!Curves,0))</f>
        <v>4.968</v>
      </c>
      <c r="H115" s="99" t="n">
        <f aca="false">Inputs!AE110</f>
        <v>5.048</v>
      </c>
      <c r="I115" s="100" t="n">
        <f aca="false">Inputs!AB110</f>
        <v>0</v>
      </c>
      <c r="J115" s="98" t="n">
        <f aca="false">VLOOKUP($A115,[1]!Table,MATCH(J$4,[1]!Curves,0))</f>
        <v>0.0235</v>
      </c>
      <c r="K115" s="99" t="n">
        <f aca="false">Inputs!AF110</f>
        <v>0.0385</v>
      </c>
      <c r="L115" s="100" t="n">
        <f aca="false">Inputs!AC110</f>
        <v>0</v>
      </c>
      <c r="M115" s="105" t="n">
        <v>0</v>
      </c>
      <c r="N115" s="99" t="n">
        <f aca="false">Inputs!AG110</f>
        <v>0</v>
      </c>
      <c r="O115" s="101" t="n">
        <f aca="false">Inputs!AD110</f>
        <v>0</v>
      </c>
      <c r="P115" s="102"/>
      <c r="Q115" s="103" t="n">
        <f aca="false">M115+J115+G115</f>
        <v>4.9915</v>
      </c>
      <c r="R115" s="103" t="n">
        <f aca="false">N115+K115+H115</f>
        <v>5.0865</v>
      </c>
      <c r="S115" s="103" t="n">
        <f aca="false">O115+L115+I115</f>
        <v>0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91" t="n">
        <f aca="false">AK115+AH115+AE115</f>
        <v>0</v>
      </c>
      <c r="AZ115" s="108"/>
    </row>
    <row r="116" customFormat="false" ht="12.75" hidden="false" customHeight="false" outlineLevel="0" collapsed="false">
      <c r="A116" s="25" t="n">
        <f aca="false">EDATE(A115,1)</f>
        <v>40179</v>
      </c>
      <c r="B116" s="95" t="n">
        <f aca="false">Inputs!AA111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98" t="n">
        <f aca="false">VLOOKUP($A116,[1]!Table,MATCH(G$4,[1]!Curves,0))</f>
        <v>5.043</v>
      </c>
      <c r="H116" s="99" t="n">
        <f aca="false">Inputs!AE111</f>
        <v>5.123</v>
      </c>
      <c r="I116" s="100" t="n">
        <f aca="false">Inputs!AB111</f>
        <v>0</v>
      </c>
      <c r="J116" s="98" t="n">
        <f aca="false">VLOOKUP($A116,[1]!Table,MATCH(J$4,[1]!Curves,0))</f>
        <v>0.0235</v>
      </c>
      <c r="K116" s="99" t="n">
        <f aca="false">Inputs!AF111</f>
        <v>0.0385</v>
      </c>
      <c r="L116" s="100" t="n">
        <f aca="false">Inputs!AC111</f>
        <v>0</v>
      </c>
      <c r="M116" s="105" t="n">
        <v>0</v>
      </c>
      <c r="N116" s="99" t="n">
        <f aca="false">Inputs!AG111</f>
        <v>0</v>
      </c>
      <c r="O116" s="101" t="n">
        <f aca="false">Inputs!AD111</f>
        <v>0</v>
      </c>
      <c r="P116" s="102"/>
      <c r="Q116" s="103" t="n">
        <f aca="false">M116+J116+G116</f>
        <v>5.0665</v>
      </c>
      <c r="R116" s="103" t="n">
        <f aca="false">N116+K116+H116</f>
        <v>5.1615</v>
      </c>
      <c r="S116" s="103" t="n">
        <f aca="false">O116+L116+I116</f>
        <v>0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91" t="n">
        <f aca="false">AK116+AH116+AE116</f>
        <v>0</v>
      </c>
      <c r="AZ116" s="108"/>
    </row>
    <row r="117" customFormat="false" ht="12.75" hidden="false" customHeight="false" outlineLevel="0" collapsed="false">
      <c r="A117" s="25" t="n">
        <f aca="false">EDATE(A116,1)</f>
        <v>40210</v>
      </c>
      <c r="B117" s="95" t="n">
        <f aca="false">Inputs!AA112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98" t="n">
        <f aca="false">VLOOKUP($A117,[1]!Table,MATCH(G$4,[1]!Curves,0))</f>
        <v>4.923</v>
      </c>
      <c r="H117" s="99" t="n">
        <f aca="false">Inputs!AE112</f>
        <v>5.003</v>
      </c>
      <c r="I117" s="100" t="n">
        <f aca="false">Inputs!AB112</f>
        <v>0</v>
      </c>
      <c r="J117" s="98" t="n">
        <f aca="false">VLOOKUP($A117,[1]!Table,MATCH(J$4,[1]!Curves,0))</f>
        <v>0.0235</v>
      </c>
      <c r="K117" s="99" t="n">
        <f aca="false">Inputs!AF112</f>
        <v>0.0385</v>
      </c>
      <c r="L117" s="100" t="n">
        <f aca="false">Inputs!AC112</f>
        <v>0</v>
      </c>
      <c r="M117" s="105" t="n">
        <v>0</v>
      </c>
      <c r="N117" s="99" t="n">
        <f aca="false">Inputs!AG112</f>
        <v>0</v>
      </c>
      <c r="O117" s="101" t="n">
        <f aca="false">Inputs!AD112</f>
        <v>0</v>
      </c>
      <c r="P117" s="102"/>
      <c r="Q117" s="103" t="n">
        <f aca="false">M117+J117+G117</f>
        <v>4.9465</v>
      </c>
      <c r="R117" s="103" t="n">
        <f aca="false">N117+K117+H117</f>
        <v>5.0415</v>
      </c>
      <c r="S117" s="103" t="n">
        <f aca="false">O117+L117+I117</f>
        <v>0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91" t="n">
        <f aca="false">AK117+AH117+AE117</f>
        <v>0</v>
      </c>
      <c r="AZ117" s="108"/>
    </row>
    <row r="118" customFormat="false" ht="12.75" hidden="false" customHeight="false" outlineLevel="0" collapsed="false">
      <c r="A118" s="25" t="n">
        <f aca="false">EDATE(A117,1)</f>
        <v>40238</v>
      </c>
      <c r="B118" s="95" t="n">
        <f aca="false">Inputs!AA113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98" t="n">
        <f aca="false">VLOOKUP($A118,[1]!Table,MATCH(G$4,[1]!Curves,0))</f>
        <v>4.798</v>
      </c>
      <c r="H118" s="99" t="n">
        <f aca="false">Inputs!AE113</f>
        <v>4.878</v>
      </c>
      <c r="I118" s="100" t="n">
        <f aca="false">Inputs!AB113</f>
        <v>0</v>
      </c>
      <c r="J118" s="98" t="n">
        <f aca="false">VLOOKUP($A118,[1]!Table,MATCH(J$4,[1]!Curves,0))</f>
        <v>0.0235</v>
      </c>
      <c r="K118" s="99" t="n">
        <f aca="false">Inputs!AF113</f>
        <v>0.0385</v>
      </c>
      <c r="L118" s="100" t="n">
        <f aca="false">Inputs!AC113</f>
        <v>0</v>
      </c>
      <c r="M118" s="105" t="n">
        <v>0</v>
      </c>
      <c r="N118" s="99" t="n">
        <f aca="false">Inputs!AG113</f>
        <v>0</v>
      </c>
      <c r="O118" s="101" t="n">
        <f aca="false">Inputs!AD113</f>
        <v>0</v>
      </c>
      <c r="P118" s="102"/>
      <c r="Q118" s="103" t="n">
        <f aca="false">M118+J118+G118</f>
        <v>4.8215</v>
      </c>
      <c r="R118" s="103" t="n">
        <f aca="false">N118+K118+H118</f>
        <v>4.9165</v>
      </c>
      <c r="S118" s="103" t="n">
        <f aca="false">O118+L118+I118</f>
        <v>0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91" t="n">
        <f aca="false">AK118+AH118+AE118</f>
        <v>0</v>
      </c>
      <c r="AZ118" s="108"/>
    </row>
    <row r="119" customFormat="false" ht="12.75" hidden="false" customHeight="false" outlineLevel="0" collapsed="false">
      <c r="A119" s="25" t="n">
        <f aca="false">EDATE(A118,1)</f>
        <v>40269</v>
      </c>
      <c r="B119" s="95" t="n">
        <f aca="false">Inputs!AA114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98" t="n">
        <f aca="false">VLOOKUP($A119,[1]!Table,MATCH(G$4,[1]!Curves,0))</f>
        <v>4.668</v>
      </c>
      <c r="H119" s="99" t="n">
        <f aca="false">Inputs!AE114</f>
        <v>4.748</v>
      </c>
      <c r="I119" s="100" t="n">
        <f aca="false">Inputs!AB114</f>
        <v>0</v>
      </c>
      <c r="J119" s="98" t="n">
        <f aca="false">VLOOKUP($A119,[1]!Table,MATCH(J$4,[1]!Curves,0))</f>
        <v>0.013</v>
      </c>
      <c r="K119" s="99" t="n">
        <f aca="false">Inputs!AF114</f>
        <v>0.028</v>
      </c>
      <c r="L119" s="100" t="n">
        <f aca="false">Inputs!AC114</f>
        <v>0</v>
      </c>
      <c r="M119" s="105" t="n">
        <v>0</v>
      </c>
      <c r="N119" s="99" t="n">
        <f aca="false">Inputs!AG114</f>
        <v>0</v>
      </c>
      <c r="O119" s="101" t="n">
        <f aca="false">Inputs!AD114</f>
        <v>0</v>
      </c>
      <c r="P119" s="102"/>
      <c r="Q119" s="103" t="n">
        <f aca="false">M119+J119+G119</f>
        <v>4.681</v>
      </c>
      <c r="R119" s="103" t="n">
        <f aca="false">N119+K119+H119</f>
        <v>4.776</v>
      </c>
      <c r="S119" s="103" t="n">
        <f aca="false">O119+L119+I119</f>
        <v>0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91" t="n">
        <f aca="false">AK119+AH119+AE119</f>
        <v>0</v>
      </c>
      <c r="AZ119" s="108"/>
    </row>
    <row r="120" customFormat="false" ht="12.75" hidden="false" customHeight="false" outlineLevel="0" collapsed="false">
      <c r="A120" s="25" t="n">
        <f aca="false">EDATE(A119,1)</f>
        <v>40299</v>
      </c>
      <c r="B120" s="95" t="n">
        <f aca="false">Inputs!AA115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98" t="n">
        <f aca="false">VLOOKUP($A120,[1]!Table,MATCH(G$4,[1]!Curves,0))</f>
        <v>4.658</v>
      </c>
      <c r="H120" s="99" t="n">
        <f aca="false">Inputs!AE115</f>
        <v>4.738</v>
      </c>
      <c r="I120" s="100" t="n">
        <f aca="false">Inputs!AB115</f>
        <v>0</v>
      </c>
      <c r="J120" s="98" t="n">
        <f aca="false">VLOOKUP($A120,[1]!Table,MATCH(J$4,[1]!Curves,0))</f>
        <v>0.013</v>
      </c>
      <c r="K120" s="99" t="n">
        <f aca="false">Inputs!AF115</f>
        <v>0.028</v>
      </c>
      <c r="L120" s="100" t="n">
        <f aca="false">Inputs!AC115</f>
        <v>0</v>
      </c>
      <c r="M120" s="105" t="n">
        <v>0</v>
      </c>
      <c r="N120" s="99" t="n">
        <f aca="false">Inputs!AG115</f>
        <v>0</v>
      </c>
      <c r="O120" s="101" t="n">
        <f aca="false">Inputs!AD115</f>
        <v>0</v>
      </c>
      <c r="P120" s="102"/>
      <c r="Q120" s="103" t="n">
        <f aca="false">M120+J120+G120</f>
        <v>4.671</v>
      </c>
      <c r="R120" s="103" t="n">
        <f aca="false">N120+K120+H120</f>
        <v>4.766</v>
      </c>
      <c r="S120" s="103" t="n">
        <f aca="false">O120+L120+I120</f>
        <v>0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91" t="n">
        <f aca="false">AK120+AH120+AE120</f>
        <v>0</v>
      </c>
      <c r="AZ120" s="108"/>
    </row>
    <row r="121" customFormat="false" ht="12.75" hidden="false" customHeight="false" outlineLevel="0" collapsed="false">
      <c r="A121" s="25" t="n">
        <f aca="false">EDATE(A120,1)</f>
        <v>40330</v>
      </c>
      <c r="B121" s="95" t="n">
        <f aca="false">Inputs!AA116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98" t="n">
        <f aca="false">VLOOKUP($A121,[1]!Table,MATCH(G$4,[1]!Curves,0))</f>
        <v>4.678</v>
      </c>
      <c r="H121" s="99" t="n">
        <f aca="false">Inputs!AE116</f>
        <v>4.758</v>
      </c>
      <c r="I121" s="100" t="n">
        <f aca="false">Inputs!AB116</f>
        <v>0</v>
      </c>
      <c r="J121" s="98" t="n">
        <f aca="false">VLOOKUP($A121,[1]!Table,MATCH(J$4,[1]!Curves,0))</f>
        <v>0.013</v>
      </c>
      <c r="K121" s="99" t="n">
        <f aca="false">Inputs!AF116</f>
        <v>0.028</v>
      </c>
      <c r="L121" s="100" t="n">
        <f aca="false">Inputs!AC116</f>
        <v>0</v>
      </c>
      <c r="M121" s="105" t="n">
        <v>0</v>
      </c>
      <c r="N121" s="99" t="n">
        <f aca="false">Inputs!AG116</f>
        <v>0</v>
      </c>
      <c r="O121" s="101" t="n">
        <f aca="false">Inputs!AD116</f>
        <v>0</v>
      </c>
      <c r="P121" s="102"/>
      <c r="Q121" s="103" t="n">
        <f aca="false">M121+J121+G121</f>
        <v>4.691</v>
      </c>
      <c r="R121" s="103" t="n">
        <f aca="false">N121+K121+H121</f>
        <v>4.786</v>
      </c>
      <c r="S121" s="103" t="n">
        <f aca="false">O121+L121+I121</f>
        <v>0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91" t="n">
        <f aca="false">AK121+AH121+AE121</f>
        <v>0</v>
      </c>
      <c r="AZ121" s="108"/>
    </row>
    <row r="122" customFormat="false" ht="12.75" hidden="false" customHeight="false" outlineLevel="0" collapsed="false">
      <c r="A122" s="25" t="n">
        <f aca="false">EDATE(A121,1)</f>
        <v>40360</v>
      </c>
      <c r="B122" s="95" t="n">
        <f aca="false">Inputs!AA117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98" t="n">
        <f aca="false">VLOOKUP($A122,[1]!Table,MATCH(G$4,[1]!Curves,0))</f>
        <v>4.699</v>
      </c>
      <c r="H122" s="99" t="n">
        <f aca="false">Inputs!AE117</f>
        <v>4.779</v>
      </c>
      <c r="I122" s="100" t="n">
        <f aca="false">Inputs!AB117</f>
        <v>0</v>
      </c>
      <c r="J122" s="98" t="n">
        <f aca="false">VLOOKUP($A122,[1]!Table,MATCH(J$4,[1]!Curves,0))</f>
        <v>0.013</v>
      </c>
      <c r="K122" s="99" t="n">
        <f aca="false">Inputs!AF117</f>
        <v>0.028</v>
      </c>
      <c r="L122" s="100" t="n">
        <f aca="false">Inputs!AC117</f>
        <v>0</v>
      </c>
      <c r="M122" s="105" t="n">
        <v>0</v>
      </c>
      <c r="N122" s="99" t="n">
        <f aca="false">Inputs!AG117</f>
        <v>0</v>
      </c>
      <c r="O122" s="101" t="n">
        <f aca="false">Inputs!AD117</f>
        <v>0</v>
      </c>
      <c r="P122" s="102"/>
      <c r="Q122" s="103" t="n">
        <f aca="false">M122+J122+G122</f>
        <v>4.712</v>
      </c>
      <c r="R122" s="103" t="n">
        <f aca="false">N122+K122+H122</f>
        <v>4.807</v>
      </c>
      <c r="S122" s="103" t="n">
        <f aca="false">O122+L122+I122</f>
        <v>0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91" t="n">
        <f aca="false">AK122+AH122+AE122</f>
        <v>0</v>
      </c>
      <c r="AZ122" s="108"/>
    </row>
    <row r="123" customFormat="false" ht="12.75" hidden="false" customHeight="false" outlineLevel="0" collapsed="false">
      <c r="A123" s="25" t="n">
        <f aca="false">EDATE(A122,1)</f>
        <v>40391</v>
      </c>
      <c r="B123" s="95" t="n">
        <f aca="false">Inputs!AA118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98" t="n">
        <f aca="false">VLOOKUP($A123,[1]!Table,MATCH(G$4,[1]!Curves,0))</f>
        <v>4.723</v>
      </c>
      <c r="H123" s="99" t="n">
        <f aca="false">Inputs!AE118</f>
        <v>4.803</v>
      </c>
      <c r="I123" s="100" t="n">
        <f aca="false">Inputs!AB118</f>
        <v>0</v>
      </c>
      <c r="J123" s="98" t="n">
        <f aca="false">VLOOKUP($A123,[1]!Table,MATCH(J$4,[1]!Curves,0))</f>
        <v>0.013</v>
      </c>
      <c r="K123" s="99" t="n">
        <f aca="false">Inputs!AF118</f>
        <v>0.028</v>
      </c>
      <c r="L123" s="100" t="n">
        <f aca="false">Inputs!AC118</f>
        <v>0</v>
      </c>
      <c r="M123" s="105" t="n">
        <v>0</v>
      </c>
      <c r="N123" s="99" t="n">
        <f aca="false">Inputs!AG118</f>
        <v>0</v>
      </c>
      <c r="O123" s="101" t="n">
        <f aca="false">Inputs!AD118</f>
        <v>0</v>
      </c>
      <c r="P123" s="102"/>
      <c r="Q123" s="103" t="n">
        <f aca="false">M123+J123+G123</f>
        <v>4.736</v>
      </c>
      <c r="R123" s="103" t="n">
        <f aca="false">N123+K123+H123</f>
        <v>4.831</v>
      </c>
      <c r="S123" s="103" t="n">
        <f aca="false">O123+L123+I123</f>
        <v>0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91" t="n">
        <f aca="false">AK123+AH123+AE123</f>
        <v>0</v>
      </c>
      <c r="AZ123" s="108"/>
    </row>
    <row r="124" customFormat="false" ht="12.75" hidden="false" customHeight="false" outlineLevel="0" collapsed="false">
      <c r="A124" s="25" t="n">
        <f aca="false">EDATE(A123,1)</f>
        <v>40422</v>
      </c>
      <c r="B124" s="95" t="n">
        <f aca="false">Inputs!AA119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98" t="n">
        <f aca="false">VLOOKUP($A124,[1]!Table,MATCH(G$4,[1]!Curves,0))</f>
        <v>4.733</v>
      </c>
      <c r="H124" s="99" t="n">
        <f aca="false">Inputs!AE119</f>
        <v>4.813</v>
      </c>
      <c r="I124" s="100" t="n">
        <f aca="false">Inputs!AB119</f>
        <v>0</v>
      </c>
      <c r="J124" s="98" t="n">
        <f aca="false">VLOOKUP($A124,[1]!Table,MATCH(J$4,[1]!Curves,0))</f>
        <v>0.013</v>
      </c>
      <c r="K124" s="99" t="n">
        <f aca="false">Inputs!AF119</f>
        <v>0.028</v>
      </c>
      <c r="L124" s="100" t="n">
        <f aca="false">Inputs!AC119</f>
        <v>0</v>
      </c>
      <c r="M124" s="105" t="n">
        <v>0</v>
      </c>
      <c r="N124" s="99" t="n">
        <f aca="false">Inputs!AG119</f>
        <v>0</v>
      </c>
      <c r="O124" s="101" t="n">
        <f aca="false">Inputs!AD119</f>
        <v>0</v>
      </c>
      <c r="P124" s="102"/>
      <c r="Q124" s="103" t="n">
        <f aca="false">M124+J124+G124</f>
        <v>4.746</v>
      </c>
      <c r="R124" s="103" t="n">
        <f aca="false">N124+K124+H124</f>
        <v>4.841</v>
      </c>
      <c r="S124" s="103" t="n">
        <f aca="false">O124+L124+I124</f>
        <v>0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91" t="n">
        <f aca="false">AK124+AH124+AE124</f>
        <v>0</v>
      </c>
      <c r="AZ124" s="108"/>
    </row>
    <row r="125" customFormat="false" ht="12.75" hidden="false" customHeight="false" outlineLevel="0" collapsed="false">
      <c r="A125" s="25" t="n">
        <f aca="false">EDATE(A124,1)</f>
        <v>40452</v>
      </c>
      <c r="B125" s="95" t="n">
        <f aca="false">Inputs!AA120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98" t="n">
        <f aca="false">VLOOKUP($A125,[1]!Table,MATCH(G$4,[1]!Curves,0))</f>
        <v>4.763</v>
      </c>
      <c r="H125" s="99" t="n">
        <f aca="false">Inputs!AE120</f>
        <v>4.843</v>
      </c>
      <c r="I125" s="100" t="n">
        <f aca="false">Inputs!AB120</f>
        <v>0</v>
      </c>
      <c r="J125" s="98" t="n">
        <f aca="false">VLOOKUP($A125,[1]!Table,MATCH(J$4,[1]!Curves,0))</f>
        <v>0.013</v>
      </c>
      <c r="K125" s="99" t="n">
        <f aca="false">Inputs!AF120</f>
        <v>0.028</v>
      </c>
      <c r="L125" s="100" t="n">
        <f aca="false">Inputs!AC120</f>
        <v>0</v>
      </c>
      <c r="M125" s="105" t="n">
        <v>0</v>
      </c>
      <c r="N125" s="99" t="n">
        <f aca="false">Inputs!AG120</f>
        <v>0</v>
      </c>
      <c r="O125" s="101" t="n">
        <f aca="false">Inputs!AD120</f>
        <v>0</v>
      </c>
      <c r="P125" s="102"/>
      <c r="Q125" s="103" t="n">
        <f aca="false">M125+J125+G125</f>
        <v>4.776</v>
      </c>
      <c r="R125" s="103" t="n">
        <f aca="false">N125+K125+H125</f>
        <v>4.871</v>
      </c>
      <c r="S125" s="103" t="n">
        <f aca="false">O125+L125+I125</f>
        <v>0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91" t="n">
        <f aca="false">AK125+AH125+AE125</f>
        <v>0</v>
      </c>
      <c r="AZ125" s="108"/>
    </row>
    <row r="126" customFormat="false" ht="12.75" hidden="false" customHeight="false" outlineLevel="0" collapsed="false">
      <c r="A126" s="25" t="n">
        <f aca="false">EDATE(A125,1)</f>
        <v>40483</v>
      </c>
      <c r="B126" s="95" t="n">
        <f aca="false">Inputs!AA121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98" t="n">
        <f aca="false">VLOOKUP($A126,[1]!Table,MATCH(G$4,[1]!Curves,0))</f>
        <v>4.903</v>
      </c>
      <c r="H126" s="99" t="n">
        <f aca="false">Inputs!AE121</f>
        <v>4.983</v>
      </c>
      <c r="I126" s="100" t="n">
        <f aca="false">Inputs!AB121</f>
        <v>0</v>
      </c>
      <c r="J126" s="98" t="n">
        <f aca="false">VLOOKUP($A126,[1]!Table,MATCH(J$4,[1]!Curves,0))</f>
        <v>0.0235</v>
      </c>
      <c r="K126" s="99" t="n">
        <f aca="false">Inputs!AF121</f>
        <v>0.0385</v>
      </c>
      <c r="L126" s="100" t="n">
        <f aca="false">Inputs!AC121</f>
        <v>0</v>
      </c>
      <c r="M126" s="105" t="n">
        <v>0</v>
      </c>
      <c r="N126" s="99" t="n">
        <f aca="false">Inputs!AG121</f>
        <v>0</v>
      </c>
      <c r="O126" s="101" t="n">
        <f aca="false">Inputs!AD121</f>
        <v>0</v>
      </c>
      <c r="P126" s="102"/>
      <c r="Q126" s="103" t="n">
        <f aca="false">M126+J126+G126</f>
        <v>4.9265</v>
      </c>
      <c r="R126" s="103" t="n">
        <f aca="false">N126+K126+H126</f>
        <v>5.0215</v>
      </c>
      <c r="S126" s="103" t="n">
        <f aca="false">O126+L126+I126</f>
        <v>0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91" t="n">
        <f aca="false">AK126+AH126+AE126</f>
        <v>0</v>
      </c>
      <c r="AZ126" s="108"/>
    </row>
    <row r="127" customFormat="false" ht="12.75" hidden="false" customHeight="false" outlineLevel="0" collapsed="false">
      <c r="A127" s="25" t="n">
        <f aca="false">EDATE(A126,1)</f>
        <v>40513</v>
      </c>
      <c r="B127" s="95" t="n">
        <f aca="false">Inputs!AA122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98" t="n">
        <f aca="false">VLOOKUP($A127,[1]!Table,MATCH(G$4,[1]!Curves,0))</f>
        <v>5.043</v>
      </c>
      <c r="H127" s="99" t="n">
        <f aca="false">Inputs!AE122</f>
        <v>5.123</v>
      </c>
      <c r="I127" s="100" t="n">
        <f aca="false">Inputs!AB122</f>
        <v>0</v>
      </c>
      <c r="J127" s="98" t="n">
        <f aca="false">VLOOKUP($A127,[1]!Table,MATCH(J$4,[1]!Curves,0))</f>
        <v>0.0235</v>
      </c>
      <c r="K127" s="99" t="n">
        <f aca="false">Inputs!AF122</f>
        <v>0.0385</v>
      </c>
      <c r="L127" s="100" t="n">
        <f aca="false">Inputs!AC122</f>
        <v>0</v>
      </c>
      <c r="M127" s="105" t="n">
        <v>0</v>
      </c>
      <c r="N127" s="99" t="n">
        <f aca="false">Inputs!AG122</f>
        <v>0</v>
      </c>
      <c r="O127" s="101" t="n">
        <f aca="false">Inputs!AD122</f>
        <v>0</v>
      </c>
      <c r="P127" s="102"/>
      <c r="Q127" s="103" t="n">
        <f aca="false">M127+J127+G127</f>
        <v>5.0665</v>
      </c>
      <c r="R127" s="103" t="n">
        <f aca="false">N127+K127+H127</f>
        <v>5.1615</v>
      </c>
      <c r="S127" s="103" t="n">
        <f aca="false">O127+L127+I127</f>
        <v>0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91" t="n">
        <f aca="false">AK127+AH127+AE127</f>
        <v>0</v>
      </c>
      <c r="AZ127" s="108"/>
    </row>
    <row r="128" customFormat="false" ht="12.75" hidden="false" customHeight="false" outlineLevel="0" collapsed="false">
      <c r="A128" s="25" t="n">
        <f aca="false">EDATE(A127,1)</f>
        <v>40544</v>
      </c>
      <c r="B128" s="95" t="n">
        <f aca="false">Inputs!AA123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98" t="n">
        <f aca="false">VLOOKUP($A128,[1]!Table,MATCH(G$4,[1]!Curves,0))</f>
        <v>5.113</v>
      </c>
      <c r="H128" s="99" t="n">
        <f aca="false">Inputs!AE123</f>
        <v>5.193</v>
      </c>
      <c r="I128" s="100" t="n">
        <f aca="false">Inputs!AB123</f>
        <v>0</v>
      </c>
      <c r="J128" s="98" t="n">
        <f aca="false">VLOOKUP($A128,[1]!Table,MATCH(J$4,[1]!Curves,0))</f>
        <v>0.0235</v>
      </c>
      <c r="K128" s="99" t="n">
        <f aca="false">Inputs!AF123</f>
        <v>0.0385</v>
      </c>
      <c r="L128" s="100" t="n">
        <f aca="false">Inputs!AC123</f>
        <v>0</v>
      </c>
      <c r="M128" s="105" t="n">
        <v>0</v>
      </c>
      <c r="N128" s="99" t="n">
        <f aca="false">Inputs!AG123</f>
        <v>0</v>
      </c>
      <c r="O128" s="101" t="n">
        <f aca="false">Inputs!AD123</f>
        <v>0</v>
      </c>
      <c r="P128" s="102"/>
      <c r="Q128" s="103" t="n">
        <f aca="false">M128+J128+G128</f>
        <v>5.1365</v>
      </c>
      <c r="R128" s="103" t="n">
        <f aca="false">N128+K128+H128</f>
        <v>5.2315</v>
      </c>
      <c r="S128" s="103" t="n">
        <f aca="false">O128+L128+I128</f>
        <v>0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91" t="n">
        <f aca="false">AK128+AH128+AE128</f>
        <v>0</v>
      </c>
      <c r="AZ128" s="108"/>
    </row>
    <row r="129" customFormat="false" ht="12.75" hidden="false" customHeight="false" outlineLevel="0" collapsed="false">
      <c r="A129" s="25" t="n">
        <f aca="false">EDATE(A128,1)</f>
        <v>40575</v>
      </c>
      <c r="B129" s="95" t="n">
        <f aca="false">Inputs!AA124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98" t="n">
        <f aca="false">VLOOKUP($A129,[1]!Table,MATCH(G$4,[1]!Curves,0))</f>
        <v>4.993</v>
      </c>
      <c r="H129" s="99" t="n">
        <f aca="false">Inputs!AE124</f>
        <v>5.073</v>
      </c>
      <c r="I129" s="100" t="n">
        <f aca="false">Inputs!AB124</f>
        <v>0</v>
      </c>
      <c r="J129" s="98" t="n">
        <f aca="false">VLOOKUP($A129,[1]!Table,MATCH(J$4,[1]!Curves,0))</f>
        <v>0.0235</v>
      </c>
      <c r="K129" s="99" t="n">
        <f aca="false">Inputs!AF124</f>
        <v>0.0385</v>
      </c>
      <c r="L129" s="100" t="n">
        <f aca="false">Inputs!AC124</f>
        <v>0</v>
      </c>
      <c r="M129" s="105" t="n">
        <v>0</v>
      </c>
      <c r="N129" s="99" t="n">
        <f aca="false">Inputs!AG124</f>
        <v>0</v>
      </c>
      <c r="O129" s="101" t="n">
        <f aca="false">Inputs!AD124</f>
        <v>0</v>
      </c>
      <c r="P129" s="102"/>
      <c r="Q129" s="103" t="n">
        <f aca="false">M129+J129+G129</f>
        <v>5.0165</v>
      </c>
      <c r="R129" s="103" t="n">
        <f aca="false">N129+K129+H129</f>
        <v>5.1115</v>
      </c>
      <c r="S129" s="103" t="n">
        <f aca="false">O129+L129+I129</f>
        <v>0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91" t="n">
        <f aca="false">AK129+AH129+AE129</f>
        <v>0</v>
      </c>
      <c r="AZ129" s="108"/>
    </row>
    <row r="130" customFormat="false" ht="12.75" hidden="false" customHeight="false" outlineLevel="0" collapsed="false">
      <c r="A130" s="25" t="n">
        <f aca="false">EDATE(A129,1)</f>
        <v>40603</v>
      </c>
      <c r="B130" s="95" t="n">
        <f aca="false">Inputs!AA125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98" t="n">
        <f aca="false">VLOOKUP($A130,[1]!Table,MATCH(G$4,[1]!Curves,0))</f>
        <v>4.868</v>
      </c>
      <c r="H130" s="99" t="n">
        <f aca="false">Inputs!AE125</f>
        <v>4.948</v>
      </c>
      <c r="I130" s="100" t="n">
        <f aca="false">Inputs!AB125</f>
        <v>0</v>
      </c>
      <c r="J130" s="98" t="n">
        <f aca="false">VLOOKUP($A130,[1]!Table,MATCH(J$4,[1]!Curves,0))</f>
        <v>0.0235</v>
      </c>
      <c r="K130" s="99" t="n">
        <f aca="false">Inputs!AF125</f>
        <v>0.0385</v>
      </c>
      <c r="L130" s="100" t="n">
        <f aca="false">Inputs!AC125</f>
        <v>0</v>
      </c>
      <c r="M130" s="105" t="n">
        <v>0</v>
      </c>
      <c r="N130" s="99" t="n">
        <f aca="false">Inputs!AG125</f>
        <v>0</v>
      </c>
      <c r="O130" s="101" t="n">
        <f aca="false">Inputs!AD125</f>
        <v>0</v>
      </c>
      <c r="P130" s="102"/>
      <c r="Q130" s="103" t="n">
        <f aca="false">M130+J130+G130</f>
        <v>4.8915</v>
      </c>
      <c r="R130" s="103" t="n">
        <f aca="false">N130+K130+H130</f>
        <v>4.9865</v>
      </c>
      <c r="S130" s="103" t="n">
        <f aca="false">O130+L130+I130</f>
        <v>0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91" t="n">
        <f aca="false">AK130+AH130+AE130</f>
        <v>0</v>
      </c>
      <c r="AZ130" s="108"/>
    </row>
    <row r="131" customFormat="false" ht="12.75" hidden="false" customHeight="false" outlineLevel="0" collapsed="false">
      <c r="A131" s="25" t="n">
        <f aca="false">EDATE(A130,1)</f>
        <v>40634</v>
      </c>
      <c r="B131" s="95" t="n">
        <f aca="false">Inputs!AA126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98" t="n">
        <f aca="false">VLOOKUP($A131,[1]!Table,MATCH(G$4,[1]!Curves,0))</f>
        <v>4.738</v>
      </c>
      <c r="H131" s="99" t="n">
        <f aca="false">Inputs!AE126</f>
        <v>4.818</v>
      </c>
      <c r="I131" s="100" t="n">
        <f aca="false">Inputs!AB126</f>
        <v>0</v>
      </c>
      <c r="J131" s="98" t="n">
        <f aca="false">VLOOKUP($A131,[1]!Table,MATCH(J$4,[1]!Curves,0))</f>
        <v>0.013</v>
      </c>
      <c r="K131" s="99" t="n">
        <f aca="false">Inputs!AF126</f>
        <v>0.028</v>
      </c>
      <c r="L131" s="100" t="n">
        <f aca="false">Inputs!AC126</f>
        <v>0</v>
      </c>
      <c r="M131" s="105" t="n">
        <v>0</v>
      </c>
      <c r="N131" s="99" t="n">
        <f aca="false">Inputs!AG126</f>
        <v>0</v>
      </c>
      <c r="O131" s="101" t="n">
        <f aca="false">Inputs!AD126</f>
        <v>0</v>
      </c>
      <c r="P131" s="102"/>
      <c r="Q131" s="103" t="n">
        <f aca="false">M131+J131+G131</f>
        <v>4.751</v>
      </c>
      <c r="R131" s="103" t="n">
        <f aca="false">N131+K131+H131</f>
        <v>4.846</v>
      </c>
      <c r="S131" s="103" t="n">
        <f aca="false">O131+L131+I131</f>
        <v>0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91" t="n">
        <f aca="false">AK131+AH131+AE131</f>
        <v>0</v>
      </c>
      <c r="AZ131" s="108"/>
    </row>
    <row r="132" customFormat="false" ht="12.75" hidden="false" customHeight="false" outlineLevel="0" collapsed="false">
      <c r="A132" s="25" t="n">
        <f aca="false">EDATE(A131,1)</f>
        <v>40664</v>
      </c>
      <c r="B132" s="95" t="n">
        <f aca="false">Inputs!AA127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98" t="n">
        <f aca="false">VLOOKUP($A132,[1]!Table,MATCH(G$4,[1]!Curves,0))</f>
        <v>4.728</v>
      </c>
      <c r="H132" s="99" t="n">
        <f aca="false">Inputs!AE127</f>
        <v>4.808</v>
      </c>
      <c r="I132" s="100" t="n">
        <f aca="false">Inputs!AB127</f>
        <v>0</v>
      </c>
      <c r="J132" s="98" t="n">
        <f aca="false">VLOOKUP($A132,[1]!Table,MATCH(J$4,[1]!Curves,0))</f>
        <v>0.013</v>
      </c>
      <c r="K132" s="99" t="n">
        <f aca="false">Inputs!AF127</f>
        <v>0.028</v>
      </c>
      <c r="L132" s="100" t="n">
        <f aca="false">Inputs!AC127</f>
        <v>0</v>
      </c>
      <c r="M132" s="105" t="n">
        <v>0</v>
      </c>
      <c r="N132" s="99" t="n">
        <f aca="false">Inputs!AG127</f>
        <v>0</v>
      </c>
      <c r="O132" s="101" t="n">
        <f aca="false">Inputs!AD127</f>
        <v>0</v>
      </c>
      <c r="P132" s="102"/>
      <c r="Q132" s="103" t="n">
        <f aca="false">M132+J132+G132</f>
        <v>4.741</v>
      </c>
      <c r="R132" s="103" t="n">
        <f aca="false">N132+K132+H132</f>
        <v>4.836</v>
      </c>
      <c r="S132" s="103" t="n">
        <f aca="false">O132+L132+I132</f>
        <v>0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91" t="n">
        <f aca="false">AK132+AH132+AE132</f>
        <v>0</v>
      </c>
      <c r="AZ132" s="108"/>
    </row>
    <row r="133" customFormat="false" ht="12.75" hidden="false" customHeight="false" outlineLevel="0" collapsed="false">
      <c r="A133" s="25" t="n">
        <f aca="false">EDATE(A132,1)</f>
        <v>40695</v>
      </c>
      <c r="B133" s="95" t="n">
        <f aca="false">Inputs!AA128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98" t="n">
        <f aca="false">VLOOKUP($A133,[1]!Table,MATCH(G$4,[1]!Curves,0))</f>
        <v>4.748</v>
      </c>
      <c r="H133" s="99" t="n">
        <f aca="false">Inputs!AE128</f>
        <v>4.828</v>
      </c>
      <c r="I133" s="100" t="n">
        <f aca="false">Inputs!AB128</f>
        <v>0</v>
      </c>
      <c r="J133" s="98" t="n">
        <f aca="false">VLOOKUP($A133,[1]!Table,MATCH(J$4,[1]!Curves,0))</f>
        <v>0.013</v>
      </c>
      <c r="K133" s="99" t="n">
        <f aca="false">Inputs!AF128</f>
        <v>0.028</v>
      </c>
      <c r="L133" s="100" t="n">
        <f aca="false">Inputs!AC128</f>
        <v>0</v>
      </c>
      <c r="M133" s="105" t="n">
        <v>0</v>
      </c>
      <c r="N133" s="99" t="n">
        <f aca="false">Inputs!AG128</f>
        <v>0</v>
      </c>
      <c r="O133" s="101" t="n">
        <f aca="false">Inputs!AD128</f>
        <v>0</v>
      </c>
      <c r="P133" s="102"/>
      <c r="Q133" s="103" t="n">
        <f aca="false">M133+J133+G133</f>
        <v>4.761</v>
      </c>
      <c r="R133" s="103" t="n">
        <f aca="false">N133+K133+H133</f>
        <v>4.856</v>
      </c>
      <c r="S133" s="103" t="n">
        <f aca="false">O133+L133+I133</f>
        <v>0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91" t="n">
        <f aca="false">AK133+AH133+AE133</f>
        <v>0</v>
      </c>
      <c r="AZ133" s="108"/>
    </row>
    <row r="134" customFormat="false" ht="12.75" hidden="false" customHeight="false" outlineLevel="0" collapsed="false">
      <c r="A134" s="25" t="n">
        <f aca="false">EDATE(A133,1)</f>
        <v>40725</v>
      </c>
      <c r="B134" s="95" t="n">
        <f aca="false">Inputs!AA129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98" t="n">
        <f aca="false">VLOOKUP($A134,[1]!Table,MATCH(G$4,[1]!Curves,0))</f>
        <v>4.769</v>
      </c>
      <c r="H134" s="99" t="n">
        <f aca="false">Inputs!AE129</f>
        <v>4.849</v>
      </c>
      <c r="I134" s="100" t="n">
        <f aca="false">Inputs!AB129</f>
        <v>0</v>
      </c>
      <c r="J134" s="98" t="n">
        <f aca="false">VLOOKUP($A134,[1]!Table,MATCH(J$4,[1]!Curves,0))</f>
        <v>0.013</v>
      </c>
      <c r="K134" s="99" t="n">
        <f aca="false">Inputs!AF129</f>
        <v>0.028</v>
      </c>
      <c r="L134" s="100" t="n">
        <f aca="false">Inputs!AC129</f>
        <v>0</v>
      </c>
      <c r="M134" s="105" t="n">
        <v>0</v>
      </c>
      <c r="N134" s="99" t="n">
        <f aca="false">Inputs!AG129</f>
        <v>0</v>
      </c>
      <c r="O134" s="101" t="n">
        <f aca="false">Inputs!AD129</f>
        <v>0</v>
      </c>
      <c r="P134" s="102"/>
      <c r="Q134" s="103" t="n">
        <f aca="false">M134+J134+G134</f>
        <v>4.782</v>
      </c>
      <c r="R134" s="103" t="n">
        <f aca="false">N134+K134+H134</f>
        <v>4.877</v>
      </c>
      <c r="S134" s="103" t="n">
        <f aca="false">O134+L134+I134</f>
        <v>0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91" t="n">
        <f aca="false">AK134+AH134+AE134</f>
        <v>0</v>
      </c>
      <c r="AZ134" s="108"/>
    </row>
    <row r="135" customFormat="false" ht="12.75" hidden="false" customHeight="false" outlineLevel="0" collapsed="false">
      <c r="A135" s="25" t="n">
        <f aca="false">EDATE(A134,1)</f>
        <v>40756</v>
      </c>
      <c r="B135" s="95" t="n">
        <f aca="false">Inputs!AA130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98" t="n">
        <f aca="false">VLOOKUP($A135,[1]!Table,MATCH(G$4,[1]!Curves,0))</f>
        <v>4.793</v>
      </c>
      <c r="H135" s="99" t="n">
        <f aca="false">Inputs!AE130</f>
        <v>4.873</v>
      </c>
      <c r="I135" s="100" t="n">
        <f aca="false">Inputs!AB130</f>
        <v>0</v>
      </c>
      <c r="J135" s="98" t="n">
        <f aca="false">VLOOKUP($A135,[1]!Table,MATCH(J$4,[1]!Curves,0))</f>
        <v>0.013</v>
      </c>
      <c r="K135" s="99" t="n">
        <f aca="false">Inputs!AF130</f>
        <v>0.028</v>
      </c>
      <c r="L135" s="100" t="n">
        <f aca="false">Inputs!AC130</f>
        <v>0</v>
      </c>
      <c r="M135" s="105" t="n">
        <v>0</v>
      </c>
      <c r="N135" s="99" t="n">
        <f aca="false">Inputs!AG130</f>
        <v>0</v>
      </c>
      <c r="O135" s="101" t="n">
        <f aca="false">Inputs!AD130</f>
        <v>0</v>
      </c>
      <c r="P135" s="102"/>
      <c r="Q135" s="103" t="n">
        <f aca="false">M135+J135+G135</f>
        <v>4.806</v>
      </c>
      <c r="R135" s="103" t="n">
        <f aca="false">N135+K135+H135</f>
        <v>4.901</v>
      </c>
      <c r="S135" s="103" t="n">
        <f aca="false">O135+L135+I135</f>
        <v>0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91" t="n">
        <f aca="false">AK135+AH135+AE135</f>
        <v>0</v>
      </c>
      <c r="AZ135" s="108"/>
    </row>
    <row r="136" customFormat="false" ht="12.75" hidden="false" customHeight="false" outlineLevel="0" collapsed="false">
      <c r="A136" s="25" t="n">
        <f aca="false">EDATE(A135,1)</f>
        <v>40787</v>
      </c>
      <c r="B136" s="95" t="n">
        <f aca="false">Inputs!AA131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98" t="n">
        <f aca="false">VLOOKUP($A136,[1]!Table,MATCH(G$4,[1]!Curves,0))</f>
        <v>4.803</v>
      </c>
      <c r="H136" s="99" t="n">
        <f aca="false">Inputs!AE131</f>
        <v>4.883</v>
      </c>
      <c r="I136" s="100" t="n">
        <f aca="false">Inputs!AB131</f>
        <v>0</v>
      </c>
      <c r="J136" s="98" t="n">
        <f aca="false">VLOOKUP($A136,[1]!Table,MATCH(J$4,[1]!Curves,0))</f>
        <v>0.013</v>
      </c>
      <c r="K136" s="99" t="n">
        <f aca="false">Inputs!AF131</f>
        <v>0.028</v>
      </c>
      <c r="L136" s="100" t="n">
        <f aca="false">Inputs!AC131</f>
        <v>0</v>
      </c>
      <c r="M136" s="105" t="n">
        <v>0</v>
      </c>
      <c r="N136" s="99" t="n">
        <f aca="false">Inputs!AG131</f>
        <v>0</v>
      </c>
      <c r="O136" s="101" t="n">
        <f aca="false">Inputs!AD131</f>
        <v>0</v>
      </c>
      <c r="P136" s="102"/>
      <c r="Q136" s="103" t="n">
        <f aca="false">M136+J136+G136</f>
        <v>4.816</v>
      </c>
      <c r="R136" s="103" t="n">
        <f aca="false">N136+K136+H136</f>
        <v>4.911</v>
      </c>
      <c r="S136" s="103" t="n">
        <f aca="false">O136+L136+I136</f>
        <v>0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91" t="n">
        <f aca="false">AK136+AH136+AE136</f>
        <v>0</v>
      </c>
      <c r="AZ136" s="108"/>
    </row>
    <row r="137" customFormat="false" ht="12.75" hidden="false" customHeight="false" outlineLevel="0" collapsed="false">
      <c r="A137" s="25" t="n">
        <f aca="false">EDATE(A136,1)</f>
        <v>40817</v>
      </c>
      <c r="B137" s="95" t="n">
        <f aca="false">Inputs!AA132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98" t="n">
        <f aca="false">VLOOKUP($A137,[1]!Table,MATCH(G$4,[1]!Curves,0))</f>
        <v>4.833</v>
      </c>
      <c r="H137" s="99" t="n">
        <f aca="false">Inputs!AE132</f>
        <v>4.913</v>
      </c>
      <c r="I137" s="100" t="n">
        <f aca="false">Inputs!AB132</f>
        <v>0</v>
      </c>
      <c r="J137" s="98" t="n">
        <f aca="false">VLOOKUP($A137,[1]!Table,MATCH(J$4,[1]!Curves,0))</f>
        <v>0.013</v>
      </c>
      <c r="K137" s="99" t="n">
        <f aca="false">Inputs!AF132</f>
        <v>0.028</v>
      </c>
      <c r="L137" s="100" t="n">
        <f aca="false">Inputs!AC132</f>
        <v>0</v>
      </c>
      <c r="M137" s="105" t="n">
        <v>0</v>
      </c>
      <c r="N137" s="99" t="n">
        <f aca="false">Inputs!AG132</f>
        <v>0</v>
      </c>
      <c r="O137" s="101" t="n">
        <f aca="false">Inputs!AD132</f>
        <v>0</v>
      </c>
      <c r="P137" s="102"/>
      <c r="Q137" s="103" t="n">
        <f aca="false">M137+J137+G137</f>
        <v>4.846</v>
      </c>
      <c r="R137" s="103" t="n">
        <f aca="false">N137+K137+H137</f>
        <v>4.941</v>
      </c>
      <c r="S137" s="103" t="n">
        <f aca="false">O137+L137+I137</f>
        <v>0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91" t="n">
        <f aca="false">AK137+AH137+AE137</f>
        <v>0</v>
      </c>
      <c r="AZ137" s="108"/>
    </row>
    <row r="138" customFormat="false" ht="12.75" hidden="false" customHeight="false" outlineLevel="0" collapsed="false">
      <c r="A138" s="25" t="n">
        <f aca="false">EDATE(A137,1)</f>
        <v>40848</v>
      </c>
      <c r="B138" s="95" t="n">
        <f aca="false">Inputs!AA133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98" t="n">
        <f aca="false">VLOOKUP($A138,[1]!Table,MATCH(G$4,[1]!Curves,0))</f>
        <v>4.973</v>
      </c>
      <c r="H138" s="99" t="n">
        <f aca="false">Inputs!AE133</f>
        <v>5.053</v>
      </c>
      <c r="I138" s="100" t="n">
        <f aca="false">Inputs!AB133</f>
        <v>0</v>
      </c>
      <c r="J138" s="98" t="n">
        <f aca="false">VLOOKUP($A138,[1]!Table,MATCH(J$4,[1]!Curves,0))</f>
        <v>0.0235</v>
      </c>
      <c r="K138" s="99" t="n">
        <f aca="false">Inputs!AF133</f>
        <v>0.0385</v>
      </c>
      <c r="L138" s="100" t="n">
        <f aca="false">Inputs!AC133</f>
        <v>0</v>
      </c>
      <c r="M138" s="105" t="n">
        <v>0</v>
      </c>
      <c r="N138" s="99" t="n">
        <f aca="false">Inputs!AG133</f>
        <v>0</v>
      </c>
      <c r="O138" s="101" t="n">
        <f aca="false">Inputs!AD133</f>
        <v>0</v>
      </c>
      <c r="P138" s="102"/>
      <c r="Q138" s="103" t="n">
        <f aca="false">M138+J138+G138</f>
        <v>4.9965</v>
      </c>
      <c r="R138" s="103" t="n">
        <f aca="false">N138+K138+H138</f>
        <v>5.0915</v>
      </c>
      <c r="S138" s="103" t="n">
        <f aca="false">O138+L138+I138</f>
        <v>0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91" t="n">
        <f aca="false">AK138+AH138+AE138</f>
        <v>0</v>
      </c>
      <c r="AZ138" s="108"/>
    </row>
    <row r="139" customFormat="false" ht="12.75" hidden="false" customHeight="false" outlineLevel="0" collapsed="false">
      <c r="A139" s="25" t="n">
        <f aca="false">EDATE(A138,1)</f>
        <v>40878</v>
      </c>
      <c r="B139" s="95" t="n">
        <f aca="false">Inputs!AA134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98" t="n">
        <f aca="false">VLOOKUP($A139,[1]!Table,MATCH(G$4,[1]!Curves,0))</f>
        <v>5.113</v>
      </c>
      <c r="H139" s="99" t="n">
        <f aca="false">Inputs!AE134</f>
        <v>5.193</v>
      </c>
      <c r="I139" s="100" t="n">
        <f aca="false">Inputs!AB134</f>
        <v>0</v>
      </c>
      <c r="J139" s="98" t="n">
        <f aca="false">VLOOKUP($A139,[1]!Table,MATCH(J$4,[1]!Curves,0))</f>
        <v>0.0235</v>
      </c>
      <c r="K139" s="99" t="n">
        <f aca="false">Inputs!AF134</f>
        <v>0.0385</v>
      </c>
      <c r="L139" s="100" t="n">
        <f aca="false">Inputs!AC134</f>
        <v>0</v>
      </c>
      <c r="M139" s="105" t="n">
        <v>0</v>
      </c>
      <c r="N139" s="99" t="n">
        <f aca="false">Inputs!AG134</f>
        <v>0</v>
      </c>
      <c r="O139" s="101" t="n">
        <f aca="false">Inputs!AD134</f>
        <v>0</v>
      </c>
      <c r="P139" s="102"/>
      <c r="Q139" s="103" t="n">
        <f aca="false">M139+J139+G139</f>
        <v>5.1365</v>
      </c>
      <c r="R139" s="103" t="n">
        <f aca="false">N139+K139+H139</f>
        <v>5.2315</v>
      </c>
      <c r="S139" s="103" t="n">
        <f aca="false">O139+L139+I139</f>
        <v>0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91" t="n">
        <f aca="false">AK139+AH139+AE139</f>
        <v>0</v>
      </c>
      <c r="AZ139" s="108"/>
    </row>
    <row r="140" customFormat="false" ht="12.75" hidden="false" customHeight="false" outlineLevel="0" collapsed="false">
      <c r="A140" s="25" t="n">
        <f aca="false">EDATE(A139,1)</f>
        <v>40909</v>
      </c>
      <c r="B140" s="95" t="n">
        <f aca="false">Inputs!AA135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98" t="n">
        <f aca="false">VLOOKUP($A140,[1]!Table,MATCH(G$4,[1]!Curves,0))</f>
        <v>5.188</v>
      </c>
      <c r="H140" s="99" t="n">
        <f aca="false">Inputs!AE135</f>
        <v>5.268</v>
      </c>
      <c r="I140" s="100" t="n">
        <f aca="false">Inputs!AB135</f>
        <v>0</v>
      </c>
      <c r="J140" s="98" t="n">
        <f aca="false">VLOOKUP($A140,[1]!Table,MATCH(J$4,[1]!Curves,0))</f>
        <v>0.0235</v>
      </c>
      <c r="K140" s="99" t="n">
        <f aca="false">Inputs!AF135</f>
        <v>0.0385</v>
      </c>
      <c r="L140" s="100" t="n">
        <f aca="false">Inputs!AC135</f>
        <v>0</v>
      </c>
      <c r="M140" s="105" t="n">
        <v>0</v>
      </c>
      <c r="N140" s="99" t="n">
        <f aca="false">Inputs!AG135</f>
        <v>0</v>
      </c>
      <c r="O140" s="101" t="n">
        <f aca="false">Inputs!AD135</f>
        <v>0</v>
      </c>
      <c r="P140" s="102"/>
      <c r="Q140" s="103" t="n">
        <f aca="false">M140+J140+G140</f>
        <v>5.2115</v>
      </c>
      <c r="R140" s="103" t="n">
        <f aca="false">N140+K140+H140</f>
        <v>5.3065</v>
      </c>
      <c r="S140" s="103" t="n">
        <f aca="false">O140+L140+I140</f>
        <v>0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91" t="n">
        <f aca="false">AK140+AH140+AE140</f>
        <v>0</v>
      </c>
      <c r="AZ140" s="108"/>
    </row>
    <row r="141" customFormat="false" ht="12.75" hidden="false" customHeight="false" outlineLevel="0" collapsed="false">
      <c r="A141" s="25" t="n">
        <f aca="false">EDATE(A140,1)</f>
        <v>40940</v>
      </c>
      <c r="B141" s="95" t="n">
        <f aca="false">Inputs!AA136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98" t="n">
        <f aca="false">VLOOKUP($A141,[1]!Table,MATCH(G$4,[1]!Curves,0))</f>
        <v>5.068</v>
      </c>
      <c r="H141" s="99" t="n">
        <f aca="false">Inputs!AE136</f>
        <v>5.148</v>
      </c>
      <c r="I141" s="100" t="n">
        <f aca="false">Inputs!AB136</f>
        <v>0</v>
      </c>
      <c r="J141" s="98" t="n">
        <f aca="false">VLOOKUP($A141,[1]!Table,MATCH(J$4,[1]!Curves,0))</f>
        <v>0.0235</v>
      </c>
      <c r="K141" s="99" t="n">
        <f aca="false">Inputs!AF136</f>
        <v>0.0385</v>
      </c>
      <c r="L141" s="100" t="n">
        <f aca="false">Inputs!AC136</f>
        <v>0</v>
      </c>
      <c r="M141" s="105" t="n">
        <v>0</v>
      </c>
      <c r="N141" s="99" t="n">
        <f aca="false">Inputs!AG136</f>
        <v>0</v>
      </c>
      <c r="O141" s="101" t="n">
        <f aca="false">Inputs!AD136</f>
        <v>0</v>
      </c>
      <c r="P141" s="102"/>
      <c r="Q141" s="103" t="n">
        <f aca="false">M141+J141+G141</f>
        <v>5.0915</v>
      </c>
      <c r="R141" s="103" t="n">
        <f aca="false">N141+K141+H141</f>
        <v>5.1865</v>
      </c>
      <c r="S141" s="103" t="n">
        <f aca="false">O141+L141+I141</f>
        <v>0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91" t="n">
        <f aca="false">AK141+AH141+AE141</f>
        <v>0</v>
      </c>
      <c r="AZ141" s="108"/>
    </row>
    <row r="142" customFormat="false" ht="12.75" hidden="false" customHeight="false" outlineLevel="0" collapsed="false">
      <c r="A142" s="25" t="n">
        <f aca="false">EDATE(A141,1)</f>
        <v>40969</v>
      </c>
      <c r="B142" s="95" t="n">
        <f aca="false">Inputs!AA137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98" t="n">
        <f aca="false">VLOOKUP($A142,[1]!Table,MATCH(G$4,[1]!Curves,0))</f>
        <v>4.943</v>
      </c>
      <c r="H142" s="99" t="n">
        <f aca="false">Inputs!AE137</f>
        <v>5.023</v>
      </c>
      <c r="I142" s="100" t="n">
        <f aca="false">Inputs!AB137</f>
        <v>0</v>
      </c>
      <c r="J142" s="98" t="n">
        <f aca="false">VLOOKUP($A142,[1]!Table,MATCH(J$4,[1]!Curves,0))</f>
        <v>0.0235</v>
      </c>
      <c r="K142" s="99" t="n">
        <f aca="false">Inputs!AF137</f>
        <v>0.0385</v>
      </c>
      <c r="L142" s="100" t="n">
        <f aca="false">Inputs!AC137</f>
        <v>0</v>
      </c>
      <c r="M142" s="105" t="n">
        <v>0</v>
      </c>
      <c r="N142" s="99" t="n">
        <f aca="false">Inputs!AG137</f>
        <v>0</v>
      </c>
      <c r="O142" s="101" t="n">
        <f aca="false">Inputs!AD137</f>
        <v>0</v>
      </c>
      <c r="P142" s="102"/>
      <c r="Q142" s="103" t="n">
        <f aca="false">M142+J142+G142</f>
        <v>4.9665</v>
      </c>
      <c r="R142" s="103" t="n">
        <f aca="false">N142+K142+H142</f>
        <v>5.0615</v>
      </c>
      <c r="S142" s="103" t="n">
        <f aca="false">O142+L142+I142</f>
        <v>0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91" t="n">
        <f aca="false">AK142+AH142+AE142</f>
        <v>0</v>
      </c>
      <c r="AZ142" s="108"/>
    </row>
    <row r="143" customFormat="false" ht="12.75" hidden="false" customHeight="false" outlineLevel="0" collapsed="false">
      <c r="A143" s="25" t="n">
        <f aca="false">EDATE(A142,1)</f>
        <v>41000</v>
      </c>
      <c r="B143" s="95" t="n">
        <f aca="false">Inputs!AA138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98" t="n">
        <f aca="false">VLOOKUP($A143,[1]!Table,MATCH(G$4,[1]!Curves,0))</f>
        <v>4.813</v>
      </c>
      <c r="H143" s="99" t="n">
        <f aca="false">Inputs!AE138</f>
        <v>4.893</v>
      </c>
      <c r="I143" s="100" t="n">
        <f aca="false">Inputs!AB138</f>
        <v>0</v>
      </c>
      <c r="J143" s="98" t="n">
        <f aca="false">VLOOKUP($A143,[1]!Table,MATCH(J$4,[1]!Curves,0))</f>
        <v>0.013</v>
      </c>
      <c r="K143" s="99" t="n">
        <f aca="false">Inputs!AF138</f>
        <v>0.028</v>
      </c>
      <c r="L143" s="100" t="n">
        <f aca="false">Inputs!AC138</f>
        <v>0</v>
      </c>
      <c r="M143" s="105" t="n">
        <v>0</v>
      </c>
      <c r="N143" s="99" t="n">
        <f aca="false">Inputs!AG138</f>
        <v>0</v>
      </c>
      <c r="O143" s="101" t="n">
        <f aca="false">Inputs!AD138</f>
        <v>0</v>
      </c>
      <c r="P143" s="102"/>
      <c r="Q143" s="103" t="n">
        <f aca="false">M143+J143+G143</f>
        <v>4.826</v>
      </c>
      <c r="R143" s="103" t="n">
        <f aca="false">N143+K143+H143</f>
        <v>4.921</v>
      </c>
      <c r="S143" s="103" t="n">
        <f aca="false">O143+L143+I143</f>
        <v>0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91" t="n">
        <f aca="false">AK143+AH143+AE143</f>
        <v>0</v>
      </c>
      <c r="AZ143" s="108"/>
    </row>
    <row r="144" customFormat="false" ht="12.75" hidden="false" customHeight="false" outlineLevel="0" collapsed="false">
      <c r="A144" s="25" t="n">
        <f aca="false">EDATE(A143,1)</f>
        <v>41030</v>
      </c>
      <c r="B144" s="95" t="n">
        <f aca="false">Inputs!AA139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98" t="n">
        <f aca="false">VLOOKUP($A144,[1]!Table,MATCH(G$4,[1]!Curves,0))</f>
        <v>4.803</v>
      </c>
      <c r="H144" s="99" t="n">
        <f aca="false">Inputs!AE139</f>
        <v>4.883</v>
      </c>
      <c r="I144" s="100" t="n">
        <f aca="false">Inputs!AB139</f>
        <v>0</v>
      </c>
      <c r="J144" s="98" t="n">
        <f aca="false">VLOOKUP($A144,[1]!Table,MATCH(J$4,[1]!Curves,0))</f>
        <v>0.013</v>
      </c>
      <c r="K144" s="99" t="n">
        <f aca="false">Inputs!AF139</f>
        <v>0.028</v>
      </c>
      <c r="L144" s="100" t="n">
        <f aca="false">Inputs!AC139</f>
        <v>0</v>
      </c>
      <c r="M144" s="105" t="n">
        <v>0</v>
      </c>
      <c r="N144" s="99" t="n">
        <f aca="false">Inputs!AG139</f>
        <v>0</v>
      </c>
      <c r="O144" s="101" t="n">
        <f aca="false">Inputs!AD139</f>
        <v>0</v>
      </c>
      <c r="P144" s="102"/>
      <c r="Q144" s="103" t="n">
        <f aca="false">M144+J144+G144</f>
        <v>4.816</v>
      </c>
      <c r="R144" s="103" t="n">
        <f aca="false">N144+K144+H144</f>
        <v>4.911</v>
      </c>
      <c r="S144" s="103" t="n">
        <f aca="false">O144+L144+I144</f>
        <v>0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91" t="n">
        <f aca="false">AK144+AH144+AE144</f>
        <v>0</v>
      </c>
      <c r="AZ144" s="108"/>
    </row>
    <row r="145" customFormat="false" ht="12.75" hidden="false" customHeight="false" outlineLevel="0" collapsed="false">
      <c r="A145" s="25" t="n">
        <f aca="false">EDATE(A144,1)</f>
        <v>41061</v>
      </c>
      <c r="B145" s="95" t="n">
        <f aca="false">Inputs!AA140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98" t="n">
        <f aca="false">VLOOKUP($A145,[1]!Table,MATCH(G$4,[1]!Curves,0))</f>
        <v>4.823</v>
      </c>
      <c r="H145" s="99" t="n">
        <f aca="false">Inputs!AE140</f>
        <v>4.903</v>
      </c>
      <c r="I145" s="100" t="n">
        <f aca="false">Inputs!AB140</f>
        <v>0</v>
      </c>
      <c r="J145" s="98" t="n">
        <f aca="false">VLOOKUP($A145,[1]!Table,MATCH(J$4,[1]!Curves,0))</f>
        <v>0.013</v>
      </c>
      <c r="K145" s="99" t="n">
        <f aca="false">Inputs!AF140</f>
        <v>0.028</v>
      </c>
      <c r="L145" s="100" t="n">
        <f aca="false">Inputs!AC140</f>
        <v>0</v>
      </c>
      <c r="M145" s="105" t="n">
        <v>0</v>
      </c>
      <c r="N145" s="99" t="n">
        <f aca="false">Inputs!AG140</f>
        <v>0</v>
      </c>
      <c r="O145" s="101" t="n">
        <f aca="false">Inputs!AD140</f>
        <v>0</v>
      </c>
      <c r="P145" s="102"/>
      <c r="Q145" s="103" t="n">
        <f aca="false">M145+J145+G145</f>
        <v>4.836</v>
      </c>
      <c r="R145" s="103" t="n">
        <f aca="false">N145+K145+H145</f>
        <v>4.931</v>
      </c>
      <c r="S145" s="103" t="n">
        <f aca="false">O145+L145+I145</f>
        <v>0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91" t="n">
        <f aca="false">AK145+AH145+AE145</f>
        <v>0</v>
      </c>
      <c r="AZ145" s="108"/>
    </row>
    <row r="146" customFormat="false" ht="12.75" hidden="false" customHeight="false" outlineLevel="0" collapsed="false">
      <c r="A146" s="25" t="n">
        <f aca="false">EDATE(A145,1)</f>
        <v>41091</v>
      </c>
      <c r="B146" s="95" t="n">
        <f aca="false">Inputs!AA141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98" t="n">
        <f aca="false">VLOOKUP($A146,[1]!Table,MATCH(G$4,[1]!Curves,0))</f>
        <v>4.844</v>
      </c>
      <c r="H146" s="99" t="n">
        <f aca="false">Inputs!AE141</f>
        <v>4.924</v>
      </c>
      <c r="I146" s="100" t="n">
        <f aca="false">Inputs!AB141</f>
        <v>0</v>
      </c>
      <c r="J146" s="98" t="n">
        <f aca="false">VLOOKUP($A146,[1]!Table,MATCH(J$4,[1]!Curves,0))</f>
        <v>0.013</v>
      </c>
      <c r="K146" s="99" t="n">
        <f aca="false">Inputs!AF141</f>
        <v>0.028</v>
      </c>
      <c r="L146" s="100" t="n">
        <f aca="false">Inputs!AC141</f>
        <v>0</v>
      </c>
      <c r="M146" s="105" t="n">
        <v>0</v>
      </c>
      <c r="N146" s="99" t="n">
        <f aca="false">Inputs!AG141</f>
        <v>0</v>
      </c>
      <c r="O146" s="101" t="n">
        <f aca="false">Inputs!AD141</f>
        <v>0</v>
      </c>
      <c r="P146" s="102"/>
      <c r="Q146" s="103" t="n">
        <f aca="false">M146+J146+G146</f>
        <v>4.857</v>
      </c>
      <c r="R146" s="103" t="n">
        <f aca="false">N146+K146+H146</f>
        <v>4.952</v>
      </c>
      <c r="S146" s="103" t="n">
        <f aca="false">O146+L146+I146</f>
        <v>0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91" t="n">
        <f aca="false">AK146+AH146+AE146</f>
        <v>0</v>
      </c>
      <c r="AZ146" s="108"/>
    </row>
    <row r="147" customFormat="false" ht="12.75" hidden="false" customHeight="false" outlineLevel="0" collapsed="false">
      <c r="A147" s="25" t="n">
        <f aca="false">EDATE(A146,1)</f>
        <v>41122</v>
      </c>
      <c r="B147" s="95" t="n">
        <f aca="false">Inputs!AA142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98" t="n">
        <f aca="false">VLOOKUP($A147,[1]!Table,MATCH(G$4,[1]!Curves,0))</f>
        <v>4.868</v>
      </c>
      <c r="H147" s="99" t="n">
        <f aca="false">Inputs!AE142</f>
        <v>4.948</v>
      </c>
      <c r="I147" s="100" t="n">
        <f aca="false">Inputs!AB142</f>
        <v>0</v>
      </c>
      <c r="J147" s="98" t="n">
        <f aca="false">VLOOKUP($A147,[1]!Table,MATCH(J$4,[1]!Curves,0))</f>
        <v>0.013</v>
      </c>
      <c r="K147" s="99" t="n">
        <f aca="false">Inputs!AF142</f>
        <v>0.028</v>
      </c>
      <c r="L147" s="100" t="n">
        <f aca="false">Inputs!AC142</f>
        <v>0</v>
      </c>
      <c r="M147" s="105" t="n">
        <v>0</v>
      </c>
      <c r="N147" s="99" t="n">
        <f aca="false">Inputs!AG142</f>
        <v>0</v>
      </c>
      <c r="O147" s="101" t="n">
        <f aca="false">Inputs!AD142</f>
        <v>0</v>
      </c>
      <c r="P147" s="102"/>
      <c r="Q147" s="103" t="n">
        <f aca="false">M147+J147+G147</f>
        <v>4.881</v>
      </c>
      <c r="R147" s="103" t="n">
        <f aca="false">N147+K147+H147</f>
        <v>4.976</v>
      </c>
      <c r="S147" s="103" t="n">
        <f aca="false">O147+L147+I147</f>
        <v>0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91" t="n">
        <f aca="false">AK147+AH147+AE147</f>
        <v>0</v>
      </c>
      <c r="AZ147" s="108"/>
    </row>
    <row r="148" customFormat="false" ht="12.75" hidden="false" customHeight="false" outlineLevel="0" collapsed="false">
      <c r="A148" s="25" t="n">
        <f aca="false">EDATE(A147,1)</f>
        <v>41153</v>
      </c>
      <c r="B148" s="95" t="n">
        <f aca="false">Inputs!AA143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98" t="n">
        <f aca="false">VLOOKUP($A148,[1]!Table,MATCH(G$4,[1]!Curves,0))</f>
        <v>4.878</v>
      </c>
      <c r="H148" s="99" t="n">
        <f aca="false">Inputs!AE143</f>
        <v>4.958</v>
      </c>
      <c r="I148" s="100" t="n">
        <f aca="false">Inputs!AB143</f>
        <v>0</v>
      </c>
      <c r="J148" s="98" t="n">
        <f aca="false">VLOOKUP($A148,[1]!Table,MATCH(J$4,[1]!Curves,0))</f>
        <v>0.013</v>
      </c>
      <c r="K148" s="99" t="n">
        <f aca="false">Inputs!AF143</f>
        <v>0.028</v>
      </c>
      <c r="L148" s="100" t="n">
        <f aca="false">Inputs!AC143</f>
        <v>0</v>
      </c>
      <c r="M148" s="105" t="n">
        <v>0</v>
      </c>
      <c r="N148" s="99" t="n">
        <f aca="false">Inputs!AG143</f>
        <v>0</v>
      </c>
      <c r="O148" s="101" t="n">
        <f aca="false">Inputs!AD143</f>
        <v>0</v>
      </c>
      <c r="P148" s="102"/>
      <c r="Q148" s="103" t="n">
        <f aca="false">M148+J148+G148</f>
        <v>4.891</v>
      </c>
      <c r="R148" s="103" t="n">
        <f aca="false">N148+K148+H148</f>
        <v>4.986</v>
      </c>
      <c r="S148" s="103" t="n">
        <f aca="false">O148+L148+I148</f>
        <v>0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91" t="n">
        <f aca="false">AK148+AH148+AE148</f>
        <v>0</v>
      </c>
      <c r="AZ148" s="108"/>
    </row>
    <row r="149" customFormat="false" ht="12.75" hidden="false" customHeight="false" outlineLevel="0" collapsed="false">
      <c r="A149" s="25" t="n">
        <f aca="false">EDATE(A148,1)</f>
        <v>41183</v>
      </c>
      <c r="B149" s="95" t="n">
        <f aca="false">Inputs!AA144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98" t="n">
        <f aca="false">VLOOKUP($A149,[1]!Table,MATCH(G$4,[1]!Curves,0))</f>
        <v>4.908</v>
      </c>
      <c r="H149" s="99" t="n">
        <f aca="false">Inputs!AE144</f>
        <v>4.988</v>
      </c>
      <c r="I149" s="100" t="n">
        <f aca="false">Inputs!AB144</f>
        <v>0</v>
      </c>
      <c r="J149" s="98" t="n">
        <f aca="false">VLOOKUP($A149,[1]!Table,MATCH(J$4,[1]!Curves,0))</f>
        <v>0.013</v>
      </c>
      <c r="K149" s="99" t="n">
        <f aca="false">Inputs!AF144</f>
        <v>0.028</v>
      </c>
      <c r="L149" s="100" t="n">
        <f aca="false">Inputs!AC144</f>
        <v>0</v>
      </c>
      <c r="M149" s="105" t="n">
        <v>0</v>
      </c>
      <c r="N149" s="99" t="n">
        <f aca="false">Inputs!AG144</f>
        <v>0</v>
      </c>
      <c r="O149" s="101" t="n">
        <f aca="false">Inputs!AD144</f>
        <v>0</v>
      </c>
      <c r="P149" s="102"/>
      <c r="Q149" s="103" t="n">
        <f aca="false">M149+J149+G149</f>
        <v>4.921</v>
      </c>
      <c r="R149" s="103" t="n">
        <f aca="false">N149+K149+H149</f>
        <v>5.016</v>
      </c>
      <c r="S149" s="103" t="n">
        <f aca="false">O149+L149+I149</f>
        <v>0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91" t="n">
        <f aca="false">AK149+AH149+AE149</f>
        <v>0</v>
      </c>
      <c r="AZ149" s="108"/>
    </row>
    <row r="150" customFormat="false" ht="12.75" hidden="false" customHeight="false" outlineLevel="0" collapsed="false">
      <c r="A150" s="25" t="n">
        <f aca="false">EDATE(A149,1)</f>
        <v>41214</v>
      </c>
      <c r="B150" s="95" t="n">
        <f aca="false">Inputs!AA145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98" t="n">
        <f aca="false">VLOOKUP($A150,[1]!Table,MATCH(G$4,[1]!Curves,0))</f>
        <v>5.048</v>
      </c>
      <c r="H150" s="99" t="n">
        <f aca="false">Inputs!AE145</f>
        <v>5.128</v>
      </c>
      <c r="I150" s="100" t="n">
        <f aca="false">Inputs!AB145</f>
        <v>0</v>
      </c>
      <c r="J150" s="98" t="n">
        <f aca="false">VLOOKUP($A150,[1]!Table,MATCH(J$4,[1]!Curves,0))</f>
        <v>0.0235</v>
      </c>
      <c r="K150" s="99" t="n">
        <f aca="false">Inputs!AF145</f>
        <v>0.0385</v>
      </c>
      <c r="L150" s="100" t="n">
        <f aca="false">Inputs!AC145</f>
        <v>0</v>
      </c>
      <c r="M150" s="105" t="n">
        <v>0</v>
      </c>
      <c r="N150" s="99" t="n">
        <f aca="false">Inputs!AG145</f>
        <v>0</v>
      </c>
      <c r="O150" s="101" t="n">
        <f aca="false">Inputs!AD145</f>
        <v>0</v>
      </c>
      <c r="P150" s="102"/>
      <c r="Q150" s="103" t="n">
        <f aca="false">M150+J150+G150</f>
        <v>5.0715</v>
      </c>
      <c r="R150" s="103" t="n">
        <f aca="false">N150+K150+H150</f>
        <v>5.1665</v>
      </c>
      <c r="S150" s="103" t="n">
        <f aca="false">O150+L150+I150</f>
        <v>0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91" t="n">
        <f aca="false">AK150+AH150+AE150</f>
        <v>0</v>
      </c>
      <c r="AZ150" s="108"/>
    </row>
    <row r="151" customFormat="false" ht="12.75" hidden="false" customHeight="false" outlineLevel="0" collapsed="false">
      <c r="A151" s="25" t="n">
        <f aca="false">EDATE(A150,1)</f>
        <v>41244</v>
      </c>
      <c r="B151" s="95" t="n">
        <f aca="false">Inputs!AA146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98" t="n">
        <f aca="false">VLOOKUP($A151,[1]!Table,MATCH(G$4,[1]!Curves,0))</f>
        <v>5.188</v>
      </c>
      <c r="H151" s="99" t="n">
        <f aca="false">Inputs!AE146</f>
        <v>5.268</v>
      </c>
      <c r="I151" s="100" t="n">
        <f aca="false">Inputs!AB146</f>
        <v>0</v>
      </c>
      <c r="J151" s="98" t="n">
        <f aca="false">VLOOKUP($A151,[1]!Table,MATCH(J$4,[1]!Curves,0))</f>
        <v>0.0235</v>
      </c>
      <c r="K151" s="99" t="n">
        <f aca="false">Inputs!AF146</f>
        <v>0.0385</v>
      </c>
      <c r="L151" s="100" t="n">
        <f aca="false">Inputs!AC146</f>
        <v>0</v>
      </c>
      <c r="M151" s="105" t="n">
        <v>0</v>
      </c>
      <c r="N151" s="99" t="n">
        <f aca="false">Inputs!AG146</f>
        <v>0</v>
      </c>
      <c r="O151" s="101" t="n">
        <f aca="false">Inputs!AD146</f>
        <v>0</v>
      </c>
      <c r="P151" s="102"/>
      <c r="Q151" s="103" t="n">
        <f aca="false">M151+J151+G151</f>
        <v>5.2115</v>
      </c>
      <c r="R151" s="103" t="n">
        <f aca="false">N151+K151+H151</f>
        <v>5.3065</v>
      </c>
      <c r="S151" s="103" t="n">
        <f aca="false">O151+L151+I151</f>
        <v>0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91" t="n">
        <f aca="false">AK151+AH151+AE151</f>
        <v>0</v>
      </c>
      <c r="AZ151" s="108"/>
    </row>
    <row r="152" customFormat="false" ht="12.75" hidden="false" customHeight="false" outlineLevel="0" collapsed="false">
      <c r="A152" s="25" t="n">
        <f aca="false">EDATE(A151,1)</f>
        <v>41275</v>
      </c>
      <c r="B152" s="95" t="n">
        <f aca="false">Inputs!AA147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98" t="n">
        <f aca="false">VLOOKUP($A152,[1]!Table,MATCH(G$4,[1]!Curves,0))</f>
        <v>5.268</v>
      </c>
      <c r="H152" s="99" t="n">
        <f aca="false">Inputs!AE147</f>
        <v>5.348</v>
      </c>
      <c r="I152" s="100" t="n">
        <f aca="false">Inputs!AB147</f>
        <v>0</v>
      </c>
      <c r="J152" s="98" t="n">
        <f aca="false">VLOOKUP($A152,[1]!Table,MATCH(J$4,[1]!Curves,0))</f>
        <v>0.0235</v>
      </c>
      <c r="K152" s="99" t="n">
        <f aca="false">Inputs!AF147</f>
        <v>0.0385</v>
      </c>
      <c r="L152" s="100" t="n">
        <f aca="false">Inputs!AC147</f>
        <v>0</v>
      </c>
      <c r="M152" s="105" t="n">
        <v>0</v>
      </c>
      <c r="N152" s="99" t="n">
        <f aca="false">Inputs!AG147</f>
        <v>0</v>
      </c>
      <c r="O152" s="101" t="n">
        <f aca="false">Inputs!AD147</f>
        <v>0</v>
      </c>
      <c r="P152" s="102"/>
      <c r="Q152" s="103" t="n">
        <f aca="false">M152+J152+G152</f>
        <v>5.2915</v>
      </c>
      <c r="R152" s="103" t="n">
        <f aca="false">N152+K152+H152</f>
        <v>5.3865</v>
      </c>
      <c r="S152" s="103" t="n">
        <f aca="false">O152+L152+I152</f>
        <v>0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91" t="n">
        <f aca="false">AK152+AH152+AE152</f>
        <v>0</v>
      </c>
      <c r="AZ152" s="108"/>
    </row>
    <row r="153" customFormat="false" ht="12.75" hidden="false" customHeight="false" outlineLevel="0" collapsed="false">
      <c r="A153" s="25" t="n">
        <f aca="false">EDATE(A152,1)</f>
        <v>41306</v>
      </c>
      <c r="B153" s="95" t="n">
        <f aca="false">Inputs!AA148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98" t="n">
        <f aca="false">VLOOKUP($A153,[1]!Table,MATCH(G$4,[1]!Curves,0))</f>
        <v>5.148</v>
      </c>
      <c r="H153" s="99" t="n">
        <f aca="false">Inputs!AE148</f>
        <v>5.228</v>
      </c>
      <c r="I153" s="100" t="n">
        <f aca="false">Inputs!AB148</f>
        <v>0</v>
      </c>
      <c r="J153" s="98" t="n">
        <f aca="false">VLOOKUP($A153,[1]!Table,MATCH(J$4,[1]!Curves,0))</f>
        <v>0.0235</v>
      </c>
      <c r="K153" s="99" t="n">
        <f aca="false">Inputs!AF148</f>
        <v>0.0385</v>
      </c>
      <c r="L153" s="100" t="n">
        <f aca="false">Inputs!AC148</f>
        <v>0</v>
      </c>
      <c r="M153" s="105" t="n">
        <v>0</v>
      </c>
      <c r="N153" s="99" t="n">
        <f aca="false">Inputs!AG148</f>
        <v>0</v>
      </c>
      <c r="O153" s="101" t="n">
        <f aca="false">Inputs!AD148</f>
        <v>0</v>
      </c>
      <c r="P153" s="102"/>
      <c r="Q153" s="103" t="n">
        <f aca="false">M153+J153+G153</f>
        <v>5.1715</v>
      </c>
      <c r="R153" s="103" t="n">
        <f aca="false">N153+K153+H153</f>
        <v>5.2665</v>
      </c>
      <c r="S153" s="103" t="n">
        <f aca="false">O153+L153+I153</f>
        <v>0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91" t="n">
        <f aca="false">AK153+AH153+AE153</f>
        <v>0</v>
      </c>
      <c r="AZ153" s="108"/>
    </row>
    <row r="154" customFormat="false" ht="12.75" hidden="false" customHeight="false" outlineLevel="0" collapsed="false">
      <c r="A154" s="25" t="n">
        <f aca="false">EDATE(A153,1)</f>
        <v>41334</v>
      </c>
      <c r="B154" s="95" t="n">
        <f aca="false">Inputs!AA149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98" t="n">
        <f aca="false">VLOOKUP($A154,[1]!Table,MATCH(G$4,[1]!Curves,0))</f>
        <v>5.023</v>
      </c>
      <c r="H154" s="99" t="n">
        <f aca="false">Inputs!AE149</f>
        <v>5.103</v>
      </c>
      <c r="I154" s="100" t="n">
        <f aca="false">Inputs!AB149</f>
        <v>0</v>
      </c>
      <c r="J154" s="98" t="n">
        <f aca="false">VLOOKUP($A154,[1]!Table,MATCH(J$4,[1]!Curves,0))</f>
        <v>0.0235</v>
      </c>
      <c r="K154" s="99" t="n">
        <f aca="false">Inputs!AF149</f>
        <v>0.0385</v>
      </c>
      <c r="L154" s="100" t="n">
        <f aca="false">Inputs!AC149</f>
        <v>0</v>
      </c>
      <c r="M154" s="105" t="n">
        <v>0</v>
      </c>
      <c r="N154" s="99" t="n">
        <f aca="false">Inputs!AG149</f>
        <v>0</v>
      </c>
      <c r="O154" s="101" t="n">
        <f aca="false">Inputs!AD149</f>
        <v>0</v>
      </c>
      <c r="P154" s="102"/>
      <c r="Q154" s="103" t="n">
        <f aca="false">M154+J154+G154</f>
        <v>5.0465</v>
      </c>
      <c r="R154" s="103" t="n">
        <f aca="false">N154+K154+H154</f>
        <v>5.1415</v>
      </c>
      <c r="S154" s="103" t="n">
        <f aca="false">O154+L154+I154</f>
        <v>0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91" t="n">
        <f aca="false">AK154+AH154+AE154</f>
        <v>0</v>
      </c>
      <c r="AZ154" s="108"/>
    </row>
    <row r="155" customFormat="false" ht="12.75" hidden="false" customHeight="false" outlineLevel="0" collapsed="false">
      <c r="A155" s="25" t="n">
        <f aca="false">EDATE(A154,1)</f>
        <v>41365</v>
      </c>
      <c r="B155" s="95" t="n">
        <f aca="false">Inputs!AA150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98" t="n">
        <f aca="false">VLOOKUP($A155,[1]!Table,MATCH(G$4,[1]!Curves,0))</f>
        <v>4.893</v>
      </c>
      <c r="H155" s="99" t="n">
        <f aca="false">Inputs!AE150</f>
        <v>4.973</v>
      </c>
      <c r="I155" s="100" t="n">
        <f aca="false">Inputs!AB150</f>
        <v>0</v>
      </c>
      <c r="J155" s="98" t="n">
        <f aca="false">VLOOKUP($A155,[1]!Table,MATCH(J$4,[1]!Curves,0))</f>
        <v>0.013</v>
      </c>
      <c r="K155" s="99" t="n">
        <f aca="false">Inputs!AF150</f>
        <v>0.028</v>
      </c>
      <c r="L155" s="100" t="n">
        <f aca="false">Inputs!AC150</f>
        <v>0</v>
      </c>
      <c r="M155" s="105" t="n">
        <v>0</v>
      </c>
      <c r="N155" s="99" t="n">
        <f aca="false">Inputs!AG150</f>
        <v>0</v>
      </c>
      <c r="O155" s="101" t="n">
        <f aca="false">Inputs!AD150</f>
        <v>0</v>
      </c>
      <c r="P155" s="102"/>
      <c r="Q155" s="103" t="n">
        <f aca="false">M155+J155+G155</f>
        <v>4.906</v>
      </c>
      <c r="R155" s="103" t="n">
        <f aca="false">N155+K155+H155</f>
        <v>5.001</v>
      </c>
      <c r="S155" s="103" t="n">
        <f aca="false">O155+L155+I155</f>
        <v>0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91" t="n">
        <f aca="false">AK155+AH155+AE155</f>
        <v>0</v>
      </c>
      <c r="AZ155" s="108"/>
    </row>
    <row r="156" customFormat="false" ht="12.75" hidden="false" customHeight="false" outlineLevel="0" collapsed="false">
      <c r="A156" s="25" t="n">
        <f aca="false">EDATE(A155,1)</f>
        <v>41395</v>
      </c>
      <c r="B156" s="95" t="n">
        <f aca="false">Inputs!AA151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98" t="n">
        <f aca="false">VLOOKUP($A156,[1]!Table,MATCH(G$4,[1]!Curves,0))</f>
        <v>4.883</v>
      </c>
      <c r="H156" s="99" t="n">
        <f aca="false">Inputs!AE151</f>
        <v>4.963</v>
      </c>
      <c r="I156" s="100" t="n">
        <f aca="false">Inputs!AB151</f>
        <v>0</v>
      </c>
      <c r="J156" s="98" t="n">
        <f aca="false">VLOOKUP($A156,[1]!Table,MATCH(J$4,[1]!Curves,0))</f>
        <v>0.013</v>
      </c>
      <c r="K156" s="99" t="n">
        <f aca="false">Inputs!AF151</f>
        <v>0.028</v>
      </c>
      <c r="L156" s="100" t="n">
        <f aca="false">Inputs!AC151</f>
        <v>0</v>
      </c>
      <c r="M156" s="105" t="n">
        <v>0</v>
      </c>
      <c r="N156" s="99" t="n">
        <f aca="false">Inputs!AG151</f>
        <v>0</v>
      </c>
      <c r="O156" s="101" t="n">
        <f aca="false">Inputs!AD151</f>
        <v>0</v>
      </c>
      <c r="P156" s="102"/>
      <c r="Q156" s="103" t="n">
        <f aca="false">M156+J156+G156</f>
        <v>4.896</v>
      </c>
      <c r="R156" s="103" t="n">
        <f aca="false">N156+K156+H156</f>
        <v>4.991</v>
      </c>
      <c r="S156" s="103" t="n">
        <f aca="false">O156+L156+I156</f>
        <v>0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91" t="n">
        <f aca="false">AK156+AH156+AE156</f>
        <v>0</v>
      </c>
      <c r="AZ156" s="108"/>
    </row>
    <row r="157" customFormat="false" ht="12.75" hidden="false" customHeight="false" outlineLevel="0" collapsed="false">
      <c r="A157" s="25" t="n">
        <f aca="false">EDATE(A156,1)</f>
        <v>41426</v>
      </c>
      <c r="B157" s="95" t="n">
        <f aca="false">Inputs!AA152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98" t="n">
        <f aca="false">VLOOKUP($A157,[1]!Table,MATCH(G$4,[1]!Curves,0))</f>
        <v>4.903</v>
      </c>
      <c r="H157" s="99" t="n">
        <f aca="false">Inputs!AE152</f>
        <v>4.983</v>
      </c>
      <c r="I157" s="100" t="n">
        <f aca="false">Inputs!AB152</f>
        <v>0</v>
      </c>
      <c r="J157" s="98" t="n">
        <f aca="false">VLOOKUP($A157,[1]!Table,MATCH(J$4,[1]!Curves,0))</f>
        <v>0.013</v>
      </c>
      <c r="K157" s="99" t="n">
        <f aca="false">Inputs!AF152</f>
        <v>0.028</v>
      </c>
      <c r="L157" s="100" t="n">
        <f aca="false">Inputs!AC152</f>
        <v>0</v>
      </c>
      <c r="M157" s="105" t="n">
        <v>0</v>
      </c>
      <c r="N157" s="99" t="n">
        <f aca="false">Inputs!AG152</f>
        <v>0</v>
      </c>
      <c r="O157" s="101" t="n">
        <f aca="false">Inputs!AD152</f>
        <v>0</v>
      </c>
      <c r="P157" s="102"/>
      <c r="Q157" s="103" t="n">
        <f aca="false">M157+J157+G157</f>
        <v>4.916</v>
      </c>
      <c r="R157" s="103" t="n">
        <f aca="false">N157+K157+H157</f>
        <v>5.011</v>
      </c>
      <c r="S157" s="103" t="n">
        <f aca="false">O157+L157+I157</f>
        <v>0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91" t="n">
        <f aca="false">AK157+AH157+AE157</f>
        <v>0</v>
      </c>
      <c r="AZ157" s="108"/>
    </row>
    <row r="158" customFormat="false" ht="12.75" hidden="false" customHeight="false" outlineLevel="0" collapsed="false">
      <c r="A158" s="25" t="n">
        <f aca="false">EDATE(A157,1)</f>
        <v>41456</v>
      </c>
      <c r="B158" s="95" t="n">
        <f aca="false">Inputs!AA153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98" t="n">
        <f aca="false">VLOOKUP($A158,[1]!Table,MATCH(G$4,[1]!Curves,0))</f>
        <v>4.924</v>
      </c>
      <c r="H158" s="99" t="n">
        <f aca="false">Inputs!AE153</f>
        <v>5.004</v>
      </c>
      <c r="I158" s="100" t="n">
        <f aca="false">Inputs!AB153</f>
        <v>0</v>
      </c>
      <c r="J158" s="98" t="n">
        <f aca="false">VLOOKUP($A158,[1]!Table,MATCH(J$4,[1]!Curves,0))</f>
        <v>0.013</v>
      </c>
      <c r="K158" s="99" t="n">
        <f aca="false">Inputs!AF153</f>
        <v>0.028</v>
      </c>
      <c r="L158" s="100" t="n">
        <f aca="false">Inputs!AC153</f>
        <v>0</v>
      </c>
      <c r="M158" s="105" t="n">
        <v>0</v>
      </c>
      <c r="N158" s="99" t="n">
        <f aca="false">Inputs!AG153</f>
        <v>0</v>
      </c>
      <c r="O158" s="101" t="n">
        <f aca="false">Inputs!AD153</f>
        <v>0</v>
      </c>
      <c r="P158" s="102"/>
      <c r="Q158" s="103" t="n">
        <f aca="false">M158+J158+G158</f>
        <v>4.937</v>
      </c>
      <c r="R158" s="103" t="n">
        <f aca="false">N158+K158+H158</f>
        <v>5.032</v>
      </c>
      <c r="S158" s="103" t="n">
        <f aca="false">O158+L158+I158</f>
        <v>0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91" t="n">
        <f aca="false">AK158+AH158+AE158</f>
        <v>0</v>
      </c>
      <c r="AZ158" s="108"/>
    </row>
    <row r="159" customFormat="false" ht="12.75" hidden="false" customHeight="false" outlineLevel="0" collapsed="false">
      <c r="A159" s="25" t="n">
        <f aca="false">EDATE(A158,1)</f>
        <v>41487</v>
      </c>
      <c r="B159" s="95" t="n">
        <f aca="false">Inputs!AA154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98" t="n">
        <f aca="false">VLOOKUP($A159,[1]!Table,MATCH(G$4,[1]!Curves,0))</f>
        <v>4.948</v>
      </c>
      <c r="H159" s="99" t="n">
        <f aca="false">Inputs!AE154</f>
        <v>5.028</v>
      </c>
      <c r="I159" s="100" t="n">
        <f aca="false">Inputs!AB154</f>
        <v>0</v>
      </c>
      <c r="J159" s="98" t="n">
        <f aca="false">VLOOKUP($A159,[1]!Table,MATCH(J$4,[1]!Curves,0))</f>
        <v>0.013</v>
      </c>
      <c r="K159" s="99" t="n">
        <f aca="false">Inputs!AF154</f>
        <v>0.028</v>
      </c>
      <c r="L159" s="100" t="n">
        <f aca="false">Inputs!AC154</f>
        <v>0</v>
      </c>
      <c r="M159" s="105" t="n">
        <v>0</v>
      </c>
      <c r="N159" s="99" t="n">
        <f aca="false">Inputs!AG154</f>
        <v>0</v>
      </c>
      <c r="O159" s="101" t="n">
        <f aca="false">Inputs!AD154</f>
        <v>0</v>
      </c>
      <c r="P159" s="102"/>
      <c r="Q159" s="103" t="n">
        <f aca="false">M159+J159+G159</f>
        <v>4.961</v>
      </c>
      <c r="R159" s="103" t="n">
        <f aca="false">N159+K159+H159</f>
        <v>5.056</v>
      </c>
      <c r="S159" s="103" t="n">
        <f aca="false">O159+L159+I159</f>
        <v>0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91" t="n">
        <f aca="false">AK159+AH159+AE159</f>
        <v>0</v>
      </c>
      <c r="AZ159" s="108"/>
    </row>
    <row r="160" customFormat="false" ht="12.75" hidden="false" customHeight="false" outlineLevel="0" collapsed="false">
      <c r="A160" s="25" t="n">
        <f aca="false">EDATE(A159,1)</f>
        <v>41518</v>
      </c>
      <c r="B160" s="95" t="n">
        <f aca="false">Inputs!AA155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98" t="n">
        <f aca="false">VLOOKUP($A160,[1]!Table,MATCH(G$4,[1]!Curves,0))</f>
        <v>4.958</v>
      </c>
      <c r="H160" s="99" t="n">
        <f aca="false">Inputs!AE155</f>
        <v>5.038</v>
      </c>
      <c r="I160" s="100" t="n">
        <f aca="false">Inputs!AB155</f>
        <v>0</v>
      </c>
      <c r="J160" s="98" t="n">
        <f aca="false">VLOOKUP($A160,[1]!Table,MATCH(J$4,[1]!Curves,0))</f>
        <v>0.013</v>
      </c>
      <c r="K160" s="99" t="n">
        <f aca="false">Inputs!AF155</f>
        <v>0.028</v>
      </c>
      <c r="L160" s="100" t="n">
        <f aca="false">Inputs!AC155</f>
        <v>0</v>
      </c>
      <c r="M160" s="105" t="n">
        <v>0</v>
      </c>
      <c r="N160" s="99" t="n">
        <f aca="false">Inputs!AG155</f>
        <v>0</v>
      </c>
      <c r="O160" s="101" t="n">
        <f aca="false">Inputs!AD155</f>
        <v>0</v>
      </c>
      <c r="P160" s="102"/>
      <c r="Q160" s="103" t="n">
        <f aca="false">M160+J160+G160</f>
        <v>4.971</v>
      </c>
      <c r="R160" s="103" t="n">
        <f aca="false">N160+K160+H160</f>
        <v>5.066</v>
      </c>
      <c r="S160" s="103" t="n">
        <f aca="false">O160+L160+I160</f>
        <v>0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91" t="n">
        <f aca="false">AK160+AH160+AE160</f>
        <v>0</v>
      </c>
      <c r="AZ160" s="108"/>
    </row>
    <row r="161" customFormat="false" ht="12.75" hidden="false" customHeight="false" outlineLevel="0" collapsed="false">
      <c r="A161" s="25" t="n">
        <f aca="false">EDATE(A160,1)</f>
        <v>41548</v>
      </c>
      <c r="B161" s="95" t="n">
        <f aca="false">Inputs!AA156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98" t="n">
        <f aca="false">VLOOKUP($A161,[1]!Table,MATCH(G$4,[1]!Curves,0))</f>
        <v>4.988</v>
      </c>
      <c r="H161" s="99" t="n">
        <f aca="false">Inputs!AE156</f>
        <v>5.068</v>
      </c>
      <c r="I161" s="100" t="n">
        <f aca="false">Inputs!AB156</f>
        <v>0</v>
      </c>
      <c r="J161" s="98" t="n">
        <f aca="false">VLOOKUP($A161,[1]!Table,MATCH(J$4,[1]!Curves,0))</f>
        <v>0.013</v>
      </c>
      <c r="K161" s="99" t="n">
        <f aca="false">Inputs!AF156</f>
        <v>0.028</v>
      </c>
      <c r="L161" s="100" t="n">
        <f aca="false">Inputs!AC156</f>
        <v>0</v>
      </c>
      <c r="M161" s="105" t="n">
        <v>0</v>
      </c>
      <c r="N161" s="99" t="n">
        <f aca="false">Inputs!AG156</f>
        <v>0</v>
      </c>
      <c r="O161" s="101" t="n">
        <f aca="false">Inputs!AD156</f>
        <v>0</v>
      </c>
      <c r="P161" s="102"/>
      <c r="Q161" s="103" t="n">
        <f aca="false">M161+J161+G161</f>
        <v>5.001</v>
      </c>
      <c r="R161" s="103" t="n">
        <f aca="false">N161+K161+H161</f>
        <v>5.096</v>
      </c>
      <c r="S161" s="103" t="n">
        <f aca="false">O161+L161+I161</f>
        <v>0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91" t="n">
        <f aca="false">AK161+AH161+AE161</f>
        <v>0</v>
      </c>
      <c r="AZ161" s="108"/>
    </row>
    <row r="162" customFormat="false" ht="12.75" hidden="false" customHeight="false" outlineLevel="0" collapsed="false">
      <c r="A162" s="25" t="n">
        <f aca="false">EDATE(A161,1)</f>
        <v>41579</v>
      </c>
      <c r="B162" s="95" t="n">
        <f aca="false">Inputs!AA157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98" t="n">
        <f aca="false">VLOOKUP($A162,[1]!Table,MATCH(G$4,[1]!Curves,0))</f>
        <v>5.128</v>
      </c>
      <c r="H162" s="99" t="n">
        <f aca="false">Inputs!AE157</f>
        <v>5.208</v>
      </c>
      <c r="I162" s="100" t="n">
        <f aca="false">Inputs!AB157</f>
        <v>0</v>
      </c>
      <c r="J162" s="98" t="n">
        <f aca="false">VLOOKUP($A162,[1]!Table,MATCH(J$4,[1]!Curves,0))</f>
        <v>0.0235</v>
      </c>
      <c r="K162" s="99" t="n">
        <f aca="false">Inputs!AF157</f>
        <v>0.0385</v>
      </c>
      <c r="L162" s="100" t="n">
        <f aca="false">Inputs!AC157</f>
        <v>0</v>
      </c>
      <c r="M162" s="105" t="n">
        <v>0</v>
      </c>
      <c r="N162" s="99" t="n">
        <f aca="false">Inputs!AG157</f>
        <v>0</v>
      </c>
      <c r="O162" s="101" t="n">
        <f aca="false">Inputs!AD157</f>
        <v>0</v>
      </c>
      <c r="P162" s="102"/>
      <c r="Q162" s="103" t="n">
        <f aca="false">M162+J162+G162</f>
        <v>5.1515</v>
      </c>
      <c r="R162" s="103" t="n">
        <f aca="false">N162+K162+H162</f>
        <v>5.2465</v>
      </c>
      <c r="S162" s="103" t="n">
        <f aca="false">O162+L162+I162</f>
        <v>0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91" t="n">
        <f aca="false">AK162+AH162+AE162</f>
        <v>0</v>
      </c>
      <c r="AZ162" s="108"/>
    </row>
    <row r="163" customFormat="false" ht="12.75" hidden="false" customHeight="false" outlineLevel="0" collapsed="false">
      <c r="A163" s="25" t="n">
        <f aca="false">EDATE(A162,1)</f>
        <v>41609</v>
      </c>
      <c r="B163" s="95" t="n">
        <f aca="false">Inputs!AA158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98" t="n">
        <f aca="false">VLOOKUP($A163,[1]!Table,MATCH(G$4,[1]!Curves,0))</f>
        <v>5.268</v>
      </c>
      <c r="H163" s="99" t="n">
        <f aca="false">Inputs!AE158</f>
        <v>5.348</v>
      </c>
      <c r="I163" s="100" t="n">
        <f aca="false">Inputs!AB158</f>
        <v>0</v>
      </c>
      <c r="J163" s="98" t="n">
        <f aca="false">VLOOKUP($A163,[1]!Table,MATCH(J$4,[1]!Curves,0))</f>
        <v>0.0235</v>
      </c>
      <c r="K163" s="99" t="n">
        <f aca="false">Inputs!AF158</f>
        <v>0.0385</v>
      </c>
      <c r="L163" s="100" t="n">
        <f aca="false">Inputs!AC158</f>
        <v>0</v>
      </c>
      <c r="M163" s="105" t="n">
        <v>0</v>
      </c>
      <c r="N163" s="99" t="n">
        <f aca="false">Inputs!AG158</f>
        <v>0</v>
      </c>
      <c r="O163" s="101" t="n">
        <f aca="false">Inputs!AD158</f>
        <v>0</v>
      </c>
      <c r="P163" s="102"/>
      <c r="Q163" s="103" t="n">
        <f aca="false">M163+J163+G163</f>
        <v>5.2915</v>
      </c>
      <c r="R163" s="103" t="n">
        <f aca="false">N163+K163+H163</f>
        <v>5.3865</v>
      </c>
      <c r="S163" s="103" t="n">
        <f aca="false">O163+L163+I163</f>
        <v>0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91" t="n">
        <f aca="false">AK163+AH163+AE163</f>
        <v>0</v>
      </c>
      <c r="AZ163" s="108"/>
    </row>
    <row r="164" customFormat="false" ht="12.75" hidden="false" customHeight="false" outlineLevel="0" collapsed="false">
      <c r="A164" s="25" t="n">
        <f aca="false">EDATE(A163,1)</f>
        <v>41640</v>
      </c>
      <c r="B164" s="95" t="n">
        <f aca="false">Inputs!AA159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98" t="n">
        <f aca="false">VLOOKUP($A164,[1]!Table,MATCH(G$4,[1]!Curves,0))</f>
        <v>5.353</v>
      </c>
      <c r="H164" s="99" t="n">
        <f aca="false">Inputs!AE159</f>
        <v>5.433</v>
      </c>
      <c r="I164" s="100" t="n">
        <f aca="false">Inputs!AB159</f>
        <v>0</v>
      </c>
      <c r="J164" s="98" t="n">
        <f aca="false">VLOOKUP($A164,[1]!Table,MATCH(J$4,[1]!Curves,0))</f>
        <v>0.0235</v>
      </c>
      <c r="K164" s="99" t="n">
        <f aca="false">Inputs!AF159</f>
        <v>0.0385</v>
      </c>
      <c r="L164" s="100" t="n">
        <f aca="false">Inputs!AC159</f>
        <v>0</v>
      </c>
      <c r="M164" s="105" t="n">
        <v>0</v>
      </c>
      <c r="N164" s="99" t="n">
        <f aca="false">Inputs!AG159</f>
        <v>0</v>
      </c>
      <c r="O164" s="101" t="n">
        <f aca="false">Inputs!AD159</f>
        <v>0</v>
      </c>
      <c r="P164" s="102"/>
      <c r="Q164" s="103" t="n">
        <f aca="false">M164+J164+G164</f>
        <v>5.3765</v>
      </c>
      <c r="R164" s="103" t="n">
        <f aca="false">N164+K164+H164</f>
        <v>5.4715</v>
      </c>
      <c r="S164" s="103" t="n">
        <f aca="false">O164+L164+I164</f>
        <v>0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91" t="n">
        <f aca="false">AK164+AH164+AE164</f>
        <v>0</v>
      </c>
      <c r="AZ164" s="108"/>
    </row>
    <row r="165" customFormat="false" ht="12.75" hidden="false" customHeight="false" outlineLevel="0" collapsed="false">
      <c r="A165" s="25" t="n">
        <f aca="false">EDATE(A164,1)</f>
        <v>41671</v>
      </c>
      <c r="B165" s="95" t="n">
        <f aca="false">Inputs!AA160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98" t="n">
        <f aca="false">VLOOKUP($A165,[1]!Table,MATCH(G$4,[1]!Curves,0))</f>
        <v>5.233</v>
      </c>
      <c r="H165" s="99" t="n">
        <f aca="false">Inputs!AE160</f>
        <v>5.313</v>
      </c>
      <c r="I165" s="100" t="n">
        <f aca="false">Inputs!AB160</f>
        <v>0</v>
      </c>
      <c r="J165" s="98" t="n">
        <f aca="false">VLOOKUP($A165,[1]!Table,MATCH(J$4,[1]!Curves,0))</f>
        <v>0.0235</v>
      </c>
      <c r="K165" s="99" t="n">
        <f aca="false">Inputs!AF160</f>
        <v>0.0385</v>
      </c>
      <c r="L165" s="100" t="n">
        <f aca="false">Inputs!AC160</f>
        <v>0</v>
      </c>
      <c r="M165" s="105" t="n">
        <v>0</v>
      </c>
      <c r="N165" s="99" t="n">
        <f aca="false">Inputs!AG160</f>
        <v>0</v>
      </c>
      <c r="O165" s="101" t="n">
        <f aca="false">Inputs!AD160</f>
        <v>0</v>
      </c>
      <c r="P165" s="102"/>
      <c r="Q165" s="103" t="n">
        <f aca="false">M165+J165+G165</f>
        <v>5.2565</v>
      </c>
      <c r="R165" s="103" t="n">
        <f aca="false">N165+K165+H165</f>
        <v>5.3515</v>
      </c>
      <c r="S165" s="103" t="n">
        <f aca="false">O165+L165+I165</f>
        <v>0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91" t="n">
        <f aca="false">AK165+AH165+AE165</f>
        <v>0</v>
      </c>
      <c r="AZ165" s="108"/>
    </row>
    <row r="166" customFormat="false" ht="12.75" hidden="false" customHeight="false" outlineLevel="0" collapsed="false">
      <c r="A166" s="25" t="n">
        <f aca="false">EDATE(A165,1)</f>
        <v>41699</v>
      </c>
      <c r="B166" s="95" t="n">
        <f aca="false">Inputs!AA161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98" t="n">
        <f aca="false">VLOOKUP($A166,[1]!Table,MATCH(G$4,[1]!Curves,0))</f>
        <v>5.108</v>
      </c>
      <c r="H166" s="99" t="n">
        <f aca="false">Inputs!AE161</f>
        <v>5.188</v>
      </c>
      <c r="I166" s="100" t="n">
        <f aca="false">Inputs!AB161</f>
        <v>0</v>
      </c>
      <c r="J166" s="98" t="n">
        <f aca="false">VLOOKUP($A166,[1]!Table,MATCH(J$4,[1]!Curves,0))</f>
        <v>0.0235</v>
      </c>
      <c r="K166" s="99" t="n">
        <f aca="false">Inputs!AF161</f>
        <v>0.0385</v>
      </c>
      <c r="L166" s="100" t="n">
        <f aca="false">Inputs!AC161</f>
        <v>0</v>
      </c>
      <c r="M166" s="105" t="n">
        <v>0</v>
      </c>
      <c r="N166" s="99" t="n">
        <f aca="false">Inputs!AG161</f>
        <v>0</v>
      </c>
      <c r="O166" s="101" t="n">
        <f aca="false">Inputs!AD161</f>
        <v>0</v>
      </c>
      <c r="P166" s="102"/>
      <c r="Q166" s="103" t="n">
        <f aca="false">M166+J166+G166</f>
        <v>5.1315</v>
      </c>
      <c r="R166" s="103" t="n">
        <f aca="false">N166+K166+H166</f>
        <v>5.2265</v>
      </c>
      <c r="S166" s="103" t="n">
        <f aca="false">O166+L166+I166</f>
        <v>0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91" t="n">
        <f aca="false">AK166+AH166+AE166</f>
        <v>0</v>
      </c>
      <c r="AZ166" s="108"/>
    </row>
    <row r="167" customFormat="false" ht="12.75" hidden="false" customHeight="false" outlineLevel="0" collapsed="false">
      <c r="A167" s="25" t="n">
        <f aca="false">EDATE(A166,1)</f>
        <v>41730</v>
      </c>
      <c r="B167" s="95" t="n">
        <f aca="false">Inputs!AA162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98" t="n">
        <f aca="false">VLOOKUP($A167,[1]!Table,MATCH(G$4,[1]!Curves,0))</f>
        <v>4.978</v>
      </c>
      <c r="H167" s="99" t="n">
        <f aca="false">Inputs!AE162</f>
        <v>5.058</v>
      </c>
      <c r="I167" s="100" t="n">
        <f aca="false">Inputs!AB162</f>
        <v>0</v>
      </c>
      <c r="J167" s="98" t="n">
        <f aca="false">VLOOKUP($A167,[1]!Table,MATCH(J$4,[1]!Curves,0))</f>
        <v>0.013</v>
      </c>
      <c r="K167" s="99" t="n">
        <f aca="false">Inputs!AF162</f>
        <v>0.028</v>
      </c>
      <c r="L167" s="100" t="n">
        <f aca="false">Inputs!AC162</f>
        <v>0</v>
      </c>
      <c r="M167" s="105" t="n">
        <v>0</v>
      </c>
      <c r="N167" s="99" t="n">
        <f aca="false">Inputs!AG162</f>
        <v>0</v>
      </c>
      <c r="O167" s="101" t="n">
        <f aca="false">Inputs!AD162</f>
        <v>0</v>
      </c>
      <c r="P167" s="102"/>
      <c r="Q167" s="103" t="n">
        <f aca="false">M167+J167+G167</f>
        <v>4.991</v>
      </c>
      <c r="R167" s="103" t="n">
        <f aca="false">N167+K167+H167</f>
        <v>5.086</v>
      </c>
      <c r="S167" s="103" t="n">
        <f aca="false">O167+L167+I167</f>
        <v>0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91" t="n">
        <f aca="false">AK167+AH167+AE167</f>
        <v>0</v>
      </c>
      <c r="AZ167" s="108"/>
    </row>
    <row r="168" customFormat="false" ht="12.75" hidden="false" customHeight="false" outlineLevel="0" collapsed="false">
      <c r="A168" s="25" t="n">
        <f aca="false">EDATE(A167,1)</f>
        <v>41760</v>
      </c>
      <c r="B168" s="95" t="n">
        <f aca="false">Inputs!AA163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98" t="n">
        <f aca="false">VLOOKUP($A168,[1]!Table,MATCH(G$4,[1]!Curves,0))</f>
        <v>4.968</v>
      </c>
      <c r="H168" s="99" t="n">
        <f aca="false">Inputs!AE163</f>
        <v>5.048</v>
      </c>
      <c r="I168" s="100" t="n">
        <f aca="false">Inputs!AB163</f>
        <v>0</v>
      </c>
      <c r="J168" s="98" t="n">
        <f aca="false">VLOOKUP($A168,[1]!Table,MATCH(J$4,[1]!Curves,0))</f>
        <v>0.013</v>
      </c>
      <c r="K168" s="99" t="n">
        <f aca="false">Inputs!AF163</f>
        <v>0.028</v>
      </c>
      <c r="L168" s="100" t="n">
        <f aca="false">Inputs!AC163</f>
        <v>0</v>
      </c>
      <c r="M168" s="105" t="n">
        <v>0</v>
      </c>
      <c r="N168" s="99" t="n">
        <f aca="false">Inputs!AG163</f>
        <v>0</v>
      </c>
      <c r="O168" s="101" t="n">
        <f aca="false">Inputs!AD163</f>
        <v>0</v>
      </c>
      <c r="P168" s="102"/>
      <c r="Q168" s="103" t="n">
        <f aca="false">M168+J168+G168</f>
        <v>4.981</v>
      </c>
      <c r="R168" s="103" t="n">
        <f aca="false">N168+K168+H168</f>
        <v>5.076</v>
      </c>
      <c r="S168" s="103" t="n">
        <f aca="false">O168+L168+I168</f>
        <v>0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91" t="n">
        <f aca="false">AK168+AH168+AE168</f>
        <v>0</v>
      </c>
      <c r="AZ168" s="108"/>
    </row>
    <row r="169" customFormat="false" ht="12.75" hidden="false" customHeight="false" outlineLevel="0" collapsed="false">
      <c r="A169" s="25" t="n">
        <f aca="false">EDATE(A168,1)</f>
        <v>41791</v>
      </c>
      <c r="B169" s="95" t="n">
        <f aca="false">Inputs!AA164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98" t="n">
        <f aca="false">VLOOKUP($A169,[1]!Table,MATCH(G$4,[1]!Curves,0))</f>
        <v>4.988</v>
      </c>
      <c r="H169" s="99" t="n">
        <f aca="false">Inputs!AE164</f>
        <v>5.068</v>
      </c>
      <c r="I169" s="100" t="n">
        <f aca="false">Inputs!AB164</f>
        <v>0</v>
      </c>
      <c r="J169" s="98" t="n">
        <f aca="false">VLOOKUP($A169,[1]!Table,MATCH(J$4,[1]!Curves,0))</f>
        <v>0.013</v>
      </c>
      <c r="K169" s="99" t="n">
        <f aca="false">Inputs!AF164</f>
        <v>0.028</v>
      </c>
      <c r="L169" s="100" t="n">
        <f aca="false">Inputs!AC164</f>
        <v>0</v>
      </c>
      <c r="M169" s="105" t="n">
        <v>0</v>
      </c>
      <c r="N169" s="99" t="n">
        <f aca="false">Inputs!AG164</f>
        <v>0</v>
      </c>
      <c r="O169" s="101" t="n">
        <f aca="false">Inputs!AD164</f>
        <v>0</v>
      </c>
      <c r="P169" s="102"/>
      <c r="Q169" s="103" t="n">
        <f aca="false">M169+J169+G169</f>
        <v>5.001</v>
      </c>
      <c r="R169" s="103" t="n">
        <f aca="false">N169+K169+H169</f>
        <v>5.096</v>
      </c>
      <c r="S169" s="103" t="n">
        <f aca="false">O169+L169+I169</f>
        <v>0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91" t="n">
        <f aca="false">AK169+AH169+AE169</f>
        <v>0</v>
      </c>
      <c r="AZ169" s="108"/>
    </row>
    <row r="170" customFormat="false" ht="12" hidden="false" customHeight="true" outlineLevel="0" collapsed="false">
      <c r="A170" s="25" t="n">
        <f aca="false">EDATE(A169,1)</f>
        <v>41821</v>
      </c>
      <c r="B170" s="95" t="n">
        <f aca="false">Inputs!AA165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98" t="n">
        <f aca="false">VLOOKUP($A170,[1]!Table,MATCH(G$4,[1]!Curves,0))</f>
        <v>5.009</v>
      </c>
      <c r="H170" s="99" t="n">
        <f aca="false">Inputs!AE165</f>
        <v>5.089</v>
      </c>
      <c r="I170" s="100" t="n">
        <f aca="false">Inputs!AB165</f>
        <v>0</v>
      </c>
      <c r="J170" s="98" t="n">
        <f aca="false">VLOOKUP($A170,[1]!Table,MATCH(J$4,[1]!Curves,0))</f>
        <v>0.013</v>
      </c>
      <c r="K170" s="99" t="n">
        <f aca="false">Inputs!AF165</f>
        <v>0.028</v>
      </c>
      <c r="L170" s="100" t="n">
        <f aca="false">Inputs!AC165</f>
        <v>0</v>
      </c>
      <c r="M170" s="105" t="n">
        <v>0</v>
      </c>
      <c r="N170" s="99" t="n">
        <f aca="false">Inputs!AG165</f>
        <v>0</v>
      </c>
      <c r="O170" s="101" t="n">
        <f aca="false">Inputs!AD165</f>
        <v>0</v>
      </c>
      <c r="P170" s="102"/>
      <c r="Q170" s="103" t="n">
        <f aca="false">M170+J170+G170</f>
        <v>5.022</v>
      </c>
      <c r="R170" s="103" t="n">
        <f aca="false">N170+K170+H170</f>
        <v>5.117</v>
      </c>
      <c r="S170" s="103" t="n">
        <f aca="false">O170+L170+I170</f>
        <v>0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91" t="n">
        <f aca="false">AK170+AH170+AE170</f>
        <v>0</v>
      </c>
      <c r="AZ170" s="108"/>
    </row>
    <row r="171" customFormat="false" ht="12" hidden="false" customHeight="true" outlineLevel="0" collapsed="false">
      <c r="A171" s="25" t="n">
        <f aca="false">EDATE(A170,1)</f>
        <v>41852</v>
      </c>
      <c r="B171" s="95" t="n">
        <f aca="false">Inputs!AA166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98" t="n">
        <f aca="false">VLOOKUP($A171,[1]!Table,MATCH(G$4,[1]!Curves,0))</f>
        <v>5.033</v>
      </c>
      <c r="H171" s="99" t="n">
        <f aca="false">Inputs!AE166</f>
        <v>5.113</v>
      </c>
      <c r="I171" s="100" t="n">
        <f aca="false">Inputs!AB166</f>
        <v>0</v>
      </c>
      <c r="J171" s="98" t="n">
        <f aca="false">VLOOKUP($A171,[1]!Table,MATCH(J$4,[1]!Curves,0))</f>
        <v>0.013</v>
      </c>
      <c r="K171" s="99" t="n">
        <f aca="false">Inputs!AF166</f>
        <v>0.028</v>
      </c>
      <c r="L171" s="100" t="n">
        <f aca="false">Inputs!AC166</f>
        <v>0</v>
      </c>
      <c r="M171" s="105" t="n">
        <v>0</v>
      </c>
      <c r="N171" s="99" t="n">
        <f aca="false">Inputs!AG166</f>
        <v>0</v>
      </c>
      <c r="O171" s="101" t="n">
        <f aca="false">Inputs!AD166</f>
        <v>0</v>
      </c>
      <c r="P171" s="102"/>
      <c r="Q171" s="103" t="n">
        <f aca="false">M171+J171+G171</f>
        <v>5.046</v>
      </c>
      <c r="R171" s="103" t="n">
        <f aca="false">N171+K171+H171</f>
        <v>5.141</v>
      </c>
      <c r="S171" s="103" t="n">
        <f aca="false">O171+L171+I171</f>
        <v>0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91" t="n">
        <f aca="false">AK171+AH171+AE171</f>
        <v>0</v>
      </c>
      <c r="AZ171" s="108"/>
    </row>
    <row r="172" customFormat="false" ht="12" hidden="false" customHeight="true" outlineLevel="0" collapsed="false">
      <c r="A172" s="25" t="n">
        <f aca="false">EDATE(A171,1)</f>
        <v>41883</v>
      </c>
      <c r="B172" s="95" t="n">
        <f aca="false">Inputs!AA167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98" t="n">
        <f aca="false">VLOOKUP($A172,[1]!Table,MATCH(G$4,[1]!Curves,0))</f>
        <v>5.043</v>
      </c>
      <c r="H172" s="99" t="n">
        <f aca="false">Inputs!AE167</f>
        <v>5.123</v>
      </c>
      <c r="I172" s="100" t="n">
        <f aca="false">Inputs!AB167</f>
        <v>0</v>
      </c>
      <c r="J172" s="98" t="n">
        <f aca="false">VLOOKUP($A172,[1]!Table,MATCH(J$4,[1]!Curves,0))</f>
        <v>0.013</v>
      </c>
      <c r="K172" s="99" t="n">
        <f aca="false">Inputs!AF167</f>
        <v>0.028</v>
      </c>
      <c r="L172" s="100" t="n">
        <f aca="false">Inputs!AC167</f>
        <v>0</v>
      </c>
      <c r="M172" s="105" t="n">
        <v>0</v>
      </c>
      <c r="N172" s="99" t="n">
        <f aca="false">Inputs!AG167</f>
        <v>0</v>
      </c>
      <c r="O172" s="101" t="n">
        <f aca="false">Inputs!AD167</f>
        <v>0</v>
      </c>
      <c r="P172" s="102"/>
      <c r="Q172" s="103" t="n">
        <f aca="false">M172+J172+G172</f>
        <v>5.056</v>
      </c>
      <c r="R172" s="103" t="n">
        <f aca="false">N172+K172+H172</f>
        <v>5.151</v>
      </c>
      <c r="S172" s="103" t="n">
        <f aca="false">O172+L172+I172</f>
        <v>0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91" t="n">
        <f aca="false">AK172+AH172+AE172</f>
        <v>0</v>
      </c>
      <c r="AZ172" s="108"/>
    </row>
    <row r="173" customFormat="false" ht="12" hidden="false" customHeight="true" outlineLevel="0" collapsed="false">
      <c r="A173" s="25" t="n">
        <f aca="false">EDATE(A172,1)</f>
        <v>41913</v>
      </c>
      <c r="B173" s="95" t="n">
        <f aca="false">Inputs!AA168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98" t="n">
        <f aca="false">VLOOKUP($A173,[1]!Table,MATCH(G$4,[1]!Curves,0))</f>
        <v>5.073</v>
      </c>
      <c r="H173" s="99" t="n">
        <f aca="false">Inputs!AE168</f>
        <v>5.153</v>
      </c>
      <c r="I173" s="100" t="n">
        <f aca="false">Inputs!AB168</f>
        <v>0</v>
      </c>
      <c r="J173" s="98" t="n">
        <f aca="false">VLOOKUP($A173,[1]!Table,MATCH(J$4,[1]!Curves,0))</f>
        <v>0.013</v>
      </c>
      <c r="K173" s="99" t="n">
        <f aca="false">Inputs!AF168</f>
        <v>0.028</v>
      </c>
      <c r="L173" s="100" t="n">
        <f aca="false">Inputs!AC168</f>
        <v>0</v>
      </c>
      <c r="M173" s="105" t="n">
        <v>0</v>
      </c>
      <c r="N173" s="99" t="n">
        <f aca="false">Inputs!AG168</f>
        <v>0</v>
      </c>
      <c r="O173" s="101" t="n">
        <f aca="false">Inputs!AD168</f>
        <v>0</v>
      </c>
      <c r="P173" s="102"/>
      <c r="Q173" s="103" t="n">
        <f aca="false">M173+J173+G173</f>
        <v>5.086</v>
      </c>
      <c r="R173" s="103" t="n">
        <f aca="false">N173+K173+H173</f>
        <v>5.181</v>
      </c>
      <c r="S173" s="103" t="n">
        <f aca="false">O173+L173+I173</f>
        <v>0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91" t="n">
        <f aca="false">AK173+AH173+AE173</f>
        <v>0</v>
      </c>
      <c r="AZ173" s="108"/>
    </row>
    <row r="174" customFormat="false" ht="12" hidden="false" customHeight="true" outlineLevel="0" collapsed="false">
      <c r="A174" s="25" t="n">
        <f aca="false">EDATE(A173,1)</f>
        <v>41944</v>
      </c>
      <c r="B174" s="95" t="n">
        <f aca="false">Inputs!AA169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98" t="n">
        <f aca="false">VLOOKUP($A174,[1]!Table,MATCH(G$4,[1]!Curves,0))</f>
        <v>5.213</v>
      </c>
      <c r="H174" s="99" t="n">
        <f aca="false">Inputs!AE169</f>
        <v>5.293</v>
      </c>
      <c r="I174" s="100" t="n">
        <f aca="false">Inputs!AB169</f>
        <v>0</v>
      </c>
      <c r="J174" s="98" t="n">
        <f aca="false">VLOOKUP($A174,[1]!Table,MATCH(J$4,[1]!Curves,0))</f>
        <v>0.0235</v>
      </c>
      <c r="K174" s="99" t="n">
        <f aca="false">Inputs!AF169</f>
        <v>0.0385</v>
      </c>
      <c r="L174" s="100" t="n">
        <f aca="false">Inputs!AC169</f>
        <v>0</v>
      </c>
      <c r="M174" s="105" t="n">
        <v>0</v>
      </c>
      <c r="N174" s="99" t="n">
        <f aca="false">Inputs!AG169</f>
        <v>0</v>
      </c>
      <c r="O174" s="101" t="n">
        <f aca="false">Inputs!AD169</f>
        <v>0</v>
      </c>
      <c r="P174" s="102"/>
      <c r="Q174" s="103" t="n">
        <f aca="false">M174+J174+G174</f>
        <v>5.2365</v>
      </c>
      <c r="R174" s="103" t="n">
        <f aca="false">N174+K174+H174</f>
        <v>5.3315</v>
      </c>
      <c r="S174" s="103" t="n">
        <f aca="false">O174+L174+I174</f>
        <v>0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91" t="n">
        <f aca="false">AK174+AH174+AE174</f>
        <v>0</v>
      </c>
      <c r="AZ174" s="108"/>
    </row>
    <row r="175" customFormat="false" ht="12" hidden="false" customHeight="true" outlineLevel="0" collapsed="false">
      <c r="A175" s="25" t="n">
        <f aca="false">EDATE(A174,1)</f>
        <v>41974</v>
      </c>
      <c r="B175" s="95" t="n">
        <f aca="false">Inputs!AA170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98" t="n">
        <f aca="false">VLOOKUP($A175,[1]!Table,MATCH(G$4,[1]!Curves,0))</f>
        <v>5.353</v>
      </c>
      <c r="H175" s="99" t="n">
        <f aca="false">Inputs!AE170</f>
        <v>5.433</v>
      </c>
      <c r="I175" s="100" t="n">
        <f aca="false">Inputs!AB170</f>
        <v>0</v>
      </c>
      <c r="J175" s="98" t="n">
        <f aca="false">VLOOKUP($A175,[1]!Table,MATCH(J$4,[1]!Curves,0))</f>
        <v>0.0235</v>
      </c>
      <c r="K175" s="99" t="n">
        <f aca="false">Inputs!AF170</f>
        <v>0.0385</v>
      </c>
      <c r="L175" s="100" t="n">
        <f aca="false">Inputs!AC170</f>
        <v>0</v>
      </c>
      <c r="M175" s="105" t="n">
        <v>0</v>
      </c>
      <c r="N175" s="99" t="n">
        <f aca="false">Inputs!AG170</f>
        <v>0</v>
      </c>
      <c r="O175" s="101" t="n">
        <f aca="false">Inputs!AD170</f>
        <v>0</v>
      </c>
      <c r="P175" s="102"/>
      <c r="Q175" s="103" t="n">
        <f aca="false">M175+J175+G175</f>
        <v>5.3765</v>
      </c>
      <c r="R175" s="103" t="n">
        <f aca="false">N175+K175+H175</f>
        <v>5.4715</v>
      </c>
      <c r="S175" s="103" t="n">
        <f aca="false">O175+L175+I175</f>
        <v>0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91" t="n">
        <f aca="false">AK175+AH175+AE175</f>
        <v>0</v>
      </c>
      <c r="AZ175" s="108"/>
    </row>
    <row r="176" customFormat="false" ht="12" hidden="false" customHeight="true" outlineLevel="0" collapsed="false">
      <c r="A176" s="25" t="n">
        <f aca="false">EDATE(A175,1)</f>
        <v>42005</v>
      </c>
      <c r="B176" s="95" t="n">
        <f aca="false">Inputs!AA171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98" t="n">
        <f aca="false">VLOOKUP($A176,[1]!Table,MATCH(G$4,[1]!Curves,0))</f>
        <v>5.443</v>
      </c>
      <c r="H176" s="99" t="n">
        <f aca="false">Inputs!AE171</f>
        <v>5.523</v>
      </c>
      <c r="I176" s="100" t="n">
        <f aca="false">Inputs!AB171</f>
        <v>0</v>
      </c>
      <c r="J176" s="98" t="n">
        <f aca="false">VLOOKUP($A176,[1]!Table,MATCH(J$4,[1]!Curves,0))</f>
        <v>0.0235</v>
      </c>
      <c r="K176" s="99" t="n">
        <f aca="false">Inputs!AF171</f>
        <v>0.0385</v>
      </c>
      <c r="L176" s="100" t="n">
        <f aca="false">Inputs!AC171</f>
        <v>0</v>
      </c>
      <c r="M176" s="105" t="n">
        <v>0</v>
      </c>
      <c r="N176" s="99" t="n">
        <f aca="false">Inputs!AG171</f>
        <v>0</v>
      </c>
      <c r="O176" s="101" t="n">
        <f aca="false">Inputs!AD171</f>
        <v>0</v>
      </c>
      <c r="P176" s="102"/>
      <c r="Q176" s="103" t="n">
        <f aca="false">M176+J176+G176</f>
        <v>5.4665</v>
      </c>
      <c r="R176" s="103" t="n">
        <f aca="false">N176+K176+H176</f>
        <v>5.5615</v>
      </c>
      <c r="S176" s="103" t="n">
        <f aca="false">O176+L176+I176</f>
        <v>0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91" t="n">
        <f aca="false">AK176+AH176+AE176</f>
        <v>0</v>
      </c>
      <c r="AZ176" s="108"/>
    </row>
    <row r="177" customFormat="false" ht="12" hidden="false" customHeight="true" outlineLevel="0" collapsed="false">
      <c r="A177" s="25" t="n">
        <f aca="false">EDATE(A176,1)</f>
        <v>42036</v>
      </c>
      <c r="B177" s="95" t="n">
        <f aca="false">Inputs!AA172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98" t="n">
        <f aca="false">VLOOKUP($A177,[1]!Table,MATCH(G$4,[1]!Curves,0))</f>
        <v>5.323</v>
      </c>
      <c r="H177" s="99" t="n">
        <f aca="false">Inputs!AE172</f>
        <v>5.403</v>
      </c>
      <c r="I177" s="100" t="n">
        <f aca="false">Inputs!AB172</f>
        <v>0</v>
      </c>
      <c r="J177" s="98" t="n">
        <f aca="false">VLOOKUP($A177,[1]!Table,MATCH(J$4,[1]!Curves,0))</f>
        <v>0.0235</v>
      </c>
      <c r="K177" s="99" t="n">
        <f aca="false">Inputs!AF172</f>
        <v>0.0385</v>
      </c>
      <c r="L177" s="100" t="n">
        <f aca="false">Inputs!AC172</f>
        <v>0</v>
      </c>
      <c r="M177" s="105" t="n">
        <v>0</v>
      </c>
      <c r="N177" s="99" t="n">
        <f aca="false">Inputs!AG172</f>
        <v>0</v>
      </c>
      <c r="O177" s="101" t="n">
        <f aca="false">Inputs!AD172</f>
        <v>0</v>
      </c>
      <c r="P177" s="102"/>
      <c r="Q177" s="103" t="n">
        <f aca="false">M177+J177+G177</f>
        <v>5.3465</v>
      </c>
      <c r="R177" s="103" t="n">
        <f aca="false">N177+K177+H177</f>
        <v>5.4415</v>
      </c>
      <c r="S177" s="103" t="n">
        <f aca="false">O177+L177+I177</f>
        <v>0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91" t="n">
        <f aca="false">AK177+AH177+AE177</f>
        <v>0</v>
      </c>
      <c r="AZ177" s="108"/>
    </row>
    <row r="178" customFormat="false" ht="12" hidden="false" customHeight="true" outlineLevel="0" collapsed="false">
      <c r="A178" s="25" t="n">
        <f aca="false">EDATE(A177,1)</f>
        <v>42064</v>
      </c>
      <c r="B178" s="95" t="n">
        <f aca="false">Inputs!AA173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98" t="n">
        <f aca="false">VLOOKUP($A178,[1]!Table,MATCH(G$4,[1]!Curves,0))</f>
        <v>5.198</v>
      </c>
      <c r="H178" s="99" t="n">
        <f aca="false">Inputs!AE173</f>
        <v>5.278</v>
      </c>
      <c r="I178" s="100" t="n">
        <f aca="false">Inputs!AB173</f>
        <v>0</v>
      </c>
      <c r="J178" s="98" t="n">
        <f aca="false">VLOOKUP($A178,[1]!Table,MATCH(J$4,[1]!Curves,0))</f>
        <v>0.0235</v>
      </c>
      <c r="K178" s="99" t="n">
        <f aca="false">Inputs!AF173</f>
        <v>0.0385</v>
      </c>
      <c r="L178" s="100" t="n">
        <f aca="false">Inputs!AC173</f>
        <v>0</v>
      </c>
      <c r="M178" s="105" t="n">
        <v>0</v>
      </c>
      <c r="N178" s="99" t="n">
        <f aca="false">Inputs!AG173</f>
        <v>0</v>
      </c>
      <c r="O178" s="101" t="n">
        <f aca="false">Inputs!AD173</f>
        <v>0</v>
      </c>
      <c r="P178" s="102"/>
      <c r="Q178" s="103" t="n">
        <f aca="false">M178+J178+G178</f>
        <v>5.2215</v>
      </c>
      <c r="R178" s="103" t="n">
        <f aca="false">N178+K178+H178</f>
        <v>5.3165</v>
      </c>
      <c r="S178" s="103" t="n">
        <f aca="false">O178+L178+I178</f>
        <v>0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91" t="n">
        <f aca="false">AK178+AH178+AE178</f>
        <v>0</v>
      </c>
      <c r="AZ178" s="108"/>
    </row>
    <row r="179" customFormat="false" ht="12" hidden="false" customHeight="true" outlineLevel="0" collapsed="false">
      <c r="A179" s="25" t="n">
        <f aca="false">EDATE(A178,1)</f>
        <v>42095</v>
      </c>
      <c r="B179" s="95" t="n">
        <f aca="false">Inputs!AA174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98" t="n">
        <f aca="false">VLOOKUP($A179,[1]!Table,MATCH(G$4,[1]!Curves,0))</f>
        <v>5.068</v>
      </c>
      <c r="H179" s="99" t="n">
        <f aca="false">Inputs!AE174</f>
        <v>5.148</v>
      </c>
      <c r="I179" s="100" t="n">
        <f aca="false">Inputs!AB174</f>
        <v>0</v>
      </c>
      <c r="J179" s="98" t="n">
        <f aca="false">VLOOKUP($A179,[1]!Table,MATCH(J$4,[1]!Curves,0))</f>
        <v>0.013</v>
      </c>
      <c r="K179" s="99" t="n">
        <f aca="false">Inputs!AF174</f>
        <v>0.028</v>
      </c>
      <c r="L179" s="100" t="n">
        <f aca="false">Inputs!AC174</f>
        <v>0</v>
      </c>
      <c r="M179" s="105" t="n">
        <v>0</v>
      </c>
      <c r="N179" s="99" t="n">
        <f aca="false">Inputs!AG174</f>
        <v>0</v>
      </c>
      <c r="O179" s="101" t="n">
        <f aca="false">Inputs!AD174</f>
        <v>0</v>
      </c>
      <c r="P179" s="102"/>
      <c r="Q179" s="103" t="n">
        <f aca="false">M179+J179+G179</f>
        <v>5.081</v>
      </c>
      <c r="R179" s="103" t="n">
        <f aca="false">N179+K179+H179</f>
        <v>5.176</v>
      </c>
      <c r="S179" s="103" t="n">
        <f aca="false">O179+L179+I179</f>
        <v>0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91" t="n">
        <f aca="false">AK179+AH179+AE179</f>
        <v>0</v>
      </c>
      <c r="AZ179" s="108"/>
    </row>
    <row r="180" customFormat="false" ht="12" hidden="false" customHeight="true" outlineLevel="0" collapsed="false">
      <c r="A180" s="25" t="n">
        <f aca="false">EDATE(A179,1)</f>
        <v>42125</v>
      </c>
      <c r="B180" s="95" t="n">
        <f aca="false">Inputs!AA175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98" t="n">
        <f aca="false">VLOOKUP($A180,[1]!Table,MATCH(G$4,[1]!Curves,0))</f>
        <v>5.058</v>
      </c>
      <c r="H180" s="99" t="n">
        <f aca="false">Inputs!AE175</f>
        <v>5.138</v>
      </c>
      <c r="I180" s="100" t="n">
        <f aca="false">Inputs!AB175</f>
        <v>0</v>
      </c>
      <c r="J180" s="98" t="n">
        <f aca="false">VLOOKUP($A180,[1]!Table,MATCH(J$4,[1]!Curves,0))</f>
        <v>0.013</v>
      </c>
      <c r="K180" s="99" t="n">
        <f aca="false">Inputs!AF175</f>
        <v>0.028</v>
      </c>
      <c r="L180" s="100" t="n">
        <f aca="false">Inputs!AC175</f>
        <v>0</v>
      </c>
      <c r="M180" s="105" t="n">
        <v>0</v>
      </c>
      <c r="N180" s="99" t="n">
        <f aca="false">Inputs!AG175</f>
        <v>0</v>
      </c>
      <c r="O180" s="101" t="n">
        <f aca="false">Inputs!AD175</f>
        <v>0</v>
      </c>
      <c r="P180" s="102"/>
      <c r="Q180" s="103" t="n">
        <f aca="false">M180+J180+G180</f>
        <v>5.071</v>
      </c>
      <c r="R180" s="103" t="n">
        <f aca="false">N180+K180+H180</f>
        <v>5.166</v>
      </c>
      <c r="S180" s="103" t="n">
        <f aca="false">O180+L180+I180</f>
        <v>0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91" t="n">
        <f aca="false">AK180+AH180+AE180</f>
        <v>0</v>
      </c>
      <c r="AZ180" s="108"/>
    </row>
    <row r="181" customFormat="false" ht="12" hidden="false" customHeight="true" outlineLevel="0" collapsed="false">
      <c r="A181" s="25" t="n">
        <f aca="false">EDATE(A180,1)</f>
        <v>42156</v>
      </c>
      <c r="B181" s="95" t="n">
        <f aca="false">Inputs!AA176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98" t="n">
        <f aca="false">VLOOKUP($A181,[1]!Table,MATCH(G$4,[1]!Curves,0))</f>
        <v>5.078</v>
      </c>
      <c r="H181" s="99" t="n">
        <f aca="false">Inputs!AE176</f>
        <v>5.158</v>
      </c>
      <c r="I181" s="100" t="n">
        <f aca="false">Inputs!AB176</f>
        <v>0</v>
      </c>
      <c r="J181" s="98" t="n">
        <f aca="false">VLOOKUP($A181,[1]!Table,MATCH(J$4,[1]!Curves,0))</f>
        <v>0.013</v>
      </c>
      <c r="K181" s="99" t="n">
        <f aca="false">Inputs!AF176</f>
        <v>0.028</v>
      </c>
      <c r="L181" s="100" t="n">
        <f aca="false">Inputs!AC176</f>
        <v>0</v>
      </c>
      <c r="M181" s="105" t="n">
        <v>0</v>
      </c>
      <c r="N181" s="99" t="n">
        <f aca="false">Inputs!AG176</f>
        <v>0</v>
      </c>
      <c r="O181" s="101" t="n">
        <f aca="false">Inputs!AD176</f>
        <v>0</v>
      </c>
      <c r="P181" s="102"/>
      <c r="Q181" s="103" t="n">
        <f aca="false">M181+J181+G181</f>
        <v>5.091</v>
      </c>
      <c r="R181" s="103" t="n">
        <f aca="false">N181+K181+H181</f>
        <v>5.186</v>
      </c>
      <c r="S181" s="103" t="n">
        <f aca="false">O181+L181+I181</f>
        <v>0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91" t="n">
        <f aca="false">AK181+AH181+AE181</f>
        <v>0</v>
      </c>
      <c r="AZ181" s="108"/>
    </row>
    <row r="182" customFormat="false" ht="12" hidden="false" customHeight="true" outlineLevel="0" collapsed="false">
      <c r="A182" s="25" t="n">
        <f aca="false">EDATE(A181,1)</f>
        <v>42186</v>
      </c>
      <c r="B182" s="95" t="n">
        <f aca="false">Inputs!AA177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98" t="n">
        <f aca="false">VLOOKUP($A182,[1]!Table,MATCH(G$4,[1]!Curves,0))</f>
        <v>5.099</v>
      </c>
      <c r="H182" s="99" t="n">
        <f aca="false">Inputs!AE177</f>
        <v>5.179</v>
      </c>
      <c r="I182" s="100" t="n">
        <f aca="false">Inputs!AB177</f>
        <v>0</v>
      </c>
      <c r="J182" s="98" t="n">
        <f aca="false">VLOOKUP($A182,[1]!Table,MATCH(J$4,[1]!Curves,0))</f>
        <v>0.013</v>
      </c>
      <c r="K182" s="99" t="n">
        <f aca="false">Inputs!AF177</f>
        <v>0.028</v>
      </c>
      <c r="L182" s="100" t="n">
        <f aca="false">Inputs!AC177</f>
        <v>0</v>
      </c>
      <c r="M182" s="105" t="n">
        <v>0</v>
      </c>
      <c r="N182" s="99" t="n">
        <f aca="false">Inputs!AG177</f>
        <v>0</v>
      </c>
      <c r="O182" s="101" t="n">
        <f aca="false">Inputs!AD177</f>
        <v>0</v>
      </c>
      <c r="P182" s="102"/>
      <c r="Q182" s="103" t="n">
        <f aca="false">M182+J182+G182</f>
        <v>5.112</v>
      </c>
      <c r="R182" s="103" t="n">
        <f aca="false">N182+K182+H182</f>
        <v>5.207</v>
      </c>
      <c r="S182" s="103" t="n">
        <f aca="false">O182+L182+I182</f>
        <v>0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91" t="n">
        <f aca="false">AK182+AH182+AE182</f>
        <v>0</v>
      </c>
      <c r="AZ182" s="108"/>
    </row>
    <row r="183" customFormat="false" ht="12" hidden="false" customHeight="true" outlineLevel="0" collapsed="false">
      <c r="A183" s="25" t="n">
        <f aca="false">EDATE(A182,1)</f>
        <v>42217</v>
      </c>
      <c r="B183" s="95" t="n">
        <f aca="false">Inputs!AA178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98" t="n">
        <f aca="false">VLOOKUP($A183,[1]!Table,MATCH(G$4,[1]!Curves,0))</f>
        <v>5.123</v>
      </c>
      <c r="H183" s="99" t="n">
        <f aca="false">Inputs!AE178</f>
        <v>5.203</v>
      </c>
      <c r="I183" s="100" t="n">
        <f aca="false">Inputs!AB178</f>
        <v>0</v>
      </c>
      <c r="J183" s="98" t="n">
        <f aca="false">VLOOKUP($A183,[1]!Table,MATCH(J$4,[1]!Curves,0))</f>
        <v>0.013</v>
      </c>
      <c r="K183" s="99" t="n">
        <f aca="false">Inputs!AF178</f>
        <v>0.028</v>
      </c>
      <c r="L183" s="100" t="n">
        <f aca="false">Inputs!AC178</f>
        <v>0</v>
      </c>
      <c r="M183" s="105" t="n">
        <v>0</v>
      </c>
      <c r="N183" s="99" t="n">
        <f aca="false">Inputs!AG178</f>
        <v>0</v>
      </c>
      <c r="O183" s="101" t="n">
        <f aca="false">Inputs!AD178</f>
        <v>0</v>
      </c>
      <c r="P183" s="102"/>
      <c r="Q183" s="103" t="n">
        <f aca="false">M183+J183+G183</f>
        <v>5.136</v>
      </c>
      <c r="R183" s="103" t="n">
        <f aca="false">N183+K183+H183</f>
        <v>5.231</v>
      </c>
      <c r="S183" s="103" t="n">
        <f aca="false">O183+L183+I183</f>
        <v>0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91" t="n">
        <f aca="false">AK183+AH183+AE183</f>
        <v>0</v>
      </c>
      <c r="AZ183" s="108"/>
    </row>
    <row r="184" customFormat="false" ht="12" hidden="false" customHeight="true" outlineLevel="0" collapsed="false">
      <c r="A184" s="25" t="n">
        <f aca="false">EDATE(A183,1)</f>
        <v>42248</v>
      </c>
      <c r="B184" s="95" t="n">
        <f aca="false">Inputs!AA179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98" t="n">
        <f aca="false">VLOOKUP($A184,[1]!Table,MATCH(G$4,[1]!Curves,0))</f>
        <v>5.133</v>
      </c>
      <c r="H184" s="99" t="n">
        <f aca="false">Inputs!AE179</f>
        <v>5.213</v>
      </c>
      <c r="I184" s="100" t="n">
        <f aca="false">Inputs!AB179</f>
        <v>0</v>
      </c>
      <c r="J184" s="98" t="n">
        <f aca="false">VLOOKUP($A184,[1]!Table,MATCH(J$4,[1]!Curves,0))</f>
        <v>0.013</v>
      </c>
      <c r="K184" s="99" t="n">
        <f aca="false">Inputs!AF179</f>
        <v>0.028</v>
      </c>
      <c r="L184" s="100" t="n">
        <f aca="false">Inputs!AC179</f>
        <v>0</v>
      </c>
      <c r="M184" s="105" t="n">
        <v>0</v>
      </c>
      <c r="N184" s="99" t="n">
        <f aca="false">Inputs!AG179</f>
        <v>0</v>
      </c>
      <c r="O184" s="101" t="n">
        <f aca="false">Inputs!AD179</f>
        <v>0</v>
      </c>
      <c r="P184" s="102"/>
      <c r="Q184" s="103" t="n">
        <f aca="false">M184+J184+G184</f>
        <v>5.146</v>
      </c>
      <c r="R184" s="103" t="n">
        <f aca="false">N184+K184+H184</f>
        <v>5.241</v>
      </c>
      <c r="S184" s="103" t="n">
        <f aca="false">O184+L184+I184</f>
        <v>0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91" t="n">
        <f aca="false">AK184+AH184+AE184</f>
        <v>0</v>
      </c>
      <c r="AZ184" s="108"/>
    </row>
    <row r="185" customFormat="false" ht="12" hidden="false" customHeight="true" outlineLevel="0" collapsed="false">
      <c r="A185" s="25" t="n">
        <f aca="false">EDATE(A184,1)</f>
        <v>42278</v>
      </c>
      <c r="B185" s="95" t="n">
        <f aca="false">Inputs!AA180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98" t="n">
        <f aca="false">VLOOKUP($A185,[1]!Table,MATCH(G$4,[1]!Curves,0))</f>
        <v>5.163</v>
      </c>
      <c r="H185" s="99" t="n">
        <f aca="false">Inputs!AE180</f>
        <v>5.243</v>
      </c>
      <c r="I185" s="100" t="n">
        <f aca="false">Inputs!AB180</f>
        <v>0</v>
      </c>
      <c r="J185" s="98" t="n">
        <f aca="false">VLOOKUP($A185,[1]!Table,MATCH(J$4,[1]!Curves,0))</f>
        <v>0.013</v>
      </c>
      <c r="K185" s="99" t="n">
        <f aca="false">Inputs!AF180</f>
        <v>0.028</v>
      </c>
      <c r="L185" s="100" t="n">
        <f aca="false">Inputs!AC180</f>
        <v>0</v>
      </c>
      <c r="M185" s="105" t="n">
        <v>0</v>
      </c>
      <c r="N185" s="99" t="n">
        <f aca="false">Inputs!AG180</f>
        <v>0</v>
      </c>
      <c r="O185" s="101" t="n">
        <f aca="false">Inputs!AD180</f>
        <v>0</v>
      </c>
      <c r="P185" s="102"/>
      <c r="Q185" s="103" t="n">
        <f aca="false">M185+J185+G185</f>
        <v>5.176</v>
      </c>
      <c r="R185" s="103" t="n">
        <f aca="false">N185+K185+H185</f>
        <v>5.271</v>
      </c>
      <c r="S185" s="103" t="n">
        <f aca="false">O185+L185+I185</f>
        <v>0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91" t="n">
        <f aca="false">AK185+AH185+AE185</f>
        <v>0</v>
      </c>
      <c r="AZ185" s="108"/>
    </row>
    <row r="186" customFormat="false" ht="12" hidden="false" customHeight="true" outlineLevel="0" collapsed="false">
      <c r="A186" s="25" t="n">
        <f aca="false">EDATE(A185,1)</f>
        <v>42309</v>
      </c>
      <c r="B186" s="95" t="n">
        <f aca="false">Inputs!AA181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98" t="n">
        <f aca="false">VLOOKUP($A186,[1]!Table,MATCH(G$4,[1]!Curves,0))</f>
        <v>5.303</v>
      </c>
      <c r="H186" s="99" t="n">
        <f aca="false">Inputs!AE181</f>
        <v>5.383</v>
      </c>
      <c r="I186" s="100" t="n">
        <f aca="false">Inputs!AB181</f>
        <v>0</v>
      </c>
      <c r="J186" s="98" t="n">
        <f aca="false">VLOOKUP($A186,[1]!Table,MATCH(J$4,[1]!Curves,0))</f>
        <v>0.0235</v>
      </c>
      <c r="K186" s="99" t="n">
        <f aca="false">Inputs!AF181</f>
        <v>0.0385</v>
      </c>
      <c r="L186" s="100" t="n">
        <f aca="false">Inputs!AC181</f>
        <v>0</v>
      </c>
      <c r="M186" s="105" t="n">
        <v>0</v>
      </c>
      <c r="N186" s="99" t="n">
        <f aca="false">Inputs!AG181</f>
        <v>0</v>
      </c>
      <c r="O186" s="101" t="n">
        <f aca="false">Inputs!AD181</f>
        <v>0</v>
      </c>
      <c r="P186" s="102"/>
      <c r="Q186" s="103" t="n">
        <f aca="false">M186+J186+G186</f>
        <v>5.3265</v>
      </c>
      <c r="R186" s="103" t="n">
        <f aca="false">N186+K186+H186</f>
        <v>5.4215</v>
      </c>
      <c r="S186" s="103" t="n">
        <f aca="false">O186+L186+I186</f>
        <v>0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91" t="n">
        <f aca="false">AK186+AH186+AE186</f>
        <v>0</v>
      </c>
      <c r="AZ186" s="108"/>
    </row>
    <row r="187" customFormat="false" ht="12" hidden="false" customHeight="true" outlineLevel="0" collapsed="false">
      <c r="A187" s="25" t="n">
        <f aca="false">EDATE(A186,1)</f>
        <v>42339</v>
      </c>
      <c r="B187" s="95" t="n">
        <f aca="false">Inputs!AA182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98" t="n">
        <f aca="false">VLOOKUP($A187,[1]!Table,MATCH(G$4,[1]!Curves,0))</f>
        <v>5.443</v>
      </c>
      <c r="H187" s="99" t="n">
        <f aca="false">Inputs!AE182</f>
        <v>5.523</v>
      </c>
      <c r="I187" s="100" t="n">
        <f aca="false">Inputs!AB182</f>
        <v>0</v>
      </c>
      <c r="J187" s="98" t="n">
        <f aca="false">VLOOKUP($A187,[1]!Table,MATCH(J$4,[1]!Curves,0))</f>
        <v>0.0235</v>
      </c>
      <c r="K187" s="99" t="n">
        <f aca="false">Inputs!AF182</f>
        <v>0.0385</v>
      </c>
      <c r="L187" s="100" t="n">
        <f aca="false">Inputs!AC182</f>
        <v>0</v>
      </c>
      <c r="M187" s="105" t="n">
        <v>0</v>
      </c>
      <c r="N187" s="99" t="n">
        <f aca="false">Inputs!AG182</f>
        <v>0</v>
      </c>
      <c r="O187" s="101" t="n">
        <f aca="false">Inputs!AD182</f>
        <v>0</v>
      </c>
      <c r="P187" s="102"/>
      <c r="Q187" s="103" t="n">
        <f aca="false">M187+J187+G187</f>
        <v>5.4665</v>
      </c>
      <c r="R187" s="103" t="n">
        <f aca="false">N187+K187+H187</f>
        <v>5.5615</v>
      </c>
      <c r="S187" s="103" t="n">
        <f aca="false">O187+L187+I187</f>
        <v>0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91" t="n">
        <f aca="false">AK187+AH187+AE187</f>
        <v>0</v>
      </c>
      <c r="AZ187" s="108"/>
    </row>
    <row r="188" customFormat="false" ht="12" hidden="false" customHeight="true" outlineLevel="0" collapsed="false">
      <c r="A188" s="25" t="n">
        <f aca="false">EDATE(A187,1)</f>
        <v>42370</v>
      </c>
      <c r="B188" s="95" t="n">
        <f aca="false">Inputs!AA183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98" t="n">
        <f aca="false">VLOOKUP($A188,[1]!Table,MATCH(G$4,[1]!Curves,0))</f>
        <v>5.538</v>
      </c>
      <c r="H188" s="99" t="n">
        <f aca="false">Inputs!AE183</f>
        <v>5.618</v>
      </c>
      <c r="I188" s="100" t="n">
        <f aca="false">Inputs!AB183</f>
        <v>0</v>
      </c>
      <c r="J188" s="98" t="n">
        <f aca="false">VLOOKUP($A188,[1]!Table,MATCH(J$4,[1]!Curves,0))</f>
        <v>0.0235</v>
      </c>
      <c r="K188" s="99" t="n">
        <f aca="false">Inputs!AF183</f>
        <v>0.0385</v>
      </c>
      <c r="L188" s="100" t="n">
        <f aca="false">Inputs!AC183</f>
        <v>0</v>
      </c>
      <c r="M188" s="105" t="n">
        <v>0</v>
      </c>
      <c r="N188" s="99" t="n">
        <f aca="false">Inputs!AG183</f>
        <v>0</v>
      </c>
      <c r="O188" s="101" t="n">
        <f aca="false">Inputs!AD183</f>
        <v>0</v>
      </c>
      <c r="P188" s="102"/>
      <c r="Q188" s="103" t="n">
        <f aca="false">M188+J188+G188</f>
        <v>5.5615</v>
      </c>
      <c r="R188" s="103" t="n">
        <f aca="false">N188+K188+H188</f>
        <v>5.6565</v>
      </c>
      <c r="S188" s="103" t="n">
        <f aca="false">O188+L188+I188</f>
        <v>0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91" t="n">
        <f aca="false">AK188+AH188+AE188</f>
        <v>0</v>
      </c>
      <c r="AZ188" s="108"/>
    </row>
    <row r="189" customFormat="false" ht="12" hidden="false" customHeight="true" outlineLevel="0" collapsed="false">
      <c r="A189" s="25" t="n">
        <f aca="false">EDATE(A188,1)</f>
        <v>42401</v>
      </c>
      <c r="B189" s="95" t="n">
        <f aca="false">Inputs!AA184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98" t="n">
        <f aca="false">VLOOKUP($A189,[1]!Table,MATCH(G$4,[1]!Curves,0))</f>
        <v>5.418</v>
      </c>
      <c r="H189" s="99" t="n">
        <f aca="false">Inputs!AE184</f>
        <v>5.498</v>
      </c>
      <c r="I189" s="100" t="n">
        <f aca="false">Inputs!AB184</f>
        <v>0</v>
      </c>
      <c r="J189" s="98" t="n">
        <f aca="false">VLOOKUP($A189,[1]!Table,MATCH(J$4,[1]!Curves,0))</f>
        <v>0.0235</v>
      </c>
      <c r="K189" s="99" t="n">
        <f aca="false">Inputs!AF184</f>
        <v>0.0385</v>
      </c>
      <c r="L189" s="100" t="n">
        <f aca="false">Inputs!AC184</f>
        <v>0</v>
      </c>
      <c r="M189" s="105" t="n">
        <v>0</v>
      </c>
      <c r="N189" s="99" t="n">
        <f aca="false">Inputs!AG184</f>
        <v>0</v>
      </c>
      <c r="O189" s="101" t="n">
        <f aca="false">Inputs!AD184</f>
        <v>0</v>
      </c>
      <c r="P189" s="102"/>
      <c r="Q189" s="103" t="n">
        <f aca="false">M189+J189+G189</f>
        <v>5.4415</v>
      </c>
      <c r="R189" s="103" t="n">
        <f aca="false">N189+K189+H189</f>
        <v>5.5365</v>
      </c>
      <c r="S189" s="103" t="n">
        <f aca="false">O189+L189+I189</f>
        <v>0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91" t="n">
        <f aca="false">AK189+AH189+AE189</f>
        <v>0</v>
      </c>
      <c r="AZ189" s="108"/>
    </row>
    <row r="190" customFormat="false" ht="12" hidden="false" customHeight="true" outlineLevel="0" collapsed="false">
      <c r="A190" s="25" t="n">
        <f aca="false">EDATE(A189,1)</f>
        <v>42430</v>
      </c>
      <c r="B190" s="95" t="n">
        <f aca="false">Inputs!AA185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98" t="n">
        <f aca="false">VLOOKUP($A190,[1]!Table,MATCH(G$4,[1]!Curves,0))</f>
        <v>5.293</v>
      </c>
      <c r="H190" s="99" t="n">
        <f aca="false">Inputs!AE185</f>
        <v>5.373</v>
      </c>
      <c r="I190" s="100" t="n">
        <f aca="false">Inputs!AB185</f>
        <v>0</v>
      </c>
      <c r="J190" s="98" t="n">
        <f aca="false">VLOOKUP($A190,[1]!Table,MATCH(J$4,[1]!Curves,0))</f>
        <v>0.0235</v>
      </c>
      <c r="K190" s="99" t="n">
        <f aca="false">Inputs!AF185</f>
        <v>0.0385</v>
      </c>
      <c r="L190" s="100" t="n">
        <f aca="false">Inputs!AC185</f>
        <v>0</v>
      </c>
      <c r="M190" s="105" t="n">
        <v>0</v>
      </c>
      <c r="N190" s="99" t="n">
        <f aca="false">Inputs!AG185</f>
        <v>0</v>
      </c>
      <c r="O190" s="101" t="n">
        <f aca="false">Inputs!AD185</f>
        <v>0</v>
      </c>
      <c r="P190" s="102"/>
      <c r="Q190" s="103" t="n">
        <f aca="false">M190+J190+G190</f>
        <v>5.3165</v>
      </c>
      <c r="R190" s="103" t="n">
        <f aca="false">N190+K190+H190</f>
        <v>5.4115</v>
      </c>
      <c r="S190" s="103" t="n">
        <f aca="false">O190+L190+I190</f>
        <v>0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91" t="n">
        <f aca="false">AK190+AH190+AE190</f>
        <v>0</v>
      </c>
      <c r="AZ190" s="108"/>
    </row>
    <row r="191" customFormat="false" ht="12" hidden="false" customHeight="true" outlineLevel="0" collapsed="false">
      <c r="A191" s="25" t="n">
        <f aca="false">EDATE(A190,1)</f>
        <v>42461</v>
      </c>
      <c r="B191" s="95" t="n">
        <f aca="false">Inputs!AA186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98" t="n">
        <f aca="false">VLOOKUP($A191,[1]!Table,MATCH(G$4,[1]!Curves,0))</f>
        <v>5.163</v>
      </c>
      <c r="H191" s="99" t="n">
        <f aca="false">Inputs!AE186</f>
        <v>5.243</v>
      </c>
      <c r="I191" s="100" t="n">
        <f aca="false">Inputs!AB186</f>
        <v>0</v>
      </c>
      <c r="J191" s="98" t="n">
        <f aca="false">VLOOKUP($A191,[1]!Table,MATCH(J$4,[1]!Curves,0))</f>
        <v>0.013</v>
      </c>
      <c r="K191" s="99" t="n">
        <f aca="false">Inputs!AF186</f>
        <v>0.028</v>
      </c>
      <c r="L191" s="100" t="n">
        <f aca="false">Inputs!AC186</f>
        <v>0</v>
      </c>
      <c r="M191" s="105" t="n">
        <v>0</v>
      </c>
      <c r="N191" s="99" t="n">
        <f aca="false">Inputs!AG186</f>
        <v>0</v>
      </c>
      <c r="O191" s="101" t="n">
        <f aca="false">Inputs!AD186</f>
        <v>0</v>
      </c>
      <c r="P191" s="102"/>
      <c r="Q191" s="103" t="n">
        <f aca="false">M191+J191+G191</f>
        <v>5.176</v>
      </c>
      <c r="R191" s="103" t="n">
        <f aca="false">N191+K191+H191</f>
        <v>5.271</v>
      </c>
      <c r="S191" s="103" t="n">
        <f aca="false">O191+L191+I191</f>
        <v>0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91" t="n">
        <f aca="false">AK191+AH191+AE191</f>
        <v>0</v>
      </c>
      <c r="AZ191" s="108"/>
    </row>
    <row r="192" customFormat="false" ht="12" hidden="false" customHeight="true" outlineLevel="0" collapsed="false">
      <c r="A192" s="25" t="n">
        <f aca="false">EDATE(A191,1)</f>
        <v>42491</v>
      </c>
      <c r="B192" s="95" t="n">
        <f aca="false">Inputs!AA187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98" t="n">
        <f aca="false">VLOOKUP($A192,[1]!Table,MATCH(G$4,[1]!Curves,0))</f>
        <v>5.153</v>
      </c>
      <c r="H192" s="99" t="n">
        <f aca="false">Inputs!AE187</f>
        <v>5.233</v>
      </c>
      <c r="I192" s="100" t="n">
        <f aca="false">Inputs!AB187</f>
        <v>0</v>
      </c>
      <c r="J192" s="98" t="n">
        <f aca="false">VLOOKUP($A192,[1]!Table,MATCH(J$4,[1]!Curves,0))</f>
        <v>0.013</v>
      </c>
      <c r="K192" s="99" t="n">
        <f aca="false">Inputs!AF187</f>
        <v>0.028</v>
      </c>
      <c r="L192" s="100" t="n">
        <f aca="false">Inputs!AC187</f>
        <v>0</v>
      </c>
      <c r="M192" s="105" t="n">
        <v>0</v>
      </c>
      <c r="N192" s="99" t="n">
        <f aca="false">Inputs!AG187</f>
        <v>0</v>
      </c>
      <c r="O192" s="101" t="n">
        <f aca="false">Inputs!AD187</f>
        <v>0</v>
      </c>
      <c r="P192" s="102"/>
      <c r="Q192" s="103" t="n">
        <f aca="false">M192+J192+G192</f>
        <v>5.166</v>
      </c>
      <c r="R192" s="103" t="n">
        <f aca="false">N192+K192+H192</f>
        <v>5.261</v>
      </c>
      <c r="S192" s="103" t="n">
        <f aca="false">O192+L192+I192</f>
        <v>0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91" t="n">
        <f aca="false">AK192+AH192+AE192</f>
        <v>0</v>
      </c>
      <c r="AZ192" s="108"/>
    </row>
    <row r="193" customFormat="false" ht="12" hidden="false" customHeight="true" outlineLevel="0" collapsed="false">
      <c r="A193" s="25" t="n">
        <f aca="false">EDATE(A192,1)</f>
        <v>42522</v>
      </c>
      <c r="B193" s="95" t="n">
        <f aca="false">Inputs!AA188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98" t="n">
        <f aca="false">VLOOKUP($A193,[1]!Table,MATCH(G$4,[1]!Curves,0))</f>
        <v>5.173</v>
      </c>
      <c r="H193" s="99" t="n">
        <f aca="false">Inputs!AE188</f>
        <v>5.253</v>
      </c>
      <c r="I193" s="100" t="n">
        <f aca="false">Inputs!AB188</f>
        <v>0</v>
      </c>
      <c r="J193" s="98" t="n">
        <f aca="false">VLOOKUP($A193,[1]!Table,MATCH(J$4,[1]!Curves,0))</f>
        <v>0.013</v>
      </c>
      <c r="K193" s="99" t="n">
        <f aca="false">Inputs!AF188</f>
        <v>0.028</v>
      </c>
      <c r="L193" s="100" t="n">
        <f aca="false">Inputs!AC188</f>
        <v>0</v>
      </c>
      <c r="M193" s="105" t="n">
        <v>0</v>
      </c>
      <c r="N193" s="99" t="n">
        <f aca="false">Inputs!AG188</f>
        <v>0</v>
      </c>
      <c r="O193" s="101" t="n">
        <f aca="false">Inputs!AD188</f>
        <v>0</v>
      </c>
      <c r="P193" s="102"/>
      <c r="Q193" s="103" t="n">
        <f aca="false">M193+J193+G193</f>
        <v>5.186</v>
      </c>
      <c r="R193" s="103" t="n">
        <f aca="false">N193+K193+H193</f>
        <v>5.281</v>
      </c>
      <c r="S193" s="103" t="n">
        <f aca="false">O193+L193+I193</f>
        <v>0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91" t="n">
        <f aca="false">AK193+AH193+AE193</f>
        <v>0</v>
      </c>
      <c r="AZ193" s="108"/>
    </row>
    <row r="194" customFormat="false" ht="12" hidden="false" customHeight="true" outlineLevel="0" collapsed="false">
      <c r="A194" s="25" t="n">
        <f aca="false">EDATE(A193,1)</f>
        <v>42552</v>
      </c>
      <c r="B194" s="95" t="n">
        <f aca="false">Inputs!AA189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98" t="n">
        <f aca="false">VLOOKUP($A194,[1]!Table,MATCH(G$4,[1]!Curves,0))</f>
        <v>5.194</v>
      </c>
      <c r="H194" s="99" t="n">
        <f aca="false">Inputs!AE189</f>
        <v>5.274</v>
      </c>
      <c r="I194" s="100" t="n">
        <f aca="false">Inputs!AB189</f>
        <v>0</v>
      </c>
      <c r="J194" s="98" t="n">
        <f aca="false">VLOOKUP($A194,[1]!Table,MATCH(J$4,[1]!Curves,0))</f>
        <v>0.013</v>
      </c>
      <c r="K194" s="99" t="n">
        <f aca="false">Inputs!AF189</f>
        <v>0.028</v>
      </c>
      <c r="L194" s="100" t="n">
        <f aca="false">Inputs!AC189</f>
        <v>0</v>
      </c>
      <c r="M194" s="105" t="n">
        <v>0</v>
      </c>
      <c r="N194" s="99" t="n">
        <f aca="false">Inputs!AG189</f>
        <v>0</v>
      </c>
      <c r="O194" s="101" t="n">
        <f aca="false">Inputs!AD189</f>
        <v>0</v>
      </c>
      <c r="P194" s="102"/>
      <c r="Q194" s="103" t="n">
        <f aca="false">M194+J194+G194</f>
        <v>5.207</v>
      </c>
      <c r="R194" s="103" t="n">
        <f aca="false">N194+K194+H194</f>
        <v>5.302</v>
      </c>
      <c r="S194" s="103" t="n">
        <f aca="false">O194+L194+I194</f>
        <v>0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91" t="n">
        <f aca="false">AK194+AH194+AE194</f>
        <v>0</v>
      </c>
      <c r="AZ194" s="108"/>
    </row>
    <row r="195" customFormat="false" ht="12" hidden="false" customHeight="true" outlineLevel="0" collapsed="false">
      <c r="A195" s="25" t="n">
        <f aca="false">EDATE(A194,1)</f>
        <v>42583</v>
      </c>
      <c r="B195" s="95" t="n">
        <f aca="false">Inputs!AA190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98" t="n">
        <f aca="false">VLOOKUP($A195,[1]!Table,MATCH(G$4,[1]!Curves,0))</f>
        <v>5.218</v>
      </c>
      <c r="H195" s="99" t="n">
        <f aca="false">Inputs!AE190</f>
        <v>5.298</v>
      </c>
      <c r="I195" s="100" t="n">
        <f aca="false">Inputs!AB190</f>
        <v>0</v>
      </c>
      <c r="J195" s="98" t="n">
        <f aca="false">VLOOKUP($A195,[1]!Table,MATCH(J$4,[1]!Curves,0))</f>
        <v>0.013</v>
      </c>
      <c r="K195" s="99" t="n">
        <f aca="false">Inputs!AF190</f>
        <v>0.028</v>
      </c>
      <c r="L195" s="100" t="n">
        <f aca="false">Inputs!AC190</f>
        <v>0</v>
      </c>
      <c r="M195" s="105" t="n">
        <v>0</v>
      </c>
      <c r="N195" s="99" t="n">
        <f aca="false">Inputs!AG190</f>
        <v>0</v>
      </c>
      <c r="O195" s="101" t="n">
        <f aca="false">Inputs!AD190</f>
        <v>0</v>
      </c>
      <c r="P195" s="102"/>
      <c r="Q195" s="103" t="n">
        <f aca="false">M195+J195+G195</f>
        <v>5.231</v>
      </c>
      <c r="R195" s="103" t="n">
        <f aca="false">N195+K195+H195</f>
        <v>5.326</v>
      </c>
      <c r="S195" s="103" t="n">
        <f aca="false">O195+L195+I195</f>
        <v>0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91" t="n">
        <f aca="false">AK195+AH195+AE195</f>
        <v>0</v>
      </c>
      <c r="AZ195" s="108"/>
    </row>
    <row r="196" customFormat="false" ht="12" hidden="false" customHeight="true" outlineLevel="0" collapsed="false">
      <c r="A196" s="25" t="n">
        <f aca="false">EDATE(A195,1)</f>
        <v>42614</v>
      </c>
      <c r="B196" s="95" t="n">
        <f aca="false">Inputs!AA191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98" t="n">
        <f aca="false">VLOOKUP($A196,[1]!Table,MATCH(G$4,[1]!Curves,0))</f>
        <v>5.228</v>
      </c>
      <c r="H196" s="99" t="n">
        <f aca="false">Inputs!AE191</f>
        <v>5.308</v>
      </c>
      <c r="I196" s="100" t="n">
        <f aca="false">Inputs!AB191</f>
        <v>0</v>
      </c>
      <c r="J196" s="98" t="n">
        <f aca="false">VLOOKUP($A196,[1]!Table,MATCH(J$4,[1]!Curves,0))</f>
        <v>0.013</v>
      </c>
      <c r="K196" s="99" t="n">
        <f aca="false">Inputs!AF191</f>
        <v>0.028</v>
      </c>
      <c r="L196" s="100" t="n">
        <f aca="false">Inputs!AC191</f>
        <v>0</v>
      </c>
      <c r="M196" s="105" t="n">
        <v>0</v>
      </c>
      <c r="N196" s="99" t="n">
        <f aca="false">Inputs!AG191</f>
        <v>0</v>
      </c>
      <c r="O196" s="101" t="n">
        <f aca="false">Inputs!AD191</f>
        <v>0</v>
      </c>
      <c r="P196" s="102"/>
      <c r="Q196" s="103" t="n">
        <f aca="false">M196+J196+G196</f>
        <v>5.241</v>
      </c>
      <c r="R196" s="103" t="n">
        <f aca="false">N196+K196+H196</f>
        <v>5.336</v>
      </c>
      <c r="S196" s="103" t="n">
        <f aca="false">O196+L196+I196</f>
        <v>0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91" t="n">
        <f aca="false">AK196+AH196+AE196</f>
        <v>0</v>
      </c>
      <c r="AZ196" s="108"/>
    </row>
    <row r="197" customFormat="false" ht="12" hidden="false" customHeight="true" outlineLevel="0" collapsed="false">
      <c r="A197" s="25" t="n">
        <f aca="false">EDATE(A196,1)</f>
        <v>42644</v>
      </c>
      <c r="B197" s="95" t="n">
        <f aca="false">Inputs!AA192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98" t="n">
        <f aca="false">VLOOKUP($A197,[1]!Table,MATCH(G$4,[1]!Curves,0))</f>
        <v>5.258</v>
      </c>
      <c r="H197" s="99" t="n">
        <f aca="false">Inputs!AE192</f>
        <v>5.338</v>
      </c>
      <c r="I197" s="100" t="n">
        <f aca="false">Inputs!AB192</f>
        <v>0</v>
      </c>
      <c r="J197" s="98" t="n">
        <f aca="false">VLOOKUP($A197,[1]!Table,MATCH(J$4,[1]!Curves,0))</f>
        <v>0.013</v>
      </c>
      <c r="K197" s="99" t="n">
        <f aca="false">Inputs!AF192</f>
        <v>0.028</v>
      </c>
      <c r="L197" s="100" t="n">
        <f aca="false">Inputs!AC192</f>
        <v>0</v>
      </c>
      <c r="M197" s="105" t="n">
        <v>0</v>
      </c>
      <c r="N197" s="99" t="n">
        <f aca="false">Inputs!AG192</f>
        <v>0</v>
      </c>
      <c r="O197" s="101" t="n">
        <f aca="false">Inputs!AD192</f>
        <v>0</v>
      </c>
      <c r="P197" s="102"/>
      <c r="Q197" s="103" t="n">
        <f aca="false">M197+J197+G197</f>
        <v>5.271</v>
      </c>
      <c r="R197" s="103" t="n">
        <f aca="false">N197+K197+H197</f>
        <v>5.366</v>
      </c>
      <c r="S197" s="103" t="n">
        <f aca="false">O197+L197+I197</f>
        <v>0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91" t="n">
        <f aca="false">AK197+AH197+AE197</f>
        <v>0</v>
      </c>
      <c r="AZ197" s="108"/>
    </row>
    <row r="198" customFormat="false" ht="12" hidden="false" customHeight="true" outlineLevel="0" collapsed="false">
      <c r="A198" s="25" t="n">
        <f aca="false">EDATE(A197,1)</f>
        <v>42675</v>
      </c>
      <c r="B198" s="95" t="n">
        <f aca="false">Inputs!AA193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98" t="n">
        <f aca="false">VLOOKUP($A198,[1]!Table,MATCH(G$4,[1]!Curves,0))</f>
        <v>5.398</v>
      </c>
      <c r="H198" s="99" t="n">
        <f aca="false">Inputs!AE193</f>
        <v>5.478</v>
      </c>
      <c r="I198" s="100" t="n">
        <f aca="false">Inputs!AB193</f>
        <v>0</v>
      </c>
      <c r="J198" s="98" t="n">
        <f aca="false">VLOOKUP($A198,[1]!Table,MATCH(J$4,[1]!Curves,0))</f>
        <v>0.0235</v>
      </c>
      <c r="K198" s="99" t="n">
        <f aca="false">Inputs!AF193</f>
        <v>0.0385</v>
      </c>
      <c r="L198" s="100" t="n">
        <f aca="false">Inputs!AC193</f>
        <v>0</v>
      </c>
      <c r="M198" s="105" t="n">
        <v>0</v>
      </c>
      <c r="N198" s="99" t="n">
        <f aca="false">Inputs!AG193</f>
        <v>0</v>
      </c>
      <c r="O198" s="101" t="n">
        <f aca="false">Inputs!AD193</f>
        <v>0</v>
      </c>
      <c r="P198" s="102"/>
      <c r="Q198" s="103" t="n">
        <f aca="false">M198+J198+G198</f>
        <v>5.4215</v>
      </c>
      <c r="R198" s="103" t="n">
        <f aca="false">N198+K198+H198</f>
        <v>5.5165</v>
      </c>
      <c r="S198" s="103" t="n">
        <f aca="false">O198+L198+I198</f>
        <v>0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91" t="n">
        <f aca="false">AK198+AH198+AE198</f>
        <v>0</v>
      </c>
      <c r="AZ198" s="108"/>
    </row>
    <row r="199" customFormat="false" ht="12" hidden="false" customHeight="true" outlineLevel="0" collapsed="false">
      <c r="A199" s="25" t="n">
        <f aca="false">EDATE(A198,1)</f>
        <v>42705</v>
      </c>
      <c r="B199" s="95" t="n">
        <f aca="false">Inputs!AA194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98" t="n">
        <f aca="false">VLOOKUP($A199,[1]!Table,MATCH(G$4,[1]!Curves,0))</f>
        <v>5.538</v>
      </c>
      <c r="H199" s="99" t="n">
        <f aca="false">Inputs!AE194</f>
        <v>5.618</v>
      </c>
      <c r="I199" s="100" t="n">
        <f aca="false">Inputs!AB194</f>
        <v>0</v>
      </c>
      <c r="J199" s="98" t="n">
        <f aca="false">VLOOKUP($A199,[1]!Table,MATCH(J$4,[1]!Curves,0))</f>
        <v>0.0235</v>
      </c>
      <c r="K199" s="99" t="n">
        <f aca="false">Inputs!AF194</f>
        <v>0.0385</v>
      </c>
      <c r="L199" s="100" t="n">
        <f aca="false">Inputs!AC194</f>
        <v>0</v>
      </c>
      <c r="M199" s="105" t="n">
        <v>0</v>
      </c>
      <c r="N199" s="99" t="n">
        <f aca="false">Inputs!AG194</f>
        <v>0</v>
      </c>
      <c r="O199" s="101" t="n">
        <f aca="false">Inputs!AD194</f>
        <v>0</v>
      </c>
      <c r="P199" s="102"/>
      <c r="Q199" s="103" t="n">
        <f aca="false">M199+J199+G199</f>
        <v>5.5615</v>
      </c>
      <c r="R199" s="103" t="n">
        <f aca="false">N199+K199+H199</f>
        <v>5.6565</v>
      </c>
      <c r="S199" s="103" t="n">
        <f aca="false">O199+L199+I199</f>
        <v>0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91" t="n">
        <f aca="false">AK199+AH199+AE199</f>
        <v>0</v>
      </c>
      <c r="AZ199" s="108"/>
    </row>
    <row r="200" customFormat="false" ht="12" hidden="false" customHeight="true" outlineLevel="0" collapsed="false">
      <c r="A200" s="25" t="n">
        <f aca="false">EDATE(A199,1)</f>
        <v>42736</v>
      </c>
      <c r="B200" s="95" t="n">
        <f aca="false">Inputs!AA195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98" t="n">
        <f aca="false">VLOOKUP($A200,[1]!Table,MATCH(G$4,[1]!Curves,0))</f>
        <v>5.638</v>
      </c>
      <c r="H200" s="99" t="n">
        <f aca="false">Inputs!AE195</f>
        <v>5.718</v>
      </c>
      <c r="I200" s="100" t="n">
        <f aca="false">Inputs!AB195</f>
        <v>0</v>
      </c>
      <c r="J200" s="98" t="n">
        <f aca="false">VLOOKUP($A200,[1]!Table,MATCH(J$4,[1]!Curves,0))</f>
        <v>0.0235</v>
      </c>
      <c r="K200" s="99" t="n">
        <f aca="false">Inputs!AF195</f>
        <v>0.0385</v>
      </c>
      <c r="L200" s="100" t="n">
        <f aca="false">Inputs!AC195</f>
        <v>0</v>
      </c>
      <c r="M200" s="105" t="n">
        <v>0</v>
      </c>
      <c r="N200" s="99" t="n">
        <f aca="false">Inputs!AG195</f>
        <v>0</v>
      </c>
      <c r="O200" s="101" t="n">
        <f aca="false">Inputs!AD195</f>
        <v>0</v>
      </c>
      <c r="P200" s="102"/>
      <c r="Q200" s="103" t="n">
        <f aca="false">M200+J200+G200</f>
        <v>5.6615</v>
      </c>
      <c r="R200" s="103" t="n">
        <f aca="false">N200+K200+H200</f>
        <v>5.7565</v>
      </c>
      <c r="S200" s="103" t="n">
        <f aca="false">O200+L200+I200</f>
        <v>0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91" t="n">
        <f aca="false">AK200+AH200+AE200</f>
        <v>0</v>
      </c>
      <c r="AZ200" s="108"/>
    </row>
    <row r="201" customFormat="false" ht="12" hidden="false" customHeight="true" outlineLevel="0" collapsed="false">
      <c r="A201" s="25" t="n">
        <f aca="false">EDATE(A200,1)</f>
        <v>42767</v>
      </c>
      <c r="B201" s="95" t="n">
        <f aca="false">Inputs!AA196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98" t="n">
        <f aca="false">VLOOKUP($A201,[1]!Table,MATCH(G$4,[1]!Curves,0))</f>
        <v>5.518</v>
      </c>
      <c r="H201" s="99" t="n">
        <f aca="false">Inputs!AE196</f>
        <v>5.598</v>
      </c>
      <c r="I201" s="100" t="n">
        <f aca="false">Inputs!AB196</f>
        <v>0</v>
      </c>
      <c r="J201" s="98" t="n">
        <f aca="false">VLOOKUP($A201,[1]!Table,MATCH(J$4,[1]!Curves,0))</f>
        <v>0.0235</v>
      </c>
      <c r="K201" s="99" t="n">
        <f aca="false">Inputs!AF196</f>
        <v>0.0385</v>
      </c>
      <c r="L201" s="100" t="n">
        <f aca="false">Inputs!AC196</f>
        <v>0</v>
      </c>
      <c r="M201" s="105" t="n">
        <v>0</v>
      </c>
      <c r="N201" s="99" t="n">
        <f aca="false">Inputs!AG196</f>
        <v>0</v>
      </c>
      <c r="O201" s="101" t="n">
        <f aca="false">Inputs!AD196</f>
        <v>0</v>
      </c>
      <c r="P201" s="102"/>
      <c r="Q201" s="103" t="n">
        <f aca="false">M201+J201+G201</f>
        <v>5.5415</v>
      </c>
      <c r="R201" s="103" t="n">
        <f aca="false">N201+K201+H201</f>
        <v>5.6365</v>
      </c>
      <c r="S201" s="103" t="n">
        <f aca="false">O201+L201+I201</f>
        <v>0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91" t="n">
        <f aca="false">AK201+AH201+AE201</f>
        <v>0</v>
      </c>
      <c r="AZ201" s="108"/>
    </row>
    <row r="202" customFormat="false" ht="12" hidden="false" customHeight="true" outlineLevel="0" collapsed="false">
      <c r="A202" s="25" t="n">
        <f aca="false">EDATE(A201,1)</f>
        <v>42795</v>
      </c>
      <c r="B202" s="95" t="n">
        <f aca="false">Inputs!AA197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98" t="n">
        <f aca="false">VLOOKUP($A202,[1]!Table,MATCH(G$4,[1]!Curves,0))</f>
        <v>5.393</v>
      </c>
      <c r="H202" s="99" t="n">
        <f aca="false">Inputs!AE197</f>
        <v>5.473</v>
      </c>
      <c r="I202" s="100" t="n">
        <f aca="false">Inputs!AB197</f>
        <v>0</v>
      </c>
      <c r="J202" s="98" t="n">
        <f aca="false">VLOOKUP($A202,[1]!Table,MATCH(J$4,[1]!Curves,0))</f>
        <v>0</v>
      </c>
      <c r="K202" s="99" t="n">
        <f aca="false">Inputs!AF197</f>
        <v>0.015</v>
      </c>
      <c r="L202" s="100" t="n">
        <f aca="false">Inputs!AC197</f>
        <v>0</v>
      </c>
      <c r="M202" s="105" t="n">
        <v>0</v>
      </c>
      <c r="N202" s="99" t="n">
        <f aca="false">Inputs!AG197</f>
        <v>0</v>
      </c>
      <c r="O202" s="101" t="n">
        <f aca="false">Inputs!AD197</f>
        <v>0</v>
      </c>
      <c r="P202" s="102"/>
      <c r="Q202" s="103" t="n">
        <f aca="false">M202+J202+G202</f>
        <v>5.393</v>
      </c>
      <c r="R202" s="103" t="n">
        <f aca="false">N202+K202+H202</f>
        <v>5.488</v>
      </c>
      <c r="S202" s="103" t="n">
        <f aca="false">O202+L202+I202</f>
        <v>0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91" t="n">
        <f aca="false">AK202+AH202+AE202</f>
        <v>0</v>
      </c>
      <c r="AZ202" s="108"/>
    </row>
    <row r="203" customFormat="false" ht="12" hidden="false" customHeight="true" outlineLevel="0" collapsed="false">
      <c r="A203" s="25" t="n">
        <f aca="false">EDATE(A202,1)</f>
        <v>42826</v>
      </c>
      <c r="B203" s="95" t="n">
        <f aca="false">Inputs!AA198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98" t="n">
        <f aca="false">VLOOKUP($A203,[1]!Table,MATCH(G$4,[1]!Curves,0))</f>
        <v>5.263</v>
      </c>
      <c r="H203" s="99" t="n">
        <f aca="false">Inputs!AE198</f>
        <v>5.343</v>
      </c>
      <c r="I203" s="100" t="n">
        <f aca="false">Inputs!AB198</f>
        <v>0</v>
      </c>
      <c r="J203" s="98" t="n">
        <f aca="false">VLOOKUP($A203,[1]!Table,MATCH(J$4,[1]!Curves,0))</f>
        <v>0</v>
      </c>
      <c r="K203" s="99" t="n">
        <f aca="false">Inputs!AF198</f>
        <v>0.015</v>
      </c>
      <c r="L203" s="100" t="n">
        <f aca="false">Inputs!AC198</f>
        <v>0</v>
      </c>
      <c r="M203" s="105" t="n">
        <v>0</v>
      </c>
      <c r="N203" s="99" t="n">
        <f aca="false">Inputs!AG198</f>
        <v>0</v>
      </c>
      <c r="O203" s="101" t="n">
        <f aca="false">Inputs!AD198</f>
        <v>0</v>
      </c>
      <c r="P203" s="102"/>
      <c r="Q203" s="103" t="n">
        <f aca="false">M203+J203+G203</f>
        <v>5.263</v>
      </c>
      <c r="R203" s="103" t="n">
        <f aca="false">N203+K203+H203</f>
        <v>5.358</v>
      </c>
      <c r="S203" s="103" t="n">
        <f aca="false">O203+L203+I203</f>
        <v>0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91" t="n">
        <f aca="false">AK203+AH203+AE203</f>
        <v>0</v>
      </c>
      <c r="AZ203" s="108"/>
    </row>
    <row r="204" customFormat="false" ht="12" hidden="false" customHeight="true" outlineLevel="0" collapsed="false">
      <c r="A204" s="25" t="n">
        <f aca="false">EDATE(A203,1)</f>
        <v>42856</v>
      </c>
      <c r="B204" s="95" t="n">
        <f aca="false">Inputs!AA199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98" t="n">
        <f aca="false">VLOOKUP($A204,[1]!Table,MATCH(G$4,[1]!Curves,0))</f>
        <v>5.253</v>
      </c>
      <c r="H204" s="99" t="n">
        <f aca="false">Inputs!AE199</f>
        <v>5.333</v>
      </c>
      <c r="I204" s="100" t="n">
        <f aca="false">Inputs!AB199</f>
        <v>0</v>
      </c>
      <c r="J204" s="98" t="n">
        <f aca="false">VLOOKUP($A204,[1]!Table,MATCH(J$4,[1]!Curves,0))</f>
        <v>0</v>
      </c>
      <c r="K204" s="99" t="n">
        <f aca="false">Inputs!AF199</f>
        <v>0.015</v>
      </c>
      <c r="L204" s="100" t="n">
        <f aca="false">Inputs!AC199</f>
        <v>0</v>
      </c>
      <c r="M204" s="105" t="n">
        <v>0</v>
      </c>
      <c r="N204" s="99" t="n">
        <f aca="false">Inputs!AG199</f>
        <v>0</v>
      </c>
      <c r="O204" s="101" t="n">
        <f aca="false">Inputs!AD199</f>
        <v>0</v>
      </c>
      <c r="P204" s="102"/>
      <c r="Q204" s="103" t="n">
        <f aca="false">M204+J204+G204</f>
        <v>5.253</v>
      </c>
      <c r="R204" s="103" t="n">
        <f aca="false">N204+K204+H204</f>
        <v>5.348</v>
      </c>
      <c r="S204" s="103" t="n">
        <f aca="false">O204+L204+I204</f>
        <v>0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91" t="n">
        <f aca="false">AK204+AH204+AE204</f>
        <v>0</v>
      </c>
      <c r="AZ204" s="108"/>
    </row>
    <row r="205" customFormat="false" ht="12" hidden="false" customHeight="true" outlineLevel="0" collapsed="false">
      <c r="A205" s="25" t="n">
        <f aca="false">EDATE(A204,1)</f>
        <v>42887</v>
      </c>
      <c r="B205" s="95" t="n">
        <f aca="false">Inputs!AA200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98" t="n">
        <f aca="false">VLOOKUP($A205,[1]!Table,MATCH(G$4,[1]!Curves,0))</f>
        <v>5.273</v>
      </c>
      <c r="H205" s="99" t="n">
        <f aca="false">Inputs!AE200</f>
        <v>5.353</v>
      </c>
      <c r="I205" s="100" t="n">
        <f aca="false">Inputs!AB200</f>
        <v>0</v>
      </c>
      <c r="J205" s="98" t="n">
        <f aca="false">VLOOKUP($A205,[1]!Table,MATCH(J$4,[1]!Curves,0))</f>
        <v>0</v>
      </c>
      <c r="K205" s="99" t="n">
        <f aca="false">Inputs!AF200</f>
        <v>0.015</v>
      </c>
      <c r="L205" s="100" t="n">
        <f aca="false">Inputs!AC200</f>
        <v>0</v>
      </c>
      <c r="M205" s="105" t="n">
        <v>0</v>
      </c>
      <c r="N205" s="99" t="n">
        <f aca="false">Inputs!AG200</f>
        <v>0</v>
      </c>
      <c r="O205" s="101" t="n">
        <f aca="false">Inputs!AD200</f>
        <v>0</v>
      </c>
      <c r="P205" s="102"/>
      <c r="Q205" s="103" t="n">
        <f aca="false">M205+J205+G205</f>
        <v>5.273</v>
      </c>
      <c r="R205" s="103" t="n">
        <f aca="false">N205+K205+H205</f>
        <v>5.368</v>
      </c>
      <c r="S205" s="103" t="n">
        <f aca="false">O205+L205+I205</f>
        <v>0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91" t="n">
        <f aca="false">AK205+AH205+AE205</f>
        <v>0</v>
      </c>
      <c r="AZ205" s="108"/>
    </row>
    <row r="206" customFormat="false" ht="12" hidden="false" customHeight="true" outlineLevel="0" collapsed="false">
      <c r="A206" s="25" t="n">
        <f aca="false">EDATE(A205,1)</f>
        <v>42917</v>
      </c>
      <c r="B206" s="95" t="n">
        <f aca="false">Inputs!AA201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98" t="n">
        <f aca="false">VLOOKUP($A206,[1]!Table,MATCH(G$4,[1]!Curves,0))</f>
        <v>5.294</v>
      </c>
      <c r="H206" s="99" t="n">
        <f aca="false">Inputs!AE201</f>
        <v>5.374</v>
      </c>
      <c r="I206" s="100" t="n">
        <f aca="false">Inputs!AB201</f>
        <v>0</v>
      </c>
      <c r="J206" s="98" t="n">
        <f aca="false">VLOOKUP($A206,[1]!Table,MATCH(J$4,[1]!Curves,0))</f>
        <v>0</v>
      </c>
      <c r="K206" s="99" t="n">
        <f aca="false">Inputs!AF201</f>
        <v>0.015</v>
      </c>
      <c r="L206" s="100" t="n">
        <f aca="false">Inputs!AC201</f>
        <v>0</v>
      </c>
      <c r="M206" s="105" t="n">
        <v>0</v>
      </c>
      <c r="N206" s="99" t="n">
        <f aca="false">Inputs!AG201</f>
        <v>0</v>
      </c>
      <c r="O206" s="101" t="n">
        <f aca="false">Inputs!AD201</f>
        <v>0</v>
      </c>
      <c r="P206" s="102"/>
      <c r="Q206" s="103" t="n">
        <f aca="false">M206+J206+G206</f>
        <v>5.294</v>
      </c>
      <c r="R206" s="103" t="n">
        <f aca="false">N206+K206+H206</f>
        <v>5.389</v>
      </c>
      <c r="S206" s="103" t="n">
        <f aca="false">O206+L206+I206</f>
        <v>0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91" t="n">
        <f aca="false">AK206+AH206+AE206</f>
        <v>0</v>
      </c>
      <c r="AZ206" s="108"/>
    </row>
    <row r="207" customFormat="false" ht="12" hidden="false" customHeight="true" outlineLevel="0" collapsed="false">
      <c r="A207" s="25" t="n">
        <f aca="false">EDATE(A206,1)</f>
        <v>42948</v>
      </c>
      <c r="B207" s="95" t="n">
        <f aca="false">Inputs!AA202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98" t="n">
        <f aca="false">VLOOKUP($A207,[1]!Table,MATCH(G$4,[1]!Curves,0))</f>
        <v>5.318</v>
      </c>
      <c r="H207" s="99" t="n">
        <f aca="false">Inputs!AE202</f>
        <v>5.398</v>
      </c>
      <c r="I207" s="100" t="n">
        <f aca="false">Inputs!AB202</f>
        <v>0</v>
      </c>
      <c r="J207" s="98" t="n">
        <f aca="false">VLOOKUP($A207,[1]!Table,MATCH(J$4,[1]!Curves,0))</f>
        <v>0</v>
      </c>
      <c r="K207" s="99" t="n">
        <f aca="false">Inputs!AF202</f>
        <v>0.015</v>
      </c>
      <c r="L207" s="100" t="n">
        <f aca="false">Inputs!AC202</f>
        <v>0</v>
      </c>
      <c r="M207" s="105" t="n">
        <v>0</v>
      </c>
      <c r="N207" s="99" t="n">
        <f aca="false">Inputs!AG202</f>
        <v>0</v>
      </c>
      <c r="O207" s="101" t="n">
        <f aca="false">Inputs!AD202</f>
        <v>0</v>
      </c>
      <c r="P207" s="102"/>
      <c r="Q207" s="103" t="n">
        <f aca="false">M207+J207+G207</f>
        <v>5.318</v>
      </c>
      <c r="R207" s="103" t="n">
        <f aca="false">N207+K207+H207</f>
        <v>5.413</v>
      </c>
      <c r="S207" s="103" t="n">
        <f aca="false">O207+L207+I207</f>
        <v>0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91" t="n">
        <f aca="false">AK207+AH207+AE207</f>
        <v>0</v>
      </c>
      <c r="AZ207" s="108"/>
    </row>
    <row r="208" customFormat="false" ht="12" hidden="false" customHeight="true" outlineLevel="0" collapsed="false">
      <c r="A208" s="25" t="n">
        <f aca="false">EDATE(A207,1)</f>
        <v>42979</v>
      </c>
      <c r="B208" s="95" t="n">
        <f aca="false">Inputs!AA203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98" t="n">
        <f aca="false">VLOOKUP($A208,[1]!Table,MATCH(G$4,[1]!Curves,0))</f>
        <v>5.328</v>
      </c>
      <c r="H208" s="99" t="n">
        <f aca="false">Inputs!AE203</f>
        <v>5.408</v>
      </c>
      <c r="I208" s="100" t="n">
        <f aca="false">Inputs!AB203</f>
        <v>0</v>
      </c>
      <c r="J208" s="98" t="n">
        <f aca="false">VLOOKUP($A208,[1]!Table,MATCH(J$4,[1]!Curves,0))</f>
        <v>0</v>
      </c>
      <c r="K208" s="99" t="n">
        <f aca="false">Inputs!AF203</f>
        <v>0.015</v>
      </c>
      <c r="L208" s="100" t="n">
        <f aca="false">Inputs!AC203</f>
        <v>0</v>
      </c>
      <c r="M208" s="105" t="n">
        <v>0</v>
      </c>
      <c r="N208" s="99" t="n">
        <f aca="false">Inputs!AG203</f>
        <v>0</v>
      </c>
      <c r="O208" s="101" t="n">
        <f aca="false">Inputs!AD203</f>
        <v>0</v>
      </c>
      <c r="P208" s="102"/>
      <c r="Q208" s="103" t="n">
        <f aca="false">M208+J208+G208</f>
        <v>5.328</v>
      </c>
      <c r="R208" s="103" t="n">
        <f aca="false">N208+K208+H208</f>
        <v>5.423</v>
      </c>
      <c r="S208" s="103" t="n">
        <f aca="false">O208+L208+I208</f>
        <v>0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91" t="n">
        <f aca="false">AK208+AH208+AE208</f>
        <v>0</v>
      </c>
      <c r="AZ208" s="108"/>
    </row>
    <row r="209" customFormat="false" ht="12" hidden="false" customHeight="true" outlineLevel="0" collapsed="false">
      <c r="A209" s="25" t="n">
        <f aca="false">EDATE(A208,1)</f>
        <v>43009</v>
      </c>
      <c r="B209" s="95" t="n">
        <f aca="false">Inputs!AA204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98" t="n">
        <f aca="false">VLOOKUP($A209,[1]!Table,MATCH(G$4,[1]!Curves,0))</f>
        <v>5.358</v>
      </c>
      <c r="H209" s="99" t="n">
        <f aca="false">Inputs!AE204</f>
        <v>5.438</v>
      </c>
      <c r="I209" s="100" t="n">
        <f aca="false">Inputs!AB204</f>
        <v>0</v>
      </c>
      <c r="J209" s="98" t="n">
        <f aca="false">VLOOKUP($A209,[1]!Table,MATCH(J$4,[1]!Curves,0))</f>
        <v>0</v>
      </c>
      <c r="K209" s="99" t="n">
        <f aca="false">Inputs!AF204</f>
        <v>0.015</v>
      </c>
      <c r="L209" s="100" t="n">
        <f aca="false">Inputs!AC204</f>
        <v>0</v>
      </c>
      <c r="M209" s="105" t="n">
        <v>0</v>
      </c>
      <c r="N209" s="99" t="n">
        <f aca="false">Inputs!AG204</f>
        <v>0</v>
      </c>
      <c r="O209" s="101" t="n">
        <f aca="false">Inputs!AD204</f>
        <v>0</v>
      </c>
      <c r="P209" s="102"/>
      <c r="Q209" s="103" t="n">
        <f aca="false">M209+J209+G209</f>
        <v>5.358</v>
      </c>
      <c r="R209" s="103" t="n">
        <f aca="false">N209+K209+H209</f>
        <v>5.453</v>
      </c>
      <c r="S209" s="103" t="n">
        <f aca="false">O209+L209+I209</f>
        <v>0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91" t="n">
        <f aca="false">AK209+AH209+AE209</f>
        <v>0</v>
      </c>
      <c r="AZ209" s="108"/>
    </row>
    <row r="210" customFormat="false" ht="12" hidden="false" customHeight="true" outlineLevel="0" collapsed="false">
      <c r="A210" s="25" t="n">
        <f aca="false">EDATE(A209,1)</f>
        <v>43040</v>
      </c>
      <c r="B210" s="95" t="n">
        <f aca="false">Inputs!AA205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98" t="n">
        <f aca="false">VLOOKUP($A210,[1]!Table,MATCH(G$4,[1]!Curves,0))</f>
        <v>5.498</v>
      </c>
      <c r="H210" s="99" t="n">
        <f aca="false">Inputs!AE205</f>
        <v>5.578</v>
      </c>
      <c r="I210" s="100" t="n">
        <f aca="false">Inputs!AB205</f>
        <v>0</v>
      </c>
      <c r="J210" s="98" t="n">
        <f aca="false">VLOOKUP($A210,[1]!Table,MATCH(J$4,[1]!Curves,0))</f>
        <v>0</v>
      </c>
      <c r="K210" s="99" t="n">
        <f aca="false">Inputs!AF205</f>
        <v>0.015</v>
      </c>
      <c r="L210" s="100" t="n">
        <f aca="false">Inputs!AC205</f>
        <v>0</v>
      </c>
      <c r="M210" s="105" t="n">
        <v>0</v>
      </c>
      <c r="N210" s="99" t="n">
        <f aca="false">Inputs!AG205</f>
        <v>0</v>
      </c>
      <c r="O210" s="101" t="n">
        <f aca="false">Inputs!AD205</f>
        <v>0</v>
      </c>
      <c r="P210" s="102"/>
      <c r="Q210" s="103" t="n">
        <f aca="false">M210+J210+G210</f>
        <v>5.498</v>
      </c>
      <c r="R210" s="103" t="n">
        <f aca="false">N210+K210+H210</f>
        <v>5.593</v>
      </c>
      <c r="S210" s="103" t="n">
        <f aca="false">O210+L210+I210</f>
        <v>0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91" t="n">
        <f aca="false">AK210+AH210+AE210</f>
        <v>0</v>
      </c>
      <c r="AZ210" s="108"/>
    </row>
    <row r="211" customFormat="false" ht="12" hidden="false" customHeight="true" outlineLevel="0" collapsed="false">
      <c r="A211" s="25" t="n">
        <f aca="false">EDATE(A210,1)</f>
        <v>43070</v>
      </c>
      <c r="B211" s="95" t="n">
        <f aca="false">Inputs!AA206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98" t="n">
        <f aca="false">VLOOKUP($A211,[1]!Table,MATCH(G$4,[1]!Curves,0))</f>
        <v>5.638</v>
      </c>
      <c r="H211" s="99" t="n">
        <f aca="false">Inputs!AE206</f>
        <v>5.718</v>
      </c>
      <c r="I211" s="100" t="n">
        <f aca="false">Inputs!AB206</f>
        <v>0</v>
      </c>
      <c r="J211" s="98" t="n">
        <f aca="false">VLOOKUP($A211,[1]!Table,MATCH(J$4,[1]!Curves,0))</f>
        <v>0</v>
      </c>
      <c r="K211" s="99" t="n">
        <f aca="false">Inputs!AF206</f>
        <v>0.015</v>
      </c>
      <c r="L211" s="100" t="n">
        <f aca="false">Inputs!AC206</f>
        <v>0</v>
      </c>
      <c r="M211" s="105" t="n">
        <v>0</v>
      </c>
      <c r="N211" s="99" t="n">
        <f aca="false">Inputs!AG206</f>
        <v>0</v>
      </c>
      <c r="O211" s="101" t="n">
        <f aca="false">Inputs!AD206</f>
        <v>0</v>
      </c>
      <c r="P211" s="102"/>
      <c r="Q211" s="103" t="n">
        <f aca="false">M211+J211+G211</f>
        <v>5.638</v>
      </c>
      <c r="R211" s="103" t="n">
        <f aca="false">N211+K211+H211</f>
        <v>5.733</v>
      </c>
      <c r="S211" s="103" t="n">
        <f aca="false">O211+L211+I211</f>
        <v>0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91" t="n">
        <f aca="false">AK211+AH211+AE211</f>
        <v>0</v>
      </c>
      <c r="AZ211" s="108"/>
    </row>
    <row r="212" customFormat="false" ht="12" hidden="false" customHeight="true" outlineLevel="0" collapsed="false">
      <c r="A212" s="25" t="n">
        <f aca="false">EDATE(A211,1)</f>
        <v>43101</v>
      </c>
      <c r="B212" s="95" t="n">
        <f aca="false">Inputs!AA207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98" t="n">
        <f aca="false">VLOOKUP($A212,[1]!Table,MATCH(G$4,[1]!Curves,0))</f>
        <v>5.743</v>
      </c>
      <c r="H212" s="99" t="n">
        <f aca="false">Inputs!AE207</f>
        <v>5.823</v>
      </c>
      <c r="I212" s="100" t="n">
        <f aca="false">Inputs!AB207</f>
        <v>0</v>
      </c>
      <c r="J212" s="98" t="n">
        <f aca="false">VLOOKUP($A212,[1]!Table,MATCH(J$4,[1]!Curves,0))</f>
        <v>0</v>
      </c>
      <c r="K212" s="99" t="n">
        <f aca="false">Inputs!AF207</f>
        <v>0.015</v>
      </c>
      <c r="L212" s="100" t="n">
        <f aca="false">Inputs!AC207</f>
        <v>0</v>
      </c>
      <c r="M212" s="105" t="n">
        <v>0</v>
      </c>
      <c r="N212" s="99" t="n">
        <f aca="false">Inputs!AG207</f>
        <v>0</v>
      </c>
      <c r="O212" s="101" t="n">
        <f aca="false">Inputs!AD207</f>
        <v>0</v>
      </c>
      <c r="P212" s="102"/>
      <c r="Q212" s="103" t="n">
        <f aca="false">M212+J212+G212</f>
        <v>5.743</v>
      </c>
      <c r="R212" s="103" t="n">
        <f aca="false">N212+K212+H212</f>
        <v>5.838</v>
      </c>
      <c r="S212" s="103" t="n">
        <f aca="false">O212+L212+I212</f>
        <v>0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91" t="n">
        <f aca="false">AK212+AH212+AE212</f>
        <v>0</v>
      </c>
      <c r="AZ212" s="108"/>
    </row>
    <row r="213" customFormat="false" ht="12" hidden="false" customHeight="true" outlineLevel="0" collapsed="false">
      <c r="A213" s="25" t="n">
        <f aca="false">EDATE(A212,1)</f>
        <v>43132</v>
      </c>
      <c r="B213" s="95" t="n">
        <f aca="false">Inputs!AA208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98" t="n">
        <f aca="false">VLOOKUP($A213,[1]!Table,MATCH(G$4,[1]!Curves,0))</f>
        <v>5.623</v>
      </c>
      <c r="H213" s="99" t="n">
        <f aca="false">Inputs!AE208</f>
        <v>5.703</v>
      </c>
      <c r="I213" s="100" t="n">
        <f aca="false">Inputs!AB208</f>
        <v>0</v>
      </c>
      <c r="J213" s="98" t="n">
        <f aca="false">VLOOKUP($A213,[1]!Table,MATCH(J$4,[1]!Curves,0))</f>
        <v>0</v>
      </c>
      <c r="K213" s="99" t="n">
        <f aca="false">Inputs!AF208</f>
        <v>0.015</v>
      </c>
      <c r="L213" s="100" t="n">
        <f aca="false">Inputs!AC208</f>
        <v>0</v>
      </c>
      <c r="M213" s="105" t="n">
        <v>0</v>
      </c>
      <c r="N213" s="99" t="n">
        <f aca="false">Inputs!AG208</f>
        <v>0</v>
      </c>
      <c r="O213" s="101" t="n">
        <f aca="false">Inputs!AD208</f>
        <v>0</v>
      </c>
      <c r="P213" s="102"/>
      <c r="Q213" s="103" t="n">
        <f aca="false">M213+J213+G213</f>
        <v>5.623</v>
      </c>
      <c r="R213" s="103" t="n">
        <f aca="false">N213+K213+H213</f>
        <v>5.718</v>
      </c>
      <c r="S213" s="103" t="n">
        <f aca="false">O213+L213+I213</f>
        <v>0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91" t="n">
        <f aca="false">AK213+AH213+AE213</f>
        <v>0</v>
      </c>
      <c r="AZ213" s="108"/>
    </row>
    <row r="214" customFormat="false" ht="12" hidden="false" customHeight="true" outlineLevel="0" collapsed="false">
      <c r="A214" s="25" t="n">
        <f aca="false">EDATE(A213,1)</f>
        <v>43160</v>
      </c>
      <c r="B214" s="95" t="n">
        <f aca="false">Inputs!AA209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98" t="n">
        <f aca="false">VLOOKUP($A214,[1]!Table,MATCH(G$4,[1]!Curves,0))</f>
        <v>5.498</v>
      </c>
      <c r="H214" s="99" t="n">
        <f aca="false">Inputs!AE209</f>
        <v>5.578</v>
      </c>
      <c r="I214" s="100" t="n">
        <f aca="false">Inputs!AB209</f>
        <v>0</v>
      </c>
      <c r="J214" s="98" t="n">
        <f aca="false">VLOOKUP($A214,[1]!Table,MATCH(J$4,[1]!Curves,0))</f>
        <v>0</v>
      </c>
      <c r="K214" s="99" t="n">
        <f aca="false">Inputs!AF209</f>
        <v>0.015</v>
      </c>
      <c r="L214" s="100" t="n">
        <f aca="false">Inputs!AC209</f>
        <v>0</v>
      </c>
      <c r="M214" s="105" t="n">
        <v>0</v>
      </c>
      <c r="N214" s="99" t="n">
        <f aca="false">Inputs!AG209</f>
        <v>0</v>
      </c>
      <c r="O214" s="101" t="n">
        <f aca="false">Inputs!AD209</f>
        <v>0</v>
      </c>
      <c r="P214" s="102"/>
      <c r="Q214" s="103" t="n">
        <f aca="false">M214+J214+G214</f>
        <v>5.498</v>
      </c>
      <c r="R214" s="103" t="n">
        <f aca="false">N214+K214+H214</f>
        <v>5.593</v>
      </c>
      <c r="S214" s="103" t="n">
        <f aca="false">O214+L214+I214</f>
        <v>0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91" t="n">
        <f aca="false">AK214+AH214+AE214</f>
        <v>0</v>
      </c>
      <c r="AZ214" s="108"/>
    </row>
    <row r="215" customFormat="false" ht="12" hidden="false" customHeight="true" outlineLevel="0" collapsed="false">
      <c r="A215" s="25" t="n">
        <f aca="false">EDATE(A214,1)</f>
        <v>43191</v>
      </c>
      <c r="B215" s="95" t="n">
        <f aca="false">Inputs!AA210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98" t="n">
        <f aca="false">VLOOKUP($A215,[1]!Table,MATCH(G$4,[1]!Curves,0))</f>
        <v>5.368</v>
      </c>
      <c r="H215" s="99" t="n">
        <f aca="false">Inputs!AE210</f>
        <v>5.448</v>
      </c>
      <c r="I215" s="100" t="n">
        <f aca="false">Inputs!AB210</f>
        <v>0</v>
      </c>
      <c r="J215" s="98" t="n">
        <f aca="false">VLOOKUP($A215,[1]!Table,MATCH(J$4,[1]!Curves,0))</f>
        <v>0</v>
      </c>
      <c r="K215" s="99" t="n">
        <f aca="false">Inputs!AF210</f>
        <v>0.015</v>
      </c>
      <c r="L215" s="100" t="n">
        <f aca="false">Inputs!AC210</f>
        <v>0</v>
      </c>
      <c r="M215" s="105" t="n">
        <v>0</v>
      </c>
      <c r="N215" s="99" t="n">
        <f aca="false">Inputs!AG210</f>
        <v>0</v>
      </c>
      <c r="O215" s="101" t="n">
        <f aca="false">Inputs!AD210</f>
        <v>0</v>
      </c>
      <c r="P215" s="102"/>
      <c r="Q215" s="103" t="n">
        <f aca="false">M215+J215+G215</f>
        <v>5.368</v>
      </c>
      <c r="R215" s="103" t="n">
        <f aca="false">N215+K215+H215</f>
        <v>5.463</v>
      </c>
      <c r="S215" s="103" t="n">
        <f aca="false">O215+L215+I215</f>
        <v>0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91" t="n">
        <f aca="false">AK215+AH215+AE215</f>
        <v>0</v>
      </c>
      <c r="AZ215" s="108"/>
    </row>
    <row r="216" customFormat="false" ht="12" hidden="false" customHeight="true" outlineLevel="0" collapsed="false">
      <c r="A216" s="25" t="n">
        <f aca="false">EDATE(A215,1)</f>
        <v>43221</v>
      </c>
      <c r="B216" s="95" t="n">
        <f aca="false">Inputs!AA211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98" t="n">
        <f aca="false">VLOOKUP($A216,[1]!Table,MATCH(G$4,[1]!Curves,0))</f>
        <v>5.358</v>
      </c>
      <c r="H216" s="99" t="n">
        <f aca="false">Inputs!AE211</f>
        <v>5.438</v>
      </c>
      <c r="I216" s="100" t="n">
        <f aca="false">Inputs!AB211</f>
        <v>0</v>
      </c>
      <c r="J216" s="98" t="n">
        <f aca="false">VLOOKUP($A216,[1]!Table,MATCH(J$4,[1]!Curves,0))</f>
        <v>0</v>
      </c>
      <c r="K216" s="99" t="n">
        <f aca="false">Inputs!AF211</f>
        <v>0.015</v>
      </c>
      <c r="L216" s="100" t="n">
        <f aca="false">Inputs!AC211</f>
        <v>0</v>
      </c>
      <c r="M216" s="105" t="n">
        <v>0</v>
      </c>
      <c r="N216" s="99" t="n">
        <f aca="false">Inputs!AG211</f>
        <v>0</v>
      </c>
      <c r="O216" s="101" t="n">
        <f aca="false">Inputs!AD211</f>
        <v>0</v>
      </c>
      <c r="P216" s="102"/>
      <c r="Q216" s="103" t="n">
        <f aca="false">M216+J216+G216</f>
        <v>5.358</v>
      </c>
      <c r="R216" s="103" t="n">
        <f aca="false">N216+K216+H216</f>
        <v>5.453</v>
      </c>
      <c r="S216" s="103" t="n">
        <f aca="false">O216+L216+I216</f>
        <v>0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91" t="n">
        <f aca="false">AK216+AH216+AE216</f>
        <v>0</v>
      </c>
      <c r="AZ216" s="108"/>
    </row>
    <row r="217" customFormat="false" ht="12" hidden="false" customHeight="true" outlineLevel="0" collapsed="false">
      <c r="A217" s="25" t="n">
        <f aca="false">EDATE(A216,1)</f>
        <v>43252</v>
      </c>
      <c r="B217" s="95" t="n">
        <f aca="false">Inputs!AA212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98" t="n">
        <f aca="false">VLOOKUP($A217,[1]!Table,MATCH(G$4,[1]!Curves,0))</f>
        <v>5.378</v>
      </c>
      <c r="H217" s="99" t="n">
        <f aca="false">Inputs!AE212</f>
        <v>5.458</v>
      </c>
      <c r="I217" s="100" t="n">
        <f aca="false">Inputs!AB212</f>
        <v>0</v>
      </c>
      <c r="J217" s="98" t="n">
        <f aca="false">VLOOKUP($A217,[1]!Table,MATCH(J$4,[1]!Curves,0))</f>
        <v>0</v>
      </c>
      <c r="K217" s="99" t="n">
        <f aca="false">Inputs!AF212</f>
        <v>0.015</v>
      </c>
      <c r="L217" s="100" t="n">
        <f aca="false">Inputs!AC212</f>
        <v>0</v>
      </c>
      <c r="M217" s="105" t="n">
        <v>0</v>
      </c>
      <c r="N217" s="99" t="n">
        <f aca="false">Inputs!AG212</f>
        <v>0</v>
      </c>
      <c r="O217" s="101" t="n">
        <f aca="false">Inputs!AD212</f>
        <v>0</v>
      </c>
      <c r="P217" s="102"/>
      <c r="Q217" s="103" t="n">
        <f aca="false">M217+J217+G217</f>
        <v>5.378</v>
      </c>
      <c r="R217" s="103" t="n">
        <f aca="false">N217+K217+H217</f>
        <v>5.473</v>
      </c>
      <c r="S217" s="103" t="n">
        <f aca="false">O217+L217+I217</f>
        <v>0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91" t="n">
        <f aca="false">AK217+AH217+AE217</f>
        <v>0</v>
      </c>
      <c r="AZ217" s="108"/>
    </row>
    <row r="218" customFormat="false" ht="12" hidden="false" customHeight="true" outlineLevel="0" collapsed="false">
      <c r="A218" s="25" t="n">
        <f aca="false">EDATE(A217,1)</f>
        <v>43282</v>
      </c>
      <c r="B218" s="95" t="n">
        <f aca="false">Inputs!AA213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98" t="n">
        <f aca="false">VLOOKUP($A218,[1]!Table,MATCH(G$4,[1]!Curves,0))</f>
        <v>5.399</v>
      </c>
      <c r="H218" s="99" t="n">
        <f aca="false">Inputs!AE213</f>
        <v>5.479</v>
      </c>
      <c r="I218" s="100" t="n">
        <f aca="false">Inputs!AB213</f>
        <v>0</v>
      </c>
      <c r="J218" s="98" t="n">
        <f aca="false">VLOOKUP($A218,[1]!Table,MATCH(J$4,[1]!Curves,0))</f>
        <v>0</v>
      </c>
      <c r="K218" s="99" t="n">
        <f aca="false">Inputs!AF213</f>
        <v>0.015</v>
      </c>
      <c r="L218" s="100" t="n">
        <f aca="false">Inputs!AC213</f>
        <v>0</v>
      </c>
      <c r="M218" s="105" t="n">
        <v>0</v>
      </c>
      <c r="N218" s="99" t="n">
        <f aca="false">Inputs!AG213</f>
        <v>0</v>
      </c>
      <c r="O218" s="101" t="n">
        <f aca="false">Inputs!AD213</f>
        <v>0</v>
      </c>
      <c r="P218" s="102"/>
      <c r="Q218" s="103" t="n">
        <f aca="false">M218+J218+G218</f>
        <v>5.399</v>
      </c>
      <c r="R218" s="103" t="n">
        <f aca="false">N218+K218+H218</f>
        <v>5.494</v>
      </c>
      <c r="S218" s="103" t="n">
        <f aca="false">O218+L218+I218</f>
        <v>0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91" t="n">
        <f aca="false">AK218+AH218+AE218</f>
        <v>0</v>
      </c>
      <c r="AZ218" s="108"/>
    </row>
    <row r="219" customFormat="false" ht="12" hidden="false" customHeight="true" outlineLevel="0" collapsed="false">
      <c r="A219" s="25" t="n">
        <f aca="false">EDATE(A218,1)</f>
        <v>43313</v>
      </c>
      <c r="B219" s="95" t="n">
        <f aca="false">Inputs!AA214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98" t="n">
        <f aca="false">VLOOKUP($A219,[1]!Table,MATCH(G$4,[1]!Curves,0))</f>
        <v>5.423</v>
      </c>
      <c r="H219" s="99" t="n">
        <f aca="false">Inputs!AE214</f>
        <v>5.503</v>
      </c>
      <c r="I219" s="100" t="n">
        <f aca="false">Inputs!AB214</f>
        <v>0</v>
      </c>
      <c r="J219" s="98" t="n">
        <f aca="false">VLOOKUP($A219,[1]!Table,MATCH(J$4,[1]!Curves,0))</f>
        <v>0</v>
      </c>
      <c r="K219" s="99" t="n">
        <f aca="false">Inputs!AF214</f>
        <v>0.015</v>
      </c>
      <c r="L219" s="100" t="n">
        <f aca="false">Inputs!AC214</f>
        <v>0</v>
      </c>
      <c r="M219" s="105" t="n">
        <v>0</v>
      </c>
      <c r="N219" s="99" t="n">
        <f aca="false">Inputs!AG214</f>
        <v>0</v>
      </c>
      <c r="O219" s="101" t="n">
        <f aca="false">Inputs!AD214</f>
        <v>0</v>
      </c>
      <c r="P219" s="102"/>
      <c r="Q219" s="103" t="n">
        <f aca="false">M219+J219+G219</f>
        <v>5.423</v>
      </c>
      <c r="R219" s="103" t="n">
        <f aca="false">N219+K219+H219</f>
        <v>5.518</v>
      </c>
      <c r="S219" s="103" t="n">
        <f aca="false">O219+L219+I219</f>
        <v>0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91" t="n">
        <f aca="false">AK219+AH219+AE219</f>
        <v>0</v>
      </c>
      <c r="AZ219" s="108"/>
    </row>
    <row r="220" customFormat="false" ht="12" hidden="false" customHeight="true" outlineLevel="0" collapsed="false">
      <c r="A220" s="25" t="n">
        <f aca="false">EDATE(A219,1)</f>
        <v>43344</v>
      </c>
      <c r="B220" s="95" t="n">
        <f aca="false">Inputs!AA215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98" t="n">
        <f aca="false">VLOOKUP($A220,[1]!Table,MATCH(G$4,[1]!Curves,0))</f>
        <v>5.433</v>
      </c>
      <c r="H220" s="99" t="n">
        <f aca="false">Inputs!AE215</f>
        <v>5.513</v>
      </c>
      <c r="I220" s="100" t="n">
        <f aca="false">Inputs!AB215</f>
        <v>0</v>
      </c>
      <c r="J220" s="98" t="n">
        <f aca="false">VLOOKUP($A220,[1]!Table,MATCH(J$4,[1]!Curves,0))</f>
        <v>0</v>
      </c>
      <c r="K220" s="99" t="n">
        <f aca="false">Inputs!AF215</f>
        <v>0.015</v>
      </c>
      <c r="L220" s="100" t="n">
        <f aca="false">Inputs!AC215</f>
        <v>0</v>
      </c>
      <c r="M220" s="105" t="n">
        <v>0</v>
      </c>
      <c r="N220" s="99" t="n">
        <f aca="false">Inputs!AG215</f>
        <v>0</v>
      </c>
      <c r="O220" s="101" t="n">
        <f aca="false">Inputs!AD215</f>
        <v>0</v>
      </c>
      <c r="P220" s="102"/>
      <c r="Q220" s="103" t="n">
        <f aca="false">M220+J220+G220</f>
        <v>5.433</v>
      </c>
      <c r="R220" s="103" t="n">
        <f aca="false">N220+K220+H220</f>
        <v>5.528</v>
      </c>
      <c r="S220" s="103" t="n">
        <f aca="false">O220+L220+I220</f>
        <v>0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91" t="n">
        <f aca="false">AK220+AH220+AE220</f>
        <v>0</v>
      </c>
      <c r="AZ220" s="108"/>
    </row>
    <row r="221" customFormat="false" ht="12" hidden="false" customHeight="true" outlineLevel="0" collapsed="false">
      <c r="A221" s="25" t="n">
        <f aca="false">EDATE(A220,1)</f>
        <v>43374</v>
      </c>
      <c r="B221" s="95" t="n">
        <f aca="false">Inputs!AA216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98" t="n">
        <f aca="false">VLOOKUP($A221,[1]!Table,MATCH(G$4,[1]!Curves,0))</f>
        <v>5.463</v>
      </c>
      <c r="H221" s="99" t="n">
        <f aca="false">Inputs!AE216</f>
        <v>5.543</v>
      </c>
      <c r="I221" s="100" t="n">
        <f aca="false">Inputs!AB216</f>
        <v>0</v>
      </c>
      <c r="J221" s="98" t="n">
        <f aca="false">VLOOKUP($A221,[1]!Table,MATCH(J$4,[1]!Curves,0))</f>
        <v>0</v>
      </c>
      <c r="K221" s="99" t="n">
        <f aca="false">Inputs!AF216</f>
        <v>0.015</v>
      </c>
      <c r="L221" s="100" t="n">
        <f aca="false">Inputs!AC216</f>
        <v>0</v>
      </c>
      <c r="M221" s="105" t="n">
        <v>0</v>
      </c>
      <c r="N221" s="99" t="n">
        <f aca="false">Inputs!AG216</f>
        <v>0</v>
      </c>
      <c r="O221" s="101" t="n">
        <f aca="false">Inputs!AD216</f>
        <v>0</v>
      </c>
      <c r="P221" s="102"/>
      <c r="Q221" s="103" t="n">
        <f aca="false">M221+J221+G221</f>
        <v>5.463</v>
      </c>
      <c r="R221" s="103" t="n">
        <f aca="false">N221+K221+H221</f>
        <v>5.558</v>
      </c>
      <c r="S221" s="103" t="n">
        <f aca="false">O221+L221+I221</f>
        <v>0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91" t="n">
        <f aca="false">AK221+AH221+AE221</f>
        <v>0</v>
      </c>
      <c r="AZ221" s="108"/>
    </row>
    <row r="222" customFormat="false" ht="12" hidden="false" customHeight="true" outlineLevel="0" collapsed="false">
      <c r="A222" s="25" t="n">
        <f aca="false">EDATE(A221,1)</f>
        <v>43405</v>
      </c>
      <c r="B222" s="95" t="n">
        <f aca="false">Inputs!AA217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98" t="n">
        <f aca="false">VLOOKUP($A222,[1]!Table,MATCH(G$4,[1]!Curves,0))</f>
        <v>5.603</v>
      </c>
      <c r="H222" s="99" t="n">
        <f aca="false">Inputs!AE217</f>
        <v>5.683</v>
      </c>
      <c r="I222" s="100" t="n">
        <f aca="false">Inputs!AB217</f>
        <v>0</v>
      </c>
      <c r="J222" s="98" t="n">
        <f aca="false">VLOOKUP($A222,[1]!Table,MATCH(J$4,[1]!Curves,0))</f>
        <v>0</v>
      </c>
      <c r="K222" s="99" t="n">
        <f aca="false">Inputs!AF217</f>
        <v>0.015</v>
      </c>
      <c r="L222" s="100" t="n">
        <f aca="false">Inputs!AC217</f>
        <v>0</v>
      </c>
      <c r="M222" s="105" t="n">
        <v>0</v>
      </c>
      <c r="N222" s="99" t="n">
        <f aca="false">Inputs!AG217</f>
        <v>0</v>
      </c>
      <c r="O222" s="101" t="n">
        <f aca="false">Inputs!AD217</f>
        <v>0</v>
      </c>
      <c r="P222" s="102"/>
      <c r="Q222" s="103" t="n">
        <f aca="false">M222+J222+G222</f>
        <v>5.603</v>
      </c>
      <c r="R222" s="103" t="n">
        <f aca="false">N222+K222+H222</f>
        <v>5.698</v>
      </c>
      <c r="S222" s="103" t="n">
        <f aca="false">O222+L222+I222</f>
        <v>0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91" t="n">
        <f aca="false">AK222+AH222+AE222</f>
        <v>0</v>
      </c>
      <c r="AZ222" s="108"/>
    </row>
    <row r="223" customFormat="false" ht="12" hidden="false" customHeight="true" outlineLevel="0" collapsed="false">
      <c r="A223" s="25" t="n">
        <f aca="false">EDATE(A222,1)</f>
        <v>43435</v>
      </c>
      <c r="B223" s="95" t="n">
        <f aca="false">Inputs!AA218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98" t="n">
        <f aca="false">VLOOKUP($A223,[1]!Table,MATCH(G$4,[1]!Curves,0))</f>
        <v>5.743</v>
      </c>
      <c r="H223" s="99" t="n">
        <f aca="false">Inputs!AE218</f>
        <v>5.823</v>
      </c>
      <c r="I223" s="100" t="n">
        <f aca="false">Inputs!AB218</f>
        <v>0</v>
      </c>
      <c r="J223" s="98" t="n">
        <f aca="false">VLOOKUP($A223,[1]!Table,MATCH(J$4,[1]!Curves,0))</f>
        <v>0</v>
      </c>
      <c r="K223" s="99" t="n">
        <f aca="false">Inputs!AF218</f>
        <v>0.015</v>
      </c>
      <c r="L223" s="100" t="n">
        <f aca="false">Inputs!AC218</f>
        <v>0</v>
      </c>
      <c r="M223" s="105" t="n">
        <v>0</v>
      </c>
      <c r="N223" s="99" t="n">
        <f aca="false">Inputs!AG218</f>
        <v>0</v>
      </c>
      <c r="O223" s="101" t="n">
        <f aca="false">Inputs!AD218</f>
        <v>0</v>
      </c>
      <c r="P223" s="102"/>
      <c r="Q223" s="103" t="n">
        <f aca="false">M223+J223+G223</f>
        <v>5.743</v>
      </c>
      <c r="R223" s="103" t="n">
        <f aca="false">N223+K223+H223</f>
        <v>5.838</v>
      </c>
      <c r="S223" s="103" t="n">
        <f aca="false">O223+L223+I223</f>
        <v>0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91" t="n">
        <f aca="false">AK223+AH223+AE223</f>
        <v>0</v>
      </c>
      <c r="AZ223" s="108"/>
    </row>
    <row r="224" customFormat="false" ht="12" hidden="false" customHeight="true" outlineLevel="0" collapsed="false">
      <c r="A224" s="25" t="n">
        <f aca="false">EDATE(A223,1)</f>
        <v>43466</v>
      </c>
      <c r="B224" s="95" t="n">
        <f aca="false">Inputs!AA219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98" t="n">
        <f aca="false">VLOOKUP($A224,[1]!Table,MATCH(G$4,[1]!Curves,0))</f>
        <v>5.848</v>
      </c>
      <c r="H224" s="99" t="n">
        <f aca="false">Inputs!AE219</f>
        <v>5.928</v>
      </c>
      <c r="I224" s="100" t="n">
        <f aca="false">Inputs!AB219</f>
        <v>0</v>
      </c>
      <c r="J224" s="98" t="n">
        <f aca="false">VLOOKUP($A224,[1]!Table,MATCH(J$4,[1]!Curves,0))</f>
        <v>0</v>
      </c>
      <c r="K224" s="99" t="n">
        <f aca="false">Inputs!AF219</f>
        <v>0.015</v>
      </c>
      <c r="L224" s="100" t="n">
        <f aca="false">Inputs!AC219</f>
        <v>0</v>
      </c>
      <c r="M224" s="105" t="n">
        <v>0</v>
      </c>
      <c r="N224" s="99" t="n">
        <f aca="false">Inputs!AG219</f>
        <v>0</v>
      </c>
      <c r="O224" s="101" t="n">
        <f aca="false">Inputs!AD219</f>
        <v>0</v>
      </c>
      <c r="P224" s="102"/>
      <c r="Q224" s="103" t="n">
        <f aca="false">M224+J224+G224</f>
        <v>5.848</v>
      </c>
      <c r="R224" s="103" t="n">
        <f aca="false">N224+K224+H224</f>
        <v>5.943</v>
      </c>
      <c r="S224" s="103" t="n">
        <f aca="false">O224+L224+I224</f>
        <v>0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91" t="n">
        <f aca="false">AK224+AH224+AE224</f>
        <v>0</v>
      </c>
      <c r="AZ224" s="108"/>
    </row>
    <row r="225" customFormat="false" ht="12" hidden="false" customHeight="true" outlineLevel="0" collapsed="false">
      <c r="A225" s="25" t="n">
        <f aca="false">EDATE(A224,1)</f>
        <v>43497</v>
      </c>
      <c r="B225" s="95" t="n">
        <f aca="false">Inputs!AA220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98" t="n">
        <f aca="false">VLOOKUP($A225,[1]!Table,MATCH(G$4,[1]!Curves,0))</f>
        <v>5.728</v>
      </c>
      <c r="H225" s="99" t="n">
        <f aca="false">Inputs!AE220</f>
        <v>5.808</v>
      </c>
      <c r="I225" s="100" t="n">
        <f aca="false">Inputs!AB220</f>
        <v>0</v>
      </c>
      <c r="J225" s="98" t="n">
        <f aca="false">VLOOKUP($A225,[1]!Table,MATCH(J$4,[1]!Curves,0))</f>
        <v>0</v>
      </c>
      <c r="K225" s="99" t="n">
        <f aca="false">Inputs!AF220</f>
        <v>0.015</v>
      </c>
      <c r="L225" s="100" t="n">
        <f aca="false">Inputs!AC220</f>
        <v>0</v>
      </c>
      <c r="M225" s="105" t="n">
        <v>0</v>
      </c>
      <c r="N225" s="99" t="n">
        <f aca="false">Inputs!AG220</f>
        <v>0</v>
      </c>
      <c r="O225" s="101" t="n">
        <f aca="false">Inputs!AD220</f>
        <v>0</v>
      </c>
      <c r="P225" s="102"/>
      <c r="Q225" s="103" t="n">
        <f aca="false">M225+J225+G225</f>
        <v>5.728</v>
      </c>
      <c r="R225" s="103" t="n">
        <f aca="false">N225+K225+H225</f>
        <v>5.823</v>
      </c>
      <c r="S225" s="103" t="n">
        <f aca="false">O225+L225+I225</f>
        <v>0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91" t="n">
        <f aca="false">AK225+AH225+AE225</f>
        <v>0</v>
      </c>
      <c r="AZ225" s="108"/>
    </row>
    <row r="226" customFormat="false" ht="12" hidden="false" customHeight="true" outlineLevel="0" collapsed="false">
      <c r="A226" s="25" t="n">
        <f aca="false">EDATE(A225,1)</f>
        <v>43525</v>
      </c>
      <c r="B226" s="95" t="n">
        <f aca="false">Inputs!AA221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98" t="n">
        <f aca="false">VLOOKUP($A226,[1]!Table,MATCH(G$4,[1]!Curves,0))</f>
        <v>5.603</v>
      </c>
      <c r="H226" s="99" t="n">
        <f aca="false">Inputs!AE221</f>
        <v>5.683</v>
      </c>
      <c r="I226" s="100" t="n">
        <f aca="false">Inputs!AB221</f>
        <v>0</v>
      </c>
      <c r="J226" s="98" t="n">
        <f aca="false">VLOOKUP($A226,[1]!Table,MATCH(J$4,[1]!Curves,0))</f>
        <v>0</v>
      </c>
      <c r="K226" s="99" t="n">
        <f aca="false">Inputs!AF221</f>
        <v>0.015</v>
      </c>
      <c r="L226" s="100" t="n">
        <f aca="false">Inputs!AC221</f>
        <v>0</v>
      </c>
      <c r="M226" s="105" t="n">
        <v>0</v>
      </c>
      <c r="N226" s="99" t="n">
        <f aca="false">Inputs!AG221</f>
        <v>0</v>
      </c>
      <c r="O226" s="101" t="n">
        <f aca="false">Inputs!AD221</f>
        <v>0</v>
      </c>
      <c r="P226" s="102"/>
      <c r="Q226" s="103" t="n">
        <f aca="false">M226+J226+G226</f>
        <v>5.603</v>
      </c>
      <c r="R226" s="103" t="n">
        <f aca="false">N226+K226+H226</f>
        <v>5.698</v>
      </c>
      <c r="S226" s="103" t="n">
        <f aca="false">O226+L226+I226</f>
        <v>0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91" t="n">
        <f aca="false">AK226+AH226+AE226</f>
        <v>0</v>
      </c>
      <c r="AZ226" s="108"/>
    </row>
    <row r="227" customFormat="false" ht="12" hidden="false" customHeight="true" outlineLevel="0" collapsed="false">
      <c r="A227" s="25" t="n">
        <f aca="false">EDATE(A226,1)</f>
        <v>43556</v>
      </c>
      <c r="B227" s="95" t="n">
        <f aca="false">Inputs!AA222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98" t="n">
        <f aca="false">VLOOKUP($A227,[1]!Table,MATCH(G$4,[1]!Curves,0))</f>
        <v>5.473</v>
      </c>
      <c r="H227" s="99" t="n">
        <f aca="false">Inputs!AE222</f>
        <v>5.553</v>
      </c>
      <c r="I227" s="100" t="n">
        <f aca="false">Inputs!AB222</f>
        <v>0</v>
      </c>
      <c r="J227" s="98" t="n">
        <f aca="false">VLOOKUP($A227,[1]!Table,MATCH(J$4,[1]!Curves,0))</f>
        <v>0</v>
      </c>
      <c r="K227" s="99" t="n">
        <f aca="false">Inputs!AF222</f>
        <v>0.015</v>
      </c>
      <c r="L227" s="100" t="n">
        <f aca="false">Inputs!AC222</f>
        <v>0</v>
      </c>
      <c r="M227" s="105" t="n">
        <v>0</v>
      </c>
      <c r="N227" s="99" t="n">
        <f aca="false">Inputs!AG222</f>
        <v>0</v>
      </c>
      <c r="O227" s="101" t="n">
        <f aca="false">Inputs!AD222</f>
        <v>0</v>
      </c>
      <c r="P227" s="102"/>
      <c r="Q227" s="103" t="n">
        <f aca="false">M227+J227+G227</f>
        <v>5.473</v>
      </c>
      <c r="R227" s="103" t="n">
        <f aca="false">N227+K227+H227</f>
        <v>5.568</v>
      </c>
      <c r="S227" s="103" t="n">
        <f aca="false">O227+L227+I227</f>
        <v>0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91" t="n">
        <f aca="false">AK227+AH227+AE227</f>
        <v>0</v>
      </c>
      <c r="AZ227" s="108"/>
    </row>
    <row r="228" customFormat="false" ht="12" hidden="false" customHeight="true" outlineLevel="0" collapsed="false">
      <c r="A228" s="25" t="n">
        <f aca="false">EDATE(A227,1)</f>
        <v>43586</v>
      </c>
      <c r="B228" s="95" t="n">
        <f aca="false">Inputs!AA223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98" t="n">
        <f aca="false">VLOOKUP($A228,[1]!Table,MATCH(G$4,[1]!Curves,0))</f>
        <v>5.463</v>
      </c>
      <c r="H228" s="99" t="n">
        <f aca="false">Inputs!AE223</f>
        <v>5.543</v>
      </c>
      <c r="I228" s="100" t="n">
        <f aca="false">Inputs!AB223</f>
        <v>0</v>
      </c>
      <c r="J228" s="98" t="n">
        <f aca="false">VLOOKUP($A228,[1]!Table,MATCH(J$4,[1]!Curves,0))</f>
        <v>0</v>
      </c>
      <c r="K228" s="99" t="n">
        <f aca="false">Inputs!AF223</f>
        <v>0.015</v>
      </c>
      <c r="L228" s="100" t="n">
        <f aca="false">Inputs!AC223</f>
        <v>0</v>
      </c>
      <c r="M228" s="105" t="n">
        <v>0</v>
      </c>
      <c r="N228" s="99" t="n">
        <f aca="false">Inputs!AG223</f>
        <v>0</v>
      </c>
      <c r="O228" s="101" t="n">
        <f aca="false">Inputs!AD223</f>
        <v>0</v>
      </c>
      <c r="P228" s="102"/>
      <c r="Q228" s="103" t="n">
        <f aca="false">M228+J228+G228</f>
        <v>5.463</v>
      </c>
      <c r="R228" s="103" t="n">
        <f aca="false">N228+K228+H228</f>
        <v>5.558</v>
      </c>
      <c r="S228" s="103" t="n">
        <f aca="false">O228+L228+I228</f>
        <v>0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91" t="n">
        <f aca="false">AK228+AH228+AE228</f>
        <v>0</v>
      </c>
      <c r="AZ228" s="108"/>
    </row>
    <row r="229" customFormat="false" ht="12" hidden="false" customHeight="true" outlineLevel="0" collapsed="false">
      <c r="A229" s="25" t="n">
        <f aca="false">EDATE(A228,1)</f>
        <v>43617</v>
      </c>
      <c r="B229" s="95" t="n">
        <f aca="false">Inputs!AA224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98" t="n">
        <f aca="false">VLOOKUP($A229,[1]!Table,MATCH(G$4,[1]!Curves,0))</f>
        <v>5.483</v>
      </c>
      <c r="H229" s="99" t="n">
        <f aca="false">Inputs!AE224</f>
        <v>5.563</v>
      </c>
      <c r="I229" s="100" t="n">
        <f aca="false">Inputs!AB224</f>
        <v>0</v>
      </c>
      <c r="J229" s="98" t="n">
        <f aca="false">VLOOKUP($A229,[1]!Table,MATCH(J$4,[1]!Curves,0))</f>
        <v>0</v>
      </c>
      <c r="K229" s="99" t="n">
        <f aca="false">Inputs!AF224</f>
        <v>0.015</v>
      </c>
      <c r="L229" s="100" t="n">
        <f aca="false">Inputs!AC224</f>
        <v>0</v>
      </c>
      <c r="M229" s="105" t="n">
        <v>0</v>
      </c>
      <c r="N229" s="99" t="n">
        <f aca="false">Inputs!AG224</f>
        <v>0</v>
      </c>
      <c r="O229" s="101" t="n">
        <f aca="false">Inputs!AD224</f>
        <v>0</v>
      </c>
      <c r="P229" s="102"/>
      <c r="Q229" s="103" t="n">
        <f aca="false">M229+J229+G229</f>
        <v>5.483</v>
      </c>
      <c r="R229" s="103" t="n">
        <f aca="false">N229+K229+H229</f>
        <v>5.578</v>
      </c>
      <c r="S229" s="103" t="n">
        <f aca="false">O229+L229+I229</f>
        <v>0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91" t="n">
        <f aca="false">AK229+AH229+AE229</f>
        <v>0</v>
      </c>
      <c r="AZ229" s="108"/>
    </row>
    <row r="230" customFormat="false" ht="12" hidden="false" customHeight="true" outlineLevel="0" collapsed="false">
      <c r="A230" s="25" t="n">
        <f aca="false">EDATE(A229,1)</f>
        <v>43647</v>
      </c>
      <c r="B230" s="95" t="n">
        <f aca="false">Inputs!AA225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98" t="n">
        <f aca="false">VLOOKUP($A230,[1]!Table,MATCH(G$4,[1]!Curves,0))</f>
        <v>5.504</v>
      </c>
      <c r="H230" s="99" t="n">
        <f aca="false">Inputs!AE225</f>
        <v>5.584</v>
      </c>
      <c r="I230" s="100" t="n">
        <f aca="false">Inputs!AB225</f>
        <v>0</v>
      </c>
      <c r="J230" s="98" t="n">
        <f aca="false">VLOOKUP($A230,[1]!Table,MATCH(J$4,[1]!Curves,0))</f>
        <v>0</v>
      </c>
      <c r="K230" s="99" t="n">
        <f aca="false">Inputs!AF225</f>
        <v>0.015</v>
      </c>
      <c r="L230" s="100" t="n">
        <f aca="false">Inputs!AC225</f>
        <v>0</v>
      </c>
      <c r="M230" s="105" t="n">
        <v>0</v>
      </c>
      <c r="N230" s="99" t="n">
        <f aca="false">Inputs!AG225</f>
        <v>0</v>
      </c>
      <c r="O230" s="101" t="n">
        <f aca="false">Inputs!AD225</f>
        <v>0</v>
      </c>
      <c r="P230" s="102"/>
      <c r="Q230" s="103" t="n">
        <f aca="false">M230+J230+G230</f>
        <v>5.504</v>
      </c>
      <c r="R230" s="103" t="n">
        <f aca="false">N230+K230+H230</f>
        <v>5.599</v>
      </c>
      <c r="S230" s="103" t="n">
        <f aca="false">O230+L230+I230</f>
        <v>0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91" t="n">
        <f aca="false">AK230+AH230+AE230</f>
        <v>0</v>
      </c>
      <c r="AZ230" s="108"/>
    </row>
    <row r="231" customFormat="false" ht="12" hidden="false" customHeight="true" outlineLevel="0" collapsed="false">
      <c r="A231" s="25" t="n">
        <f aca="false">EDATE(A230,1)</f>
        <v>43678</v>
      </c>
      <c r="B231" s="95" t="n">
        <f aca="false">Inputs!AA226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98" t="n">
        <f aca="false">VLOOKUP($A231,[1]!Table,MATCH(G$4,[1]!Curves,0))</f>
        <v>5.528</v>
      </c>
      <c r="H231" s="99" t="n">
        <f aca="false">Inputs!AE226</f>
        <v>5.608</v>
      </c>
      <c r="I231" s="100" t="n">
        <f aca="false">Inputs!AB226</f>
        <v>0</v>
      </c>
      <c r="J231" s="98" t="n">
        <f aca="false">VLOOKUP($A231,[1]!Table,MATCH(J$4,[1]!Curves,0))</f>
        <v>0</v>
      </c>
      <c r="K231" s="99" t="n">
        <f aca="false">Inputs!AF226</f>
        <v>0.015</v>
      </c>
      <c r="L231" s="100" t="n">
        <f aca="false">Inputs!AC226</f>
        <v>0</v>
      </c>
      <c r="M231" s="105" t="n">
        <v>0</v>
      </c>
      <c r="N231" s="99" t="n">
        <f aca="false">Inputs!AG226</f>
        <v>0</v>
      </c>
      <c r="O231" s="101" t="n">
        <f aca="false">Inputs!AD226</f>
        <v>0</v>
      </c>
      <c r="P231" s="102"/>
      <c r="Q231" s="103" t="n">
        <f aca="false">M231+J231+G231</f>
        <v>5.528</v>
      </c>
      <c r="R231" s="103" t="n">
        <f aca="false">N231+K231+H231</f>
        <v>5.623</v>
      </c>
      <c r="S231" s="103" t="n">
        <f aca="false">O231+L231+I231</f>
        <v>0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91" t="n">
        <f aca="false">AK231+AH231+AE231</f>
        <v>0</v>
      </c>
      <c r="AZ231" s="108"/>
    </row>
    <row r="232" customFormat="false" ht="12" hidden="false" customHeight="true" outlineLevel="0" collapsed="false">
      <c r="A232" s="25" t="n">
        <f aca="false">EDATE(A231,1)</f>
        <v>43709</v>
      </c>
      <c r="B232" s="95" t="n">
        <f aca="false">Inputs!AA227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98" t="n">
        <f aca="false">VLOOKUP($A232,[1]!Table,MATCH(G$4,[1]!Curves,0))</f>
        <v>5.538</v>
      </c>
      <c r="H232" s="99" t="n">
        <f aca="false">Inputs!AE227</f>
        <v>5.618</v>
      </c>
      <c r="I232" s="100" t="n">
        <f aca="false">Inputs!AB227</f>
        <v>0</v>
      </c>
      <c r="J232" s="98" t="n">
        <f aca="false">VLOOKUP($A232,[1]!Table,MATCH(J$4,[1]!Curves,0))</f>
        <v>0</v>
      </c>
      <c r="K232" s="99" t="n">
        <f aca="false">Inputs!AF227</f>
        <v>0.015</v>
      </c>
      <c r="L232" s="100" t="n">
        <f aca="false">Inputs!AC227</f>
        <v>0</v>
      </c>
      <c r="M232" s="105" t="n">
        <v>0</v>
      </c>
      <c r="N232" s="99" t="n">
        <f aca="false">Inputs!AG227</f>
        <v>0</v>
      </c>
      <c r="O232" s="101" t="n">
        <f aca="false">Inputs!AD227</f>
        <v>0</v>
      </c>
      <c r="P232" s="102"/>
      <c r="Q232" s="103" t="n">
        <f aca="false">M232+J232+G232</f>
        <v>5.538</v>
      </c>
      <c r="R232" s="103" t="n">
        <f aca="false">N232+K232+H232</f>
        <v>5.633</v>
      </c>
      <c r="S232" s="103" t="n">
        <f aca="false">O232+L232+I232</f>
        <v>0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91" t="n">
        <f aca="false">AK232+AH232+AE232</f>
        <v>0</v>
      </c>
      <c r="AZ232" s="108"/>
    </row>
    <row r="233" customFormat="false" ht="12" hidden="false" customHeight="true" outlineLevel="0" collapsed="false">
      <c r="A233" s="25" t="n">
        <f aca="false">EDATE(A232,1)</f>
        <v>43739</v>
      </c>
      <c r="B233" s="95" t="n">
        <f aca="false">Inputs!AA228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98" t="n">
        <f aca="false">VLOOKUP($A233,[1]!Table,MATCH(G$4,[1]!Curves,0))</f>
        <v>5.568</v>
      </c>
      <c r="H233" s="99" t="n">
        <f aca="false">Inputs!AE228</f>
        <v>5.648</v>
      </c>
      <c r="I233" s="100" t="n">
        <f aca="false">Inputs!AB228</f>
        <v>0</v>
      </c>
      <c r="J233" s="98" t="n">
        <f aca="false">VLOOKUP($A233,[1]!Table,MATCH(J$4,[1]!Curves,0))</f>
        <v>0</v>
      </c>
      <c r="K233" s="99" t="n">
        <f aca="false">Inputs!AF228</f>
        <v>0.015</v>
      </c>
      <c r="L233" s="100" t="n">
        <f aca="false">Inputs!AC228</f>
        <v>0</v>
      </c>
      <c r="M233" s="105" t="n">
        <v>0</v>
      </c>
      <c r="N233" s="99" t="n">
        <f aca="false">Inputs!AG228</f>
        <v>0</v>
      </c>
      <c r="O233" s="101" t="n">
        <f aca="false">Inputs!AD228</f>
        <v>0</v>
      </c>
      <c r="P233" s="102"/>
      <c r="Q233" s="103" t="n">
        <f aca="false">M233+J233+G233</f>
        <v>5.568</v>
      </c>
      <c r="R233" s="103" t="n">
        <f aca="false">N233+K233+H233</f>
        <v>5.663</v>
      </c>
      <c r="S233" s="103" t="n">
        <f aca="false">O233+L233+I233</f>
        <v>0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91" t="n">
        <f aca="false">AK233+AH233+AE233</f>
        <v>0</v>
      </c>
      <c r="AZ233" s="108"/>
    </row>
    <row r="234" customFormat="false" ht="12" hidden="false" customHeight="true" outlineLevel="0" collapsed="false">
      <c r="A234" s="25" t="n">
        <f aca="false">EDATE(A233,1)</f>
        <v>43770</v>
      </c>
      <c r="B234" s="95" t="n">
        <f aca="false">Inputs!AA229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98" t="n">
        <f aca="false">VLOOKUP($A234,[1]!Table,MATCH(G$4,[1]!Curves,0))</f>
        <v>5.708</v>
      </c>
      <c r="H234" s="99" t="n">
        <f aca="false">Inputs!AE229</f>
        <v>5.788</v>
      </c>
      <c r="I234" s="100" t="n">
        <f aca="false">Inputs!AB229</f>
        <v>0</v>
      </c>
      <c r="J234" s="98" t="n">
        <f aca="false">VLOOKUP($A234,[1]!Table,MATCH(J$4,[1]!Curves,0))</f>
        <v>0</v>
      </c>
      <c r="K234" s="99" t="n">
        <f aca="false">Inputs!AF229</f>
        <v>0.015</v>
      </c>
      <c r="L234" s="100" t="n">
        <f aca="false">Inputs!AC229</f>
        <v>0</v>
      </c>
      <c r="M234" s="105" t="n">
        <v>0</v>
      </c>
      <c r="N234" s="99" t="n">
        <f aca="false">Inputs!AG229</f>
        <v>0</v>
      </c>
      <c r="O234" s="101" t="n">
        <f aca="false">Inputs!AD229</f>
        <v>0</v>
      </c>
      <c r="P234" s="102"/>
      <c r="Q234" s="103" t="n">
        <f aca="false">M234+J234+G234</f>
        <v>5.708</v>
      </c>
      <c r="R234" s="103" t="n">
        <f aca="false">N234+K234+H234</f>
        <v>5.803</v>
      </c>
      <c r="S234" s="103" t="n">
        <f aca="false">O234+L234+I234</f>
        <v>0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91" t="n">
        <f aca="false">AK234+AH234+AE234</f>
        <v>0</v>
      </c>
      <c r="AZ234" s="108"/>
    </row>
    <row r="235" customFormat="false" ht="12" hidden="false" customHeight="true" outlineLevel="0" collapsed="false">
      <c r="A235" s="25" t="n">
        <f aca="false">EDATE(A234,1)</f>
        <v>43800</v>
      </c>
      <c r="B235" s="95" t="n">
        <f aca="false">Inputs!AA230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98" t="n">
        <f aca="false">VLOOKUP($A235,[1]!Table,MATCH(G$4,[1]!Curves,0))</f>
        <v>5.848</v>
      </c>
      <c r="H235" s="99" t="n">
        <f aca="false">Inputs!AE230</f>
        <v>5.928</v>
      </c>
      <c r="I235" s="100" t="n">
        <f aca="false">Inputs!AB230</f>
        <v>0</v>
      </c>
      <c r="J235" s="98" t="n">
        <f aca="false">VLOOKUP($A235,[1]!Table,MATCH(J$4,[1]!Curves,0))</f>
        <v>0</v>
      </c>
      <c r="K235" s="99" t="n">
        <f aca="false">Inputs!AF230</f>
        <v>0.015</v>
      </c>
      <c r="L235" s="100" t="n">
        <f aca="false">Inputs!AC230</f>
        <v>0</v>
      </c>
      <c r="M235" s="105" t="n">
        <v>0</v>
      </c>
      <c r="N235" s="99" t="n">
        <f aca="false">Inputs!AG230</f>
        <v>0</v>
      </c>
      <c r="O235" s="101" t="n">
        <f aca="false">Inputs!AD230</f>
        <v>0</v>
      </c>
      <c r="P235" s="102"/>
      <c r="Q235" s="103" t="n">
        <f aca="false">M235+J235+G235</f>
        <v>5.848</v>
      </c>
      <c r="R235" s="103" t="n">
        <f aca="false">N235+K235+H235</f>
        <v>5.943</v>
      </c>
      <c r="S235" s="103" t="n">
        <f aca="false">O235+L235+I235</f>
        <v>0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91" t="n">
        <f aca="false">AK235+AH235+AE235</f>
        <v>0</v>
      </c>
      <c r="AZ235" s="108"/>
    </row>
    <row r="236" customFormat="false" ht="12" hidden="false" customHeight="true" outlineLevel="0" collapsed="false">
      <c r="A236" s="25" t="n">
        <f aca="false">EDATE(A235,1)</f>
        <v>43831</v>
      </c>
      <c r="B236" s="95" t="n">
        <f aca="false">Inputs!AA231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98" t="n">
        <f aca="false">VLOOKUP($A236,[1]!Table,MATCH(G$4,[1]!Curves,0))</f>
        <v>5.953</v>
      </c>
      <c r="H236" s="99" t="n">
        <f aca="false">Inputs!AE231</f>
        <v>6.033</v>
      </c>
      <c r="I236" s="100" t="n">
        <f aca="false">Inputs!AB231</f>
        <v>0</v>
      </c>
      <c r="J236" s="98" t="n">
        <f aca="false">VLOOKUP($A236,[1]!Table,MATCH(J$4,[1]!Curves,0))</f>
        <v>0</v>
      </c>
      <c r="K236" s="99" t="n">
        <f aca="false">Inputs!AF231</f>
        <v>0.015</v>
      </c>
      <c r="L236" s="100" t="n">
        <f aca="false">Inputs!AC231</f>
        <v>0</v>
      </c>
      <c r="M236" s="105" t="n">
        <v>0</v>
      </c>
      <c r="N236" s="99" t="n">
        <f aca="false">Inputs!AG231</f>
        <v>0</v>
      </c>
      <c r="O236" s="101" t="n">
        <f aca="false">Inputs!AD231</f>
        <v>0</v>
      </c>
      <c r="P236" s="102"/>
      <c r="Q236" s="103" t="n">
        <f aca="false">M236+J236+G236</f>
        <v>5.953</v>
      </c>
      <c r="R236" s="103" t="n">
        <f aca="false">N236+K236+H236</f>
        <v>6.048</v>
      </c>
      <c r="S236" s="103" t="n">
        <f aca="false">O236+L236+I236</f>
        <v>0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91" t="n">
        <f aca="false">AK236+AH236+AE236</f>
        <v>0</v>
      </c>
      <c r="AZ236" s="108"/>
    </row>
    <row r="237" customFormat="false" ht="12" hidden="false" customHeight="true" outlineLevel="0" collapsed="false">
      <c r="A237" s="25" t="n">
        <f aca="false">EDATE(A236,1)</f>
        <v>43862</v>
      </c>
      <c r="B237" s="95" t="n">
        <f aca="false">Inputs!AA232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98" t="n">
        <f aca="false">VLOOKUP($A237,[1]!Table,MATCH(G$4,[1]!Curves,0))</f>
        <v>5.833</v>
      </c>
      <c r="H237" s="99" t="n">
        <f aca="false">Inputs!AE232</f>
        <v>5.913</v>
      </c>
      <c r="I237" s="100" t="n">
        <f aca="false">Inputs!AB232</f>
        <v>0</v>
      </c>
      <c r="J237" s="98" t="n">
        <f aca="false">VLOOKUP($A237,[1]!Table,MATCH(J$4,[1]!Curves,0))</f>
        <v>0</v>
      </c>
      <c r="K237" s="99" t="n">
        <f aca="false">Inputs!AF232</f>
        <v>0.015</v>
      </c>
      <c r="L237" s="100" t="n">
        <f aca="false">Inputs!AC232</f>
        <v>0</v>
      </c>
      <c r="M237" s="105" t="n">
        <v>0</v>
      </c>
      <c r="N237" s="99" t="n">
        <f aca="false">Inputs!AG232</f>
        <v>0</v>
      </c>
      <c r="O237" s="101" t="n">
        <f aca="false">Inputs!AD232</f>
        <v>0</v>
      </c>
      <c r="P237" s="102"/>
      <c r="Q237" s="103" t="n">
        <f aca="false">M237+J237+G237</f>
        <v>5.833</v>
      </c>
      <c r="R237" s="103" t="n">
        <f aca="false">N237+K237+H237</f>
        <v>5.928</v>
      </c>
      <c r="S237" s="103" t="n">
        <f aca="false">O237+L237+I237</f>
        <v>0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91" t="n">
        <f aca="false">AK237+AH237+AE237</f>
        <v>0</v>
      </c>
      <c r="AZ237" s="108"/>
    </row>
    <row r="238" customFormat="false" ht="12" hidden="false" customHeight="true" outlineLevel="0" collapsed="false">
      <c r="A238" s="25" t="n">
        <f aca="false">EDATE(A237,1)</f>
        <v>43891</v>
      </c>
      <c r="B238" s="95" t="n">
        <f aca="false">Inputs!AA233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98" t="n">
        <f aca="false">VLOOKUP($A238,[1]!Table,MATCH(G$4,[1]!Curves,0))</f>
        <v>5.708</v>
      </c>
      <c r="H238" s="99" t="n">
        <f aca="false">Inputs!AE233</f>
        <v>5.788</v>
      </c>
      <c r="I238" s="100" t="n">
        <f aca="false">Inputs!AB233</f>
        <v>0</v>
      </c>
      <c r="J238" s="98" t="n">
        <f aca="false">VLOOKUP($A238,[1]!Table,MATCH(J$4,[1]!Curves,0))</f>
        <v>0</v>
      </c>
      <c r="K238" s="99" t="n">
        <f aca="false">Inputs!AF233</f>
        <v>0.015</v>
      </c>
      <c r="L238" s="100" t="n">
        <f aca="false">Inputs!AC233</f>
        <v>0</v>
      </c>
      <c r="M238" s="105" t="n">
        <v>0</v>
      </c>
      <c r="N238" s="99" t="n">
        <f aca="false">Inputs!AG233</f>
        <v>0</v>
      </c>
      <c r="O238" s="101" t="n">
        <f aca="false">Inputs!AD233</f>
        <v>0</v>
      </c>
      <c r="P238" s="102"/>
      <c r="Q238" s="103" t="n">
        <f aca="false">M238+J238+G238</f>
        <v>5.708</v>
      </c>
      <c r="R238" s="103" t="n">
        <f aca="false">N238+K238+H238</f>
        <v>5.803</v>
      </c>
      <c r="S238" s="103" t="n">
        <f aca="false">O238+L238+I238</f>
        <v>0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91" t="n">
        <f aca="false">AK238+AH238+AE238</f>
        <v>0</v>
      </c>
      <c r="AZ238" s="108"/>
    </row>
    <row r="239" customFormat="false" ht="12" hidden="false" customHeight="true" outlineLevel="0" collapsed="false">
      <c r="A239" s="25" t="n">
        <f aca="false">EDATE(A238,1)</f>
        <v>43922</v>
      </c>
      <c r="B239" s="95" t="n">
        <f aca="false">Inputs!AA234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98" t="n">
        <f aca="false">VLOOKUP($A239,[1]!Table,MATCH(G$4,[1]!Curves,0))</f>
        <v>5.578</v>
      </c>
      <c r="H239" s="99" t="n">
        <f aca="false">Inputs!AE234</f>
        <v>5.658</v>
      </c>
      <c r="I239" s="100" t="n">
        <f aca="false">Inputs!AB234</f>
        <v>0</v>
      </c>
      <c r="J239" s="98" t="n">
        <f aca="false">VLOOKUP($A239,[1]!Table,MATCH(J$4,[1]!Curves,0))</f>
        <v>0</v>
      </c>
      <c r="K239" s="99" t="n">
        <f aca="false">Inputs!AF234</f>
        <v>0.015</v>
      </c>
      <c r="L239" s="100" t="n">
        <f aca="false">Inputs!AC234</f>
        <v>0</v>
      </c>
      <c r="M239" s="105" t="n">
        <v>0</v>
      </c>
      <c r="N239" s="99" t="n">
        <f aca="false">Inputs!AG234</f>
        <v>0</v>
      </c>
      <c r="O239" s="101" t="n">
        <f aca="false">Inputs!AD234</f>
        <v>0</v>
      </c>
      <c r="P239" s="102"/>
      <c r="Q239" s="103" t="n">
        <f aca="false">M239+J239+G239</f>
        <v>5.578</v>
      </c>
      <c r="R239" s="103" t="n">
        <f aca="false">N239+K239+H239</f>
        <v>5.673</v>
      </c>
      <c r="S239" s="103" t="n">
        <f aca="false">O239+L239+I239</f>
        <v>0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91" t="n">
        <f aca="false">AK239+AH239+AE239</f>
        <v>0</v>
      </c>
      <c r="AZ239" s="108"/>
    </row>
    <row r="240" customFormat="false" ht="12" hidden="false" customHeight="true" outlineLevel="0" collapsed="false">
      <c r="A240" s="25" t="n">
        <f aca="false">EDATE(A239,1)</f>
        <v>43952</v>
      </c>
      <c r="B240" s="95" t="n">
        <f aca="false">Inputs!AA235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98" t="n">
        <f aca="false">VLOOKUP($A240,[1]!Table,MATCH(G$4,[1]!Curves,0))</f>
        <v>5.568</v>
      </c>
      <c r="H240" s="99" t="n">
        <f aca="false">Inputs!AE235</f>
        <v>5.648</v>
      </c>
      <c r="I240" s="100" t="n">
        <f aca="false">Inputs!AB235</f>
        <v>0</v>
      </c>
      <c r="J240" s="98" t="n">
        <f aca="false">VLOOKUP($A240,[1]!Table,MATCH(J$4,[1]!Curves,0))</f>
        <v>0</v>
      </c>
      <c r="K240" s="99" t="n">
        <f aca="false">Inputs!AF235</f>
        <v>0.015</v>
      </c>
      <c r="L240" s="100" t="n">
        <f aca="false">Inputs!AC235</f>
        <v>0</v>
      </c>
      <c r="M240" s="105" t="n">
        <v>0</v>
      </c>
      <c r="N240" s="99" t="n">
        <f aca="false">Inputs!AG235</f>
        <v>0</v>
      </c>
      <c r="O240" s="101" t="n">
        <f aca="false">Inputs!AD235</f>
        <v>0</v>
      </c>
      <c r="P240" s="102"/>
      <c r="Q240" s="103" t="n">
        <f aca="false">M240+J240+G240</f>
        <v>5.568</v>
      </c>
      <c r="R240" s="103" t="n">
        <f aca="false">N240+K240+H240</f>
        <v>5.663</v>
      </c>
      <c r="S240" s="103" t="n">
        <f aca="false">O240+L240+I240</f>
        <v>0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91" t="n">
        <f aca="false">AK240+AH240+AE240</f>
        <v>0</v>
      </c>
      <c r="AZ240" s="108"/>
    </row>
    <row r="241" customFormat="false" ht="12" hidden="false" customHeight="true" outlineLevel="0" collapsed="false">
      <c r="A241" s="25" t="n">
        <f aca="false">EDATE(A240,1)</f>
        <v>43983</v>
      </c>
      <c r="B241" s="95" t="n">
        <f aca="false">Inputs!AA236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98" t="n">
        <f aca="false">VLOOKUP($A241,[1]!Table,MATCH(G$4,[1]!Curves,0))</f>
        <v>5.588</v>
      </c>
      <c r="H241" s="99" t="n">
        <f aca="false">Inputs!AE236</f>
        <v>5.668</v>
      </c>
      <c r="I241" s="100" t="n">
        <f aca="false">Inputs!AB236</f>
        <v>0</v>
      </c>
      <c r="J241" s="98" t="n">
        <f aca="false">VLOOKUP($A241,[1]!Table,MATCH(J$4,[1]!Curves,0))</f>
        <v>0</v>
      </c>
      <c r="K241" s="99" t="n">
        <f aca="false">Inputs!AF236</f>
        <v>0.015</v>
      </c>
      <c r="L241" s="100" t="n">
        <f aca="false">Inputs!AC236</f>
        <v>0</v>
      </c>
      <c r="M241" s="105" t="n">
        <v>0</v>
      </c>
      <c r="N241" s="99" t="n">
        <f aca="false">Inputs!AG236</f>
        <v>0</v>
      </c>
      <c r="O241" s="101" t="n">
        <f aca="false">Inputs!AD236</f>
        <v>0</v>
      </c>
      <c r="P241" s="102"/>
      <c r="Q241" s="103" t="n">
        <f aca="false">M241+J241+G241</f>
        <v>5.588</v>
      </c>
      <c r="R241" s="103" t="n">
        <f aca="false">N241+K241+H241</f>
        <v>5.683</v>
      </c>
      <c r="S241" s="103" t="n">
        <f aca="false">O241+L241+I241</f>
        <v>0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91" t="n">
        <f aca="false">AK241+AH241+AE241</f>
        <v>0</v>
      </c>
      <c r="AZ241" s="108"/>
    </row>
    <row r="242" customFormat="false" ht="12" hidden="false" customHeight="true" outlineLevel="0" collapsed="false">
      <c r="A242" s="25" t="n">
        <f aca="false">EDATE(A241,1)</f>
        <v>44013</v>
      </c>
      <c r="B242" s="95" t="n">
        <f aca="false">Inputs!AA237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98" t="n">
        <f aca="false">VLOOKUP($A242,[1]!Table,MATCH(G$4,[1]!Curves,0))</f>
        <v>5.609</v>
      </c>
      <c r="H242" s="99" t="n">
        <f aca="false">Inputs!AE237</f>
        <v>5.689</v>
      </c>
      <c r="I242" s="100" t="n">
        <f aca="false">Inputs!AB237</f>
        <v>0</v>
      </c>
      <c r="J242" s="98" t="n">
        <f aca="false">VLOOKUP($A242,[1]!Table,MATCH(J$4,[1]!Curves,0))</f>
        <v>0</v>
      </c>
      <c r="K242" s="99" t="n">
        <f aca="false">Inputs!AF237</f>
        <v>0.015</v>
      </c>
      <c r="L242" s="100" t="n">
        <f aca="false">Inputs!AC237</f>
        <v>0</v>
      </c>
      <c r="M242" s="105" t="n">
        <v>0</v>
      </c>
      <c r="N242" s="99" t="n">
        <f aca="false">Inputs!AG237</f>
        <v>0</v>
      </c>
      <c r="O242" s="101" t="n">
        <f aca="false">Inputs!AD237</f>
        <v>0</v>
      </c>
      <c r="P242" s="102"/>
      <c r="Q242" s="103" t="n">
        <f aca="false">M242+J242+G242</f>
        <v>5.609</v>
      </c>
      <c r="R242" s="103" t="n">
        <f aca="false">N242+K242+H242</f>
        <v>5.704</v>
      </c>
      <c r="S242" s="103" t="n">
        <f aca="false">O242+L242+I242</f>
        <v>0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91" t="n">
        <f aca="false">AK242+AH242+AE242</f>
        <v>0</v>
      </c>
      <c r="AZ242" s="108"/>
    </row>
    <row r="243" customFormat="false" ht="12" hidden="false" customHeight="true" outlineLevel="0" collapsed="false">
      <c r="A243" s="25" t="n">
        <f aca="false">EDATE(A242,1)</f>
        <v>44044</v>
      </c>
      <c r="B243" s="95" t="n">
        <f aca="false">Inputs!AA238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98" t="n">
        <f aca="false">VLOOKUP($A243,[1]!Table,MATCH(G$4,[1]!Curves,0))</f>
        <v>5.633</v>
      </c>
      <c r="H243" s="99" t="n">
        <f aca="false">Inputs!AE238</f>
        <v>5.713</v>
      </c>
      <c r="I243" s="100" t="n">
        <f aca="false">Inputs!AB238</f>
        <v>0</v>
      </c>
      <c r="J243" s="98" t="n">
        <f aca="false">VLOOKUP($A243,[1]!Table,MATCH(J$4,[1]!Curves,0))</f>
        <v>0</v>
      </c>
      <c r="K243" s="99" t="n">
        <f aca="false">Inputs!AF238</f>
        <v>0.015</v>
      </c>
      <c r="L243" s="100" t="n">
        <f aca="false">Inputs!AC238</f>
        <v>0</v>
      </c>
      <c r="M243" s="105" t="n">
        <v>0</v>
      </c>
      <c r="N243" s="99" t="n">
        <f aca="false">Inputs!AG238</f>
        <v>0</v>
      </c>
      <c r="O243" s="101" t="n">
        <f aca="false">Inputs!AD238</f>
        <v>0</v>
      </c>
      <c r="P243" s="102"/>
      <c r="Q243" s="103" t="n">
        <f aca="false">M243+J243+G243</f>
        <v>5.633</v>
      </c>
      <c r="R243" s="103" t="n">
        <f aca="false">N243+K243+H243</f>
        <v>5.728</v>
      </c>
      <c r="S243" s="103" t="n">
        <f aca="false">O243+L243+I243</f>
        <v>0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91" t="n">
        <f aca="false">AK243+AH243+AE243</f>
        <v>0</v>
      </c>
      <c r="AZ243" s="108"/>
    </row>
    <row r="244" customFormat="false" ht="12" hidden="false" customHeight="true" outlineLevel="0" collapsed="false">
      <c r="A244" s="25" t="n">
        <f aca="false">EDATE(A243,1)</f>
        <v>44075</v>
      </c>
      <c r="B244" s="95" t="n">
        <f aca="false">Inputs!AA239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98" t="n">
        <f aca="false">VLOOKUP($A244,[1]!Table,MATCH(G$4,[1]!Curves,0))</f>
        <v>5.643</v>
      </c>
      <c r="H244" s="99" t="n">
        <f aca="false">Inputs!AE239</f>
        <v>5.723</v>
      </c>
      <c r="I244" s="100" t="n">
        <f aca="false">Inputs!AB239</f>
        <v>0</v>
      </c>
      <c r="J244" s="98" t="n">
        <f aca="false">VLOOKUP($A244,[1]!Table,MATCH(J$4,[1]!Curves,0))</f>
        <v>0</v>
      </c>
      <c r="K244" s="99" t="n">
        <f aca="false">Inputs!AF239</f>
        <v>0.015</v>
      </c>
      <c r="L244" s="100" t="n">
        <f aca="false">Inputs!AC239</f>
        <v>0</v>
      </c>
      <c r="M244" s="105" t="n">
        <v>0</v>
      </c>
      <c r="N244" s="99" t="n">
        <f aca="false">Inputs!AG239</f>
        <v>0</v>
      </c>
      <c r="O244" s="101" t="n">
        <f aca="false">Inputs!AD239</f>
        <v>0</v>
      </c>
      <c r="P244" s="102"/>
      <c r="Q244" s="103" t="n">
        <f aca="false">M244+J244+G244</f>
        <v>5.643</v>
      </c>
      <c r="R244" s="103" t="n">
        <f aca="false">N244+K244+H244</f>
        <v>5.738</v>
      </c>
      <c r="S244" s="103" t="n">
        <f aca="false">O244+L244+I244</f>
        <v>0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91" t="n">
        <f aca="false">AK244+AH244+AE244</f>
        <v>0</v>
      </c>
      <c r="AZ244" s="108"/>
    </row>
    <row r="245" customFormat="false" ht="12" hidden="false" customHeight="true" outlineLevel="0" collapsed="false">
      <c r="A245" s="25" t="n">
        <f aca="false">EDATE(A244,1)</f>
        <v>44105</v>
      </c>
      <c r="B245" s="95" t="n">
        <f aca="false">Inputs!AA240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98" t="n">
        <f aca="false">VLOOKUP($A245,[1]!Table,MATCH(G$4,[1]!Curves,0))</f>
        <v>5.673</v>
      </c>
      <c r="H245" s="99" t="n">
        <f aca="false">Inputs!AE240</f>
        <v>5.753</v>
      </c>
      <c r="I245" s="100" t="n">
        <f aca="false">Inputs!AB240</f>
        <v>0</v>
      </c>
      <c r="J245" s="98" t="n">
        <f aca="false">VLOOKUP($A245,[1]!Table,MATCH(J$4,[1]!Curves,0))</f>
        <v>0</v>
      </c>
      <c r="K245" s="99" t="n">
        <f aca="false">Inputs!AF240</f>
        <v>0.015</v>
      </c>
      <c r="L245" s="100" t="n">
        <f aca="false">Inputs!AC240</f>
        <v>0</v>
      </c>
      <c r="M245" s="105" t="n">
        <v>0</v>
      </c>
      <c r="N245" s="99" t="n">
        <f aca="false">Inputs!AG240</f>
        <v>0</v>
      </c>
      <c r="O245" s="101" t="n">
        <f aca="false">Inputs!AD240</f>
        <v>0</v>
      </c>
      <c r="P245" s="102"/>
      <c r="Q245" s="103" t="n">
        <f aca="false">M245+J245+G245</f>
        <v>5.673</v>
      </c>
      <c r="R245" s="103" t="n">
        <f aca="false">N245+K245+H245</f>
        <v>5.768</v>
      </c>
      <c r="S245" s="103" t="n">
        <f aca="false">O245+L245+I245</f>
        <v>0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91" t="n">
        <f aca="false">AK245+AH245+AE245</f>
        <v>0</v>
      </c>
      <c r="AZ245" s="108"/>
    </row>
    <row r="246" customFormat="false" ht="12" hidden="false" customHeight="true" outlineLevel="0" collapsed="false">
      <c r="A246" s="25" t="n">
        <f aca="false">EDATE(A245,1)</f>
        <v>44136</v>
      </c>
      <c r="B246" s="95" t="n">
        <f aca="false">Inputs!AA241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98" t="n">
        <f aca="false">VLOOKUP($A246,[1]!Table,MATCH(G$4,[1]!Curves,0))</f>
        <v>5.813</v>
      </c>
      <c r="H246" s="99" t="n">
        <f aca="false">Inputs!AE241</f>
        <v>5.893</v>
      </c>
      <c r="I246" s="100" t="n">
        <f aca="false">Inputs!AB241</f>
        <v>0</v>
      </c>
      <c r="J246" s="98" t="n">
        <f aca="false">VLOOKUP($A246,[1]!Table,MATCH(J$4,[1]!Curves,0))</f>
        <v>0</v>
      </c>
      <c r="K246" s="99" t="n">
        <f aca="false">Inputs!AF241</f>
        <v>0.015</v>
      </c>
      <c r="L246" s="100" t="n">
        <f aca="false">Inputs!AC241</f>
        <v>0</v>
      </c>
      <c r="M246" s="105" t="n">
        <v>0</v>
      </c>
      <c r="N246" s="99" t="n">
        <f aca="false">Inputs!AG241</f>
        <v>0</v>
      </c>
      <c r="O246" s="101" t="n">
        <f aca="false">Inputs!AD241</f>
        <v>0</v>
      </c>
      <c r="P246" s="102"/>
      <c r="Q246" s="103" t="n">
        <f aca="false">M246+J246+G246</f>
        <v>5.813</v>
      </c>
      <c r="R246" s="103" t="n">
        <f aca="false">N246+K246+H246</f>
        <v>5.908</v>
      </c>
      <c r="S246" s="103" t="n">
        <f aca="false">O246+L246+I246</f>
        <v>0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91" t="n">
        <f aca="false">AK246+AH246+AE246</f>
        <v>0</v>
      </c>
      <c r="AZ246" s="108"/>
    </row>
    <row r="247" customFormat="false" ht="12" hidden="false" customHeight="true" outlineLevel="0" collapsed="false">
      <c r="A247" s="25" t="n">
        <f aca="false">EDATE(A246,1)</f>
        <v>44166</v>
      </c>
      <c r="B247" s="95" t="n">
        <f aca="false">Inputs!AA242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98" t="n">
        <f aca="false">VLOOKUP($A247,[1]!Table,MATCH(G$4,[1]!Curves,0))</f>
        <v>5.953</v>
      </c>
      <c r="H247" s="99" t="n">
        <f aca="false">Inputs!AE242</f>
        <v>6.033</v>
      </c>
      <c r="I247" s="100" t="n">
        <f aca="false">Inputs!AB242</f>
        <v>0</v>
      </c>
      <c r="J247" s="98" t="n">
        <f aca="false">VLOOKUP($A247,[1]!Table,MATCH(J$4,[1]!Curves,0))</f>
        <v>0</v>
      </c>
      <c r="K247" s="99" t="n">
        <f aca="false">Inputs!AF242</f>
        <v>0.015</v>
      </c>
      <c r="L247" s="100" t="n">
        <f aca="false">Inputs!AC242</f>
        <v>0</v>
      </c>
      <c r="M247" s="105" t="n">
        <v>0</v>
      </c>
      <c r="N247" s="99" t="n">
        <f aca="false">Inputs!AG242</f>
        <v>0</v>
      </c>
      <c r="O247" s="101" t="n">
        <f aca="false">Inputs!AD242</f>
        <v>0</v>
      </c>
      <c r="P247" s="102"/>
      <c r="Q247" s="103" t="n">
        <f aca="false">M247+J247+G247</f>
        <v>5.953</v>
      </c>
      <c r="R247" s="103" t="n">
        <f aca="false">N247+K247+H247</f>
        <v>6.048</v>
      </c>
      <c r="S247" s="103" t="n">
        <f aca="false">O247+L247+I247</f>
        <v>0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91" t="n">
        <f aca="false">AK247+AH247+AE247</f>
        <v>0</v>
      </c>
      <c r="AZ247" s="108"/>
    </row>
    <row r="248" customFormat="false" ht="12" hidden="false" customHeight="true" outlineLevel="0" collapsed="false">
      <c r="A248" s="25" t="n">
        <f aca="false">EDATE(A247,1)</f>
        <v>44197</v>
      </c>
      <c r="B248" s="95" t="n">
        <f aca="false">Inputs!AA243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98" t="n">
        <f aca="false">VLOOKUP($A248,[1]!Table,MATCH(G$4,[1]!Curves,0))</f>
        <v>6.058</v>
      </c>
      <c r="H248" s="99" t="n">
        <f aca="false">Inputs!AE243</f>
        <v>6.138</v>
      </c>
      <c r="I248" s="100" t="n">
        <f aca="false">Inputs!AB243</f>
        <v>0</v>
      </c>
      <c r="J248" s="98" t="n">
        <f aca="false">VLOOKUP($A248,[1]!Table,MATCH(J$4,[1]!Curves,0))</f>
        <v>0</v>
      </c>
      <c r="K248" s="99" t="n">
        <f aca="false">Inputs!AF243</f>
        <v>0.015</v>
      </c>
      <c r="L248" s="100" t="n">
        <f aca="false">Inputs!AC243</f>
        <v>0</v>
      </c>
      <c r="M248" s="105" t="n">
        <v>0</v>
      </c>
      <c r="N248" s="99" t="n">
        <f aca="false">Inputs!AG243</f>
        <v>0</v>
      </c>
      <c r="O248" s="101" t="n">
        <f aca="false">Inputs!AD243</f>
        <v>0</v>
      </c>
      <c r="P248" s="102"/>
      <c r="Q248" s="103" t="n">
        <f aca="false">M248+J248+G248</f>
        <v>6.058</v>
      </c>
      <c r="R248" s="103" t="n">
        <f aca="false">N248+K248+H248</f>
        <v>6.153</v>
      </c>
      <c r="S248" s="103" t="n">
        <f aca="false">O248+L248+I248</f>
        <v>0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91" t="n">
        <f aca="false">AK248+AH248+AE248</f>
        <v>0</v>
      </c>
      <c r="AZ248" s="108"/>
    </row>
    <row r="249" customFormat="false" ht="12" hidden="false" customHeight="true" outlineLevel="0" collapsed="false">
      <c r="A249" s="25" t="n">
        <f aca="false">EDATE(A248,1)</f>
        <v>44228</v>
      </c>
      <c r="B249" s="95" t="n">
        <f aca="false">Inputs!AA244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98" t="n">
        <f aca="false">VLOOKUP($A249,[1]!Table,MATCH(G$4,[1]!Curves,0))</f>
        <v>5.938</v>
      </c>
      <c r="H249" s="99" t="n">
        <f aca="false">Inputs!AE244</f>
        <v>6.018</v>
      </c>
      <c r="I249" s="100" t="n">
        <f aca="false">Inputs!AB244</f>
        <v>0</v>
      </c>
      <c r="J249" s="98" t="n">
        <f aca="false">VLOOKUP($A249,[1]!Table,MATCH(J$4,[1]!Curves,0))</f>
        <v>0</v>
      </c>
      <c r="K249" s="99" t="n">
        <f aca="false">Inputs!AF244</f>
        <v>0.015</v>
      </c>
      <c r="L249" s="100" t="n">
        <f aca="false">Inputs!AC244</f>
        <v>0</v>
      </c>
      <c r="M249" s="105" t="n">
        <v>0</v>
      </c>
      <c r="N249" s="99" t="n">
        <f aca="false">Inputs!AG244</f>
        <v>0</v>
      </c>
      <c r="O249" s="101" t="n">
        <f aca="false">Inputs!AD244</f>
        <v>0</v>
      </c>
      <c r="P249" s="102"/>
      <c r="Q249" s="103" t="n">
        <f aca="false">M249+J249+G249</f>
        <v>5.938</v>
      </c>
      <c r="R249" s="103" t="n">
        <f aca="false">N249+K249+H249</f>
        <v>6.033</v>
      </c>
      <c r="S249" s="103" t="n">
        <f aca="false">O249+L249+I249</f>
        <v>0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91" t="n">
        <f aca="false">AK249+AH249+AE249</f>
        <v>0</v>
      </c>
      <c r="AZ249" s="108"/>
    </row>
    <row r="250" customFormat="false" ht="12" hidden="false" customHeight="true" outlineLevel="0" collapsed="false">
      <c r="A250" s="25" t="n">
        <f aca="false">EDATE(A249,1)</f>
        <v>44256</v>
      </c>
      <c r="B250" s="95" t="n">
        <f aca="false">Inputs!AA245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98" t="n">
        <f aca="false">VLOOKUP($A250,[1]!Table,MATCH(G$4,[1]!Curves,0))</f>
        <v>5.813</v>
      </c>
      <c r="H250" s="99" t="n">
        <f aca="false">Inputs!AE245</f>
        <v>5.893</v>
      </c>
      <c r="I250" s="100" t="n">
        <f aca="false">Inputs!AB245</f>
        <v>0</v>
      </c>
      <c r="J250" s="98" t="n">
        <f aca="false">VLOOKUP($A250,[1]!Table,MATCH(J$4,[1]!Curves,0))</f>
        <v>0</v>
      </c>
      <c r="K250" s="99" t="n">
        <f aca="false">Inputs!AF245</f>
        <v>0.015</v>
      </c>
      <c r="L250" s="100" t="n">
        <f aca="false">Inputs!AC245</f>
        <v>0</v>
      </c>
      <c r="M250" s="105" t="n">
        <v>0</v>
      </c>
      <c r="N250" s="99" t="n">
        <f aca="false">Inputs!AG245</f>
        <v>0</v>
      </c>
      <c r="O250" s="101" t="n">
        <f aca="false">Inputs!AD245</f>
        <v>0</v>
      </c>
      <c r="P250" s="102"/>
      <c r="Q250" s="103" t="n">
        <f aca="false">M250+J250+G250</f>
        <v>5.813</v>
      </c>
      <c r="R250" s="103" t="n">
        <f aca="false">N250+K250+H250</f>
        <v>5.908</v>
      </c>
      <c r="S250" s="103" t="n">
        <f aca="false">O250+L250+I250</f>
        <v>0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91" t="n">
        <f aca="false">AK250+AH250+AE250</f>
        <v>0</v>
      </c>
      <c r="AZ250" s="108"/>
    </row>
    <row r="251" customFormat="false" ht="12" hidden="false" customHeight="true" outlineLevel="0" collapsed="false">
      <c r="A251" s="25" t="n">
        <f aca="false">EDATE(A250,1)</f>
        <v>44287</v>
      </c>
      <c r="B251" s="95" t="n">
        <f aca="false">Inputs!AA246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98" t="n">
        <f aca="false">VLOOKUP($A251,[1]!Table,MATCH(G$4,[1]!Curves,0))</f>
        <v>5.683</v>
      </c>
      <c r="H251" s="99" t="n">
        <f aca="false">Inputs!AE246</f>
        <v>5.763</v>
      </c>
      <c r="I251" s="100" t="n">
        <f aca="false">Inputs!AB246</f>
        <v>0</v>
      </c>
      <c r="J251" s="98" t="n">
        <f aca="false">VLOOKUP($A251,[1]!Table,MATCH(J$4,[1]!Curves,0))</f>
        <v>0</v>
      </c>
      <c r="K251" s="99" t="n">
        <f aca="false">Inputs!AF246</f>
        <v>0.015</v>
      </c>
      <c r="L251" s="100" t="n">
        <f aca="false">Inputs!AC246</f>
        <v>0</v>
      </c>
      <c r="M251" s="105" t="n">
        <v>0</v>
      </c>
      <c r="N251" s="99" t="n">
        <f aca="false">Inputs!AG246</f>
        <v>0</v>
      </c>
      <c r="O251" s="101" t="n">
        <f aca="false">Inputs!AD246</f>
        <v>0</v>
      </c>
      <c r="P251" s="102"/>
      <c r="Q251" s="103" t="n">
        <f aca="false">M251+J251+G251</f>
        <v>5.683</v>
      </c>
      <c r="R251" s="103" t="n">
        <f aca="false">N251+K251+H251</f>
        <v>5.778</v>
      </c>
      <c r="S251" s="103" t="n">
        <f aca="false">O251+L251+I251</f>
        <v>0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91" t="n">
        <f aca="false">AK251+AH251+AE251</f>
        <v>0</v>
      </c>
      <c r="AZ251" s="108"/>
    </row>
    <row r="252" customFormat="false" ht="12" hidden="false" customHeight="true" outlineLevel="0" collapsed="false">
      <c r="A252" s="25" t="n">
        <f aca="false">EDATE(A251,1)</f>
        <v>44317</v>
      </c>
      <c r="B252" s="95" t="n">
        <f aca="false">Inputs!AA247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98" t="n">
        <f aca="false">VLOOKUP($A252,[1]!Table,MATCH(G$4,[1]!Curves,0))</f>
        <v>5.673</v>
      </c>
      <c r="H252" s="99" t="n">
        <f aca="false">Inputs!AE247</f>
        <v>5.753</v>
      </c>
      <c r="I252" s="100" t="n">
        <f aca="false">Inputs!AB247</f>
        <v>0</v>
      </c>
      <c r="J252" s="98" t="n">
        <f aca="false">VLOOKUP($A252,[1]!Table,MATCH(J$4,[1]!Curves,0))</f>
        <v>0</v>
      </c>
      <c r="K252" s="99" t="n">
        <f aca="false">Inputs!AF247</f>
        <v>0.015</v>
      </c>
      <c r="L252" s="100" t="n">
        <f aca="false">Inputs!AC247</f>
        <v>0</v>
      </c>
      <c r="M252" s="105" t="n">
        <v>0</v>
      </c>
      <c r="N252" s="99" t="n">
        <f aca="false">Inputs!AG247</f>
        <v>0</v>
      </c>
      <c r="O252" s="101" t="n">
        <f aca="false">Inputs!AD247</f>
        <v>0</v>
      </c>
      <c r="P252" s="102"/>
      <c r="Q252" s="103" t="n">
        <f aca="false">M252+J252+G252</f>
        <v>5.673</v>
      </c>
      <c r="R252" s="103" t="n">
        <f aca="false">N252+K252+H252</f>
        <v>5.768</v>
      </c>
      <c r="S252" s="103" t="n">
        <f aca="false">O252+L252+I252</f>
        <v>0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91" t="n">
        <f aca="false">AK252+AH252+AE252</f>
        <v>0</v>
      </c>
      <c r="AZ252" s="108"/>
    </row>
    <row r="253" customFormat="false" ht="12" hidden="false" customHeight="true" outlineLevel="0" collapsed="false">
      <c r="A253" s="25" t="n">
        <f aca="false">EDATE(A252,1)</f>
        <v>44348</v>
      </c>
      <c r="B253" s="95" t="n">
        <f aca="false">Inputs!AA248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98" t="n">
        <f aca="false">VLOOKUP($A253,[1]!Table,MATCH(G$4,[1]!Curves,0))</f>
        <v>5.693</v>
      </c>
      <c r="H253" s="99" t="n">
        <f aca="false">Inputs!AE248</f>
        <v>5.773</v>
      </c>
      <c r="I253" s="100" t="n">
        <f aca="false">Inputs!AB248</f>
        <v>0</v>
      </c>
      <c r="J253" s="98" t="n">
        <f aca="false">VLOOKUP($A253,[1]!Table,MATCH(J$4,[1]!Curves,0))</f>
        <v>0</v>
      </c>
      <c r="K253" s="99" t="n">
        <f aca="false">Inputs!AF248</f>
        <v>0.015</v>
      </c>
      <c r="L253" s="100" t="n">
        <f aca="false">Inputs!AC248</f>
        <v>0</v>
      </c>
      <c r="M253" s="105" t="n">
        <v>0</v>
      </c>
      <c r="N253" s="99" t="n">
        <f aca="false">Inputs!AG248</f>
        <v>0</v>
      </c>
      <c r="O253" s="101" t="n">
        <f aca="false">Inputs!AD248</f>
        <v>0</v>
      </c>
      <c r="P253" s="102"/>
      <c r="Q253" s="103" t="n">
        <f aca="false">M253+J253+G253</f>
        <v>5.693</v>
      </c>
      <c r="R253" s="103" t="n">
        <f aca="false">N253+K253+H253</f>
        <v>5.788</v>
      </c>
      <c r="S253" s="103" t="n">
        <f aca="false">O253+L253+I253</f>
        <v>0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91" t="n">
        <f aca="false">AK253+AH253+AE253</f>
        <v>0</v>
      </c>
      <c r="AZ253" s="108"/>
    </row>
    <row r="254" customFormat="false" ht="12" hidden="false" customHeight="true" outlineLevel="0" collapsed="false">
      <c r="A254" s="25" t="n">
        <f aca="false">EDATE(A253,1)</f>
        <v>44378</v>
      </c>
      <c r="B254" s="95" t="n">
        <f aca="false">Inputs!AA249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98" t="n">
        <f aca="false">VLOOKUP($A254,[1]!Table,MATCH(G$4,[1]!Curves,0))</f>
        <v>5.714</v>
      </c>
      <c r="H254" s="99" t="n">
        <f aca="false">Inputs!AE249</f>
        <v>5.794</v>
      </c>
      <c r="I254" s="100" t="n">
        <f aca="false">Inputs!AB249</f>
        <v>0</v>
      </c>
      <c r="J254" s="98" t="n">
        <f aca="false">VLOOKUP($A254,[1]!Table,MATCH(J$4,[1]!Curves,0))</f>
        <v>0</v>
      </c>
      <c r="K254" s="99" t="n">
        <f aca="false">Inputs!AF249</f>
        <v>0.015</v>
      </c>
      <c r="L254" s="100" t="n">
        <f aca="false">Inputs!AC249</f>
        <v>0</v>
      </c>
      <c r="M254" s="105" t="n">
        <v>0</v>
      </c>
      <c r="N254" s="99" t="n">
        <f aca="false">Inputs!AG249</f>
        <v>0</v>
      </c>
      <c r="O254" s="101" t="n">
        <f aca="false">Inputs!AD249</f>
        <v>0</v>
      </c>
      <c r="P254" s="102"/>
      <c r="Q254" s="103" t="n">
        <f aca="false">M254+J254+G254</f>
        <v>5.714</v>
      </c>
      <c r="R254" s="103" t="n">
        <f aca="false">N254+K254+H254</f>
        <v>5.809</v>
      </c>
      <c r="S254" s="103" t="n">
        <f aca="false">O254+L254+I254</f>
        <v>0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91" t="n">
        <f aca="false">AK254+AH254+AE254</f>
        <v>0</v>
      </c>
      <c r="AZ254" s="108"/>
    </row>
    <row r="255" customFormat="false" ht="12" hidden="false" customHeight="true" outlineLevel="0" collapsed="false">
      <c r="A255" s="25" t="n">
        <f aca="false">EDATE(A254,1)</f>
        <v>44409</v>
      </c>
      <c r="B255" s="95" t="n">
        <f aca="false">Inputs!AA250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98" t="n">
        <f aca="false">VLOOKUP($A255,[1]!Table,MATCH(G$4,[1]!Curves,0))</f>
        <v>5.738</v>
      </c>
      <c r="H255" s="99" t="n">
        <f aca="false">Inputs!AE250</f>
        <v>5.818</v>
      </c>
      <c r="I255" s="100" t="n">
        <f aca="false">Inputs!AB250</f>
        <v>0</v>
      </c>
      <c r="J255" s="98" t="n">
        <f aca="false">VLOOKUP($A255,[1]!Table,MATCH(J$4,[1]!Curves,0))</f>
        <v>0</v>
      </c>
      <c r="K255" s="99" t="n">
        <f aca="false">Inputs!AF250</f>
        <v>0.015</v>
      </c>
      <c r="L255" s="100" t="n">
        <f aca="false">Inputs!AC250</f>
        <v>0</v>
      </c>
      <c r="M255" s="105" t="n">
        <v>0</v>
      </c>
      <c r="N255" s="99" t="n">
        <f aca="false">Inputs!AG250</f>
        <v>0</v>
      </c>
      <c r="O255" s="101" t="n">
        <f aca="false">Inputs!AD250</f>
        <v>0</v>
      </c>
      <c r="P255" s="102"/>
      <c r="Q255" s="103" t="n">
        <f aca="false">M255+J255+G255</f>
        <v>5.738</v>
      </c>
      <c r="R255" s="103" t="n">
        <f aca="false">N255+K255+H255</f>
        <v>5.833</v>
      </c>
      <c r="S255" s="103" t="n">
        <f aca="false">O255+L255+I255</f>
        <v>0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91" t="n">
        <f aca="false">AK255+AH255+AE255</f>
        <v>0</v>
      </c>
      <c r="AZ255" s="108"/>
    </row>
    <row r="256" customFormat="false" ht="12" hidden="false" customHeight="true" outlineLevel="0" collapsed="false">
      <c r="A256" s="25" t="n">
        <f aca="false">EDATE(A255,1)</f>
        <v>44440</v>
      </c>
      <c r="B256" s="95" t="n">
        <f aca="false">Inputs!AA251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98" t="n">
        <f aca="false">VLOOKUP($A256,[1]!Table,MATCH(G$4,[1]!Curves,0))</f>
        <v>5.748</v>
      </c>
      <c r="H256" s="99" t="n">
        <f aca="false">Inputs!AE251</f>
        <v>5.828</v>
      </c>
      <c r="I256" s="100" t="n">
        <f aca="false">Inputs!AB251</f>
        <v>0</v>
      </c>
      <c r="J256" s="98" t="n">
        <f aca="false">VLOOKUP($A256,[1]!Table,MATCH(J$4,[1]!Curves,0))</f>
        <v>0</v>
      </c>
      <c r="K256" s="99" t="n">
        <f aca="false">Inputs!AF251</f>
        <v>0.015</v>
      </c>
      <c r="L256" s="100" t="n">
        <f aca="false">Inputs!AC251</f>
        <v>0</v>
      </c>
      <c r="M256" s="105" t="n">
        <v>0</v>
      </c>
      <c r="N256" s="99" t="n">
        <f aca="false">Inputs!AG251</f>
        <v>0</v>
      </c>
      <c r="O256" s="101" t="n">
        <f aca="false">Inputs!AD251</f>
        <v>0</v>
      </c>
      <c r="P256" s="102"/>
      <c r="Q256" s="103" t="n">
        <f aca="false">M256+J256+G256</f>
        <v>5.748</v>
      </c>
      <c r="R256" s="103" t="n">
        <f aca="false">N256+K256+H256</f>
        <v>5.843</v>
      </c>
      <c r="S256" s="103" t="n">
        <f aca="false">O256+L256+I256</f>
        <v>0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91" t="n">
        <f aca="false">AK256+AH256+AE256</f>
        <v>0</v>
      </c>
      <c r="AZ256" s="108"/>
    </row>
    <row r="257" customFormat="false" ht="12" hidden="false" customHeight="true" outlineLevel="0" collapsed="false">
      <c r="A257" s="25" t="n">
        <f aca="false">EDATE(A256,1)</f>
        <v>44470</v>
      </c>
      <c r="B257" s="95" t="n">
        <f aca="false">Inputs!AA252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98" t="n">
        <f aca="false">VLOOKUP($A257,[1]!Table,MATCH(G$4,[1]!Curves,0))</f>
        <v>5.778</v>
      </c>
      <c r="H257" s="99" t="n">
        <f aca="false">Inputs!AE252</f>
        <v>5.858</v>
      </c>
      <c r="I257" s="100" t="n">
        <f aca="false">Inputs!AB252</f>
        <v>0</v>
      </c>
      <c r="J257" s="98" t="n">
        <f aca="false">VLOOKUP($A257,[1]!Table,MATCH(J$4,[1]!Curves,0))</f>
        <v>0</v>
      </c>
      <c r="K257" s="99" t="n">
        <f aca="false">Inputs!AF252</f>
        <v>0.015</v>
      </c>
      <c r="L257" s="100" t="n">
        <f aca="false">Inputs!AC252</f>
        <v>0</v>
      </c>
      <c r="M257" s="105" t="n">
        <v>0</v>
      </c>
      <c r="N257" s="99" t="n">
        <f aca="false">Inputs!AG252</f>
        <v>0</v>
      </c>
      <c r="O257" s="101" t="n">
        <f aca="false">Inputs!AD252</f>
        <v>0</v>
      </c>
      <c r="P257" s="102"/>
      <c r="Q257" s="103" t="n">
        <f aca="false">M257+J257+G257</f>
        <v>5.778</v>
      </c>
      <c r="R257" s="103" t="n">
        <f aca="false">N257+K257+H257</f>
        <v>5.873</v>
      </c>
      <c r="S257" s="103" t="n">
        <f aca="false">O257+L257+I257</f>
        <v>0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91" t="n">
        <f aca="false">AK257+AH257+AE257</f>
        <v>0</v>
      </c>
      <c r="AZ257" s="108"/>
    </row>
    <row r="258" customFormat="false" ht="12" hidden="false" customHeight="true" outlineLevel="0" collapsed="false">
      <c r="A258" s="25" t="n">
        <f aca="false">EDATE(A257,1)</f>
        <v>44501</v>
      </c>
      <c r="B258" s="95" t="n">
        <f aca="false">Inputs!AA253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98" t="n">
        <f aca="false">VLOOKUP($A258,[1]!Table,MATCH(G$4,[1]!Curves,0))</f>
        <v>5.918</v>
      </c>
      <c r="H258" s="99" t="n">
        <f aca="false">Inputs!AE253</f>
        <v>5.998</v>
      </c>
      <c r="I258" s="100" t="n">
        <f aca="false">Inputs!AB253</f>
        <v>0</v>
      </c>
      <c r="J258" s="98" t="n">
        <f aca="false">VLOOKUP($A258,[1]!Table,MATCH(J$4,[1]!Curves,0))</f>
        <v>0</v>
      </c>
      <c r="K258" s="99" t="n">
        <f aca="false">Inputs!AF253</f>
        <v>0.015</v>
      </c>
      <c r="L258" s="100" t="n">
        <f aca="false">Inputs!AC253</f>
        <v>0</v>
      </c>
      <c r="M258" s="105" t="n">
        <v>0</v>
      </c>
      <c r="N258" s="99" t="n">
        <f aca="false">Inputs!AG253</f>
        <v>0</v>
      </c>
      <c r="O258" s="101" t="n">
        <f aca="false">Inputs!AD253</f>
        <v>0</v>
      </c>
      <c r="P258" s="102"/>
      <c r="Q258" s="103" t="n">
        <f aca="false">M258+J258+G258</f>
        <v>5.918</v>
      </c>
      <c r="R258" s="103" t="n">
        <f aca="false">N258+K258+H258</f>
        <v>6.013</v>
      </c>
      <c r="S258" s="103" t="n">
        <f aca="false">O258+L258+I258</f>
        <v>0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91" t="n">
        <f aca="false">AK258+AH258+AE258</f>
        <v>0</v>
      </c>
      <c r="AZ258" s="108"/>
    </row>
    <row r="259" customFormat="false" ht="12" hidden="false" customHeight="true" outlineLevel="0" collapsed="false">
      <c r="A259" s="25" t="n">
        <f aca="false">EDATE(A258,1)</f>
        <v>44531</v>
      </c>
      <c r="B259" s="95" t="n">
        <f aca="false">Inputs!AA254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98" t="n">
        <f aca="false">VLOOKUP($A259,[1]!Table,MATCH(G$4,[1]!Curves,0))</f>
        <v>6.058</v>
      </c>
      <c r="H259" s="99" t="n">
        <f aca="false">Inputs!AE254</f>
        <v>6.138</v>
      </c>
      <c r="I259" s="100" t="n">
        <f aca="false">Inputs!AB254</f>
        <v>0</v>
      </c>
      <c r="J259" s="98" t="n">
        <f aca="false">VLOOKUP($A259,[1]!Table,MATCH(J$4,[1]!Curves,0))</f>
        <v>0</v>
      </c>
      <c r="K259" s="99" t="n">
        <f aca="false">Inputs!AF254</f>
        <v>0.015</v>
      </c>
      <c r="L259" s="100" t="n">
        <f aca="false">Inputs!AC254</f>
        <v>0</v>
      </c>
      <c r="M259" s="105" t="n">
        <v>0</v>
      </c>
      <c r="N259" s="99" t="n">
        <f aca="false">Inputs!AG254</f>
        <v>0</v>
      </c>
      <c r="O259" s="101" t="n">
        <f aca="false">Inputs!AD254</f>
        <v>0</v>
      </c>
      <c r="P259" s="102"/>
      <c r="Q259" s="103" t="n">
        <f aca="false">M259+J259+G259</f>
        <v>6.058</v>
      </c>
      <c r="R259" s="103" t="n">
        <f aca="false">N259+K259+H259</f>
        <v>6.153</v>
      </c>
      <c r="S259" s="103" t="n">
        <f aca="false">O259+L259+I259</f>
        <v>0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91" t="n">
        <f aca="false">AK259+AH259+AE259</f>
        <v>0</v>
      </c>
      <c r="AZ259" s="108"/>
    </row>
    <row r="260" customFormat="false" ht="12" hidden="false" customHeight="true" outlineLevel="0" collapsed="false">
      <c r="A260" s="25" t="n">
        <f aca="false">EDATE(A259,1)</f>
        <v>44562</v>
      </c>
      <c r="B260" s="95" t="n">
        <f aca="false">Inputs!AA255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98" t="n">
        <f aca="false">VLOOKUP($A260,[1]!Table,MATCH(G$4,[1]!Curves,0))</f>
        <v>6.163</v>
      </c>
      <c r="H260" s="99" t="n">
        <f aca="false">Inputs!AE255</f>
        <v>6.243</v>
      </c>
      <c r="I260" s="100" t="n">
        <f aca="false">Inputs!AB255</f>
        <v>0</v>
      </c>
      <c r="J260" s="98" t="n">
        <f aca="false">VLOOKUP($A260,[1]!Table,MATCH(J$4,[1]!Curves,0))</f>
        <v>0</v>
      </c>
      <c r="K260" s="99" t="n">
        <f aca="false">Inputs!AF255</f>
        <v>0.015</v>
      </c>
      <c r="L260" s="100" t="n">
        <f aca="false">Inputs!AC255</f>
        <v>0</v>
      </c>
      <c r="M260" s="105" t="n">
        <v>0</v>
      </c>
      <c r="N260" s="99" t="n">
        <f aca="false">Inputs!AG255</f>
        <v>0</v>
      </c>
      <c r="O260" s="101" t="n">
        <f aca="false">Inputs!AD255</f>
        <v>0</v>
      </c>
      <c r="P260" s="102"/>
      <c r="Q260" s="103" t="n">
        <f aca="false">M260+J260+G260</f>
        <v>6.163</v>
      </c>
      <c r="R260" s="103" t="n">
        <f aca="false">N260+K260+H260</f>
        <v>6.258</v>
      </c>
      <c r="S260" s="103" t="n">
        <f aca="false">O260+L260+I260</f>
        <v>0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91" t="n">
        <f aca="false">AK260+AH260+AE260</f>
        <v>0</v>
      </c>
      <c r="AZ260" s="108"/>
    </row>
    <row r="261" customFormat="false" ht="12" hidden="false" customHeight="true" outlineLevel="0" collapsed="false">
      <c r="A261" s="25" t="n">
        <f aca="false">EDATE(A260,1)</f>
        <v>44593</v>
      </c>
      <c r="B261" s="95" t="n">
        <f aca="false">Inputs!AA256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98" t="n">
        <f aca="false">VLOOKUP($A261,[1]!Table,MATCH(G$4,[1]!Curves,0))</f>
        <v>6.043</v>
      </c>
      <c r="H261" s="99" t="n">
        <f aca="false">Inputs!AE256</f>
        <v>6.123</v>
      </c>
      <c r="I261" s="100" t="n">
        <f aca="false">Inputs!AB256</f>
        <v>0</v>
      </c>
      <c r="J261" s="98" t="n">
        <f aca="false">VLOOKUP($A261,[1]!Table,MATCH(J$4,[1]!Curves,0))</f>
        <v>0</v>
      </c>
      <c r="K261" s="99" t="n">
        <f aca="false">Inputs!AF256</f>
        <v>0.015</v>
      </c>
      <c r="L261" s="100" t="n">
        <f aca="false">Inputs!AC256</f>
        <v>0</v>
      </c>
      <c r="M261" s="105" t="n">
        <v>0</v>
      </c>
      <c r="N261" s="99" t="n">
        <f aca="false">Inputs!AG256</f>
        <v>0</v>
      </c>
      <c r="O261" s="101" t="n">
        <f aca="false">Inputs!AD256</f>
        <v>0</v>
      </c>
      <c r="P261" s="102"/>
      <c r="Q261" s="103" t="n">
        <f aca="false">M261+J261+G261</f>
        <v>6.043</v>
      </c>
      <c r="R261" s="103" t="n">
        <f aca="false">N261+K261+H261</f>
        <v>6.138</v>
      </c>
      <c r="S261" s="103" t="n">
        <f aca="false">O261+L261+I261</f>
        <v>0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91" t="n">
        <f aca="false">AK261+AH261+AE261</f>
        <v>0</v>
      </c>
      <c r="AZ261" s="108"/>
    </row>
    <row r="262" customFormat="false" ht="12" hidden="false" customHeight="true" outlineLevel="0" collapsed="false">
      <c r="A262" s="25" t="n">
        <f aca="false">EDATE(A261,1)</f>
        <v>44621</v>
      </c>
      <c r="B262" s="95" t="n">
        <f aca="false">Inputs!AA257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98" t="n">
        <f aca="false">VLOOKUP($A262,[1]!Table,MATCH(G$4,[1]!Curves,0))</f>
        <v>5.918</v>
      </c>
      <c r="H262" s="99" t="n">
        <f aca="false">Inputs!AE257</f>
        <v>5.998</v>
      </c>
      <c r="I262" s="100" t="n">
        <f aca="false">Inputs!AB257</f>
        <v>0</v>
      </c>
      <c r="J262" s="98" t="n">
        <f aca="false">VLOOKUP($A262,[1]!Table,MATCH(J$4,[1]!Curves,0))</f>
        <v>0</v>
      </c>
      <c r="K262" s="99" t="n">
        <f aca="false">Inputs!AF257</f>
        <v>0.015</v>
      </c>
      <c r="L262" s="100" t="n">
        <f aca="false">Inputs!AC257</f>
        <v>0</v>
      </c>
      <c r="M262" s="105" t="n">
        <v>0</v>
      </c>
      <c r="N262" s="99" t="n">
        <f aca="false">Inputs!AG257</f>
        <v>0</v>
      </c>
      <c r="O262" s="101" t="n">
        <f aca="false">Inputs!AD257</f>
        <v>0</v>
      </c>
      <c r="P262" s="102"/>
      <c r="Q262" s="103" t="n">
        <f aca="false">M262+J262+G262</f>
        <v>5.918</v>
      </c>
      <c r="R262" s="103" t="n">
        <f aca="false">N262+K262+H262</f>
        <v>6.013</v>
      </c>
      <c r="S262" s="103" t="n">
        <f aca="false">O262+L262+I262</f>
        <v>0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91" t="n">
        <f aca="false">AK262+AH262+AE262</f>
        <v>0</v>
      </c>
      <c r="AZ262" s="108"/>
    </row>
    <row r="263" customFormat="false" ht="12" hidden="false" customHeight="true" outlineLevel="0" collapsed="false">
      <c r="A263" s="25" t="n">
        <f aca="false">EDATE(A262,1)</f>
        <v>44652</v>
      </c>
      <c r="B263" s="95" t="n">
        <f aca="false">Inputs!AA258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98" t="n">
        <f aca="false">VLOOKUP($A263,[1]!Table,MATCH(G$4,[1]!Curves,0))</f>
        <v>5.788</v>
      </c>
      <c r="H263" s="99" t="n">
        <f aca="false">Inputs!AE258</f>
        <v>5.868</v>
      </c>
      <c r="I263" s="100" t="n">
        <f aca="false">Inputs!AB258</f>
        <v>0</v>
      </c>
      <c r="J263" s="98" t="n">
        <f aca="false">VLOOKUP($A263,[1]!Table,MATCH(J$4,[1]!Curves,0))</f>
        <v>0</v>
      </c>
      <c r="K263" s="99" t="n">
        <f aca="false">Inputs!AF258</f>
        <v>0.015</v>
      </c>
      <c r="L263" s="100" t="n">
        <f aca="false">Inputs!AC258</f>
        <v>0</v>
      </c>
      <c r="M263" s="105" t="n">
        <v>0</v>
      </c>
      <c r="N263" s="99" t="n">
        <f aca="false">Inputs!AG258</f>
        <v>0</v>
      </c>
      <c r="O263" s="101" t="n">
        <f aca="false">Inputs!AD258</f>
        <v>0</v>
      </c>
      <c r="P263" s="102"/>
      <c r="Q263" s="103" t="n">
        <f aca="false">M263+J263+G263</f>
        <v>5.788</v>
      </c>
      <c r="R263" s="103" t="n">
        <f aca="false">N263+K263+H263</f>
        <v>5.883</v>
      </c>
      <c r="S263" s="103" t="n">
        <f aca="false">O263+L263+I263</f>
        <v>0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91" t="n">
        <f aca="false">AK263+AH263+AE263</f>
        <v>0</v>
      </c>
      <c r="AZ263" s="108"/>
    </row>
    <row r="264" customFormat="false" ht="12" hidden="false" customHeight="true" outlineLevel="0" collapsed="false">
      <c r="A264" s="25" t="n">
        <f aca="false">EDATE(A263,1)</f>
        <v>44682</v>
      </c>
      <c r="B264" s="95" t="n">
        <f aca="false">Inputs!AA259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98" t="n">
        <f aca="false">VLOOKUP($A264,[1]!Table,MATCH(G$4,[1]!Curves,0))</f>
        <v>5.778</v>
      </c>
      <c r="H264" s="99" t="n">
        <f aca="false">Inputs!AE259</f>
        <v>5.858</v>
      </c>
      <c r="I264" s="100" t="n">
        <f aca="false">Inputs!AB259</f>
        <v>0</v>
      </c>
      <c r="J264" s="98" t="n">
        <f aca="false">VLOOKUP($A264,[1]!Table,MATCH(J$4,[1]!Curves,0))</f>
        <v>0</v>
      </c>
      <c r="K264" s="99" t="n">
        <f aca="false">Inputs!AF259</f>
        <v>0.015</v>
      </c>
      <c r="L264" s="100" t="n">
        <f aca="false">Inputs!AC259</f>
        <v>0</v>
      </c>
      <c r="M264" s="105" t="n">
        <v>0</v>
      </c>
      <c r="N264" s="99" t="n">
        <f aca="false">Inputs!AG259</f>
        <v>0</v>
      </c>
      <c r="O264" s="101" t="n">
        <f aca="false">Inputs!AD259</f>
        <v>0</v>
      </c>
      <c r="P264" s="102"/>
      <c r="Q264" s="103" t="n">
        <f aca="false">M264+J264+G264</f>
        <v>5.778</v>
      </c>
      <c r="R264" s="103" t="n">
        <f aca="false">N264+K264+H264</f>
        <v>5.873</v>
      </c>
      <c r="S264" s="103" t="n">
        <f aca="false">O264+L264+I264</f>
        <v>0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91" t="n">
        <f aca="false">AK264+AH264+AE264</f>
        <v>0</v>
      </c>
      <c r="AZ264" s="108"/>
    </row>
    <row r="265" customFormat="false" ht="12" hidden="false" customHeight="true" outlineLevel="0" collapsed="false">
      <c r="A265" s="25" t="n">
        <f aca="false">EDATE(A264,1)</f>
        <v>44713</v>
      </c>
      <c r="B265" s="95" t="n">
        <f aca="false">Inputs!AA260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98" t="n">
        <f aca="false">VLOOKUP($A265,[1]!Table,MATCH(G$4,[1]!Curves,0))</f>
        <v>5.798</v>
      </c>
      <c r="H265" s="99" t="n">
        <f aca="false">Inputs!AE260</f>
        <v>5.878</v>
      </c>
      <c r="I265" s="100" t="n">
        <f aca="false">Inputs!AB260</f>
        <v>0</v>
      </c>
      <c r="J265" s="98" t="n">
        <f aca="false">VLOOKUP($A265,[1]!Table,MATCH(J$4,[1]!Curves,0))</f>
        <v>0</v>
      </c>
      <c r="K265" s="99" t="n">
        <f aca="false">Inputs!AF260</f>
        <v>0.015</v>
      </c>
      <c r="L265" s="100" t="n">
        <f aca="false">Inputs!AC260</f>
        <v>0</v>
      </c>
      <c r="M265" s="105" t="n">
        <v>0</v>
      </c>
      <c r="N265" s="99" t="n">
        <f aca="false">Inputs!AG260</f>
        <v>0</v>
      </c>
      <c r="O265" s="101" t="n">
        <f aca="false">Inputs!AD260</f>
        <v>0</v>
      </c>
      <c r="P265" s="102"/>
      <c r="Q265" s="103" t="n">
        <f aca="false">M265+J265+G265</f>
        <v>5.798</v>
      </c>
      <c r="R265" s="103" t="n">
        <f aca="false">N265+K265+H265</f>
        <v>5.893</v>
      </c>
      <c r="S265" s="103" t="n">
        <f aca="false">O265+L265+I265</f>
        <v>0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91" t="n">
        <f aca="false">AK265+AH265+AE265</f>
        <v>0</v>
      </c>
      <c r="AZ265" s="108"/>
    </row>
    <row r="266" customFormat="false" ht="12" hidden="false" customHeight="true" outlineLevel="0" collapsed="false">
      <c r="A266" s="25" t="n">
        <f aca="false">EDATE(A265,1)</f>
        <v>44743</v>
      </c>
      <c r="B266" s="95" t="n">
        <f aca="false">Inputs!AA261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98" t="n">
        <f aca="false">VLOOKUP($A266,[1]!Table,MATCH(G$4,[1]!Curves,0))</f>
        <v>5.819</v>
      </c>
      <c r="H266" s="99" t="n">
        <f aca="false">Inputs!AE261</f>
        <v>5.899</v>
      </c>
      <c r="I266" s="100" t="n">
        <f aca="false">Inputs!AB261</f>
        <v>0</v>
      </c>
      <c r="J266" s="98" t="n">
        <f aca="false">VLOOKUP($A266,[1]!Table,MATCH(J$4,[1]!Curves,0))</f>
        <v>0</v>
      </c>
      <c r="K266" s="99" t="n">
        <f aca="false">Inputs!AF261</f>
        <v>0.015</v>
      </c>
      <c r="L266" s="100" t="n">
        <f aca="false">Inputs!AC261</f>
        <v>0</v>
      </c>
      <c r="M266" s="105" t="n">
        <v>0</v>
      </c>
      <c r="N266" s="99" t="n">
        <f aca="false">Inputs!AG261</f>
        <v>0</v>
      </c>
      <c r="O266" s="101" t="n">
        <f aca="false">Inputs!AD261</f>
        <v>0</v>
      </c>
      <c r="P266" s="102"/>
      <c r="Q266" s="103" t="n">
        <f aca="false">M266+J266+G266</f>
        <v>5.819</v>
      </c>
      <c r="R266" s="103" t="n">
        <f aca="false">N266+K266+H266</f>
        <v>5.914</v>
      </c>
      <c r="S266" s="103" t="n">
        <f aca="false">O266+L266+I266</f>
        <v>0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91" t="n">
        <f aca="false">AK266+AH266+AE266</f>
        <v>0</v>
      </c>
      <c r="AZ266" s="108"/>
    </row>
    <row r="267" customFormat="false" ht="12" hidden="false" customHeight="true" outlineLevel="0" collapsed="false">
      <c r="A267" s="25" t="n">
        <f aca="false">EDATE(A266,1)</f>
        <v>44774</v>
      </c>
      <c r="B267" s="95" t="n">
        <f aca="false">Inputs!AA262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98" t="n">
        <f aca="false">VLOOKUP($A267,[1]!Table,MATCH(G$4,[1]!Curves,0))</f>
        <v>5.843</v>
      </c>
      <c r="H267" s="99" t="n">
        <f aca="false">Inputs!AE262</f>
        <v>5.923</v>
      </c>
      <c r="I267" s="100" t="n">
        <f aca="false">Inputs!AB262</f>
        <v>0</v>
      </c>
      <c r="J267" s="98" t="n">
        <f aca="false">VLOOKUP($A267,[1]!Table,MATCH(J$4,[1]!Curves,0))</f>
        <v>0</v>
      </c>
      <c r="K267" s="99" t="n">
        <f aca="false">Inputs!AF262</f>
        <v>0.015</v>
      </c>
      <c r="L267" s="100" t="n">
        <f aca="false">Inputs!AC262</f>
        <v>0</v>
      </c>
      <c r="M267" s="105" t="n">
        <v>0</v>
      </c>
      <c r="N267" s="99" t="n">
        <f aca="false">Inputs!AG262</f>
        <v>0</v>
      </c>
      <c r="O267" s="101" t="n">
        <f aca="false">Inputs!AD262</f>
        <v>0</v>
      </c>
      <c r="P267" s="102"/>
      <c r="Q267" s="103" t="n">
        <f aca="false">M267+J267+G267</f>
        <v>5.843</v>
      </c>
      <c r="R267" s="103" t="n">
        <f aca="false">N267+K267+H267</f>
        <v>5.938</v>
      </c>
      <c r="S267" s="103" t="n">
        <f aca="false">O267+L267+I267</f>
        <v>0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91" t="n">
        <f aca="false">AK267+AH267+AE267</f>
        <v>0</v>
      </c>
      <c r="AZ267" s="108"/>
    </row>
    <row r="268" customFormat="false" ht="12" hidden="false" customHeight="true" outlineLevel="0" collapsed="false">
      <c r="A268" s="25" t="n">
        <f aca="false">EDATE(A267,1)</f>
        <v>44805</v>
      </c>
      <c r="B268" s="95" t="n">
        <f aca="false">Inputs!AA263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98" t="n">
        <f aca="false">VLOOKUP($A268,[1]!Table,MATCH(G$4,[1]!Curves,0))</f>
        <v>5.853</v>
      </c>
      <c r="H268" s="99" t="n">
        <f aca="false">Inputs!AE263</f>
        <v>5.933</v>
      </c>
      <c r="I268" s="100" t="n">
        <f aca="false">Inputs!AB263</f>
        <v>0</v>
      </c>
      <c r="J268" s="98" t="n">
        <f aca="false">VLOOKUP($A268,[1]!Table,MATCH(J$4,[1]!Curves,0))</f>
        <v>0</v>
      </c>
      <c r="K268" s="99" t="n">
        <f aca="false">Inputs!AF263</f>
        <v>0.015</v>
      </c>
      <c r="L268" s="100" t="n">
        <f aca="false">Inputs!AC263</f>
        <v>0</v>
      </c>
      <c r="M268" s="105" t="n">
        <v>0</v>
      </c>
      <c r="N268" s="99" t="n">
        <f aca="false">Inputs!AG263</f>
        <v>0</v>
      </c>
      <c r="O268" s="101" t="n">
        <f aca="false">Inputs!AD263</f>
        <v>0</v>
      </c>
      <c r="P268" s="102"/>
      <c r="Q268" s="103" t="n">
        <f aca="false">M268+J268+G268</f>
        <v>5.853</v>
      </c>
      <c r="R268" s="103" t="n">
        <f aca="false">N268+K268+H268</f>
        <v>5.948</v>
      </c>
      <c r="S268" s="103" t="n">
        <f aca="false">O268+L268+I268</f>
        <v>0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91" t="n">
        <f aca="false">AK268+AH268+AE268</f>
        <v>0</v>
      </c>
      <c r="AZ268" s="108"/>
    </row>
    <row r="269" customFormat="false" ht="12" hidden="false" customHeight="true" outlineLevel="0" collapsed="false">
      <c r="A269" s="25" t="n">
        <f aca="false">EDATE(A268,1)</f>
        <v>44835</v>
      </c>
      <c r="B269" s="95" t="n">
        <f aca="false">Inputs!AA264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98" t="n">
        <f aca="false">VLOOKUP($A269,[1]!Table,MATCH(G$4,[1]!Curves,0))</f>
        <v>5.883</v>
      </c>
      <c r="H269" s="99" t="n">
        <f aca="false">Inputs!AE264</f>
        <v>5.963</v>
      </c>
      <c r="I269" s="100" t="n">
        <f aca="false">Inputs!AB264</f>
        <v>0</v>
      </c>
      <c r="J269" s="98" t="n">
        <f aca="false">VLOOKUP($A269,[1]!Table,MATCH(J$4,[1]!Curves,0))</f>
        <v>0</v>
      </c>
      <c r="K269" s="99" t="n">
        <f aca="false">Inputs!AF264</f>
        <v>0.015</v>
      </c>
      <c r="L269" s="100" t="n">
        <f aca="false">Inputs!AC264</f>
        <v>0</v>
      </c>
      <c r="M269" s="105" t="n">
        <v>0</v>
      </c>
      <c r="N269" s="99" t="n">
        <f aca="false">Inputs!AG264</f>
        <v>0</v>
      </c>
      <c r="O269" s="101" t="n">
        <f aca="false">Inputs!AD264</f>
        <v>0</v>
      </c>
      <c r="P269" s="102"/>
      <c r="Q269" s="103" t="n">
        <f aca="false">M269+J269+G269</f>
        <v>5.883</v>
      </c>
      <c r="R269" s="103" t="n">
        <f aca="false">N269+K269+H269</f>
        <v>5.978</v>
      </c>
      <c r="S269" s="103" t="n">
        <f aca="false">O269+L269+I269</f>
        <v>0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91" t="n">
        <f aca="false">AK269+AH269+AE269</f>
        <v>0</v>
      </c>
      <c r="AZ269" s="108"/>
    </row>
    <row r="270" customFormat="false" ht="12" hidden="false" customHeight="true" outlineLevel="0" collapsed="false">
      <c r="A270" s="25" t="n">
        <f aca="false">EDATE(A269,1)</f>
        <v>44866</v>
      </c>
      <c r="B270" s="95" t="n">
        <f aca="false">Inputs!AA265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98" t="n">
        <f aca="false">VLOOKUP($A270,[1]!Table,MATCH(G$4,[1]!Curves,0))</f>
        <v>6.023</v>
      </c>
      <c r="H270" s="99" t="n">
        <f aca="false">Inputs!AE265</f>
        <v>6.103</v>
      </c>
      <c r="I270" s="100" t="n">
        <f aca="false">Inputs!AB265</f>
        <v>0</v>
      </c>
      <c r="J270" s="98" t="n">
        <f aca="false">VLOOKUP($A270,[1]!Table,MATCH(J$4,[1]!Curves,0))</f>
        <v>0</v>
      </c>
      <c r="K270" s="99" t="n">
        <f aca="false">Inputs!AF265</f>
        <v>0.015</v>
      </c>
      <c r="L270" s="100" t="n">
        <f aca="false">Inputs!AC265</f>
        <v>0</v>
      </c>
      <c r="M270" s="105" t="n">
        <v>0</v>
      </c>
      <c r="N270" s="99" t="n">
        <f aca="false">Inputs!AG265</f>
        <v>0</v>
      </c>
      <c r="O270" s="101" t="n">
        <f aca="false">Inputs!AD265</f>
        <v>0</v>
      </c>
      <c r="P270" s="102"/>
      <c r="Q270" s="103" t="n">
        <f aca="false">M270+J270+G270</f>
        <v>6.023</v>
      </c>
      <c r="R270" s="103" t="n">
        <f aca="false">N270+K270+H270</f>
        <v>6.118</v>
      </c>
      <c r="S270" s="103" t="n">
        <f aca="false">O270+L270+I270</f>
        <v>0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91" t="n">
        <f aca="false">AK270+AH270+AE270</f>
        <v>0</v>
      </c>
      <c r="AZ270" s="108"/>
    </row>
    <row r="271" customFormat="false" ht="12" hidden="false" customHeight="true" outlineLevel="0" collapsed="false">
      <c r="A271" s="25" t="n">
        <f aca="false">EDATE(A270,1)</f>
        <v>44896</v>
      </c>
      <c r="B271" s="95" t="n">
        <f aca="false">Inputs!AA266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98" t="n">
        <f aca="false">VLOOKUP($A271,[1]!Table,MATCH(G$4,[1]!Curves,0))</f>
        <v>6.163</v>
      </c>
      <c r="H271" s="99" t="n">
        <f aca="false">Inputs!AE266</f>
        <v>6.243</v>
      </c>
      <c r="I271" s="100" t="n">
        <f aca="false">Inputs!AB266</f>
        <v>0</v>
      </c>
      <c r="J271" s="98" t="n">
        <f aca="false">VLOOKUP($A271,[1]!Table,MATCH(J$4,[1]!Curves,0))</f>
        <v>0</v>
      </c>
      <c r="K271" s="99" t="n">
        <f aca="false">Inputs!AF266</f>
        <v>0.015</v>
      </c>
      <c r="L271" s="100" t="n">
        <f aca="false">Inputs!AC266</f>
        <v>0</v>
      </c>
      <c r="M271" s="105" t="n">
        <v>0</v>
      </c>
      <c r="N271" s="99" t="n">
        <f aca="false">Inputs!AG266</f>
        <v>0</v>
      </c>
      <c r="O271" s="101" t="n">
        <f aca="false">Inputs!AD266</f>
        <v>0</v>
      </c>
      <c r="P271" s="102"/>
      <c r="Q271" s="103" t="n">
        <f aca="false">M271+J271+G271</f>
        <v>6.163</v>
      </c>
      <c r="R271" s="103" t="n">
        <f aca="false">N271+K271+H271</f>
        <v>6.258</v>
      </c>
      <c r="S271" s="103" t="n">
        <f aca="false">O271+L271+I271</f>
        <v>0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91" t="n">
        <f aca="false">AK271+AH271+AE271</f>
        <v>0</v>
      </c>
      <c r="AZ271" s="108"/>
    </row>
    <row r="272" customFormat="false" ht="12" hidden="false" customHeight="true" outlineLevel="0" collapsed="false">
      <c r="A272" s="25" t="n">
        <f aca="false">EDATE(A271,1)</f>
        <v>44927</v>
      </c>
      <c r="B272" s="95" t="n">
        <f aca="false">Inputs!AA267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98" t="n">
        <f aca="false">VLOOKUP($A272,[1]!Table,MATCH(G$4,[1]!Curves,0))</f>
        <v>6.268</v>
      </c>
      <c r="H272" s="99" t="n">
        <f aca="false">Inputs!AE267</f>
        <v>6.348</v>
      </c>
      <c r="I272" s="100" t="n">
        <f aca="false">Inputs!AB267</f>
        <v>0</v>
      </c>
      <c r="J272" s="98" t="str">
        <f aca="false">VLOOKUP($A272,[1]!Table,MATCH(J$4,[1]!Curves,0))</f>
        <v/>
      </c>
      <c r="K272" s="99" t="e">
        <f aca="false">Inputs!AF267</f>
        <v>#VALUE!</v>
      </c>
      <c r="L272" s="100" t="n">
        <f aca="false">Inputs!AC267</f>
        <v>0</v>
      </c>
      <c r="M272" s="105" t="n">
        <v>0</v>
      </c>
      <c r="N272" s="99" t="n">
        <f aca="false">Inputs!AG267</f>
        <v>0</v>
      </c>
      <c r="O272" s="101" t="n">
        <f aca="false">Inputs!AD267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0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e">
        <f aca="false">$F272*J272</f>
        <v>#VALUE!</v>
      </c>
      <c r="AG272" s="90" t="e">
        <f aca="false">$F272*K272</f>
        <v>#VALUE!</v>
      </c>
      <c r="AH272" s="90" t="n">
        <f aca="false">$F272*L272</f>
        <v>0</v>
      </c>
      <c r="AI272" s="90" t="n">
        <f aca="false">$F272*M272</f>
        <v>0</v>
      </c>
      <c r="AJ272" s="90" t="n">
        <f aca="false">$F272*N272</f>
        <v>0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e">
        <f aca="false">-CHOOSE($G$3,AF272-AH272,AH272-AF272)</f>
        <v>#VALUE!</v>
      </c>
      <c r="AO272" s="90" t="n">
        <f aca="false">-CHOOSE($G$3,AI272-AL272,AK272-AI272)</f>
        <v>-0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e">
        <f aca="false">-CHOOSE($G$3,AG272-AF272,AF272-AG272)</f>
        <v>#VALUE!</v>
      </c>
      <c r="AT272" s="90" t="n">
        <f aca="false">-CHOOSE($G$3,AJ272-AI272,AI272-AJ272:AJ273)</f>
        <v>-0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91" t="n">
        <f aca="false">AK272+AH272+AE272</f>
        <v>0</v>
      </c>
      <c r="AZ272" s="108"/>
    </row>
    <row r="273" customFormat="false" ht="12" hidden="false" customHeight="true" outlineLevel="0" collapsed="false">
      <c r="A273" s="25" t="n">
        <f aca="false">EDATE(A272,1)</f>
        <v>44958</v>
      </c>
      <c r="B273" s="95" t="n">
        <f aca="false">Inputs!AA268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98" t="n">
        <f aca="false">VLOOKUP($A273,[1]!Table,MATCH(G$4,[1]!Curves,0))</f>
        <v>6.148</v>
      </c>
      <c r="H273" s="99" t="n">
        <f aca="false">Inputs!AE268</f>
        <v>6.228</v>
      </c>
      <c r="I273" s="100" t="n">
        <f aca="false">Inputs!AB268</f>
        <v>0</v>
      </c>
      <c r="J273" s="98" t="str">
        <f aca="false">VLOOKUP($A273,[1]!Table,MATCH(J$4,[1]!Curves,0))</f>
        <v/>
      </c>
      <c r="K273" s="99" t="e">
        <f aca="false">Inputs!AF268</f>
        <v>#VALUE!</v>
      </c>
      <c r="L273" s="100" t="n">
        <f aca="false">Inputs!AC268</f>
        <v>0</v>
      </c>
      <c r="M273" s="105" t="n">
        <v>0</v>
      </c>
      <c r="N273" s="99" t="n">
        <f aca="false">Inputs!AG268</f>
        <v>0</v>
      </c>
      <c r="O273" s="101" t="n">
        <f aca="false">Inputs!AD268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0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e">
        <f aca="false">$F273*J273</f>
        <v>#VALUE!</v>
      </c>
      <c r="AG273" s="90" t="e">
        <f aca="false">$F273*K273</f>
        <v>#VALUE!</v>
      </c>
      <c r="AH273" s="90" t="n">
        <f aca="false">$F273*L273</f>
        <v>0</v>
      </c>
      <c r="AI273" s="90" t="n">
        <f aca="false">$F273*M273</f>
        <v>0</v>
      </c>
      <c r="AJ273" s="90" t="n">
        <f aca="false">$F273*N273</f>
        <v>0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e">
        <f aca="false">-CHOOSE($G$3,AF273-AH273,AH273-AF273)</f>
        <v>#VALUE!</v>
      </c>
      <c r="AO273" s="90" t="n">
        <f aca="false">-CHOOSE($G$3,AI273-AL273,AK273-AI273)</f>
        <v>-0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e">
        <f aca="false">-CHOOSE($G$3,AG273-AF273,AF273-AG273)</f>
        <v>#VALUE!</v>
      </c>
      <c r="AT273" s="90" t="n">
        <f aca="false">-CHOOSE($G$3,AJ273-AI273,AI273-AJ273:AJ274)</f>
        <v>-0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91" t="n">
        <f aca="false">AK273+AH273+AE273</f>
        <v>0</v>
      </c>
      <c r="AZ273" s="108"/>
    </row>
    <row r="274" customFormat="false" ht="12" hidden="false" customHeight="true" outlineLevel="0" collapsed="false">
      <c r="A274" s="25" t="n">
        <f aca="false">EDATE(A273,1)</f>
        <v>44986</v>
      </c>
      <c r="B274" s="95" t="n">
        <f aca="false">Inputs!AA269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98" t="n">
        <f aca="false">VLOOKUP($A274,[1]!Table,MATCH(G$4,[1]!Curves,0))</f>
        <v>6.023</v>
      </c>
      <c r="H274" s="99" t="n">
        <f aca="false">Inputs!AE269</f>
        <v>6.103</v>
      </c>
      <c r="I274" s="100" t="n">
        <f aca="false">Inputs!AB269</f>
        <v>0</v>
      </c>
      <c r="J274" s="98" t="str">
        <f aca="false">VLOOKUP($A274,[1]!Table,MATCH(J$4,[1]!Curves,0))</f>
        <v/>
      </c>
      <c r="K274" s="99" t="e">
        <f aca="false">Inputs!AF269</f>
        <v>#VALUE!</v>
      </c>
      <c r="L274" s="100" t="n">
        <f aca="false">Inputs!AC269</f>
        <v>0</v>
      </c>
      <c r="M274" s="105" t="n">
        <v>0</v>
      </c>
      <c r="N274" s="99" t="n">
        <f aca="false">Inputs!AG269</f>
        <v>0</v>
      </c>
      <c r="O274" s="101" t="n">
        <f aca="false">Inputs!AD269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0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e">
        <f aca="false">$F274*J274</f>
        <v>#VALUE!</v>
      </c>
      <c r="AG274" s="90" t="e">
        <f aca="false">$F274*K274</f>
        <v>#VALUE!</v>
      </c>
      <c r="AH274" s="90" t="n">
        <f aca="false">$F274*L274</f>
        <v>0</v>
      </c>
      <c r="AI274" s="90" t="n">
        <f aca="false">$F274*M274</f>
        <v>0</v>
      </c>
      <c r="AJ274" s="90" t="n">
        <f aca="false">$F274*N274</f>
        <v>0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e">
        <f aca="false">-CHOOSE($G$3,AF274-AH274,AH274-AF274)</f>
        <v>#VALUE!</v>
      </c>
      <c r="AO274" s="90" t="n">
        <f aca="false">-CHOOSE($G$3,AI274-AL274,AK274-AI274)</f>
        <v>-0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e">
        <f aca="false">-CHOOSE($G$3,AG274-AF274,AF274-AG274)</f>
        <v>#VALUE!</v>
      </c>
      <c r="AT274" s="90" t="n">
        <f aca="false">-CHOOSE($G$3,AJ274-AI274,AI274-AJ274:AJ275)</f>
        <v>-0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91" t="n">
        <f aca="false">AK274+AH274+AE274</f>
        <v>0</v>
      </c>
      <c r="AZ274" s="108"/>
    </row>
    <row r="275" customFormat="false" ht="12" hidden="false" customHeight="true" outlineLevel="0" collapsed="false">
      <c r="A275" s="25" t="n">
        <f aca="false">EDATE(A274,1)</f>
        <v>45017</v>
      </c>
      <c r="B275" s="95" t="n">
        <f aca="false">Inputs!AA270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98" t="n">
        <f aca="false">VLOOKUP($A275,[1]!Table,MATCH(G$4,[1]!Curves,0))</f>
        <v>5.893</v>
      </c>
      <c r="H275" s="99" t="n">
        <f aca="false">Inputs!AE270</f>
        <v>5.973</v>
      </c>
      <c r="I275" s="100" t="n">
        <f aca="false">Inputs!AB270</f>
        <v>0</v>
      </c>
      <c r="J275" s="98" t="str">
        <f aca="false">VLOOKUP($A275,[1]!Table,MATCH(J$4,[1]!Curves,0))</f>
        <v/>
      </c>
      <c r="K275" s="99" t="e">
        <f aca="false">Inputs!AF270</f>
        <v>#VALUE!</v>
      </c>
      <c r="L275" s="100" t="n">
        <f aca="false">Inputs!AC270</f>
        <v>0</v>
      </c>
      <c r="M275" s="105" t="n">
        <v>0</v>
      </c>
      <c r="N275" s="99" t="n">
        <f aca="false">Inputs!AG270</f>
        <v>0</v>
      </c>
      <c r="O275" s="101" t="n">
        <f aca="false">Inputs!AD270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0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e">
        <f aca="false">$F275*J275</f>
        <v>#VALUE!</v>
      </c>
      <c r="AG275" s="90" t="e">
        <f aca="false">$F275*K275</f>
        <v>#VALUE!</v>
      </c>
      <c r="AH275" s="90" t="n">
        <f aca="false">$F275*L275</f>
        <v>0</v>
      </c>
      <c r="AI275" s="90" t="n">
        <f aca="false">$F275*M275</f>
        <v>0</v>
      </c>
      <c r="AJ275" s="90" t="n">
        <f aca="false">$F275*N275</f>
        <v>0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e">
        <f aca="false">-CHOOSE($G$3,AF275-AH275,AH275-AF275)</f>
        <v>#VALUE!</v>
      </c>
      <c r="AO275" s="90" t="n">
        <f aca="false">-CHOOSE($G$3,AI275-AL275,AK275-AI275)</f>
        <v>-0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e">
        <f aca="false">-CHOOSE($G$3,AG275-AF275,AF275-AG275)</f>
        <v>#VALUE!</v>
      </c>
      <c r="AT275" s="90" t="n">
        <f aca="false">-CHOOSE($G$3,AJ275-AI275,AI275-AJ275:AJ276)</f>
        <v>-0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91" t="n">
        <f aca="false">AK275+AH275+AE275</f>
        <v>0</v>
      </c>
      <c r="AZ275" s="108"/>
    </row>
    <row r="276" customFormat="false" ht="12" hidden="false" customHeight="true" outlineLevel="0" collapsed="false">
      <c r="A276" s="25" t="n">
        <f aca="false">EDATE(A275,1)</f>
        <v>45047</v>
      </c>
      <c r="B276" s="95" t="n">
        <f aca="false">Inputs!AA271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98" t="n">
        <f aca="false">VLOOKUP($A276,[1]!Table,MATCH(G$4,[1]!Curves,0))</f>
        <v>5.883</v>
      </c>
      <c r="H276" s="99" t="n">
        <f aca="false">Inputs!AE271</f>
        <v>5.963</v>
      </c>
      <c r="I276" s="100" t="n">
        <f aca="false">Inputs!AB271</f>
        <v>0</v>
      </c>
      <c r="J276" s="98" t="str">
        <f aca="false">VLOOKUP($A276,[1]!Table,MATCH(J$4,[1]!Curves,0))</f>
        <v/>
      </c>
      <c r="K276" s="99" t="e">
        <f aca="false">Inputs!AF271</f>
        <v>#VALUE!</v>
      </c>
      <c r="L276" s="100" t="n">
        <f aca="false">Inputs!AC271</f>
        <v>0</v>
      </c>
      <c r="M276" s="105" t="n">
        <v>0</v>
      </c>
      <c r="N276" s="99" t="n">
        <f aca="false">Inputs!AG271</f>
        <v>0</v>
      </c>
      <c r="O276" s="101" t="n">
        <f aca="false">Inputs!AD271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0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e">
        <f aca="false">$F276*J276</f>
        <v>#VALUE!</v>
      </c>
      <c r="AG276" s="90" t="e">
        <f aca="false">$F276*K276</f>
        <v>#VALUE!</v>
      </c>
      <c r="AH276" s="90" t="n">
        <f aca="false">$F276*L276</f>
        <v>0</v>
      </c>
      <c r="AI276" s="90" t="n">
        <f aca="false">$F276*M276</f>
        <v>0</v>
      </c>
      <c r="AJ276" s="90" t="n">
        <f aca="false">$F276*N276</f>
        <v>0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e">
        <f aca="false">-CHOOSE($G$3,AF276-AH276,AH276-AF276)</f>
        <v>#VALUE!</v>
      </c>
      <c r="AO276" s="90" t="n">
        <f aca="false">-CHOOSE($G$3,AI276-AL276,AK276-AI276)</f>
        <v>-0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e">
        <f aca="false">-CHOOSE($G$3,AG276-AF276,AF276-AG276)</f>
        <v>#VALUE!</v>
      </c>
      <c r="AT276" s="90" t="n">
        <f aca="false">-CHOOSE($G$3,AJ276-AI276,AI276-AJ276:AJ277)</f>
        <v>-0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91" t="n">
        <f aca="false">AK276+AH276+AE276</f>
        <v>0</v>
      </c>
      <c r="AZ276" s="108"/>
    </row>
    <row r="277" customFormat="false" ht="12" hidden="false" customHeight="true" outlineLevel="0" collapsed="false">
      <c r="A277" s="25" t="n">
        <f aca="false">EDATE(A276,1)</f>
        <v>45078</v>
      </c>
      <c r="B277" s="95" t="n">
        <f aca="false">Inputs!AA272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98" t="n">
        <f aca="false">VLOOKUP($A277,[1]!Table,MATCH(G$4,[1]!Curves,0))</f>
        <v>5.903</v>
      </c>
      <c r="H277" s="99" t="n">
        <f aca="false">Inputs!AE272</f>
        <v>5.983</v>
      </c>
      <c r="I277" s="100" t="n">
        <f aca="false">Inputs!AB272</f>
        <v>0</v>
      </c>
      <c r="J277" s="98" t="str">
        <f aca="false">VLOOKUP($A277,[1]!Table,MATCH(J$4,[1]!Curves,0))</f>
        <v/>
      </c>
      <c r="K277" s="99" t="e">
        <f aca="false">Inputs!AF272</f>
        <v>#VALUE!</v>
      </c>
      <c r="L277" s="100" t="n">
        <f aca="false">Inputs!AC272</f>
        <v>0</v>
      </c>
      <c r="M277" s="105" t="n">
        <v>0</v>
      </c>
      <c r="N277" s="99" t="n">
        <f aca="false">Inputs!AG272</f>
        <v>0</v>
      </c>
      <c r="O277" s="101" t="n">
        <f aca="false">Inputs!AD272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0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e">
        <f aca="false">$F277*J277</f>
        <v>#VALUE!</v>
      </c>
      <c r="AG277" s="90" t="e">
        <f aca="false">$F277*K277</f>
        <v>#VALUE!</v>
      </c>
      <c r="AH277" s="90" t="n">
        <f aca="false">$F277*L277</f>
        <v>0</v>
      </c>
      <c r="AI277" s="90" t="n">
        <f aca="false">$F277*M277</f>
        <v>0</v>
      </c>
      <c r="AJ277" s="90" t="n">
        <f aca="false">$F277*N277</f>
        <v>0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e">
        <f aca="false">-CHOOSE($G$3,AF277-AH277,AH277-AF277)</f>
        <v>#VALUE!</v>
      </c>
      <c r="AO277" s="90" t="n">
        <f aca="false">-CHOOSE($G$3,AI277-AL277,AK277-AI277)</f>
        <v>-0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e">
        <f aca="false">-CHOOSE($G$3,AG277-AF277,AF277-AG277)</f>
        <v>#VALUE!</v>
      </c>
      <c r="AT277" s="90" t="n">
        <f aca="false">-CHOOSE($G$3,AJ277-AI277,AI277-AJ277:AJ278)</f>
        <v>-0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91" t="n">
        <f aca="false">AK277+AH277+AE277</f>
        <v>0</v>
      </c>
      <c r="AZ277" s="108"/>
    </row>
    <row r="278" customFormat="false" ht="12" hidden="false" customHeight="true" outlineLevel="0" collapsed="false">
      <c r="A278" s="25" t="n">
        <f aca="false">EDATE(A277,1)</f>
        <v>45108</v>
      </c>
      <c r="B278" s="95" t="n">
        <f aca="false">Inputs!AA273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98" t="n">
        <f aca="false">VLOOKUP($A278,[1]!Table,MATCH(G$4,[1]!Curves,0))</f>
        <v>5.924</v>
      </c>
      <c r="H278" s="99" t="n">
        <f aca="false">Inputs!AE273</f>
        <v>6.004</v>
      </c>
      <c r="I278" s="100" t="n">
        <f aca="false">Inputs!AB273</f>
        <v>0</v>
      </c>
      <c r="J278" s="98" t="str">
        <f aca="false">VLOOKUP($A278,[1]!Table,MATCH(J$4,[1]!Curves,0))</f>
        <v/>
      </c>
      <c r="K278" s="99" t="e">
        <f aca="false">Inputs!AF273</f>
        <v>#VALUE!</v>
      </c>
      <c r="L278" s="100" t="n">
        <f aca="false">Inputs!AC273</f>
        <v>0</v>
      </c>
      <c r="M278" s="105" t="n">
        <v>0</v>
      </c>
      <c r="N278" s="99" t="n">
        <f aca="false">Inputs!AG273</f>
        <v>0</v>
      </c>
      <c r="O278" s="101" t="n">
        <f aca="false">Inputs!AD273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0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e">
        <f aca="false">$F278*J278</f>
        <v>#VALUE!</v>
      </c>
      <c r="AG278" s="90" t="e">
        <f aca="false">$F278*K278</f>
        <v>#VALUE!</v>
      </c>
      <c r="AH278" s="90" t="n">
        <f aca="false">$F278*L278</f>
        <v>0</v>
      </c>
      <c r="AI278" s="90" t="n">
        <f aca="false">$F278*M278</f>
        <v>0</v>
      </c>
      <c r="AJ278" s="90" t="n">
        <f aca="false">$F278*N278</f>
        <v>0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e">
        <f aca="false">-CHOOSE($G$3,AF278-AH278,AH278-AF278)</f>
        <v>#VALUE!</v>
      </c>
      <c r="AO278" s="90" t="n">
        <f aca="false">-CHOOSE($G$3,AI278-AL278,AK278-AI278)</f>
        <v>-0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e">
        <f aca="false">-CHOOSE($G$3,AG278-AF278,AF278-AG278)</f>
        <v>#VALUE!</v>
      </c>
      <c r="AT278" s="90" t="n">
        <f aca="false">-CHOOSE($G$3,AJ278-AI278,AI278-AJ278:AJ279)</f>
        <v>-0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91" t="n">
        <f aca="false">AK278+AH278+AE278</f>
        <v>0</v>
      </c>
      <c r="AZ278" s="108"/>
    </row>
    <row r="279" customFormat="false" ht="12" hidden="false" customHeight="true" outlineLevel="0" collapsed="false">
      <c r="A279" s="25" t="n">
        <f aca="false">EDATE(A278,1)</f>
        <v>45139</v>
      </c>
      <c r="B279" s="95" t="n">
        <f aca="false">Inputs!AA274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98" t="n">
        <f aca="false">VLOOKUP($A279,[1]!Table,MATCH(G$4,[1]!Curves,0))</f>
        <v>5.948</v>
      </c>
      <c r="H279" s="99" t="n">
        <f aca="false">Inputs!AE274</f>
        <v>6.028</v>
      </c>
      <c r="I279" s="100" t="n">
        <f aca="false">Inputs!AB274</f>
        <v>0</v>
      </c>
      <c r="J279" s="98" t="str">
        <f aca="false">VLOOKUP($A279,[1]!Table,MATCH(J$4,[1]!Curves,0))</f>
        <v/>
      </c>
      <c r="K279" s="99" t="e">
        <f aca="false">Inputs!AF274</f>
        <v>#VALUE!</v>
      </c>
      <c r="L279" s="100" t="n">
        <f aca="false">Inputs!AC274</f>
        <v>0</v>
      </c>
      <c r="M279" s="105" t="n">
        <v>0</v>
      </c>
      <c r="N279" s="99" t="n">
        <f aca="false">Inputs!AG274</f>
        <v>0</v>
      </c>
      <c r="O279" s="101" t="n">
        <f aca="false">Inputs!AD274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0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e">
        <f aca="false">$F279*J279</f>
        <v>#VALUE!</v>
      </c>
      <c r="AG279" s="90" t="e">
        <f aca="false">$F279*K279</f>
        <v>#VALUE!</v>
      </c>
      <c r="AH279" s="90" t="n">
        <f aca="false">$F279*L279</f>
        <v>0</v>
      </c>
      <c r="AI279" s="90" t="n">
        <f aca="false">$F279*M279</f>
        <v>0</v>
      </c>
      <c r="AJ279" s="90" t="n">
        <f aca="false">$F279*N279</f>
        <v>0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e">
        <f aca="false">-CHOOSE($G$3,AF279-AH279,AH279-AF279)</f>
        <v>#VALUE!</v>
      </c>
      <c r="AO279" s="90" t="n">
        <f aca="false">-CHOOSE($G$3,AI279-AL279,AK279-AI279)</f>
        <v>-0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e">
        <f aca="false">-CHOOSE($G$3,AG279-AF279,AF279-AG279)</f>
        <v>#VALUE!</v>
      </c>
      <c r="AT279" s="90" t="n">
        <f aca="false">-CHOOSE($G$3,AJ279-AI279,AI279-AJ279:AJ280)</f>
        <v>-0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91" t="n">
        <f aca="false">AK279+AH279+AE279</f>
        <v>0</v>
      </c>
      <c r="AZ279" s="108"/>
    </row>
    <row r="280" customFormat="false" ht="12" hidden="false" customHeight="true" outlineLevel="0" collapsed="false">
      <c r="A280" s="25" t="n">
        <f aca="false">EDATE(A279,1)</f>
        <v>45170</v>
      </c>
      <c r="B280" s="95" t="n">
        <f aca="false">Inputs!AA275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98" t="n">
        <f aca="false">VLOOKUP($A280,[1]!Table,MATCH(G$4,[1]!Curves,0))</f>
        <v>5.958</v>
      </c>
      <c r="H280" s="99" t="n">
        <f aca="false">Inputs!AE275</f>
        <v>6.038</v>
      </c>
      <c r="I280" s="100" t="n">
        <f aca="false">Inputs!AB275</f>
        <v>0</v>
      </c>
      <c r="J280" s="98" t="str">
        <f aca="false">VLOOKUP($A280,[1]!Table,MATCH(J$4,[1]!Curves,0))</f>
        <v/>
      </c>
      <c r="K280" s="99" t="e">
        <f aca="false">Inputs!AF275</f>
        <v>#VALUE!</v>
      </c>
      <c r="L280" s="100" t="n">
        <f aca="false">Inputs!AC275</f>
        <v>0</v>
      </c>
      <c r="M280" s="105" t="n">
        <v>0</v>
      </c>
      <c r="N280" s="99" t="n">
        <f aca="false">Inputs!AG275</f>
        <v>0</v>
      </c>
      <c r="O280" s="101" t="n">
        <f aca="false">Inputs!AD275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0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e">
        <f aca="false">$F280*J280</f>
        <v>#VALUE!</v>
      </c>
      <c r="AG280" s="90" t="e">
        <f aca="false">$F280*K280</f>
        <v>#VALUE!</v>
      </c>
      <c r="AH280" s="90" t="n">
        <f aca="false">$F280*L280</f>
        <v>0</v>
      </c>
      <c r="AI280" s="90" t="n">
        <f aca="false">$F280*M280</f>
        <v>0</v>
      </c>
      <c r="AJ280" s="90" t="n">
        <f aca="false">$F280*N280</f>
        <v>0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e">
        <f aca="false">-CHOOSE($G$3,AF280-AH280,AH280-AF280)</f>
        <v>#VALUE!</v>
      </c>
      <c r="AO280" s="90" t="n">
        <f aca="false">-CHOOSE($G$3,AI280-AL280,AK280-AI280)</f>
        <v>-0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e">
        <f aca="false">-CHOOSE($G$3,AG280-AF280,AF280-AG280)</f>
        <v>#VALUE!</v>
      </c>
      <c r="AT280" s="90" t="n">
        <f aca="false">-CHOOSE($G$3,AJ280-AI280,AI280-AJ280:AJ281)</f>
        <v>-0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91" t="n">
        <f aca="false">AK280+AH280+AE280</f>
        <v>0</v>
      </c>
      <c r="AZ280" s="108"/>
    </row>
    <row r="281" customFormat="false" ht="12" hidden="false" customHeight="true" outlineLevel="0" collapsed="false">
      <c r="A281" s="25" t="n">
        <f aca="false">EDATE(A280,1)</f>
        <v>45200</v>
      </c>
      <c r="B281" s="95" t="n">
        <f aca="false">Inputs!AA276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98" t="n">
        <f aca="false">VLOOKUP($A281,[1]!Table,MATCH(G$4,[1]!Curves,0))</f>
        <v>5.988</v>
      </c>
      <c r="H281" s="99" t="n">
        <f aca="false">Inputs!AE276</f>
        <v>6.068</v>
      </c>
      <c r="I281" s="100" t="n">
        <f aca="false">Inputs!AB276</f>
        <v>0</v>
      </c>
      <c r="J281" s="98" t="str">
        <f aca="false">VLOOKUP($A281,[1]!Table,MATCH(J$4,[1]!Curves,0))</f>
        <v/>
      </c>
      <c r="K281" s="99" t="e">
        <f aca="false">Inputs!AF276</f>
        <v>#VALUE!</v>
      </c>
      <c r="L281" s="100" t="n">
        <f aca="false">Inputs!AC276</f>
        <v>0</v>
      </c>
      <c r="M281" s="105" t="n">
        <v>0</v>
      </c>
      <c r="N281" s="99" t="n">
        <f aca="false">Inputs!AG276</f>
        <v>0</v>
      </c>
      <c r="O281" s="101" t="n">
        <f aca="false">Inputs!AD276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0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e">
        <f aca="false">$F281*J281</f>
        <v>#VALUE!</v>
      </c>
      <c r="AG281" s="90" t="e">
        <f aca="false">$F281*K281</f>
        <v>#VALUE!</v>
      </c>
      <c r="AH281" s="90" t="n">
        <f aca="false">$F281*L281</f>
        <v>0</v>
      </c>
      <c r="AI281" s="90" t="n">
        <f aca="false">$F281*M281</f>
        <v>0</v>
      </c>
      <c r="AJ281" s="90" t="n">
        <f aca="false">$F281*N281</f>
        <v>0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e">
        <f aca="false">-CHOOSE($G$3,AF281-AH281,AH281-AF281)</f>
        <v>#VALUE!</v>
      </c>
      <c r="AO281" s="90" t="n">
        <f aca="false">-CHOOSE($G$3,AI281-AL281,AK281-AI281)</f>
        <v>-0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e">
        <f aca="false">-CHOOSE($G$3,AG281-AF281,AF281-AG281)</f>
        <v>#VALUE!</v>
      </c>
      <c r="AT281" s="90" t="n">
        <f aca="false">-CHOOSE($G$3,AJ281-AI281,AI281-AJ281:AJ282)</f>
        <v>-0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91" t="n">
        <f aca="false">AK281+AH281+AE281</f>
        <v>0</v>
      </c>
      <c r="AZ281" s="108"/>
    </row>
    <row r="282" customFormat="false" ht="12" hidden="false" customHeight="true" outlineLevel="0" collapsed="false">
      <c r="A282" s="25" t="n">
        <f aca="false">EDATE(A281,1)</f>
        <v>45231</v>
      </c>
      <c r="B282" s="95" t="n">
        <f aca="false">Inputs!AA277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98" t="n">
        <f aca="false">VLOOKUP($A282,[1]!Table,MATCH(G$4,[1]!Curves,0))</f>
        <v>6.128</v>
      </c>
      <c r="H282" s="99" t="n">
        <f aca="false">Inputs!AE277</f>
        <v>6.208</v>
      </c>
      <c r="I282" s="100" t="n">
        <f aca="false">Inputs!AB277</f>
        <v>0</v>
      </c>
      <c r="J282" s="98" t="str">
        <f aca="false">VLOOKUP($A282,[1]!Table,MATCH(J$4,[1]!Curves,0))</f>
        <v/>
      </c>
      <c r="K282" s="99" t="e">
        <f aca="false">Inputs!AF277</f>
        <v>#VALUE!</v>
      </c>
      <c r="L282" s="100" t="n">
        <f aca="false">Inputs!AC277</f>
        <v>0</v>
      </c>
      <c r="M282" s="105" t="n">
        <v>0</v>
      </c>
      <c r="N282" s="99" t="n">
        <f aca="false">Inputs!AG277</f>
        <v>0</v>
      </c>
      <c r="O282" s="101" t="n">
        <f aca="false">Inputs!AD277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0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e">
        <f aca="false">$F282*J282</f>
        <v>#VALUE!</v>
      </c>
      <c r="AG282" s="90" t="e">
        <f aca="false">$F282*K282</f>
        <v>#VALUE!</v>
      </c>
      <c r="AH282" s="90" t="n">
        <f aca="false">$F282*L282</f>
        <v>0</v>
      </c>
      <c r="AI282" s="90" t="n">
        <f aca="false">$F282*M282</f>
        <v>0</v>
      </c>
      <c r="AJ282" s="90" t="n">
        <f aca="false">$F282*N282</f>
        <v>0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e">
        <f aca="false">-CHOOSE($G$3,AF282-AH282,AH282-AF282)</f>
        <v>#VALUE!</v>
      </c>
      <c r="AO282" s="90" t="n">
        <f aca="false">-CHOOSE($G$3,AI282-AL282,AK282-AI282)</f>
        <v>-0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e">
        <f aca="false">-CHOOSE($G$3,AG282-AF282,AF282-AG282)</f>
        <v>#VALUE!</v>
      </c>
      <c r="AT282" s="90" t="n">
        <f aca="false">-CHOOSE($G$3,AJ282-AI282,AI282-AJ282:AJ283)</f>
        <v>-0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91" t="n">
        <f aca="false">AK282+AH282+AE282</f>
        <v>0</v>
      </c>
      <c r="AZ282" s="108"/>
    </row>
    <row r="283" customFormat="false" ht="12" hidden="false" customHeight="true" outlineLevel="0" collapsed="false">
      <c r="A283" s="25" t="n">
        <f aca="false">EDATE(A282,1)</f>
        <v>45261</v>
      </c>
      <c r="B283" s="95" t="n">
        <f aca="false">Inputs!AA278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98" t="n">
        <f aca="false">VLOOKUP($A283,[1]!Table,MATCH(G$4,[1]!Curves,0))</f>
        <v>6.268</v>
      </c>
      <c r="H283" s="99" t="n">
        <f aca="false">Inputs!AE278</f>
        <v>6.348</v>
      </c>
      <c r="I283" s="100" t="n">
        <f aca="false">Inputs!AB278</f>
        <v>0</v>
      </c>
      <c r="J283" s="98" t="str">
        <f aca="false">VLOOKUP($A283,[1]!Table,MATCH(J$4,[1]!Curves,0))</f>
        <v/>
      </c>
      <c r="K283" s="99" t="e">
        <f aca="false">Inputs!AF278</f>
        <v>#VALUE!</v>
      </c>
      <c r="L283" s="100" t="n">
        <f aca="false">Inputs!AC278</f>
        <v>0</v>
      </c>
      <c r="M283" s="105" t="n">
        <v>0</v>
      </c>
      <c r="N283" s="99" t="n">
        <f aca="false">Inputs!AG278</f>
        <v>0</v>
      </c>
      <c r="O283" s="101" t="n">
        <f aca="false">Inputs!AD278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0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e">
        <f aca="false">$F283*J283</f>
        <v>#VALUE!</v>
      </c>
      <c r="AG283" s="90" t="e">
        <f aca="false">$F283*K283</f>
        <v>#VALUE!</v>
      </c>
      <c r="AH283" s="90" t="n">
        <f aca="false">$F283*L283</f>
        <v>0</v>
      </c>
      <c r="AI283" s="90" t="n">
        <f aca="false">$F283*M283</f>
        <v>0</v>
      </c>
      <c r="AJ283" s="90" t="n">
        <f aca="false">$F283*N283</f>
        <v>0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e">
        <f aca="false">-CHOOSE($G$3,AF283-AH283,AH283-AF283)</f>
        <v>#VALUE!</v>
      </c>
      <c r="AO283" s="90" t="n">
        <f aca="false">-CHOOSE($G$3,AI283-AL283,AK283-AI283)</f>
        <v>-0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e">
        <f aca="false">-CHOOSE($G$3,AG283-AF283,AF283-AG283)</f>
        <v>#VALUE!</v>
      </c>
      <c r="AT283" s="90" t="n">
        <f aca="false">-CHOOSE($G$3,AJ283-AI283,AI283-AJ283:AJ284)</f>
        <v>-0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91" t="n">
        <f aca="false">AK283+AH283+AE283</f>
        <v>0</v>
      </c>
      <c r="AZ283" s="108"/>
    </row>
    <row r="284" customFormat="false" ht="12" hidden="false" customHeight="true" outlineLevel="0" collapsed="false">
      <c r="A284" s="25" t="n">
        <f aca="false">EDATE(A283,1)</f>
        <v>45292</v>
      </c>
      <c r="B284" s="95" t="n">
        <f aca="false">Inputs!AA279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98" t="n">
        <f aca="false">VLOOKUP($A284,[1]!Table,MATCH(G$4,[1]!Curves,0))</f>
        <v>6.373</v>
      </c>
      <c r="H284" s="99" t="n">
        <f aca="false">Inputs!AE279</f>
        <v>6.453</v>
      </c>
      <c r="I284" s="100" t="n">
        <f aca="false">Inputs!AB279</f>
        <v>0</v>
      </c>
      <c r="J284" s="98" t="str">
        <f aca="false">VLOOKUP($A284,[1]!Table,MATCH(J$4,[1]!Curves,0))</f>
        <v/>
      </c>
      <c r="K284" s="99" t="e">
        <f aca="false">Inputs!AF279</f>
        <v>#VALUE!</v>
      </c>
      <c r="L284" s="100" t="n">
        <f aca="false">Inputs!AC279</f>
        <v>0</v>
      </c>
      <c r="M284" s="105" t="n">
        <v>0</v>
      </c>
      <c r="N284" s="99" t="n">
        <f aca="false">Inputs!AG279</f>
        <v>0</v>
      </c>
      <c r="O284" s="101" t="n">
        <f aca="false">Inputs!AD279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0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e">
        <f aca="false">$F284*J284</f>
        <v>#VALUE!</v>
      </c>
      <c r="AG284" s="90" t="e">
        <f aca="false">$F284*K284</f>
        <v>#VALUE!</v>
      </c>
      <c r="AH284" s="90" t="n">
        <f aca="false">$F284*L284</f>
        <v>0</v>
      </c>
      <c r="AI284" s="90" t="n">
        <f aca="false">$F284*M284</f>
        <v>0</v>
      </c>
      <c r="AJ284" s="90" t="n">
        <f aca="false">$F284*N284</f>
        <v>0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e">
        <f aca="false">-CHOOSE($G$3,AF284-AH284,AH284-AF284)</f>
        <v>#VALUE!</v>
      </c>
      <c r="AO284" s="90" t="n">
        <f aca="false">-CHOOSE($G$3,AI284-AL284,AK284-AI284)</f>
        <v>-0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e">
        <f aca="false">-CHOOSE($G$3,AG284-AF284,AF284-AG284)</f>
        <v>#VALUE!</v>
      </c>
      <c r="AT284" s="90" t="n">
        <f aca="false">-CHOOSE($G$3,AJ284-AI284,AI284-AJ284:AJ285)</f>
        <v>-0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91" t="n">
        <f aca="false">AK284+AH284+AE284</f>
        <v>0</v>
      </c>
      <c r="AZ284" s="108"/>
    </row>
    <row r="285" customFormat="false" ht="12" hidden="false" customHeight="true" outlineLevel="0" collapsed="false">
      <c r="A285" s="25" t="n">
        <f aca="false">EDATE(A284,1)</f>
        <v>45323</v>
      </c>
      <c r="B285" s="95" t="n">
        <f aca="false">Inputs!AA280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98" t="n">
        <f aca="false">VLOOKUP($A285,[1]!Table,MATCH(G$4,[1]!Curves,0))</f>
        <v>6.253</v>
      </c>
      <c r="H285" s="99" t="n">
        <f aca="false">Inputs!AE280</f>
        <v>6.333</v>
      </c>
      <c r="I285" s="100" t="n">
        <f aca="false">Inputs!AB280</f>
        <v>0</v>
      </c>
      <c r="J285" s="98" t="str">
        <f aca="false">VLOOKUP($A285,[1]!Table,MATCH(J$4,[1]!Curves,0))</f>
        <v/>
      </c>
      <c r="K285" s="99" t="e">
        <f aca="false">Inputs!AF280</f>
        <v>#VALUE!</v>
      </c>
      <c r="L285" s="100" t="n">
        <f aca="false">Inputs!AC280</f>
        <v>0</v>
      </c>
      <c r="M285" s="105" t="n">
        <v>0</v>
      </c>
      <c r="N285" s="99" t="n">
        <f aca="false">Inputs!AG280</f>
        <v>0</v>
      </c>
      <c r="O285" s="101" t="n">
        <f aca="false">Inputs!AD280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0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e">
        <f aca="false">$F285*J285</f>
        <v>#VALUE!</v>
      </c>
      <c r="AG285" s="90" t="e">
        <f aca="false">$F285*K285</f>
        <v>#VALUE!</v>
      </c>
      <c r="AH285" s="90" t="n">
        <f aca="false">$F285*L285</f>
        <v>0</v>
      </c>
      <c r="AI285" s="90" t="n">
        <f aca="false">$F285*M285</f>
        <v>0</v>
      </c>
      <c r="AJ285" s="90" t="n">
        <f aca="false">$F285*N285</f>
        <v>0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e">
        <f aca="false">-CHOOSE($G$3,AF285-AH285,AH285-AF285)</f>
        <v>#VALUE!</v>
      </c>
      <c r="AO285" s="90" t="n">
        <f aca="false">-CHOOSE($G$3,AI285-AL285,AK285-AI285)</f>
        <v>-0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e">
        <f aca="false">-CHOOSE($G$3,AG285-AF285,AF285-AG285)</f>
        <v>#VALUE!</v>
      </c>
      <c r="AT285" s="90" t="n">
        <f aca="false">-CHOOSE($G$3,AJ285-AI285,AI285-AJ285:AJ286)</f>
        <v>-0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91" t="n">
        <f aca="false">AK285+AH285+AE285</f>
        <v>0</v>
      </c>
      <c r="AZ285" s="108"/>
    </row>
    <row r="286" customFormat="false" ht="12" hidden="false" customHeight="true" outlineLevel="0" collapsed="false">
      <c r="A286" s="25" t="n">
        <f aca="false">EDATE(A285,1)</f>
        <v>45352</v>
      </c>
      <c r="B286" s="95" t="n">
        <f aca="false">Inputs!AA281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98" t="n">
        <f aca="false">VLOOKUP($A286,[1]!Table,MATCH(G$4,[1]!Curves,0))</f>
        <v>6.128</v>
      </c>
      <c r="H286" s="99" t="n">
        <f aca="false">Inputs!AE281</f>
        <v>6.208</v>
      </c>
      <c r="I286" s="100" t="n">
        <f aca="false">Inputs!AB281</f>
        <v>0</v>
      </c>
      <c r="J286" s="98" t="str">
        <f aca="false">VLOOKUP($A286,[1]!Table,MATCH(J$4,[1]!Curves,0))</f>
        <v/>
      </c>
      <c r="K286" s="99" t="e">
        <f aca="false">Inputs!AF281</f>
        <v>#VALUE!</v>
      </c>
      <c r="L286" s="100" t="n">
        <f aca="false">Inputs!AC281</f>
        <v>0</v>
      </c>
      <c r="M286" s="105" t="n">
        <v>0</v>
      </c>
      <c r="N286" s="99" t="n">
        <f aca="false">Inputs!AG281</f>
        <v>0</v>
      </c>
      <c r="O286" s="101" t="n">
        <f aca="false">Inputs!AD281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0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e">
        <f aca="false">$F286*J286</f>
        <v>#VALUE!</v>
      </c>
      <c r="AG286" s="90" t="e">
        <f aca="false">$F286*K286</f>
        <v>#VALUE!</v>
      </c>
      <c r="AH286" s="90" t="n">
        <f aca="false">$F286*L286</f>
        <v>0</v>
      </c>
      <c r="AI286" s="90" t="n">
        <f aca="false">$F286*M286</f>
        <v>0</v>
      </c>
      <c r="AJ286" s="90" t="n">
        <f aca="false">$F286*N286</f>
        <v>0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e">
        <f aca="false">-CHOOSE($G$3,AF286-AH286,AH286-AF286)</f>
        <v>#VALUE!</v>
      </c>
      <c r="AO286" s="90" t="n">
        <f aca="false">-CHOOSE($G$3,AI286-AL286,AK286-AI286)</f>
        <v>-0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e">
        <f aca="false">-CHOOSE($G$3,AG286-AF286,AF286-AG286)</f>
        <v>#VALUE!</v>
      </c>
      <c r="AT286" s="90" t="n">
        <f aca="false">-CHOOSE($G$3,AJ286-AI286,AI286-AJ286:AJ287)</f>
        <v>-0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91" t="n">
        <f aca="false">AK286+AH286+AE286</f>
        <v>0</v>
      </c>
      <c r="AZ286" s="108"/>
    </row>
    <row r="287" customFormat="false" ht="12" hidden="false" customHeight="true" outlineLevel="0" collapsed="false">
      <c r="A287" s="25" t="n">
        <f aca="false">EDATE(A286,1)</f>
        <v>45383</v>
      </c>
      <c r="B287" s="95" t="n">
        <f aca="false">Inputs!AA282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98" t="n">
        <f aca="false">VLOOKUP($A287,[1]!Table,MATCH(G$4,[1]!Curves,0))</f>
        <v>5.998</v>
      </c>
      <c r="H287" s="99" t="n">
        <f aca="false">Inputs!AE282</f>
        <v>6.078</v>
      </c>
      <c r="I287" s="100" t="n">
        <f aca="false">Inputs!AB282</f>
        <v>0</v>
      </c>
      <c r="J287" s="98" t="str">
        <f aca="false">VLOOKUP($A287,[1]!Table,MATCH(J$4,[1]!Curves,0))</f>
        <v/>
      </c>
      <c r="K287" s="99" t="e">
        <f aca="false">Inputs!AF282</f>
        <v>#VALUE!</v>
      </c>
      <c r="L287" s="100" t="n">
        <f aca="false">Inputs!AC282</f>
        <v>0</v>
      </c>
      <c r="M287" s="105" t="n">
        <v>0</v>
      </c>
      <c r="N287" s="99" t="n">
        <f aca="false">Inputs!AG282</f>
        <v>0</v>
      </c>
      <c r="O287" s="101" t="n">
        <f aca="false">Inputs!AD282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0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e">
        <f aca="false">$F287*J287</f>
        <v>#VALUE!</v>
      </c>
      <c r="AG287" s="90" t="e">
        <f aca="false">$F287*K287</f>
        <v>#VALUE!</v>
      </c>
      <c r="AH287" s="90" t="n">
        <f aca="false">$F287*L287</f>
        <v>0</v>
      </c>
      <c r="AI287" s="90" t="n">
        <f aca="false">$F287*M287</f>
        <v>0</v>
      </c>
      <c r="AJ287" s="90" t="n">
        <f aca="false">$F287*N287</f>
        <v>0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e">
        <f aca="false">-CHOOSE($G$3,AF287-AH287,AH287-AF287)</f>
        <v>#VALUE!</v>
      </c>
      <c r="AO287" s="90" t="n">
        <f aca="false">-CHOOSE($G$3,AI287-AL287,AK287-AI287)</f>
        <v>-0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e">
        <f aca="false">-CHOOSE($G$3,AG287-AF287,AF287-AG287)</f>
        <v>#VALUE!</v>
      </c>
      <c r="AT287" s="90" t="n">
        <f aca="false">-CHOOSE($G$3,AJ287-AI287,AI287-AJ287:AJ288)</f>
        <v>-0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91" t="n">
        <f aca="false">AK287+AH287+AE287</f>
        <v>0</v>
      </c>
      <c r="AZ287" s="108"/>
    </row>
    <row r="288" customFormat="false" ht="12" hidden="false" customHeight="true" outlineLevel="0" collapsed="false">
      <c r="A288" s="25" t="n">
        <f aca="false">EDATE(A287,1)</f>
        <v>45413</v>
      </c>
      <c r="B288" s="95" t="n">
        <f aca="false">Inputs!AA283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98" t="n">
        <f aca="false">VLOOKUP($A288,[1]!Table,MATCH(G$4,[1]!Curves,0))</f>
        <v>5.988</v>
      </c>
      <c r="H288" s="99" t="n">
        <f aca="false">Inputs!AE283</f>
        <v>6.068</v>
      </c>
      <c r="I288" s="100" t="n">
        <f aca="false">Inputs!AB283</f>
        <v>0</v>
      </c>
      <c r="J288" s="98" t="str">
        <f aca="false">VLOOKUP($A288,[1]!Table,MATCH(J$4,[1]!Curves,0))</f>
        <v/>
      </c>
      <c r="K288" s="99" t="e">
        <f aca="false">Inputs!AF283</f>
        <v>#VALUE!</v>
      </c>
      <c r="L288" s="100" t="n">
        <f aca="false">Inputs!AC283</f>
        <v>0</v>
      </c>
      <c r="M288" s="105" t="n">
        <v>0</v>
      </c>
      <c r="N288" s="99" t="n">
        <f aca="false">Inputs!AG283</f>
        <v>0</v>
      </c>
      <c r="O288" s="101" t="n">
        <f aca="false">Inputs!AD283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0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e">
        <f aca="false">$F288*J288</f>
        <v>#VALUE!</v>
      </c>
      <c r="AG288" s="90" t="e">
        <f aca="false">$F288*K288</f>
        <v>#VALUE!</v>
      </c>
      <c r="AH288" s="90" t="n">
        <f aca="false">$F288*L288</f>
        <v>0</v>
      </c>
      <c r="AI288" s="90" t="n">
        <f aca="false">$F288*M288</f>
        <v>0</v>
      </c>
      <c r="AJ288" s="90" t="n">
        <f aca="false">$F288*N288</f>
        <v>0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e">
        <f aca="false">-CHOOSE($G$3,AF288-AH288,AH288-AF288)</f>
        <v>#VALUE!</v>
      </c>
      <c r="AO288" s="90" t="n">
        <f aca="false">-CHOOSE($G$3,AI288-AL288,AK288-AI288)</f>
        <v>-0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e">
        <f aca="false">-CHOOSE($G$3,AG288-AF288,AF288-AG288)</f>
        <v>#VALUE!</v>
      </c>
      <c r="AT288" s="90" t="n">
        <f aca="false">-CHOOSE($G$3,AJ288-AI288,AI288-AJ288:AJ289)</f>
        <v>-0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91" t="n">
        <f aca="false">AK288+AH288+AE288</f>
        <v>0</v>
      </c>
      <c r="AZ288" s="108"/>
    </row>
    <row r="289" customFormat="false" ht="12" hidden="false" customHeight="true" outlineLevel="0" collapsed="false">
      <c r="A289" s="25" t="n">
        <f aca="false">EDATE(A288,1)</f>
        <v>45444</v>
      </c>
      <c r="B289" s="95" t="n">
        <f aca="false">Inputs!AA284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98" t="n">
        <f aca="false">VLOOKUP($A289,[1]!Table,MATCH(G$4,[1]!Curves,0))</f>
        <v>6.008</v>
      </c>
      <c r="H289" s="99" t="n">
        <f aca="false">Inputs!AE284</f>
        <v>6.088</v>
      </c>
      <c r="I289" s="100" t="n">
        <f aca="false">Inputs!AB284</f>
        <v>0</v>
      </c>
      <c r="J289" s="98" t="str">
        <f aca="false">VLOOKUP($A289,[1]!Table,MATCH(J$4,[1]!Curves,0))</f>
        <v/>
      </c>
      <c r="K289" s="99" t="e">
        <f aca="false">Inputs!AF284</f>
        <v>#VALUE!</v>
      </c>
      <c r="L289" s="100" t="n">
        <f aca="false">Inputs!AC284</f>
        <v>0</v>
      </c>
      <c r="M289" s="105" t="n">
        <v>0</v>
      </c>
      <c r="N289" s="99" t="n">
        <f aca="false">Inputs!AG284</f>
        <v>0</v>
      </c>
      <c r="O289" s="101" t="n">
        <f aca="false">Inputs!AD284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0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e">
        <f aca="false">$F289*J289</f>
        <v>#VALUE!</v>
      </c>
      <c r="AG289" s="90" t="e">
        <f aca="false">$F289*K289</f>
        <v>#VALUE!</v>
      </c>
      <c r="AH289" s="90" t="n">
        <f aca="false">$F289*L289</f>
        <v>0</v>
      </c>
      <c r="AI289" s="90" t="n">
        <f aca="false">$F289*M289</f>
        <v>0</v>
      </c>
      <c r="AJ289" s="90" t="n">
        <f aca="false">$F289*N289</f>
        <v>0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e">
        <f aca="false">-CHOOSE($G$3,AF289-AH289,AH289-AF289)</f>
        <v>#VALUE!</v>
      </c>
      <c r="AO289" s="90" t="n">
        <f aca="false">-CHOOSE($G$3,AI289-AL289,AK289-AI289)</f>
        <v>-0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e">
        <f aca="false">-CHOOSE($G$3,AG289-AF289,AF289-AG289)</f>
        <v>#VALUE!</v>
      </c>
      <c r="AT289" s="90" t="n">
        <f aca="false">-CHOOSE($G$3,AJ289-AI289,AI289-AJ289:AJ290)</f>
        <v>-0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91" t="n">
        <f aca="false">AK289+AH289+AE289</f>
        <v>0</v>
      </c>
      <c r="AZ289" s="108"/>
    </row>
    <row r="290" customFormat="false" ht="12" hidden="false" customHeight="true" outlineLevel="0" collapsed="false">
      <c r="A290" s="25" t="n">
        <f aca="false">EDATE(A289,1)</f>
        <v>45474</v>
      </c>
      <c r="B290" s="95" t="n">
        <f aca="false">Inputs!AA285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98" t="n">
        <f aca="false">VLOOKUP($A290,[1]!Table,MATCH(G$4,[1]!Curves,0))</f>
        <v>6.029</v>
      </c>
      <c r="H290" s="99" t="n">
        <f aca="false">Inputs!AE285</f>
        <v>6.109</v>
      </c>
      <c r="I290" s="100" t="n">
        <f aca="false">Inputs!AB285</f>
        <v>0</v>
      </c>
      <c r="J290" s="98" t="str">
        <f aca="false">VLOOKUP($A290,[1]!Table,MATCH(J$4,[1]!Curves,0))</f>
        <v/>
      </c>
      <c r="K290" s="99" t="e">
        <f aca="false">Inputs!AF285</f>
        <v>#VALUE!</v>
      </c>
      <c r="L290" s="100" t="n">
        <f aca="false">Inputs!AC285</f>
        <v>0</v>
      </c>
      <c r="M290" s="105" t="n">
        <v>0</v>
      </c>
      <c r="N290" s="99" t="n">
        <f aca="false">Inputs!AG285</f>
        <v>0</v>
      </c>
      <c r="O290" s="101" t="n">
        <f aca="false">Inputs!AD285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0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e">
        <f aca="false">$F290*J290</f>
        <v>#VALUE!</v>
      </c>
      <c r="AG290" s="90" t="e">
        <f aca="false">$F290*K290</f>
        <v>#VALUE!</v>
      </c>
      <c r="AH290" s="90" t="n">
        <f aca="false">$F290*L290</f>
        <v>0</v>
      </c>
      <c r="AI290" s="90" t="n">
        <f aca="false">$F290*M290</f>
        <v>0</v>
      </c>
      <c r="AJ290" s="90" t="n">
        <f aca="false">$F290*N290</f>
        <v>0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e">
        <f aca="false">-CHOOSE($G$3,AF290-AH290,AH290-AF290)</f>
        <v>#VALUE!</v>
      </c>
      <c r="AO290" s="90" t="n">
        <f aca="false">-CHOOSE($G$3,AI290-AL290,AK290-AI290)</f>
        <v>-0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e">
        <f aca="false">-CHOOSE($G$3,AG290-AF290,AF290-AG290)</f>
        <v>#VALUE!</v>
      </c>
      <c r="AT290" s="90" t="n">
        <f aca="false">-CHOOSE($G$3,AJ290-AI290,AI290-AJ290:AJ291)</f>
        <v>-0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91" t="n">
        <f aca="false">AK290+AH290+AE290</f>
        <v>0</v>
      </c>
      <c r="AZ290" s="108"/>
    </row>
    <row r="291" customFormat="false" ht="12" hidden="false" customHeight="true" outlineLevel="0" collapsed="false">
      <c r="A291" s="25" t="n">
        <f aca="false">EDATE(A290,1)</f>
        <v>45505</v>
      </c>
      <c r="B291" s="95" t="n">
        <f aca="false">Inputs!AA286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98" t="n">
        <f aca="false">VLOOKUP($A291,[1]!Table,MATCH(G$4,[1]!Curves,0))</f>
        <v>6.053</v>
      </c>
      <c r="H291" s="99" t="n">
        <f aca="false">Inputs!AE286</f>
        <v>6.133</v>
      </c>
      <c r="I291" s="100" t="n">
        <f aca="false">Inputs!AB286</f>
        <v>0</v>
      </c>
      <c r="J291" s="98" t="str">
        <f aca="false">VLOOKUP($A291,[1]!Table,MATCH(J$4,[1]!Curves,0))</f>
        <v/>
      </c>
      <c r="K291" s="99" t="e">
        <f aca="false">Inputs!AF286</f>
        <v>#VALUE!</v>
      </c>
      <c r="L291" s="100" t="n">
        <f aca="false">Inputs!AC286</f>
        <v>0</v>
      </c>
      <c r="M291" s="105" t="n">
        <v>0</v>
      </c>
      <c r="N291" s="99" t="n">
        <f aca="false">Inputs!AG286</f>
        <v>0</v>
      </c>
      <c r="O291" s="101" t="n">
        <f aca="false">Inputs!AD286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0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e">
        <f aca="false">$F291*J291</f>
        <v>#VALUE!</v>
      </c>
      <c r="AG291" s="90" t="e">
        <f aca="false">$F291*K291</f>
        <v>#VALUE!</v>
      </c>
      <c r="AH291" s="90" t="n">
        <f aca="false">$F291*L291</f>
        <v>0</v>
      </c>
      <c r="AI291" s="90" t="n">
        <f aca="false">$F291*M291</f>
        <v>0</v>
      </c>
      <c r="AJ291" s="90" t="n">
        <f aca="false">$F291*N291</f>
        <v>0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e">
        <f aca="false">-CHOOSE($G$3,AF291-AH291,AH291-AF291)</f>
        <v>#VALUE!</v>
      </c>
      <c r="AO291" s="90" t="n">
        <f aca="false">-CHOOSE($G$3,AI291-AL291,AK291-AI291)</f>
        <v>-0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e">
        <f aca="false">-CHOOSE($G$3,AG291-AF291,AF291-AG291)</f>
        <v>#VALUE!</v>
      </c>
      <c r="AT291" s="90" t="n">
        <f aca="false">-CHOOSE($G$3,AJ291-AI291,AI291-AJ291:AJ292)</f>
        <v>-0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91" t="n">
        <f aca="false">AK291+AH291+AE291</f>
        <v>0</v>
      </c>
      <c r="AZ291" s="108"/>
    </row>
    <row r="292" customFormat="false" ht="12" hidden="false" customHeight="true" outlineLevel="0" collapsed="false">
      <c r="A292" s="25" t="n">
        <f aca="false">EDATE(A291,1)</f>
        <v>45536</v>
      </c>
      <c r="B292" s="95" t="n">
        <f aca="false">Inputs!AA287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98" t="n">
        <f aca="false">VLOOKUP($A292,[1]!Table,MATCH(G$4,[1]!Curves,0))</f>
        <v>6.063</v>
      </c>
      <c r="H292" s="99" t="n">
        <f aca="false">Inputs!AE287</f>
        <v>6.143</v>
      </c>
      <c r="I292" s="100" t="n">
        <f aca="false">Inputs!AB287</f>
        <v>0</v>
      </c>
      <c r="J292" s="98" t="str">
        <f aca="false">VLOOKUP($A292,[1]!Table,MATCH(J$4,[1]!Curves,0))</f>
        <v/>
      </c>
      <c r="K292" s="99" t="e">
        <f aca="false">Inputs!AF287</f>
        <v>#VALUE!</v>
      </c>
      <c r="L292" s="100" t="n">
        <f aca="false">Inputs!AC287</f>
        <v>0</v>
      </c>
      <c r="M292" s="105" t="n">
        <v>0</v>
      </c>
      <c r="N292" s="99" t="n">
        <f aca="false">Inputs!AG287</f>
        <v>0</v>
      </c>
      <c r="O292" s="101" t="n">
        <f aca="false">Inputs!AD287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0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e">
        <f aca="false">$F292*J292</f>
        <v>#VALUE!</v>
      </c>
      <c r="AG292" s="90" t="e">
        <f aca="false">$F292*K292</f>
        <v>#VALUE!</v>
      </c>
      <c r="AH292" s="90" t="n">
        <f aca="false">$F292*L292</f>
        <v>0</v>
      </c>
      <c r="AI292" s="90" t="n">
        <f aca="false">$F292*M292</f>
        <v>0</v>
      </c>
      <c r="AJ292" s="90" t="n">
        <f aca="false">$F292*N292</f>
        <v>0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e">
        <f aca="false">-CHOOSE($G$3,AF292-AH292,AH292-AF292)</f>
        <v>#VALUE!</v>
      </c>
      <c r="AO292" s="90" t="n">
        <f aca="false">-CHOOSE($G$3,AI292-AL292,AK292-AI292)</f>
        <v>-0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e">
        <f aca="false">-CHOOSE($G$3,AG292-AF292,AF292-AG292)</f>
        <v>#VALUE!</v>
      </c>
      <c r="AT292" s="90" t="n">
        <f aca="false">-CHOOSE($G$3,AJ292-AI292,AI292-AJ292:AJ293)</f>
        <v>-0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91" t="n">
        <f aca="false">AK292+AH292+AE292</f>
        <v>0</v>
      </c>
      <c r="AZ292" s="108"/>
    </row>
    <row r="293" customFormat="false" ht="12" hidden="false" customHeight="true" outlineLevel="0" collapsed="false">
      <c r="A293" s="25" t="n">
        <f aca="false">EDATE(A292,1)</f>
        <v>45566</v>
      </c>
      <c r="B293" s="95" t="n">
        <f aca="false">Inputs!AA288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98" t="n">
        <f aca="false">VLOOKUP($A293,[1]!Table,MATCH(G$4,[1]!Curves,0))</f>
        <v>6.093</v>
      </c>
      <c r="H293" s="99" t="n">
        <f aca="false">Inputs!AE288</f>
        <v>6.173</v>
      </c>
      <c r="I293" s="100" t="n">
        <f aca="false">Inputs!AB288</f>
        <v>0</v>
      </c>
      <c r="J293" s="98" t="str">
        <f aca="false">VLOOKUP($A293,[1]!Table,MATCH(J$4,[1]!Curves,0))</f>
        <v/>
      </c>
      <c r="K293" s="99" t="e">
        <f aca="false">Inputs!AF288</f>
        <v>#VALUE!</v>
      </c>
      <c r="L293" s="100" t="n">
        <f aca="false">Inputs!AC288</f>
        <v>0</v>
      </c>
      <c r="M293" s="105" t="n">
        <v>0</v>
      </c>
      <c r="N293" s="99" t="n">
        <f aca="false">Inputs!AG288</f>
        <v>0</v>
      </c>
      <c r="O293" s="101" t="n">
        <f aca="false">Inputs!AD288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0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e">
        <f aca="false">$F293*J293</f>
        <v>#VALUE!</v>
      </c>
      <c r="AG293" s="90" t="e">
        <f aca="false">$F293*K293</f>
        <v>#VALUE!</v>
      </c>
      <c r="AH293" s="90" t="n">
        <f aca="false">$F293*L293</f>
        <v>0</v>
      </c>
      <c r="AI293" s="90" t="n">
        <f aca="false">$F293*M293</f>
        <v>0</v>
      </c>
      <c r="AJ293" s="90" t="n">
        <f aca="false">$F293*N293</f>
        <v>0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e">
        <f aca="false">-CHOOSE($G$3,AF293-AH293,AH293-AF293)</f>
        <v>#VALUE!</v>
      </c>
      <c r="AO293" s="90" t="n">
        <f aca="false">-CHOOSE($G$3,AI293-AL293,AK293-AI293)</f>
        <v>-0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e">
        <f aca="false">-CHOOSE($G$3,AG293-AF293,AF293-AG293)</f>
        <v>#VALUE!</v>
      </c>
      <c r="AT293" s="90" t="n">
        <f aca="false">-CHOOSE($G$3,AJ293-AI293,AI293-AJ293:AJ294)</f>
        <v>-0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91" t="n">
        <f aca="false">AK293+AH293+AE293</f>
        <v>0</v>
      </c>
      <c r="AZ293" s="108"/>
    </row>
    <row r="294" customFormat="false" ht="12" hidden="false" customHeight="true" outlineLevel="0" collapsed="false">
      <c r="A294" s="25" t="n">
        <f aca="false">EDATE(A293,1)</f>
        <v>45597</v>
      </c>
      <c r="B294" s="95" t="n">
        <f aca="false">Inputs!AA289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98" t="n">
        <f aca="false">VLOOKUP($A294,[1]!Table,MATCH(G$4,[1]!Curves,0))</f>
        <v>6.233</v>
      </c>
      <c r="H294" s="99" t="n">
        <f aca="false">Inputs!AE289</f>
        <v>6.313</v>
      </c>
      <c r="I294" s="100" t="n">
        <f aca="false">Inputs!AB289</f>
        <v>0</v>
      </c>
      <c r="J294" s="98" t="str">
        <f aca="false">VLOOKUP($A294,[1]!Table,MATCH(J$4,[1]!Curves,0))</f>
        <v/>
      </c>
      <c r="K294" s="99" t="e">
        <f aca="false">Inputs!AF289</f>
        <v>#VALUE!</v>
      </c>
      <c r="L294" s="100" t="n">
        <f aca="false">Inputs!AC289</f>
        <v>0</v>
      </c>
      <c r="M294" s="105" t="n">
        <v>0</v>
      </c>
      <c r="N294" s="99" t="n">
        <f aca="false">Inputs!AG289</f>
        <v>0</v>
      </c>
      <c r="O294" s="101" t="n">
        <f aca="false">Inputs!AD289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0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e">
        <f aca="false">$F294*J294</f>
        <v>#VALUE!</v>
      </c>
      <c r="AG294" s="90" t="e">
        <f aca="false">$F294*K294</f>
        <v>#VALUE!</v>
      </c>
      <c r="AH294" s="90" t="n">
        <f aca="false">$F294*L294</f>
        <v>0</v>
      </c>
      <c r="AI294" s="90" t="n">
        <f aca="false">$F294*M294</f>
        <v>0</v>
      </c>
      <c r="AJ294" s="90" t="n">
        <f aca="false">$F294*N294</f>
        <v>0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e">
        <f aca="false">-CHOOSE($G$3,AF294-AH294,AH294-AF294)</f>
        <v>#VALUE!</v>
      </c>
      <c r="AO294" s="90" t="n">
        <f aca="false">-CHOOSE($G$3,AI294-AL294,AK294-AI294)</f>
        <v>-0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e">
        <f aca="false">-CHOOSE($G$3,AG294-AF294,AF294-AG294)</f>
        <v>#VALUE!</v>
      </c>
      <c r="AT294" s="90" t="n">
        <f aca="false">-CHOOSE($G$3,AJ294-AI294,AI294-AJ294:AJ295)</f>
        <v>-0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91" t="n">
        <f aca="false">AK294+AH294+AE294</f>
        <v>0</v>
      </c>
      <c r="AZ294" s="108"/>
    </row>
    <row r="295" customFormat="false" ht="12" hidden="false" customHeight="true" outlineLevel="0" collapsed="false">
      <c r="A295" s="25" t="n">
        <f aca="false">EDATE(A294,1)</f>
        <v>45627</v>
      </c>
      <c r="B295" s="95" t="n">
        <f aca="false">Inputs!AA290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98" t="n">
        <f aca="false">VLOOKUP($A295,[1]!Table,MATCH(G$4,[1]!Curves,0))</f>
        <v>6.373</v>
      </c>
      <c r="H295" s="99" t="n">
        <f aca="false">Inputs!AE290</f>
        <v>6.453</v>
      </c>
      <c r="I295" s="100" t="n">
        <f aca="false">Inputs!AB290</f>
        <v>0</v>
      </c>
      <c r="J295" s="98" t="str">
        <f aca="false">VLOOKUP($A295,[1]!Table,MATCH(J$4,[1]!Curves,0))</f>
        <v/>
      </c>
      <c r="K295" s="99" t="e">
        <f aca="false">Inputs!AF290</f>
        <v>#VALUE!</v>
      </c>
      <c r="L295" s="100" t="n">
        <f aca="false">Inputs!AC290</f>
        <v>0</v>
      </c>
      <c r="M295" s="105" t="n">
        <v>0</v>
      </c>
      <c r="N295" s="99" t="n">
        <f aca="false">Inputs!AG290</f>
        <v>0</v>
      </c>
      <c r="O295" s="101" t="n">
        <f aca="false">Inputs!AD290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0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e">
        <f aca="false">$F295*J295</f>
        <v>#VALUE!</v>
      </c>
      <c r="AG295" s="90" t="e">
        <f aca="false">$F295*K295</f>
        <v>#VALUE!</v>
      </c>
      <c r="AH295" s="90" t="n">
        <f aca="false">$F295*L295</f>
        <v>0</v>
      </c>
      <c r="AI295" s="90" t="n">
        <f aca="false">$F295*M295</f>
        <v>0</v>
      </c>
      <c r="AJ295" s="90" t="n">
        <f aca="false">$F295*N295</f>
        <v>0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e">
        <f aca="false">-CHOOSE($G$3,AF295-AH295,AH295-AF295)</f>
        <v>#VALUE!</v>
      </c>
      <c r="AO295" s="90" t="n">
        <f aca="false">-CHOOSE($G$3,AI295-AL295,AK295-AI295)</f>
        <v>-0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e">
        <f aca="false">-CHOOSE($G$3,AG295-AF295,AF295-AG295)</f>
        <v>#VALUE!</v>
      </c>
      <c r="AT295" s="90" t="n">
        <f aca="false">-CHOOSE($G$3,AJ295-AI295,AI295-AJ295:AJ296)</f>
        <v>-0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91" t="n">
        <f aca="false">AK295+AH295+AE295</f>
        <v>0</v>
      </c>
      <c r="AZ295" s="108"/>
    </row>
    <row r="296" customFormat="false" ht="12" hidden="false" customHeight="true" outlineLevel="0" collapsed="false">
      <c r="A296" s="25" t="n">
        <f aca="false">EDATE(A295,1)</f>
        <v>45658</v>
      </c>
      <c r="B296" s="95" t="n">
        <f aca="false">Inputs!AA291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98" t="str">
        <f aca="false">VLOOKUP($A296,[1]!Table,MATCH(G$4,[1]!Curves,0))</f>
        <v/>
      </c>
      <c r="H296" s="99" t="e">
        <f aca="false">Inputs!AE291</f>
        <v>#VALUE!</v>
      </c>
      <c r="I296" s="100" t="n">
        <f aca="false">Inputs!AB291</f>
        <v>0</v>
      </c>
      <c r="J296" s="98" t="str">
        <f aca="false">VLOOKUP($A296,[1]!Table,MATCH(J$4,[1]!Curves,0))</f>
        <v/>
      </c>
      <c r="K296" s="99" t="e">
        <f aca="false">Inputs!AF291</f>
        <v>#VALUE!</v>
      </c>
      <c r="L296" s="100" t="n">
        <f aca="false">Inputs!AC291</f>
        <v>0</v>
      </c>
      <c r="M296" s="105" t="n">
        <v>0</v>
      </c>
      <c r="N296" s="99" t="n">
        <f aca="false">Inputs!AG291</f>
        <v>0</v>
      </c>
      <c r="O296" s="101" t="n">
        <f aca="false">Inputs!AD291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0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e">
        <f aca="false">F296*G296</f>
        <v>#VALUE!</v>
      </c>
      <c r="AD296" s="90" t="e">
        <f aca="false">$F296*H296</f>
        <v>#VALUE!</v>
      </c>
      <c r="AE296" s="90" t="n">
        <f aca="false">$F296*I296</f>
        <v>0</v>
      </c>
      <c r="AF296" s="90" t="e">
        <f aca="false">$F296*J296</f>
        <v>#VALUE!</v>
      </c>
      <c r="AG296" s="90" t="e">
        <f aca="false">$F296*K296</f>
        <v>#VALUE!</v>
      </c>
      <c r="AH296" s="90" t="n">
        <f aca="false">$F296*L296</f>
        <v>0</v>
      </c>
      <c r="AI296" s="90" t="n">
        <f aca="false">$F296*M296</f>
        <v>0</v>
      </c>
      <c r="AJ296" s="90" t="n">
        <f aca="false">$F296*N296</f>
        <v>0</v>
      </c>
      <c r="AK296" s="90" t="n">
        <f aca="false">F296*O296</f>
        <v>0</v>
      </c>
      <c r="AL296" s="94"/>
      <c r="AM296" s="90" t="e">
        <f aca="false">-CHOOSE($G$3,AC296-AE296,AE296-AC296)</f>
        <v>#VALUE!</v>
      </c>
      <c r="AN296" s="90" t="e">
        <f aca="false">-CHOOSE($G$3,AF296-AH296,AH296-AF296)</f>
        <v>#VALUE!</v>
      </c>
      <c r="AO296" s="90" t="n">
        <f aca="false">-CHOOSE($G$3,AI296-AL296,AK296-AI296)</f>
        <v>-0</v>
      </c>
      <c r="AP296" s="107" t="e">
        <f aca="false">SUM(AM296:AO296)</f>
        <v>#VALUE!</v>
      </c>
      <c r="AR296" s="90" t="e">
        <f aca="false">-CHOOSE($G$3,AD296-AC296,AC296-AD296)</f>
        <v>#VALUE!</v>
      </c>
      <c r="AS296" s="90" t="e">
        <f aca="false">-CHOOSE($G$3,AG296-AF296,AF296-AG296)</f>
        <v>#VALUE!</v>
      </c>
      <c r="AT296" s="90" t="n">
        <f aca="false">-CHOOSE($G$3,AJ296-AI296,AI296-AJ296:AJ297)</f>
        <v>-0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91" t="n">
        <f aca="false">AK296+AH296+AE296</f>
        <v>0</v>
      </c>
      <c r="AZ296" s="108"/>
    </row>
    <row r="297" customFormat="false" ht="12" hidden="false" customHeight="true" outlineLevel="0" collapsed="false">
      <c r="A297" s="25" t="n">
        <f aca="false">EDATE(A296,1)</f>
        <v>45689</v>
      </c>
      <c r="B297" s="95" t="n">
        <f aca="false">Inputs!AA292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98" t="str">
        <f aca="false">VLOOKUP($A297,[1]!Table,MATCH(G$4,[1]!Curves,0))</f>
        <v/>
      </c>
      <c r="H297" s="99" t="e">
        <f aca="false">Inputs!AE292</f>
        <v>#VALUE!</v>
      </c>
      <c r="I297" s="100" t="n">
        <f aca="false">Inputs!AB292</f>
        <v>0</v>
      </c>
      <c r="J297" s="98" t="str">
        <f aca="false">VLOOKUP($A297,[1]!Table,MATCH(J$4,[1]!Curves,0))</f>
        <v/>
      </c>
      <c r="K297" s="99" t="e">
        <f aca="false">Inputs!AF292</f>
        <v>#VALUE!</v>
      </c>
      <c r="L297" s="100" t="n">
        <f aca="false">Inputs!AC292</f>
        <v>0</v>
      </c>
      <c r="M297" s="105" t="n">
        <v>0</v>
      </c>
      <c r="N297" s="99" t="n">
        <f aca="false">Inputs!AG292</f>
        <v>0</v>
      </c>
      <c r="O297" s="101" t="n">
        <f aca="false">Inputs!AD292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0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e">
        <f aca="false">F297*G297</f>
        <v>#VALUE!</v>
      </c>
      <c r="AD297" s="90" t="e">
        <f aca="false">$F297*H297</f>
        <v>#VALUE!</v>
      </c>
      <c r="AE297" s="90" t="n">
        <f aca="false">$F297*I297</f>
        <v>0</v>
      </c>
      <c r="AF297" s="90" t="e">
        <f aca="false">$F297*J297</f>
        <v>#VALUE!</v>
      </c>
      <c r="AG297" s="90" t="e">
        <f aca="false">$F297*K297</f>
        <v>#VALUE!</v>
      </c>
      <c r="AH297" s="90" t="n">
        <f aca="false">$F297*L297</f>
        <v>0</v>
      </c>
      <c r="AI297" s="90" t="n">
        <f aca="false">$F297*M297</f>
        <v>0</v>
      </c>
      <c r="AJ297" s="90" t="n">
        <f aca="false">$F297*N297</f>
        <v>0</v>
      </c>
      <c r="AK297" s="90" t="n">
        <f aca="false">F297*O297</f>
        <v>0</v>
      </c>
      <c r="AL297" s="94"/>
      <c r="AM297" s="90" t="e">
        <f aca="false">-CHOOSE($G$3,AC297-AE297,AE297-AC297)</f>
        <v>#VALUE!</v>
      </c>
      <c r="AN297" s="90" t="e">
        <f aca="false">-CHOOSE($G$3,AF297-AH297,AH297-AF297)</f>
        <v>#VALUE!</v>
      </c>
      <c r="AO297" s="90" t="n">
        <f aca="false">-CHOOSE($G$3,AI297-AL297,AK297-AI297)</f>
        <v>-0</v>
      </c>
      <c r="AP297" s="107" t="e">
        <f aca="false">SUM(AM297:AO297)</f>
        <v>#VALUE!</v>
      </c>
      <c r="AR297" s="90" t="e">
        <f aca="false">-CHOOSE($G$3,AD297-AC297,AC297-AD297)</f>
        <v>#VALUE!</v>
      </c>
      <c r="AS297" s="90" t="e">
        <f aca="false">-CHOOSE($G$3,AG297-AF297,AF297-AG297)</f>
        <v>#VALUE!</v>
      </c>
      <c r="AT297" s="90" t="n">
        <f aca="false">-CHOOSE($G$3,AJ297-AI297,AI297-AJ297:AJ298)</f>
        <v>-0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91" t="n">
        <f aca="false">AK297+AH297+AE297</f>
        <v>0</v>
      </c>
      <c r="AZ297" s="108"/>
    </row>
    <row r="298" customFormat="false" ht="12" hidden="false" customHeight="true" outlineLevel="0" collapsed="false">
      <c r="A298" s="25" t="n">
        <f aca="false">EDATE(A297,1)</f>
        <v>45717</v>
      </c>
      <c r="B298" s="95" t="n">
        <f aca="false">Inputs!AA293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98" t="str">
        <f aca="false">VLOOKUP($A298,[1]!Table,MATCH(G$4,[1]!Curves,0))</f>
        <v/>
      </c>
      <c r="H298" s="99" t="e">
        <f aca="false">Inputs!AE293</f>
        <v>#VALUE!</v>
      </c>
      <c r="I298" s="100" t="n">
        <f aca="false">Inputs!AB293</f>
        <v>0</v>
      </c>
      <c r="J298" s="98" t="str">
        <f aca="false">VLOOKUP($A298,[1]!Table,MATCH(J$4,[1]!Curves,0))</f>
        <v/>
      </c>
      <c r="K298" s="99" t="e">
        <f aca="false">Inputs!AF293</f>
        <v>#VALUE!</v>
      </c>
      <c r="L298" s="100" t="n">
        <f aca="false">Inputs!AC293</f>
        <v>0</v>
      </c>
      <c r="M298" s="105" t="n">
        <v>0</v>
      </c>
      <c r="N298" s="99" t="n">
        <f aca="false">Inputs!AG293</f>
        <v>0</v>
      </c>
      <c r="O298" s="101" t="n">
        <f aca="false">Inputs!AD293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0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e">
        <f aca="false">F298*G298</f>
        <v>#VALUE!</v>
      </c>
      <c r="AD298" s="90" t="e">
        <f aca="false">$F298*H298</f>
        <v>#VALUE!</v>
      </c>
      <c r="AE298" s="90" t="n">
        <f aca="false">$F298*I298</f>
        <v>0</v>
      </c>
      <c r="AF298" s="90" t="e">
        <f aca="false">$F298*J298</f>
        <v>#VALUE!</v>
      </c>
      <c r="AG298" s="90" t="e">
        <f aca="false">$F298*K298</f>
        <v>#VALUE!</v>
      </c>
      <c r="AH298" s="90" t="n">
        <f aca="false">$F298*L298</f>
        <v>0</v>
      </c>
      <c r="AI298" s="90" t="n">
        <f aca="false">$F298*M298</f>
        <v>0</v>
      </c>
      <c r="AJ298" s="90" t="n">
        <f aca="false">$F298*N298</f>
        <v>0</v>
      </c>
      <c r="AK298" s="90" t="n">
        <f aca="false">F298*O298</f>
        <v>0</v>
      </c>
      <c r="AL298" s="94"/>
      <c r="AM298" s="90" t="e">
        <f aca="false">-CHOOSE($G$3,AC298-AE298,AE298-AC298)</f>
        <v>#VALUE!</v>
      </c>
      <c r="AN298" s="90" t="e">
        <f aca="false">-CHOOSE($G$3,AF298-AH298,AH298-AF298)</f>
        <v>#VALUE!</v>
      </c>
      <c r="AO298" s="90" t="n">
        <f aca="false">-CHOOSE($G$3,AI298-AL298,AK298-AI298)</f>
        <v>-0</v>
      </c>
      <c r="AP298" s="107" t="e">
        <f aca="false">SUM(AM298:AO298)</f>
        <v>#VALUE!</v>
      </c>
      <c r="AR298" s="90" t="e">
        <f aca="false">-CHOOSE($G$3,AD298-AC298,AC298-AD298)</f>
        <v>#VALUE!</v>
      </c>
      <c r="AS298" s="90" t="e">
        <f aca="false">-CHOOSE($G$3,AG298-AF298,AF298-AG298)</f>
        <v>#VALUE!</v>
      </c>
      <c r="AT298" s="90" t="n">
        <f aca="false">-CHOOSE($G$3,AJ298-AI298,AI298-AJ298:AJ299)</f>
        <v>-0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91" t="n">
        <f aca="false">AK298+AH298+AE298</f>
        <v>0</v>
      </c>
      <c r="AZ298" s="108"/>
    </row>
    <row r="299" customFormat="false" ht="12" hidden="false" customHeight="true" outlineLevel="0" collapsed="false">
      <c r="A299" s="25" t="n">
        <f aca="false">EDATE(A298,1)</f>
        <v>45748</v>
      </c>
      <c r="B299" s="95" t="n">
        <f aca="false">Inputs!AA294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98" t="str">
        <f aca="false">VLOOKUP($A299,[1]!Table,MATCH(G$4,[1]!Curves,0))</f>
        <v/>
      </c>
      <c r="H299" s="99" t="e">
        <f aca="false">Inputs!AE294</f>
        <v>#VALUE!</v>
      </c>
      <c r="I299" s="100" t="n">
        <f aca="false">Inputs!AB294</f>
        <v>0</v>
      </c>
      <c r="J299" s="98" t="str">
        <f aca="false">VLOOKUP($A299,[1]!Table,MATCH(J$4,[1]!Curves,0))</f>
        <v/>
      </c>
      <c r="K299" s="99" t="e">
        <f aca="false">Inputs!AF294</f>
        <v>#VALUE!</v>
      </c>
      <c r="L299" s="100" t="n">
        <f aca="false">Inputs!AC294</f>
        <v>0</v>
      </c>
      <c r="M299" s="105" t="n">
        <v>0</v>
      </c>
      <c r="N299" s="99" t="n">
        <f aca="false">Inputs!AG294</f>
        <v>0</v>
      </c>
      <c r="O299" s="101" t="n">
        <f aca="false">Inputs!AD294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0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e">
        <f aca="false">F299*G299</f>
        <v>#VALUE!</v>
      </c>
      <c r="AD299" s="90" t="e">
        <f aca="false">$F299*H299</f>
        <v>#VALUE!</v>
      </c>
      <c r="AE299" s="90" t="n">
        <f aca="false">$F299*I299</f>
        <v>0</v>
      </c>
      <c r="AF299" s="90" t="e">
        <f aca="false">$F299*J299</f>
        <v>#VALUE!</v>
      </c>
      <c r="AG299" s="90" t="e">
        <f aca="false">$F299*K299</f>
        <v>#VALUE!</v>
      </c>
      <c r="AH299" s="90" t="n">
        <f aca="false">$F299*L299</f>
        <v>0</v>
      </c>
      <c r="AI299" s="90" t="n">
        <f aca="false">$F299*M299</f>
        <v>0</v>
      </c>
      <c r="AJ299" s="90" t="n">
        <f aca="false">$F299*N299</f>
        <v>0</v>
      </c>
      <c r="AK299" s="90" t="n">
        <f aca="false">F299*O299</f>
        <v>0</v>
      </c>
      <c r="AL299" s="94"/>
      <c r="AM299" s="90" t="e">
        <f aca="false">-CHOOSE($G$3,AC299-AE299,AE299-AC299)</f>
        <v>#VALUE!</v>
      </c>
      <c r="AN299" s="90" t="e">
        <f aca="false">-CHOOSE($G$3,AF299-AH299,AH299-AF299)</f>
        <v>#VALUE!</v>
      </c>
      <c r="AO299" s="90" t="n">
        <f aca="false">-CHOOSE($G$3,AI299-AL299,AK299-AI299)</f>
        <v>-0</v>
      </c>
      <c r="AP299" s="107" t="e">
        <f aca="false">SUM(AM299:AO299)</f>
        <v>#VALUE!</v>
      </c>
      <c r="AR299" s="90" t="e">
        <f aca="false">-CHOOSE($G$3,AD299-AC299,AC299-AD299)</f>
        <v>#VALUE!</v>
      </c>
      <c r="AS299" s="90" t="e">
        <f aca="false">-CHOOSE($G$3,AG299-AF299,AF299-AG299)</f>
        <v>#VALUE!</v>
      </c>
      <c r="AT299" s="90" t="n">
        <f aca="false">-CHOOSE($G$3,AJ299-AI299,AI299-AJ299:AJ300)</f>
        <v>-0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91" t="n">
        <f aca="false">AK299+AH299+AE299</f>
        <v>0</v>
      </c>
      <c r="AZ299" s="108"/>
    </row>
    <row r="300" customFormat="false" ht="12" hidden="false" customHeight="true" outlineLevel="0" collapsed="false">
      <c r="A300" s="25" t="n">
        <f aca="false">EDATE(A299,1)</f>
        <v>45778</v>
      </c>
      <c r="B300" s="95" t="n">
        <f aca="false">Inputs!AA295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98" t="str">
        <f aca="false">VLOOKUP($A300,[1]!Table,MATCH(G$4,[1]!Curves,0))</f>
        <v/>
      </c>
      <c r="H300" s="99" t="e">
        <f aca="false">Inputs!AE295</f>
        <v>#VALUE!</v>
      </c>
      <c r="I300" s="100" t="n">
        <f aca="false">Inputs!AB295</f>
        <v>0</v>
      </c>
      <c r="J300" s="98" t="str">
        <f aca="false">VLOOKUP($A300,[1]!Table,MATCH(J$4,[1]!Curves,0))</f>
        <v/>
      </c>
      <c r="K300" s="99" t="e">
        <f aca="false">Inputs!AF295</f>
        <v>#VALUE!</v>
      </c>
      <c r="L300" s="100" t="n">
        <f aca="false">Inputs!AC295</f>
        <v>0</v>
      </c>
      <c r="M300" s="105" t="n">
        <v>0</v>
      </c>
      <c r="N300" s="99" t="n">
        <f aca="false">Inputs!AG295</f>
        <v>0</v>
      </c>
      <c r="O300" s="101" t="n">
        <f aca="false">Inputs!AD295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0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e">
        <f aca="false">F300*G300</f>
        <v>#VALUE!</v>
      </c>
      <c r="AD300" s="90" t="e">
        <f aca="false">$F300*H300</f>
        <v>#VALUE!</v>
      </c>
      <c r="AE300" s="90" t="n">
        <f aca="false">$F300*I300</f>
        <v>0</v>
      </c>
      <c r="AF300" s="90" t="e">
        <f aca="false">$F300*J300</f>
        <v>#VALUE!</v>
      </c>
      <c r="AG300" s="90" t="e">
        <f aca="false">$F300*K300</f>
        <v>#VALUE!</v>
      </c>
      <c r="AH300" s="90" t="n">
        <f aca="false">$F300*L300</f>
        <v>0</v>
      </c>
      <c r="AI300" s="90" t="n">
        <f aca="false">$F300*M300</f>
        <v>0</v>
      </c>
      <c r="AJ300" s="90" t="n">
        <f aca="false">$F300*N300</f>
        <v>0</v>
      </c>
      <c r="AK300" s="90" t="n">
        <f aca="false">F300*O300</f>
        <v>0</v>
      </c>
      <c r="AL300" s="94"/>
      <c r="AM300" s="90" t="e">
        <f aca="false">-CHOOSE($G$3,AC300-AE300,AE300-AC300)</f>
        <v>#VALUE!</v>
      </c>
      <c r="AN300" s="90" t="e">
        <f aca="false">-CHOOSE($G$3,AF300-AH300,AH300-AF300)</f>
        <v>#VALUE!</v>
      </c>
      <c r="AO300" s="90" t="n">
        <f aca="false">-CHOOSE($G$3,AI300-AL300,AK300-AI300)</f>
        <v>-0</v>
      </c>
      <c r="AP300" s="107" t="e">
        <f aca="false">SUM(AM300:AO300)</f>
        <v>#VALUE!</v>
      </c>
      <c r="AR300" s="90" t="e">
        <f aca="false">-CHOOSE($G$3,AD300-AC300,AC300-AD300)</f>
        <v>#VALUE!</v>
      </c>
      <c r="AS300" s="90" t="e">
        <f aca="false">-CHOOSE($G$3,AG300-AF300,AF300-AG300)</f>
        <v>#VALUE!</v>
      </c>
      <c r="AT300" s="90" t="n">
        <f aca="false">-CHOOSE($G$3,AJ300-AI300,AI300-AJ300:AJ301)</f>
        <v>-0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91" t="n">
        <f aca="false">AK300+AH300+AE300</f>
        <v>0</v>
      </c>
      <c r="AZ300" s="108"/>
    </row>
    <row r="301" customFormat="false" ht="12" hidden="false" customHeight="true" outlineLevel="0" collapsed="false">
      <c r="A301" s="25" t="n">
        <f aca="false">EDATE(A300,1)</f>
        <v>45809</v>
      </c>
      <c r="B301" s="95" t="n">
        <f aca="false">Inputs!AA296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98" t="str">
        <f aca="false">VLOOKUP($A301,[1]!Table,MATCH(G$4,[1]!Curves,0))</f>
        <v/>
      </c>
      <c r="H301" s="99" t="e">
        <f aca="false">Inputs!AE296</f>
        <v>#VALUE!</v>
      </c>
      <c r="I301" s="100" t="n">
        <f aca="false">Inputs!AB296</f>
        <v>0</v>
      </c>
      <c r="J301" s="98" t="str">
        <f aca="false">VLOOKUP($A301,[1]!Table,MATCH(J$4,[1]!Curves,0))</f>
        <v/>
      </c>
      <c r="K301" s="99" t="e">
        <f aca="false">Inputs!AF296</f>
        <v>#VALUE!</v>
      </c>
      <c r="L301" s="100" t="n">
        <f aca="false">Inputs!AC296</f>
        <v>0</v>
      </c>
      <c r="M301" s="105" t="n">
        <v>0</v>
      </c>
      <c r="N301" s="99" t="n">
        <f aca="false">Inputs!AG296</f>
        <v>0</v>
      </c>
      <c r="O301" s="101" t="n">
        <f aca="false">Inputs!AD296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0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e">
        <f aca="false">F301*G301</f>
        <v>#VALUE!</v>
      </c>
      <c r="AD301" s="90" t="e">
        <f aca="false">$F301*H301</f>
        <v>#VALUE!</v>
      </c>
      <c r="AE301" s="90" t="n">
        <f aca="false">$F301*I301</f>
        <v>0</v>
      </c>
      <c r="AF301" s="90" t="e">
        <f aca="false">$F301*J301</f>
        <v>#VALUE!</v>
      </c>
      <c r="AG301" s="90" t="e">
        <f aca="false">$F301*K301</f>
        <v>#VALUE!</v>
      </c>
      <c r="AH301" s="90" t="n">
        <f aca="false">$F301*L301</f>
        <v>0</v>
      </c>
      <c r="AI301" s="90" t="n">
        <f aca="false">$F301*M301</f>
        <v>0</v>
      </c>
      <c r="AJ301" s="90" t="n">
        <f aca="false">$F301*N301</f>
        <v>0</v>
      </c>
      <c r="AK301" s="90" t="n">
        <f aca="false">F301*O301</f>
        <v>0</v>
      </c>
      <c r="AL301" s="94"/>
      <c r="AM301" s="90" t="e">
        <f aca="false">-CHOOSE($G$3,AC301-AE301,AE301-AC301)</f>
        <v>#VALUE!</v>
      </c>
      <c r="AN301" s="90" t="e">
        <f aca="false">-CHOOSE($G$3,AF301-AH301,AH301-AF301)</f>
        <v>#VALUE!</v>
      </c>
      <c r="AO301" s="90" t="n">
        <f aca="false">-CHOOSE($G$3,AI301-AL301,AK301-AI301)</f>
        <v>-0</v>
      </c>
      <c r="AP301" s="107" t="e">
        <f aca="false">SUM(AM301:AO301)</f>
        <v>#VALUE!</v>
      </c>
      <c r="AR301" s="90" t="e">
        <f aca="false">-CHOOSE($G$3,AD301-AC301,AC301-AD301)</f>
        <v>#VALUE!</v>
      </c>
      <c r="AS301" s="90" t="e">
        <f aca="false">-CHOOSE($G$3,AG301-AF301,AF301-AG301)</f>
        <v>#VALUE!</v>
      </c>
      <c r="AT301" s="90" t="n">
        <f aca="false">-CHOOSE($G$3,AJ301-AI301,AI301-AJ301:AJ302)</f>
        <v>-0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91" t="n">
        <f aca="false">AK301+AH301+AE301</f>
        <v>0</v>
      </c>
      <c r="AZ301" s="108"/>
    </row>
    <row r="302" customFormat="false" ht="12" hidden="false" customHeight="true" outlineLevel="0" collapsed="false">
      <c r="A302" s="25" t="n">
        <f aca="false">EDATE(A301,1)</f>
        <v>45839</v>
      </c>
      <c r="B302" s="95" t="n">
        <f aca="false">Inputs!AA297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98" t="str">
        <f aca="false">VLOOKUP($A302,[1]!Table,MATCH(G$4,[1]!Curves,0))</f>
        <v/>
      </c>
      <c r="H302" s="99" t="e">
        <f aca="false">Inputs!AE297</f>
        <v>#VALUE!</v>
      </c>
      <c r="I302" s="100" t="n">
        <f aca="false">Inputs!AB297</f>
        <v>0</v>
      </c>
      <c r="J302" s="98" t="str">
        <f aca="false">VLOOKUP($A302,[1]!Table,MATCH(J$4,[1]!Curves,0))</f>
        <v/>
      </c>
      <c r="K302" s="99" t="e">
        <f aca="false">Inputs!AF297</f>
        <v>#VALUE!</v>
      </c>
      <c r="L302" s="100" t="n">
        <f aca="false">Inputs!AC297</f>
        <v>0</v>
      </c>
      <c r="M302" s="105" t="n">
        <v>0</v>
      </c>
      <c r="N302" s="99" t="n">
        <f aca="false">Inputs!AG297</f>
        <v>0</v>
      </c>
      <c r="O302" s="101" t="n">
        <f aca="false">Inputs!AD297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0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e">
        <f aca="false">F302*G302</f>
        <v>#VALUE!</v>
      </c>
      <c r="AD302" s="90" t="e">
        <f aca="false">$F302*H302</f>
        <v>#VALUE!</v>
      </c>
      <c r="AE302" s="90" t="n">
        <f aca="false">$F302*I302</f>
        <v>0</v>
      </c>
      <c r="AF302" s="90" t="e">
        <f aca="false">$F302*J302</f>
        <v>#VALUE!</v>
      </c>
      <c r="AG302" s="90" t="e">
        <f aca="false">$F302*K302</f>
        <v>#VALUE!</v>
      </c>
      <c r="AH302" s="90" t="n">
        <f aca="false">$F302*L302</f>
        <v>0</v>
      </c>
      <c r="AI302" s="90" t="n">
        <f aca="false">$F302*M302</f>
        <v>0</v>
      </c>
      <c r="AJ302" s="90" t="n">
        <f aca="false">$F302*N302</f>
        <v>0</v>
      </c>
      <c r="AK302" s="90" t="n">
        <f aca="false">F302*O302</f>
        <v>0</v>
      </c>
      <c r="AL302" s="94"/>
      <c r="AM302" s="90" t="e">
        <f aca="false">-CHOOSE($G$3,AC302-AE302,AE302-AC302)</f>
        <v>#VALUE!</v>
      </c>
      <c r="AN302" s="90" t="e">
        <f aca="false">-CHOOSE($G$3,AF302-AH302,AH302-AF302)</f>
        <v>#VALUE!</v>
      </c>
      <c r="AO302" s="90" t="n">
        <f aca="false">-CHOOSE($G$3,AI302-AL302,AK302-AI302)</f>
        <v>-0</v>
      </c>
      <c r="AP302" s="107" t="e">
        <f aca="false">SUM(AM302:AO302)</f>
        <v>#VALUE!</v>
      </c>
      <c r="AR302" s="90" t="e">
        <f aca="false">-CHOOSE($G$3,AD302-AC302,AC302-AD302)</f>
        <v>#VALUE!</v>
      </c>
      <c r="AS302" s="90" t="e">
        <f aca="false">-CHOOSE($G$3,AG302-AF302,AF302-AG302)</f>
        <v>#VALUE!</v>
      </c>
      <c r="AT302" s="90" t="n">
        <f aca="false">-CHOOSE($G$3,AJ302-AI302,AI302-AJ302:AJ303)</f>
        <v>-0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91" t="n">
        <f aca="false">AK302+AH302+AE302</f>
        <v>0</v>
      </c>
      <c r="AZ302" s="108"/>
    </row>
    <row r="303" customFormat="false" ht="12" hidden="false" customHeight="true" outlineLevel="0" collapsed="false">
      <c r="A303" s="25" t="n">
        <f aca="false">EDATE(A302,1)</f>
        <v>45870</v>
      </c>
      <c r="B303" s="95" t="n">
        <f aca="false">Inputs!AA298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98" t="str">
        <f aca="false">VLOOKUP($A303,[1]!Table,MATCH(G$4,[1]!Curves,0))</f>
        <v/>
      </c>
      <c r="H303" s="99" t="e">
        <f aca="false">Inputs!AE298</f>
        <v>#VALUE!</v>
      </c>
      <c r="I303" s="100" t="n">
        <f aca="false">Inputs!AB298</f>
        <v>0</v>
      </c>
      <c r="J303" s="98" t="str">
        <f aca="false">VLOOKUP($A303,[1]!Table,MATCH(J$4,[1]!Curves,0))</f>
        <v/>
      </c>
      <c r="K303" s="99" t="e">
        <f aca="false">Inputs!AF298</f>
        <v>#VALUE!</v>
      </c>
      <c r="L303" s="100" t="n">
        <f aca="false">Inputs!AC298</f>
        <v>0</v>
      </c>
      <c r="M303" s="105" t="n">
        <v>0</v>
      </c>
      <c r="N303" s="99" t="n">
        <f aca="false">Inputs!AG298</f>
        <v>0</v>
      </c>
      <c r="O303" s="101" t="n">
        <f aca="false">Inputs!AD298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0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e">
        <f aca="false">F303*G303</f>
        <v>#VALUE!</v>
      </c>
      <c r="AD303" s="90" t="e">
        <f aca="false">$F303*H303</f>
        <v>#VALUE!</v>
      </c>
      <c r="AE303" s="90" t="n">
        <f aca="false">$F303*I303</f>
        <v>0</v>
      </c>
      <c r="AF303" s="90" t="e">
        <f aca="false">$F303*J303</f>
        <v>#VALUE!</v>
      </c>
      <c r="AG303" s="90" t="e">
        <f aca="false">$F303*K303</f>
        <v>#VALUE!</v>
      </c>
      <c r="AH303" s="90" t="n">
        <f aca="false">$F303*L303</f>
        <v>0</v>
      </c>
      <c r="AI303" s="90" t="n">
        <f aca="false">$F303*M303</f>
        <v>0</v>
      </c>
      <c r="AJ303" s="90" t="n">
        <f aca="false">$F303*N303</f>
        <v>0</v>
      </c>
      <c r="AK303" s="90" t="n">
        <f aca="false">F303*O303</f>
        <v>0</v>
      </c>
      <c r="AL303" s="94"/>
      <c r="AM303" s="90" t="e">
        <f aca="false">-CHOOSE($G$3,AC303-AE303,AE303-AC303)</f>
        <v>#VALUE!</v>
      </c>
      <c r="AN303" s="90" t="e">
        <f aca="false">-CHOOSE($G$3,AF303-AH303,AH303-AF303)</f>
        <v>#VALUE!</v>
      </c>
      <c r="AO303" s="90" t="n">
        <f aca="false">-CHOOSE($G$3,AI303-AL303,AK303-AI303)</f>
        <v>-0</v>
      </c>
      <c r="AP303" s="107" t="e">
        <f aca="false">SUM(AM303:AO303)</f>
        <v>#VALUE!</v>
      </c>
      <c r="AR303" s="90" t="e">
        <f aca="false">-CHOOSE($G$3,AD303-AC303,AC303-AD303)</f>
        <v>#VALUE!</v>
      </c>
      <c r="AS303" s="90" t="e">
        <f aca="false">-CHOOSE($G$3,AG303-AF303,AF303-AG303)</f>
        <v>#VALUE!</v>
      </c>
      <c r="AT303" s="90" t="n">
        <f aca="false">-CHOOSE($G$3,AJ303-AI303,AI303-AJ303:AJ304)</f>
        <v>-0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91" t="n">
        <f aca="false">AK303+AH303+AE303</f>
        <v>0</v>
      </c>
      <c r="AZ303" s="108"/>
    </row>
    <row r="304" customFormat="false" ht="12" hidden="false" customHeight="true" outlineLevel="0" collapsed="false">
      <c r="A304" s="25" t="n">
        <f aca="false">EDATE(A303,1)</f>
        <v>45901</v>
      </c>
      <c r="B304" s="95" t="n">
        <f aca="false">Inputs!AA299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98" t="str">
        <f aca="false">VLOOKUP($A304,[1]!Table,MATCH(G$4,[1]!Curves,0))</f>
        <v/>
      </c>
      <c r="H304" s="99" t="e">
        <f aca="false">Inputs!AE299</f>
        <v>#VALUE!</v>
      </c>
      <c r="I304" s="100" t="n">
        <f aca="false">Inputs!AB299</f>
        <v>0</v>
      </c>
      <c r="J304" s="98" t="str">
        <f aca="false">VLOOKUP($A304,[1]!Table,MATCH(J$4,[1]!Curves,0))</f>
        <v/>
      </c>
      <c r="K304" s="99" t="e">
        <f aca="false">Inputs!AF299</f>
        <v>#VALUE!</v>
      </c>
      <c r="L304" s="100" t="n">
        <f aca="false">Inputs!AC299</f>
        <v>0</v>
      </c>
      <c r="M304" s="105" t="n">
        <v>0</v>
      </c>
      <c r="N304" s="99" t="n">
        <f aca="false">Inputs!AG299</f>
        <v>0</v>
      </c>
      <c r="O304" s="101" t="n">
        <f aca="false">Inputs!AD299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0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e">
        <f aca="false">F304*G304</f>
        <v>#VALUE!</v>
      </c>
      <c r="AD304" s="90" t="e">
        <f aca="false">$F304*H304</f>
        <v>#VALUE!</v>
      </c>
      <c r="AE304" s="90" t="n">
        <f aca="false">$F304*I304</f>
        <v>0</v>
      </c>
      <c r="AF304" s="90" t="e">
        <f aca="false">$F304*J304</f>
        <v>#VALUE!</v>
      </c>
      <c r="AG304" s="90" t="e">
        <f aca="false">$F304*K304</f>
        <v>#VALUE!</v>
      </c>
      <c r="AH304" s="90" t="n">
        <f aca="false">$F304*L304</f>
        <v>0</v>
      </c>
      <c r="AI304" s="90" t="n">
        <f aca="false">$F304*M304</f>
        <v>0</v>
      </c>
      <c r="AJ304" s="90" t="n">
        <f aca="false">$F304*N304</f>
        <v>0</v>
      </c>
      <c r="AK304" s="90" t="n">
        <f aca="false">F304*O304</f>
        <v>0</v>
      </c>
      <c r="AL304" s="94"/>
      <c r="AM304" s="90" t="e">
        <f aca="false">-CHOOSE($G$3,AC304-AE304,AE304-AC304)</f>
        <v>#VALUE!</v>
      </c>
      <c r="AN304" s="90" t="e">
        <f aca="false">-CHOOSE($G$3,AF304-AH304,AH304-AF304)</f>
        <v>#VALUE!</v>
      </c>
      <c r="AO304" s="90" t="n">
        <f aca="false">-CHOOSE($G$3,AI304-AL304,AK304-AI304)</f>
        <v>-0</v>
      </c>
      <c r="AP304" s="107" t="e">
        <f aca="false">SUM(AM304:AO304)</f>
        <v>#VALUE!</v>
      </c>
      <c r="AR304" s="90" t="e">
        <f aca="false">-CHOOSE($G$3,AD304-AC304,AC304-AD304)</f>
        <v>#VALUE!</v>
      </c>
      <c r="AS304" s="90" t="e">
        <f aca="false">-CHOOSE($G$3,AG304-AF304,AF304-AG304)</f>
        <v>#VALUE!</v>
      </c>
      <c r="AT304" s="90" t="n">
        <f aca="false">-CHOOSE($G$3,AJ304-AI304,AI304-AJ304:AJ305)</f>
        <v>-0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91" t="n">
        <f aca="false">AK304+AH304+AE304</f>
        <v>0</v>
      </c>
      <c r="AZ304" s="108"/>
    </row>
    <row r="305" customFormat="false" ht="12" hidden="false" customHeight="true" outlineLevel="0" collapsed="false">
      <c r="A305" s="25" t="n">
        <f aca="false">EDATE(A304,1)</f>
        <v>45931</v>
      </c>
      <c r="B305" s="95" t="n">
        <f aca="false">Inputs!AA300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98" t="str">
        <f aca="false">VLOOKUP($A305,[1]!Table,MATCH(G$4,[1]!Curves,0))</f>
        <v/>
      </c>
      <c r="H305" s="99" t="e">
        <f aca="false">Inputs!AE300</f>
        <v>#VALUE!</v>
      </c>
      <c r="I305" s="100" t="n">
        <f aca="false">Inputs!AB300</f>
        <v>0</v>
      </c>
      <c r="J305" s="98" t="str">
        <f aca="false">VLOOKUP($A305,[1]!Table,MATCH(J$4,[1]!Curves,0))</f>
        <v/>
      </c>
      <c r="K305" s="99" t="e">
        <f aca="false">Inputs!AF300</f>
        <v>#VALUE!</v>
      </c>
      <c r="L305" s="100" t="n">
        <f aca="false">Inputs!AC300</f>
        <v>0</v>
      </c>
      <c r="M305" s="105" t="n">
        <v>0</v>
      </c>
      <c r="N305" s="99" t="n">
        <f aca="false">Inputs!AG300</f>
        <v>0</v>
      </c>
      <c r="O305" s="101" t="n">
        <f aca="false">Inputs!AD300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0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e">
        <f aca="false">F305*G305</f>
        <v>#VALUE!</v>
      </c>
      <c r="AD305" s="90" t="e">
        <f aca="false">$F305*H305</f>
        <v>#VALUE!</v>
      </c>
      <c r="AE305" s="90" t="n">
        <f aca="false">$F305*I305</f>
        <v>0</v>
      </c>
      <c r="AF305" s="90" t="e">
        <f aca="false">$F305*J305</f>
        <v>#VALUE!</v>
      </c>
      <c r="AG305" s="90" t="e">
        <f aca="false">$F305*K305</f>
        <v>#VALUE!</v>
      </c>
      <c r="AH305" s="90" t="n">
        <f aca="false">$F305*L305</f>
        <v>0</v>
      </c>
      <c r="AI305" s="90" t="n">
        <f aca="false">$F305*M305</f>
        <v>0</v>
      </c>
      <c r="AJ305" s="90" t="n">
        <f aca="false">$F305*N305</f>
        <v>0</v>
      </c>
      <c r="AK305" s="90" t="n">
        <f aca="false">F305*O305</f>
        <v>0</v>
      </c>
      <c r="AL305" s="94"/>
      <c r="AM305" s="90" t="e">
        <f aca="false">-CHOOSE($G$3,AC305-AE305,AE305-AC305)</f>
        <v>#VALUE!</v>
      </c>
      <c r="AN305" s="90" t="e">
        <f aca="false">-CHOOSE($G$3,AF305-AH305,AH305-AF305)</f>
        <v>#VALUE!</v>
      </c>
      <c r="AO305" s="90" t="n">
        <f aca="false">-CHOOSE($G$3,AI305-AL305,AK305-AI305)</f>
        <v>-0</v>
      </c>
      <c r="AP305" s="107" t="e">
        <f aca="false">SUM(AM305:AO305)</f>
        <v>#VALUE!</v>
      </c>
      <c r="AR305" s="90" t="e">
        <f aca="false">-CHOOSE($G$3,AD305-AC305,AC305-AD305)</f>
        <v>#VALUE!</v>
      </c>
      <c r="AS305" s="90" t="e">
        <f aca="false">-CHOOSE($G$3,AG305-AF305,AF305-AG305)</f>
        <v>#VALUE!</v>
      </c>
      <c r="AT305" s="90" t="n">
        <f aca="false">-CHOOSE($G$3,AJ305-AI305,AI305-AJ305:AJ306)</f>
        <v>-0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91" t="n">
        <f aca="false">AK305+AH305+AE305</f>
        <v>0</v>
      </c>
      <c r="AZ305" s="108"/>
    </row>
    <row r="306" customFormat="false" ht="12" hidden="false" customHeight="true" outlineLevel="0" collapsed="false">
      <c r="A306" s="25" t="n">
        <f aca="false">EDATE(A305,1)</f>
        <v>45962</v>
      </c>
      <c r="B306" s="95" t="n">
        <f aca="false">Inputs!AA301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98" t="str">
        <f aca="false">VLOOKUP($A306,[1]!Table,MATCH(G$4,[1]!Curves,0))</f>
        <v/>
      </c>
      <c r="H306" s="99" t="e">
        <f aca="false">Inputs!AE301</f>
        <v>#VALUE!</v>
      </c>
      <c r="I306" s="100" t="n">
        <f aca="false">Inputs!AB301</f>
        <v>0</v>
      </c>
      <c r="J306" s="98" t="str">
        <f aca="false">VLOOKUP($A306,[1]!Table,MATCH(J$4,[1]!Curves,0))</f>
        <v/>
      </c>
      <c r="K306" s="99" t="e">
        <f aca="false">Inputs!AF301</f>
        <v>#VALUE!</v>
      </c>
      <c r="L306" s="100" t="n">
        <f aca="false">Inputs!AC301</f>
        <v>0</v>
      </c>
      <c r="M306" s="105" t="n">
        <v>0</v>
      </c>
      <c r="N306" s="99" t="n">
        <f aca="false">Inputs!AG301</f>
        <v>0</v>
      </c>
      <c r="O306" s="101" t="n">
        <f aca="false">Inputs!AD301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0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e">
        <f aca="false">F306*G306</f>
        <v>#VALUE!</v>
      </c>
      <c r="AD306" s="90" t="e">
        <f aca="false">$F306*H306</f>
        <v>#VALUE!</v>
      </c>
      <c r="AE306" s="90" t="n">
        <f aca="false">$F306*I306</f>
        <v>0</v>
      </c>
      <c r="AF306" s="90" t="e">
        <f aca="false">$F306*J306</f>
        <v>#VALUE!</v>
      </c>
      <c r="AG306" s="90" t="e">
        <f aca="false">$F306*K306</f>
        <v>#VALUE!</v>
      </c>
      <c r="AH306" s="90" t="n">
        <f aca="false">$F306*L306</f>
        <v>0</v>
      </c>
      <c r="AI306" s="90" t="n">
        <f aca="false">$F306*M306</f>
        <v>0</v>
      </c>
      <c r="AJ306" s="90" t="n">
        <f aca="false">$F306*N306</f>
        <v>0</v>
      </c>
      <c r="AK306" s="90" t="n">
        <f aca="false">F306*O306</f>
        <v>0</v>
      </c>
      <c r="AL306" s="94"/>
      <c r="AM306" s="90" t="e">
        <f aca="false">-CHOOSE($G$3,AC306-AE306,AE306-AC306)</f>
        <v>#VALUE!</v>
      </c>
      <c r="AN306" s="90" t="e">
        <f aca="false">-CHOOSE($G$3,AF306-AH306,AH306-AF306)</f>
        <v>#VALUE!</v>
      </c>
      <c r="AO306" s="90" t="n">
        <f aca="false">-CHOOSE($G$3,AI306-AL306,AK306-AI306)</f>
        <v>-0</v>
      </c>
      <c r="AP306" s="107" t="e">
        <f aca="false">SUM(AM306:AO306)</f>
        <v>#VALUE!</v>
      </c>
      <c r="AR306" s="90" t="e">
        <f aca="false">-CHOOSE($G$3,AD306-AC306,AC306-AD306)</f>
        <v>#VALUE!</v>
      </c>
      <c r="AS306" s="90" t="e">
        <f aca="false">-CHOOSE($G$3,AG306-AF306,AF306-AG306)</f>
        <v>#VALUE!</v>
      </c>
      <c r="AT306" s="90" t="n">
        <f aca="false">-CHOOSE($G$3,AJ306-AI306,AI306-AJ306:AJ307)</f>
        <v>-0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91" t="n">
        <f aca="false">AK306+AH306+AE306</f>
        <v>0</v>
      </c>
      <c r="AZ306" s="108"/>
    </row>
    <row r="307" customFormat="false" ht="12" hidden="false" customHeight="true" outlineLevel="0" collapsed="false">
      <c r="A307" s="25" t="n">
        <f aca="false">EDATE(A306,1)</f>
        <v>45992</v>
      </c>
      <c r="B307" s="95" t="n">
        <f aca="false">Inputs!AA302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98" t="str">
        <f aca="false">VLOOKUP($A307,[1]!Table,MATCH(G$4,[1]!Curves,0))</f>
        <v/>
      </c>
      <c r="H307" s="99" t="e">
        <f aca="false">Inputs!AE302</f>
        <v>#VALUE!</v>
      </c>
      <c r="I307" s="100" t="n">
        <f aca="false">Inputs!AB302</f>
        <v>0</v>
      </c>
      <c r="J307" s="98" t="str">
        <f aca="false">VLOOKUP($A307,[1]!Table,MATCH(J$4,[1]!Curves,0))</f>
        <v/>
      </c>
      <c r="K307" s="99" t="e">
        <f aca="false">Inputs!AF302</f>
        <v>#VALUE!</v>
      </c>
      <c r="L307" s="100" t="n">
        <f aca="false">Inputs!AC302</f>
        <v>0</v>
      </c>
      <c r="M307" s="105" t="n">
        <v>0</v>
      </c>
      <c r="N307" s="99" t="n">
        <f aca="false">Inputs!AG302</f>
        <v>0</v>
      </c>
      <c r="O307" s="101" t="n">
        <f aca="false">Inputs!AD302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0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e">
        <f aca="false">F307*G307</f>
        <v>#VALUE!</v>
      </c>
      <c r="AD307" s="90" t="e">
        <f aca="false">$F307*H307</f>
        <v>#VALUE!</v>
      </c>
      <c r="AE307" s="90" t="n">
        <f aca="false">$F307*I307</f>
        <v>0</v>
      </c>
      <c r="AF307" s="90" t="e">
        <f aca="false">$F307*J307</f>
        <v>#VALUE!</v>
      </c>
      <c r="AG307" s="90" t="e">
        <f aca="false">$F307*K307</f>
        <v>#VALUE!</v>
      </c>
      <c r="AH307" s="90" t="n">
        <f aca="false">$F307*L307</f>
        <v>0</v>
      </c>
      <c r="AI307" s="90" t="n">
        <f aca="false">$F307*M307</f>
        <v>0</v>
      </c>
      <c r="AJ307" s="90" t="n">
        <f aca="false">$F307*N307</f>
        <v>0</v>
      </c>
      <c r="AK307" s="90" t="n">
        <f aca="false">F307*O307</f>
        <v>0</v>
      </c>
      <c r="AL307" s="94"/>
      <c r="AM307" s="90" t="e">
        <f aca="false">-CHOOSE($G$3,AC307-AE307,AE307-AC307)</f>
        <v>#VALUE!</v>
      </c>
      <c r="AN307" s="90" t="e">
        <f aca="false">-CHOOSE($G$3,AF307-AH307,AH307-AF307)</f>
        <v>#VALUE!</v>
      </c>
      <c r="AO307" s="90" t="n">
        <f aca="false">-CHOOSE($G$3,AI307-AL307,AK307-AI307)</f>
        <v>-0</v>
      </c>
      <c r="AP307" s="107" t="e">
        <f aca="false">SUM(AM307:AO307)</f>
        <v>#VALUE!</v>
      </c>
      <c r="AR307" s="90" t="e">
        <f aca="false">-CHOOSE($G$3,AD307-AC307,AC307-AD307)</f>
        <v>#VALUE!</v>
      </c>
      <c r="AS307" s="90" t="e">
        <f aca="false">-CHOOSE($G$3,AG307-AF307,AF307-AG307)</f>
        <v>#VALUE!</v>
      </c>
      <c r="AT307" s="90" t="n">
        <f aca="false">-CHOOSE($G$3,AJ307-AI307,AI307-AJ307:AJ308)</f>
        <v>-0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91" t="n">
        <f aca="false">AK307+AH307+AE307</f>
        <v>0</v>
      </c>
      <c r="AZ307" s="108"/>
    </row>
    <row r="308" customFormat="false" ht="12" hidden="false" customHeight="true" outlineLevel="0" collapsed="false">
      <c r="A308" s="25" t="n">
        <f aca="false">EDATE(A307,1)</f>
        <v>46023</v>
      </c>
      <c r="B308" s="95" t="n">
        <f aca="false">Inputs!AA303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98" t="str">
        <f aca="false">VLOOKUP($A308,[1]!Table,MATCH(G$4,[1]!Curves,0))</f>
        <v/>
      </c>
      <c r="H308" s="99" t="e">
        <f aca="false">Inputs!AE303</f>
        <v>#VALUE!</v>
      </c>
      <c r="I308" s="100" t="n">
        <f aca="false">Inputs!AB303</f>
        <v>0</v>
      </c>
      <c r="J308" s="98" t="str">
        <f aca="false">VLOOKUP($A308,[1]!Table,MATCH(J$4,[1]!Curves,0))</f>
        <v/>
      </c>
      <c r="K308" s="99" t="e">
        <f aca="false">Inputs!AF303</f>
        <v>#VALUE!</v>
      </c>
      <c r="L308" s="100" t="n">
        <f aca="false">Inputs!AC303</f>
        <v>0</v>
      </c>
      <c r="M308" s="105" t="n">
        <v>0</v>
      </c>
      <c r="N308" s="99" t="n">
        <f aca="false">Inputs!AG303</f>
        <v>0</v>
      </c>
      <c r="O308" s="101" t="n">
        <f aca="false">Inputs!AD303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0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e">
        <f aca="false">F308*G308</f>
        <v>#VALUE!</v>
      </c>
      <c r="AD308" s="90" t="e">
        <f aca="false">$F308*H308</f>
        <v>#VALUE!</v>
      </c>
      <c r="AE308" s="90" t="n">
        <f aca="false">$F308*I308</f>
        <v>0</v>
      </c>
      <c r="AF308" s="90" t="e">
        <f aca="false">$F308*J308</f>
        <v>#VALUE!</v>
      </c>
      <c r="AG308" s="90" t="e">
        <f aca="false">$F308*K308</f>
        <v>#VALUE!</v>
      </c>
      <c r="AH308" s="90" t="n">
        <f aca="false">$F308*L308</f>
        <v>0</v>
      </c>
      <c r="AI308" s="90" t="n">
        <f aca="false">$F308*M308</f>
        <v>0</v>
      </c>
      <c r="AJ308" s="90" t="n">
        <f aca="false">$F308*N308</f>
        <v>0</v>
      </c>
      <c r="AK308" s="90" t="n">
        <f aca="false">F308*O308</f>
        <v>0</v>
      </c>
      <c r="AL308" s="94"/>
      <c r="AM308" s="90" t="e">
        <f aca="false">-CHOOSE($G$3,AC308-AE308,AE308-AC308)</f>
        <v>#VALUE!</v>
      </c>
      <c r="AN308" s="90" t="e">
        <f aca="false">-CHOOSE($G$3,AF308-AH308,AH308-AF308)</f>
        <v>#VALUE!</v>
      </c>
      <c r="AO308" s="90" t="n">
        <f aca="false">-CHOOSE($G$3,AI308-AL308,AK308-AI308)</f>
        <v>-0</v>
      </c>
      <c r="AP308" s="107" t="e">
        <f aca="false">SUM(AM308:AO308)</f>
        <v>#VALUE!</v>
      </c>
      <c r="AR308" s="90" t="e">
        <f aca="false">-CHOOSE($G$3,AD308-AC308,AC308-AD308)</f>
        <v>#VALUE!</v>
      </c>
      <c r="AS308" s="90" t="e">
        <f aca="false">-CHOOSE($G$3,AG308-AF308,AF308-AG308)</f>
        <v>#VALUE!</v>
      </c>
      <c r="AT308" s="90" t="n">
        <f aca="false">-CHOOSE($G$3,AJ308-AI308,AI308-AJ308:AJ309)</f>
        <v>-0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91" t="n">
        <f aca="false">AK308+AH308+AE308</f>
        <v>0</v>
      </c>
      <c r="AZ308" s="108"/>
    </row>
    <row r="309" customFormat="false" ht="12" hidden="false" customHeight="true" outlineLevel="0" collapsed="false">
      <c r="A309" s="25" t="n">
        <f aca="false">EDATE(A308,1)</f>
        <v>46054</v>
      </c>
      <c r="B309" s="95" t="n">
        <f aca="false">Inputs!AA304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98" t="str">
        <f aca="false">VLOOKUP($A309,[1]!Table,MATCH(G$4,[1]!Curves,0))</f>
        <v/>
      </c>
      <c r="H309" s="99" t="e">
        <f aca="false">Inputs!AE304</f>
        <v>#VALUE!</v>
      </c>
      <c r="I309" s="100" t="n">
        <f aca="false">Inputs!AB304</f>
        <v>0</v>
      </c>
      <c r="J309" s="98" t="str">
        <f aca="false">VLOOKUP($A309,[1]!Table,MATCH(J$4,[1]!Curves,0))</f>
        <v/>
      </c>
      <c r="K309" s="99" t="e">
        <f aca="false">Inputs!AF304</f>
        <v>#VALUE!</v>
      </c>
      <c r="L309" s="100" t="n">
        <f aca="false">Inputs!AC304</f>
        <v>0</v>
      </c>
      <c r="M309" s="105" t="n">
        <v>0</v>
      </c>
      <c r="N309" s="99" t="n">
        <f aca="false">Inputs!AG304</f>
        <v>0</v>
      </c>
      <c r="O309" s="101" t="n">
        <f aca="false">Inputs!AD304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0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e">
        <f aca="false">F309*G309</f>
        <v>#VALUE!</v>
      </c>
      <c r="AD309" s="90" t="e">
        <f aca="false">$F309*H309</f>
        <v>#VALUE!</v>
      </c>
      <c r="AE309" s="90" t="n">
        <f aca="false">$F309*I309</f>
        <v>0</v>
      </c>
      <c r="AF309" s="90" t="e">
        <f aca="false">$F309*J309</f>
        <v>#VALUE!</v>
      </c>
      <c r="AG309" s="90" t="e">
        <f aca="false">$F309*K309</f>
        <v>#VALUE!</v>
      </c>
      <c r="AH309" s="90" t="n">
        <f aca="false">$F309*L309</f>
        <v>0</v>
      </c>
      <c r="AI309" s="90" t="n">
        <f aca="false">$F309*M309</f>
        <v>0</v>
      </c>
      <c r="AJ309" s="90" t="n">
        <f aca="false">$F309*N309</f>
        <v>0</v>
      </c>
      <c r="AK309" s="90" t="n">
        <f aca="false">F309*O309</f>
        <v>0</v>
      </c>
      <c r="AL309" s="94"/>
      <c r="AM309" s="90" t="e">
        <f aca="false">-CHOOSE($G$3,AC309-AE309,AE309-AC309)</f>
        <v>#VALUE!</v>
      </c>
      <c r="AN309" s="90" t="e">
        <f aca="false">-CHOOSE($G$3,AF309-AH309,AH309-AF309)</f>
        <v>#VALUE!</v>
      </c>
      <c r="AO309" s="90" t="n">
        <f aca="false">-CHOOSE($G$3,AI309-AL309,AK309-AI309)</f>
        <v>-0</v>
      </c>
      <c r="AP309" s="107" t="e">
        <f aca="false">SUM(AM309:AO309)</f>
        <v>#VALUE!</v>
      </c>
      <c r="AR309" s="90" t="e">
        <f aca="false">-CHOOSE($G$3,AD309-AC309,AC309-AD309)</f>
        <v>#VALUE!</v>
      </c>
      <c r="AS309" s="90" t="e">
        <f aca="false">-CHOOSE($G$3,AG309-AF309,AF309-AG309)</f>
        <v>#VALUE!</v>
      </c>
      <c r="AT309" s="90" t="n">
        <f aca="false">-CHOOSE($G$3,AJ309-AI309,AI309-AJ309:AJ310)</f>
        <v>-0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91" t="n">
        <f aca="false">AK309+AH309+AE309</f>
        <v>0</v>
      </c>
      <c r="AZ309" s="108"/>
    </row>
    <row r="310" customFormat="false" ht="12" hidden="false" customHeight="true" outlineLevel="0" collapsed="false">
      <c r="A310" s="25" t="n">
        <f aca="false">EDATE(A309,1)</f>
        <v>46082</v>
      </c>
      <c r="B310" s="95" t="n">
        <f aca="false">Inputs!AA305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98" t="str">
        <f aca="false">VLOOKUP($A310,[1]!Table,MATCH(G$4,[1]!Curves,0))</f>
        <v/>
      </c>
      <c r="H310" s="99" t="e">
        <f aca="false">Inputs!AE305</f>
        <v>#VALUE!</v>
      </c>
      <c r="I310" s="100" t="n">
        <f aca="false">Inputs!AB305</f>
        <v>0</v>
      </c>
      <c r="J310" s="98" t="str">
        <f aca="false">VLOOKUP($A310,[1]!Table,MATCH(J$4,[1]!Curves,0))</f>
        <v/>
      </c>
      <c r="K310" s="99" t="e">
        <f aca="false">Inputs!AF305</f>
        <v>#VALUE!</v>
      </c>
      <c r="L310" s="100" t="n">
        <f aca="false">Inputs!AC305</f>
        <v>0</v>
      </c>
      <c r="M310" s="105" t="n">
        <v>0</v>
      </c>
      <c r="N310" s="99" t="n">
        <f aca="false">Inputs!AG305</f>
        <v>0</v>
      </c>
      <c r="O310" s="101" t="n">
        <f aca="false">Inputs!AD305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0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e">
        <f aca="false">F310*G310</f>
        <v>#VALUE!</v>
      </c>
      <c r="AD310" s="90" t="e">
        <f aca="false">$F310*H310</f>
        <v>#VALUE!</v>
      </c>
      <c r="AE310" s="90" t="n">
        <f aca="false">$F310*I310</f>
        <v>0</v>
      </c>
      <c r="AF310" s="90" t="e">
        <f aca="false">$F310*J310</f>
        <v>#VALUE!</v>
      </c>
      <c r="AG310" s="90" t="e">
        <f aca="false">$F310*K310</f>
        <v>#VALUE!</v>
      </c>
      <c r="AH310" s="90" t="n">
        <f aca="false">$F310*L310</f>
        <v>0</v>
      </c>
      <c r="AI310" s="90" t="n">
        <f aca="false">$F310*M310</f>
        <v>0</v>
      </c>
      <c r="AJ310" s="90" t="n">
        <f aca="false">$F310*N310</f>
        <v>0</v>
      </c>
      <c r="AK310" s="90" t="n">
        <f aca="false">F310*O310</f>
        <v>0</v>
      </c>
      <c r="AL310" s="94"/>
      <c r="AM310" s="90" t="e">
        <f aca="false">-CHOOSE($G$3,AC310-AE310,AE310-AC310)</f>
        <v>#VALUE!</v>
      </c>
      <c r="AN310" s="90" t="e">
        <f aca="false">-CHOOSE($G$3,AF310-AH310,AH310-AF310)</f>
        <v>#VALUE!</v>
      </c>
      <c r="AO310" s="90" t="n">
        <f aca="false">-CHOOSE($G$3,AI310-AL310,AK310-AI310)</f>
        <v>-0</v>
      </c>
      <c r="AP310" s="107" t="e">
        <f aca="false">SUM(AM310:AO310)</f>
        <v>#VALUE!</v>
      </c>
      <c r="AR310" s="90" t="e">
        <f aca="false">-CHOOSE($G$3,AD310-AC310,AC310-AD310)</f>
        <v>#VALUE!</v>
      </c>
      <c r="AS310" s="90" t="e">
        <f aca="false">-CHOOSE($G$3,AG310-AF310,AF310-AG310)</f>
        <v>#VALUE!</v>
      </c>
      <c r="AT310" s="90" t="n">
        <f aca="false">-CHOOSE($G$3,AJ310-AI310,AI310-AJ310:AJ311)</f>
        <v>-0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91" t="n">
        <f aca="false">AK310+AH310+AE310</f>
        <v>0</v>
      </c>
      <c r="AZ310" s="108"/>
    </row>
    <row r="311" customFormat="false" ht="12" hidden="false" customHeight="true" outlineLevel="0" collapsed="false">
      <c r="A311" s="25" t="n">
        <f aca="false">EDATE(A310,1)</f>
        <v>46113</v>
      </c>
      <c r="B311" s="95" t="n">
        <f aca="false">Inputs!AA306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98" t="str">
        <f aca="false">VLOOKUP($A311,[1]!Table,MATCH(G$4,[1]!Curves,0))</f>
        <v/>
      </c>
      <c r="H311" s="99" t="e">
        <f aca="false">Inputs!AE306</f>
        <v>#VALUE!</v>
      </c>
      <c r="I311" s="100" t="n">
        <f aca="false">Inputs!AB306</f>
        <v>0</v>
      </c>
      <c r="J311" s="98" t="str">
        <f aca="false">VLOOKUP($A311,[1]!Table,MATCH(J$4,[1]!Curves,0))</f>
        <v/>
      </c>
      <c r="K311" s="99" t="e">
        <f aca="false">Inputs!AF306</f>
        <v>#VALUE!</v>
      </c>
      <c r="L311" s="100" t="n">
        <f aca="false">Inputs!AC306</f>
        <v>0</v>
      </c>
      <c r="M311" s="105" t="n">
        <v>0</v>
      </c>
      <c r="N311" s="99" t="n">
        <f aca="false">Inputs!AG306</f>
        <v>0</v>
      </c>
      <c r="O311" s="101" t="n">
        <f aca="false">Inputs!AD306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0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e">
        <f aca="false">F311*G311</f>
        <v>#VALUE!</v>
      </c>
      <c r="AD311" s="90" t="e">
        <f aca="false">$F311*H311</f>
        <v>#VALUE!</v>
      </c>
      <c r="AE311" s="90" t="n">
        <f aca="false">$F311*I311</f>
        <v>0</v>
      </c>
      <c r="AF311" s="90" t="e">
        <f aca="false">$F311*J311</f>
        <v>#VALUE!</v>
      </c>
      <c r="AG311" s="90" t="e">
        <f aca="false">$F311*K311</f>
        <v>#VALUE!</v>
      </c>
      <c r="AH311" s="90" t="n">
        <f aca="false">$F311*L311</f>
        <v>0</v>
      </c>
      <c r="AI311" s="90" t="n">
        <f aca="false">$F311*M311</f>
        <v>0</v>
      </c>
      <c r="AJ311" s="90" t="n">
        <f aca="false">$F311*N311</f>
        <v>0</v>
      </c>
      <c r="AK311" s="90" t="n">
        <f aca="false">F311*O311</f>
        <v>0</v>
      </c>
      <c r="AL311" s="94"/>
      <c r="AM311" s="90" t="e">
        <f aca="false">-CHOOSE($G$3,AC311-AE311,AE311-AC311)</f>
        <v>#VALUE!</v>
      </c>
      <c r="AN311" s="90" t="e">
        <f aca="false">-CHOOSE($G$3,AF311-AH311,AH311-AF311)</f>
        <v>#VALUE!</v>
      </c>
      <c r="AO311" s="90" t="n">
        <f aca="false">-CHOOSE($G$3,AI311-AL311,AK311-AI311)</f>
        <v>-0</v>
      </c>
      <c r="AP311" s="107" t="e">
        <f aca="false">SUM(AM311:AO311)</f>
        <v>#VALUE!</v>
      </c>
      <c r="AR311" s="90" t="e">
        <f aca="false">-CHOOSE($G$3,AD311-AC311,AC311-AD311)</f>
        <v>#VALUE!</v>
      </c>
      <c r="AS311" s="90" t="e">
        <f aca="false">-CHOOSE($G$3,AG311-AF311,AF311-AG311)</f>
        <v>#VALUE!</v>
      </c>
      <c r="AT311" s="90" t="n">
        <f aca="false">-CHOOSE($G$3,AJ311-AI311,AI311-AJ311:AJ312)</f>
        <v>-0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91" t="n">
        <f aca="false">AK311+AH311+AE311</f>
        <v>0</v>
      </c>
      <c r="AZ311" s="108"/>
    </row>
    <row r="312" customFormat="false" ht="12" hidden="false" customHeight="true" outlineLevel="0" collapsed="false">
      <c r="A312" s="25" t="n">
        <f aca="false">EDATE(A311,1)</f>
        <v>46143</v>
      </c>
      <c r="B312" s="95" t="n">
        <f aca="false">Inputs!AA307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98" t="str">
        <f aca="false">VLOOKUP($A312,[1]!Table,MATCH(G$4,[1]!Curves,0))</f>
        <v/>
      </c>
      <c r="H312" s="99" t="e">
        <f aca="false">Inputs!AE307</f>
        <v>#VALUE!</v>
      </c>
      <c r="I312" s="100" t="n">
        <f aca="false">Inputs!AB307</f>
        <v>0</v>
      </c>
      <c r="J312" s="98" t="str">
        <f aca="false">VLOOKUP($A312,[1]!Table,MATCH(J$4,[1]!Curves,0))</f>
        <v/>
      </c>
      <c r="K312" s="99" t="e">
        <f aca="false">Inputs!AF307</f>
        <v>#VALUE!</v>
      </c>
      <c r="L312" s="100" t="n">
        <f aca="false">Inputs!AC307</f>
        <v>0</v>
      </c>
      <c r="M312" s="105" t="n">
        <v>0</v>
      </c>
      <c r="N312" s="99" t="n">
        <f aca="false">Inputs!AG307</f>
        <v>0</v>
      </c>
      <c r="O312" s="101" t="n">
        <f aca="false">Inputs!AD307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0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e">
        <f aca="false">F312*G312</f>
        <v>#VALUE!</v>
      </c>
      <c r="AD312" s="90" t="e">
        <f aca="false">$F312*H312</f>
        <v>#VALUE!</v>
      </c>
      <c r="AE312" s="90" t="n">
        <f aca="false">$F312*I312</f>
        <v>0</v>
      </c>
      <c r="AF312" s="90" t="e">
        <f aca="false">$F312*J312</f>
        <v>#VALUE!</v>
      </c>
      <c r="AG312" s="90" t="e">
        <f aca="false">$F312*K312</f>
        <v>#VALUE!</v>
      </c>
      <c r="AH312" s="90" t="n">
        <f aca="false">$F312*L312</f>
        <v>0</v>
      </c>
      <c r="AI312" s="90" t="n">
        <f aca="false">$F312*M312</f>
        <v>0</v>
      </c>
      <c r="AJ312" s="90" t="n">
        <f aca="false">$F312*N312</f>
        <v>0</v>
      </c>
      <c r="AK312" s="90" t="n">
        <f aca="false">F312*O312</f>
        <v>0</v>
      </c>
      <c r="AL312" s="94"/>
      <c r="AM312" s="90" t="e">
        <f aca="false">-CHOOSE($G$3,AC312-AE312,AE312-AC312)</f>
        <v>#VALUE!</v>
      </c>
      <c r="AN312" s="90" t="e">
        <f aca="false">-CHOOSE($G$3,AF312-AH312,AH312-AF312)</f>
        <v>#VALUE!</v>
      </c>
      <c r="AO312" s="90" t="n">
        <f aca="false">-CHOOSE($G$3,AI312-AL312,AK312-AI312)</f>
        <v>-0</v>
      </c>
      <c r="AP312" s="107" t="e">
        <f aca="false">SUM(AM312:AO312)</f>
        <v>#VALUE!</v>
      </c>
      <c r="AR312" s="90" t="e">
        <f aca="false">-CHOOSE($G$3,AD312-AC312,AC312-AD312)</f>
        <v>#VALUE!</v>
      </c>
      <c r="AS312" s="90" t="e">
        <f aca="false">-CHOOSE($G$3,AG312-AF312,AF312-AG312)</f>
        <v>#VALUE!</v>
      </c>
      <c r="AT312" s="90" t="n">
        <f aca="false">-CHOOSE($G$3,AJ312-AI312,AI312-AJ312:AJ313)</f>
        <v>-0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91" t="n">
        <f aca="false">AK312+AH312+AE312</f>
        <v>0</v>
      </c>
      <c r="AZ312" s="108"/>
    </row>
    <row r="313" customFormat="false" ht="12" hidden="false" customHeight="true" outlineLevel="0" collapsed="false">
      <c r="A313" s="25" t="n">
        <f aca="false">EDATE(A312,1)</f>
        <v>46174</v>
      </c>
      <c r="B313" s="95" t="n">
        <f aca="false">Inputs!AA308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98" t="str">
        <f aca="false">VLOOKUP($A313,[1]!Table,MATCH(G$4,[1]!Curves,0))</f>
        <v/>
      </c>
      <c r="H313" s="99" t="e">
        <f aca="false">Inputs!AE308</f>
        <v>#VALUE!</v>
      </c>
      <c r="I313" s="100" t="n">
        <f aca="false">Inputs!AB308</f>
        <v>0</v>
      </c>
      <c r="J313" s="98" t="str">
        <f aca="false">VLOOKUP($A313,[1]!Table,MATCH(J$4,[1]!Curves,0))</f>
        <v/>
      </c>
      <c r="K313" s="99" t="e">
        <f aca="false">Inputs!AF308</f>
        <v>#VALUE!</v>
      </c>
      <c r="L313" s="100" t="n">
        <f aca="false">Inputs!AC308</f>
        <v>0</v>
      </c>
      <c r="M313" s="105" t="n">
        <v>0</v>
      </c>
      <c r="N313" s="99" t="n">
        <f aca="false">Inputs!AG308</f>
        <v>0</v>
      </c>
      <c r="O313" s="101" t="n">
        <f aca="false">Inputs!AD308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0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e">
        <f aca="false">F313*G313</f>
        <v>#VALUE!</v>
      </c>
      <c r="AD313" s="90" t="e">
        <f aca="false">$F313*H313</f>
        <v>#VALUE!</v>
      </c>
      <c r="AE313" s="90" t="n">
        <f aca="false">$F313*I313</f>
        <v>0</v>
      </c>
      <c r="AF313" s="90" t="e">
        <f aca="false">$F313*J313</f>
        <v>#VALUE!</v>
      </c>
      <c r="AG313" s="90" t="e">
        <f aca="false">$F313*K313</f>
        <v>#VALUE!</v>
      </c>
      <c r="AH313" s="90" t="n">
        <f aca="false">$F313*L313</f>
        <v>0</v>
      </c>
      <c r="AI313" s="90" t="n">
        <f aca="false">$F313*M313</f>
        <v>0</v>
      </c>
      <c r="AJ313" s="90" t="n">
        <f aca="false">$F313*N313</f>
        <v>0</v>
      </c>
      <c r="AK313" s="90" t="n">
        <f aca="false">F313*O313</f>
        <v>0</v>
      </c>
      <c r="AL313" s="94"/>
      <c r="AM313" s="90" t="e">
        <f aca="false">-CHOOSE($G$3,AC313-AE313,AE313-AC313)</f>
        <v>#VALUE!</v>
      </c>
      <c r="AN313" s="90" t="e">
        <f aca="false">-CHOOSE($G$3,AF313-AH313,AH313-AF313)</f>
        <v>#VALUE!</v>
      </c>
      <c r="AO313" s="90" t="n">
        <f aca="false">-CHOOSE($G$3,AI313-AL313,AK313-AI313)</f>
        <v>-0</v>
      </c>
      <c r="AP313" s="107" t="e">
        <f aca="false">SUM(AM313:AO313)</f>
        <v>#VALUE!</v>
      </c>
      <c r="AR313" s="90" t="e">
        <f aca="false">-CHOOSE($G$3,AD313-AC313,AC313-AD313)</f>
        <v>#VALUE!</v>
      </c>
      <c r="AS313" s="90" t="e">
        <f aca="false">-CHOOSE($G$3,AG313-AF313,AF313-AG313)</f>
        <v>#VALUE!</v>
      </c>
      <c r="AT313" s="90" t="n">
        <f aca="false">-CHOOSE($G$3,AJ313-AI313,AI313-AJ313:AJ314)</f>
        <v>-0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91" t="n">
        <f aca="false">AK313+AH313+AE313</f>
        <v>0</v>
      </c>
      <c r="AZ313" s="108"/>
    </row>
    <row r="314" customFormat="false" ht="12" hidden="false" customHeight="true" outlineLevel="0" collapsed="false">
      <c r="A314" s="25" t="n">
        <f aca="false">EDATE(A313,1)</f>
        <v>46204</v>
      </c>
      <c r="B314" s="95" t="n">
        <f aca="false">Inputs!AA309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98" t="str">
        <f aca="false">VLOOKUP($A314,[1]!Table,MATCH(G$4,[1]!Curves,0))</f>
        <v/>
      </c>
      <c r="H314" s="99" t="e">
        <f aca="false">Inputs!AE309</f>
        <v>#VALUE!</v>
      </c>
      <c r="I314" s="100" t="n">
        <f aca="false">Inputs!AB309</f>
        <v>0</v>
      </c>
      <c r="J314" s="98" t="str">
        <f aca="false">VLOOKUP($A314,[1]!Table,MATCH(J$4,[1]!Curves,0))</f>
        <v/>
      </c>
      <c r="K314" s="99" t="e">
        <f aca="false">Inputs!AF309</f>
        <v>#VALUE!</v>
      </c>
      <c r="L314" s="100" t="n">
        <f aca="false">Inputs!AC309</f>
        <v>0</v>
      </c>
      <c r="M314" s="105" t="n">
        <v>0</v>
      </c>
      <c r="N314" s="99" t="n">
        <f aca="false">Inputs!AG309</f>
        <v>0</v>
      </c>
      <c r="O314" s="101" t="n">
        <f aca="false">Inputs!AD309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0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e">
        <f aca="false">F314*G314</f>
        <v>#VALUE!</v>
      </c>
      <c r="AD314" s="90" t="e">
        <f aca="false">$F314*H314</f>
        <v>#VALUE!</v>
      </c>
      <c r="AE314" s="90" t="n">
        <f aca="false">$F314*I314</f>
        <v>0</v>
      </c>
      <c r="AF314" s="90" t="e">
        <f aca="false">$F314*J314</f>
        <v>#VALUE!</v>
      </c>
      <c r="AG314" s="90" t="e">
        <f aca="false">$F314*K314</f>
        <v>#VALUE!</v>
      </c>
      <c r="AH314" s="90" t="n">
        <f aca="false">$F314*L314</f>
        <v>0</v>
      </c>
      <c r="AI314" s="90" t="n">
        <f aca="false">$F314*M314</f>
        <v>0</v>
      </c>
      <c r="AJ314" s="90" t="n">
        <f aca="false">$F314*N314</f>
        <v>0</v>
      </c>
      <c r="AK314" s="90" t="n">
        <f aca="false">F314*O314</f>
        <v>0</v>
      </c>
      <c r="AL314" s="94"/>
      <c r="AM314" s="90" t="e">
        <f aca="false">-CHOOSE($G$3,AC314-AE314,AE314-AC314)</f>
        <v>#VALUE!</v>
      </c>
      <c r="AN314" s="90" t="e">
        <f aca="false">-CHOOSE($G$3,AF314-AH314,AH314-AF314)</f>
        <v>#VALUE!</v>
      </c>
      <c r="AO314" s="90" t="n">
        <f aca="false">-CHOOSE($G$3,AI314-AL314,AK314-AI314)</f>
        <v>-0</v>
      </c>
      <c r="AP314" s="107" t="e">
        <f aca="false">SUM(AM314:AO314)</f>
        <v>#VALUE!</v>
      </c>
      <c r="AR314" s="90" t="e">
        <f aca="false">-CHOOSE($G$3,AD314-AC314,AC314-AD314)</f>
        <v>#VALUE!</v>
      </c>
      <c r="AS314" s="90" t="e">
        <f aca="false">-CHOOSE($G$3,AG314-AF314,AF314-AG314)</f>
        <v>#VALUE!</v>
      </c>
      <c r="AT314" s="90" t="n">
        <f aca="false">-CHOOSE($G$3,AJ314-AI314,AI314-AJ314:AJ315)</f>
        <v>-0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91" t="n">
        <f aca="false">AK314+AH314+AE314</f>
        <v>0</v>
      </c>
      <c r="AZ314" s="108"/>
    </row>
    <row r="315" customFormat="false" ht="12" hidden="false" customHeight="true" outlineLevel="0" collapsed="false">
      <c r="A315" s="25" t="n">
        <f aca="false">EDATE(A314,1)</f>
        <v>46235</v>
      </c>
      <c r="B315" s="95" t="n">
        <f aca="false">Inputs!AA310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98" t="str">
        <f aca="false">VLOOKUP($A315,[1]!Table,MATCH(G$4,[1]!Curves,0))</f>
        <v/>
      </c>
      <c r="H315" s="99" t="e">
        <f aca="false">Inputs!AE310</f>
        <v>#VALUE!</v>
      </c>
      <c r="I315" s="100" t="n">
        <f aca="false">Inputs!AB310</f>
        <v>0</v>
      </c>
      <c r="J315" s="98" t="str">
        <f aca="false">VLOOKUP($A315,[1]!Table,MATCH(J$4,[1]!Curves,0))</f>
        <v/>
      </c>
      <c r="K315" s="99" t="e">
        <f aca="false">Inputs!AF310</f>
        <v>#VALUE!</v>
      </c>
      <c r="L315" s="100" t="n">
        <f aca="false">Inputs!AC310</f>
        <v>0</v>
      </c>
      <c r="M315" s="105" t="n">
        <v>0</v>
      </c>
      <c r="N315" s="99" t="n">
        <f aca="false">Inputs!AG310</f>
        <v>0</v>
      </c>
      <c r="O315" s="101" t="n">
        <f aca="false">Inputs!AD310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0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e">
        <f aca="false">F315*G315</f>
        <v>#VALUE!</v>
      </c>
      <c r="AD315" s="90" t="e">
        <f aca="false">$F315*H315</f>
        <v>#VALUE!</v>
      </c>
      <c r="AE315" s="90" t="n">
        <f aca="false">$F315*I315</f>
        <v>0</v>
      </c>
      <c r="AF315" s="90" t="e">
        <f aca="false">$F315*J315</f>
        <v>#VALUE!</v>
      </c>
      <c r="AG315" s="90" t="e">
        <f aca="false">$F315*K315</f>
        <v>#VALUE!</v>
      </c>
      <c r="AH315" s="90" t="n">
        <f aca="false">$F315*L315</f>
        <v>0</v>
      </c>
      <c r="AI315" s="90" t="n">
        <f aca="false">$F315*M315</f>
        <v>0</v>
      </c>
      <c r="AJ315" s="90" t="n">
        <f aca="false">$F315*N315</f>
        <v>0</v>
      </c>
      <c r="AK315" s="90" t="n">
        <f aca="false">F315*O315</f>
        <v>0</v>
      </c>
      <c r="AL315" s="94"/>
      <c r="AM315" s="90" t="e">
        <f aca="false">-CHOOSE($G$3,AC315-AE315,AE315-AC315)</f>
        <v>#VALUE!</v>
      </c>
      <c r="AN315" s="90" t="e">
        <f aca="false">-CHOOSE($G$3,AF315-AH315,AH315-AF315)</f>
        <v>#VALUE!</v>
      </c>
      <c r="AO315" s="90" t="n">
        <f aca="false">-CHOOSE($G$3,AI315-AL315,AK315-AI315)</f>
        <v>-0</v>
      </c>
      <c r="AP315" s="107" t="e">
        <f aca="false">SUM(AM315:AO315)</f>
        <v>#VALUE!</v>
      </c>
      <c r="AR315" s="90" t="e">
        <f aca="false">-CHOOSE($G$3,AD315-AC315,AC315-AD315)</f>
        <v>#VALUE!</v>
      </c>
      <c r="AS315" s="90" t="e">
        <f aca="false">-CHOOSE($G$3,AG315-AF315,AF315-AG315)</f>
        <v>#VALUE!</v>
      </c>
      <c r="AT315" s="90" t="n">
        <f aca="false">-CHOOSE($G$3,AJ315-AI315,AI315-AJ315:AJ316)</f>
        <v>-0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91" t="n">
        <f aca="false">AK315+AH315+AE315</f>
        <v>0</v>
      </c>
      <c r="AZ315" s="108"/>
    </row>
    <row r="316" customFormat="false" ht="12" hidden="false" customHeight="true" outlineLevel="0" collapsed="false">
      <c r="A316" s="25" t="n">
        <f aca="false">EDATE(A315,1)</f>
        <v>46266</v>
      </c>
      <c r="B316" s="95" t="n">
        <f aca="false">Inputs!AA311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98" t="str">
        <f aca="false">VLOOKUP($A316,[1]!Table,MATCH(G$4,[1]!Curves,0))</f>
        <v/>
      </c>
      <c r="H316" s="99" t="e">
        <f aca="false">Inputs!AE311</f>
        <v>#VALUE!</v>
      </c>
      <c r="I316" s="100" t="n">
        <f aca="false">Inputs!AB311</f>
        <v>0</v>
      </c>
      <c r="J316" s="98" t="str">
        <f aca="false">VLOOKUP($A316,[1]!Table,MATCH(J$4,[1]!Curves,0))</f>
        <v/>
      </c>
      <c r="K316" s="99" t="e">
        <f aca="false">Inputs!AF311</f>
        <v>#VALUE!</v>
      </c>
      <c r="L316" s="100" t="n">
        <f aca="false">Inputs!AC311</f>
        <v>0</v>
      </c>
      <c r="M316" s="105" t="n">
        <v>0</v>
      </c>
      <c r="N316" s="99" t="n">
        <f aca="false">Inputs!AG311</f>
        <v>0</v>
      </c>
      <c r="O316" s="101" t="n">
        <f aca="false">Inputs!AD311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0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e">
        <f aca="false">F316*G316</f>
        <v>#VALUE!</v>
      </c>
      <c r="AD316" s="90" t="e">
        <f aca="false">$F316*H316</f>
        <v>#VALUE!</v>
      </c>
      <c r="AE316" s="90" t="n">
        <f aca="false">$F316*I316</f>
        <v>0</v>
      </c>
      <c r="AF316" s="90" t="e">
        <f aca="false">$F316*J316</f>
        <v>#VALUE!</v>
      </c>
      <c r="AG316" s="90" t="e">
        <f aca="false">$F316*K316</f>
        <v>#VALUE!</v>
      </c>
      <c r="AH316" s="90" t="n">
        <f aca="false">$F316*L316</f>
        <v>0</v>
      </c>
      <c r="AI316" s="90" t="n">
        <f aca="false">$F316*M316</f>
        <v>0</v>
      </c>
      <c r="AJ316" s="90" t="n">
        <f aca="false">$F316*N316</f>
        <v>0</v>
      </c>
      <c r="AK316" s="90" t="n">
        <f aca="false">F316*O316</f>
        <v>0</v>
      </c>
      <c r="AL316" s="94"/>
      <c r="AM316" s="90" t="e">
        <f aca="false">-CHOOSE($G$3,AC316-AE316,AE316-AC316)</f>
        <v>#VALUE!</v>
      </c>
      <c r="AN316" s="90" t="e">
        <f aca="false">-CHOOSE($G$3,AF316-AH316,AH316-AF316)</f>
        <v>#VALUE!</v>
      </c>
      <c r="AO316" s="90" t="n">
        <f aca="false">-CHOOSE($G$3,AI316-AL316,AK316-AI316)</f>
        <v>-0</v>
      </c>
      <c r="AP316" s="107" t="e">
        <f aca="false">SUM(AM316:AO316)</f>
        <v>#VALUE!</v>
      </c>
      <c r="AR316" s="90" t="e">
        <f aca="false">-CHOOSE($G$3,AD316-AC316,AC316-AD316)</f>
        <v>#VALUE!</v>
      </c>
      <c r="AS316" s="90" t="e">
        <f aca="false">-CHOOSE($G$3,AG316-AF316,AF316-AG316)</f>
        <v>#VALUE!</v>
      </c>
      <c r="AT316" s="90" t="n">
        <f aca="false">-CHOOSE($G$3,AJ316-AI316,AI316-AJ316:AJ317)</f>
        <v>-0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91" t="n">
        <f aca="false">AK316+AH316+AE316</f>
        <v>0</v>
      </c>
      <c r="AZ316" s="108"/>
    </row>
    <row r="317" customFormat="false" ht="12" hidden="false" customHeight="true" outlineLevel="0" collapsed="false">
      <c r="A317" s="25" t="n">
        <f aca="false">EDATE(A316,1)</f>
        <v>46296</v>
      </c>
      <c r="B317" s="95" t="n">
        <f aca="false">Inputs!AA312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98" t="str">
        <f aca="false">VLOOKUP($A317,[1]!Table,MATCH(G$4,[1]!Curves,0))</f>
        <v/>
      </c>
      <c r="H317" s="99" t="e">
        <f aca="false">Inputs!AE312</f>
        <v>#VALUE!</v>
      </c>
      <c r="I317" s="100" t="n">
        <f aca="false">Inputs!AB312</f>
        <v>0</v>
      </c>
      <c r="J317" s="98" t="str">
        <f aca="false">VLOOKUP($A317,[1]!Table,MATCH(J$4,[1]!Curves,0))</f>
        <v/>
      </c>
      <c r="K317" s="99" t="e">
        <f aca="false">Inputs!AF312</f>
        <v>#VALUE!</v>
      </c>
      <c r="L317" s="100" t="n">
        <f aca="false">Inputs!AC312</f>
        <v>0</v>
      </c>
      <c r="M317" s="105" t="n">
        <v>0</v>
      </c>
      <c r="N317" s="99" t="n">
        <f aca="false">Inputs!AG312</f>
        <v>0</v>
      </c>
      <c r="O317" s="101" t="n">
        <f aca="false">Inputs!AD312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0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e">
        <f aca="false">F317*G317</f>
        <v>#VALUE!</v>
      </c>
      <c r="AD317" s="90" t="e">
        <f aca="false">$F317*H317</f>
        <v>#VALUE!</v>
      </c>
      <c r="AE317" s="90" t="n">
        <f aca="false">$F317*I317</f>
        <v>0</v>
      </c>
      <c r="AF317" s="90" t="e">
        <f aca="false">$F317*J317</f>
        <v>#VALUE!</v>
      </c>
      <c r="AG317" s="90" t="e">
        <f aca="false">$F317*K317</f>
        <v>#VALUE!</v>
      </c>
      <c r="AH317" s="90" t="n">
        <f aca="false">$F317*L317</f>
        <v>0</v>
      </c>
      <c r="AI317" s="90" t="n">
        <f aca="false">$F317*M317</f>
        <v>0</v>
      </c>
      <c r="AJ317" s="90" t="n">
        <f aca="false">$F317*N317</f>
        <v>0</v>
      </c>
      <c r="AK317" s="90" t="n">
        <f aca="false">F317*O317</f>
        <v>0</v>
      </c>
      <c r="AL317" s="94"/>
      <c r="AM317" s="90" t="e">
        <f aca="false">-CHOOSE($G$3,AC317-AE317,AE317-AC317)</f>
        <v>#VALUE!</v>
      </c>
      <c r="AN317" s="90" t="e">
        <f aca="false">-CHOOSE($G$3,AF317-AH317,AH317-AF317)</f>
        <v>#VALUE!</v>
      </c>
      <c r="AO317" s="90" t="n">
        <f aca="false">-CHOOSE($G$3,AI317-AL317,AK317-AI317)</f>
        <v>-0</v>
      </c>
      <c r="AP317" s="107" t="e">
        <f aca="false">SUM(AM317:AO317)</f>
        <v>#VALUE!</v>
      </c>
      <c r="AR317" s="90" t="e">
        <f aca="false">-CHOOSE($G$3,AD317-AC317,AC317-AD317)</f>
        <v>#VALUE!</v>
      </c>
      <c r="AS317" s="90" t="e">
        <f aca="false">-CHOOSE($G$3,AG317-AF317,AF317-AG317)</f>
        <v>#VALUE!</v>
      </c>
      <c r="AT317" s="90" t="n">
        <f aca="false">-CHOOSE($G$3,AJ317-AI317,AI317-AJ317:AJ318)</f>
        <v>-0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91" t="n">
        <f aca="false">AK317+AH317+AE317</f>
        <v>0</v>
      </c>
      <c r="AZ317" s="108"/>
    </row>
    <row r="318" customFormat="false" ht="12" hidden="false" customHeight="true" outlineLevel="0" collapsed="false">
      <c r="A318" s="25" t="n">
        <f aca="false">EDATE(A317,1)</f>
        <v>46327</v>
      </c>
      <c r="B318" s="95" t="n">
        <f aca="false">Inputs!AA313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98" t="str">
        <f aca="false">VLOOKUP($A318,[1]!Table,MATCH(G$4,[1]!Curves,0))</f>
        <v/>
      </c>
      <c r="H318" s="99" t="e">
        <f aca="false">Inputs!AE313</f>
        <v>#VALUE!</v>
      </c>
      <c r="I318" s="100" t="n">
        <f aca="false">Inputs!AB313</f>
        <v>0</v>
      </c>
      <c r="J318" s="98" t="str">
        <f aca="false">VLOOKUP($A318,[1]!Table,MATCH(J$4,[1]!Curves,0))</f>
        <v/>
      </c>
      <c r="K318" s="99" t="e">
        <f aca="false">Inputs!AF313</f>
        <v>#VALUE!</v>
      </c>
      <c r="L318" s="100" t="n">
        <f aca="false">Inputs!AC313</f>
        <v>0</v>
      </c>
      <c r="M318" s="105" t="n">
        <v>0</v>
      </c>
      <c r="N318" s="99" t="n">
        <f aca="false">Inputs!AG313</f>
        <v>0</v>
      </c>
      <c r="O318" s="101" t="n">
        <f aca="false">Inputs!AD313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0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e">
        <f aca="false">F318*G318</f>
        <v>#VALUE!</v>
      </c>
      <c r="AD318" s="90" t="e">
        <f aca="false">$F318*H318</f>
        <v>#VALUE!</v>
      </c>
      <c r="AE318" s="90" t="n">
        <f aca="false">$F318*I318</f>
        <v>0</v>
      </c>
      <c r="AF318" s="90" t="e">
        <f aca="false">$F318*J318</f>
        <v>#VALUE!</v>
      </c>
      <c r="AG318" s="90" t="e">
        <f aca="false">$F318*K318</f>
        <v>#VALUE!</v>
      </c>
      <c r="AH318" s="90" t="n">
        <f aca="false">$F318*L318</f>
        <v>0</v>
      </c>
      <c r="AI318" s="90" t="n">
        <f aca="false">$F318*M318</f>
        <v>0</v>
      </c>
      <c r="AJ318" s="90" t="n">
        <f aca="false">$F318*N318</f>
        <v>0</v>
      </c>
      <c r="AK318" s="90" t="n">
        <f aca="false">F318*O318</f>
        <v>0</v>
      </c>
      <c r="AL318" s="94"/>
      <c r="AM318" s="90" t="e">
        <f aca="false">-CHOOSE($G$3,AC318-AE318,AE318-AC318)</f>
        <v>#VALUE!</v>
      </c>
      <c r="AN318" s="90" t="e">
        <f aca="false">-CHOOSE($G$3,AF318-AH318,AH318-AF318)</f>
        <v>#VALUE!</v>
      </c>
      <c r="AO318" s="90" t="n">
        <f aca="false">-CHOOSE($G$3,AI318-AL318,AK318-AI318)</f>
        <v>-0</v>
      </c>
      <c r="AP318" s="107" t="e">
        <f aca="false">SUM(AM318:AO318)</f>
        <v>#VALUE!</v>
      </c>
      <c r="AR318" s="90" t="e">
        <f aca="false">-CHOOSE($G$3,AD318-AC318,AC318-AD318)</f>
        <v>#VALUE!</v>
      </c>
      <c r="AS318" s="90" t="e">
        <f aca="false">-CHOOSE($G$3,AG318-AF318,AF318-AG318)</f>
        <v>#VALUE!</v>
      </c>
      <c r="AT318" s="90" t="n">
        <f aca="false">-CHOOSE($G$3,AJ318-AI318,AI318-AJ318:AJ319)</f>
        <v>-0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91" t="n">
        <f aca="false">AK318+AH318+AE318</f>
        <v>0</v>
      </c>
      <c r="AZ318" s="108"/>
    </row>
    <row r="319" customFormat="false" ht="12" hidden="false" customHeight="true" outlineLevel="0" collapsed="false">
      <c r="A319" s="25" t="n">
        <f aca="false">EDATE(A318,1)</f>
        <v>46357</v>
      </c>
      <c r="B319" s="95" t="n">
        <f aca="false">Inputs!AA314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98" t="str">
        <f aca="false">VLOOKUP($A319,[1]!Table,MATCH(G$4,[1]!Curves,0))</f>
        <v/>
      </c>
      <c r="H319" s="99" t="e">
        <f aca="false">Inputs!AE314</f>
        <v>#VALUE!</v>
      </c>
      <c r="I319" s="100" t="n">
        <f aca="false">Inputs!AB314</f>
        <v>0</v>
      </c>
      <c r="J319" s="98" t="str">
        <f aca="false">VLOOKUP($A319,[1]!Table,MATCH(J$4,[1]!Curves,0))</f>
        <v/>
      </c>
      <c r="K319" s="99" t="e">
        <f aca="false">Inputs!AF314</f>
        <v>#VALUE!</v>
      </c>
      <c r="L319" s="100" t="n">
        <f aca="false">Inputs!AC314</f>
        <v>0</v>
      </c>
      <c r="M319" s="105" t="n">
        <v>0</v>
      </c>
      <c r="N319" s="99" t="n">
        <f aca="false">Inputs!AG314</f>
        <v>0</v>
      </c>
      <c r="O319" s="101" t="n">
        <f aca="false">Inputs!AD314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0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e">
        <f aca="false">F319*G319</f>
        <v>#VALUE!</v>
      </c>
      <c r="AD319" s="90" t="e">
        <f aca="false">$F319*H319</f>
        <v>#VALUE!</v>
      </c>
      <c r="AE319" s="90" t="n">
        <f aca="false">$F319*I319</f>
        <v>0</v>
      </c>
      <c r="AF319" s="90" t="e">
        <f aca="false">$F319*J319</f>
        <v>#VALUE!</v>
      </c>
      <c r="AG319" s="90" t="e">
        <f aca="false">$F319*K319</f>
        <v>#VALUE!</v>
      </c>
      <c r="AH319" s="90" t="n">
        <f aca="false">$F319*L319</f>
        <v>0</v>
      </c>
      <c r="AI319" s="90" t="n">
        <f aca="false">$F319*M319</f>
        <v>0</v>
      </c>
      <c r="AJ319" s="90" t="n">
        <f aca="false">$F319*N319</f>
        <v>0</v>
      </c>
      <c r="AK319" s="90" t="n">
        <f aca="false">F319*O319</f>
        <v>0</v>
      </c>
      <c r="AL319" s="94"/>
      <c r="AM319" s="90" t="e">
        <f aca="false">-CHOOSE($G$3,AC319-AE319,AE319-AC319)</f>
        <v>#VALUE!</v>
      </c>
      <c r="AN319" s="90" t="e">
        <f aca="false">-CHOOSE($G$3,AF319-AH319,AH319-AF319)</f>
        <v>#VALUE!</v>
      </c>
      <c r="AO319" s="90" t="n">
        <f aca="false">-CHOOSE($G$3,AI319-AL319,AK319-AI319)</f>
        <v>-0</v>
      </c>
      <c r="AP319" s="107" t="e">
        <f aca="false">SUM(AM319:AO319)</f>
        <v>#VALUE!</v>
      </c>
      <c r="AR319" s="90" t="e">
        <f aca="false">-CHOOSE($G$3,AD319-AC319,AC319-AD319)</f>
        <v>#VALUE!</v>
      </c>
      <c r="AS319" s="90" t="e">
        <f aca="false">-CHOOSE($G$3,AG319-AF319,AF319-AG319)</f>
        <v>#VALUE!</v>
      </c>
      <c r="AT319" s="90" t="n">
        <f aca="false">-CHOOSE($G$3,AJ319-AI319,AI319-AJ319:AJ320)</f>
        <v>-0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91" t="n">
        <f aca="false">AK319+AH319+AE319</f>
        <v>0</v>
      </c>
      <c r="AZ319" s="108"/>
    </row>
    <row r="320" customFormat="false" ht="12" hidden="false" customHeight="true" outlineLevel="0" collapsed="false">
      <c r="A320" s="25" t="n">
        <f aca="false">EDATE(A319,1)</f>
        <v>46388</v>
      </c>
      <c r="B320" s="95" t="n">
        <f aca="false">Inputs!AA315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98" t="str">
        <f aca="false">VLOOKUP($A320,[1]!Table,MATCH(G$4,[1]!Curves,0))</f>
        <v/>
      </c>
      <c r="H320" s="99" t="e">
        <f aca="false">Inputs!AE315</f>
        <v>#VALUE!</v>
      </c>
      <c r="I320" s="100" t="n">
        <f aca="false">Inputs!AB315</f>
        <v>0</v>
      </c>
      <c r="J320" s="98" t="str">
        <f aca="false">VLOOKUP($A320,[1]!Table,MATCH(J$4,[1]!Curves,0))</f>
        <v/>
      </c>
      <c r="K320" s="99" t="e">
        <f aca="false">Inputs!AF315</f>
        <v>#VALUE!</v>
      </c>
      <c r="L320" s="100" t="n">
        <f aca="false">Inputs!AC315</f>
        <v>0</v>
      </c>
      <c r="M320" s="105" t="n">
        <v>0</v>
      </c>
      <c r="N320" s="99" t="n">
        <f aca="false">Inputs!AG315</f>
        <v>0</v>
      </c>
      <c r="O320" s="101" t="n">
        <f aca="false">Inputs!AD315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0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e">
        <f aca="false">F320*G320</f>
        <v>#VALUE!</v>
      </c>
      <c r="AD320" s="90" t="e">
        <f aca="false">$F320*H320</f>
        <v>#VALUE!</v>
      </c>
      <c r="AE320" s="90" t="n">
        <f aca="false">$F320*I320</f>
        <v>0</v>
      </c>
      <c r="AF320" s="90" t="e">
        <f aca="false">$F320*J320</f>
        <v>#VALUE!</v>
      </c>
      <c r="AG320" s="90" t="e">
        <f aca="false">$F320*K320</f>
        <v>#VALUE!</v>
      </c>
      <c r="AH320" s="90" t="n">
        <f aca="false">$F320*L320</f>
        <v>0</v>
      </c>
      <c r="AI320" s="90" t="n">
        <f aca="false">$F320*M320</f>
        <v>0</v>
      </c>
      <c r="AJ320" s="90" t="n">
        <f aca="false">$F320*N320</f>
        <v>0</v>
      </c>
      <c r="AK320" s="90" t="n">
        <f aca="false">F320*O320</f>
        <v>0</v>
      </c>
      <c r="AL320" s="94"/>
      <c r="AM320" s="90" t="e">
        <f aca="false">-CHOOSE($G$3,AC320-AE320,AE320-AC320)</f>
        <v>#VALUE!</v>
      </c>
      <c r="AN320" s="90" t="e">
        <f aca="false">-CHOOSE($G$3,AF320-AH320,AH320-AF320)</f>
        <v>#VALUE!</v>
      </c>
      <c r="AO320" s="90" t="n">
        <f aca="false">-CHOOSE($G$3,AI320-AL320,AK320-AI320)</f>
        <v>-0</v>
      </c>
      <c r="AP320" s="107" t="e">
        <f aca="false">SUM(AM320:AO320)</f>
        <v>#VALUE!</v>
      </c>
      <c r="AR320" s="90" t="e">
        <f aca="false">-CHOOSE($G$3,AD320-AC320,AC320-AD320)</f>
        <v>#VALUE!</v>
      </c>
      <c r="AS320" s="90" t="e">
        <f aca="false">-CHOOSE($G$3,AG320-AF320,AF320-AG320)</f>
        <v>#VALUE!</v>
      </c>
      <c r="AT320" s="90" t="n">
        <f aca="false">-CHOOSE($G$3,AJ320-AI320,AI320-AJ320:AJ321)</f>
        <v>-0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91" t="n">
        <f aca="false">AK320+AH320+AE320</f>
        <v>0</v>
      </c>
      <c r="AZ320" s="108"/>
    </row>
    <row r="321" customFormat="false" ht="12" hidden="false" customHeight="true" outlineLevel="0" collapsed="false">
      <c r="A321" s="25" t="n">
        <f aca="false">EDATE(A320,1)</f>
        <v>46419</v>
      </c>
      <c r="B321" s="95" t="n">
        <f aca="false">Inputs!AA316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98" t="str">
        <f aca="false">VLOOKUP($A321,[1]!Table,MATCH(G$4,[1]!Curves,0))</f>
        <v/>
      </c>
      <c r="H321" s="99" t="e">
        <f aca="false">Inputs!AE316</f>
        <v>#VALUE!</v>
      </c>
      <c r="I321" s="100" t="n">
        <f aca="false">Inputs!AB316</f>
        <v>0</v>
      </c>
      <c r="J321" s="98" t="str">
        <f aca="false">VLOOKUP($A321,[1]!Table,MATCH(J$4,[1]!Curves,0))</f>
        <v/>
      </c>
      <c r="K321" s="99" t="e">
        <f aca="false">Inputs!AF316</f>
        <v>#VALUE!</v>
      </c>
      <c r="L321" s="100" t="n">
        <f aca="false">Inputs!AC316</f>
        <v>0</v>
      </c>
      <c r="M321" s="105" t="n">
        <v>0</v>
      </c>
      <c r="N321" s="99" t="n">
        <f aca="false">Inputs!AG316</f>
        <v>0</v>
      </c>
      <c r="O321" s="101" t="n">
        <f aca="false">Inputs!AD316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0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e">
        <f aca="false">F321*G321</f>
        <v>#VALUE!</v>
      </c>
      <c r="AD321" s="90" t="e">
        <f aca="false">$F321*H321</f>
        <v>#VALUE!</v>
      </c>
      <c r="AE321" s="90" t="n">
        <f aca="false">$F321*I321</f>
        <v>0</v>
      </c>
      <c r="AF321" s="90" t="e">
        <f aca="false">$F321*J321</f>
        <v>#VALUE!</v>
      </c>
      <c r="AG321" s="90" t="e">
        <f aca="false">$F321*K321</f>
        <v>#VALUE!</v>
      </c>
      <c r="AH321" s="90" t="n">
        <f aca="false">$F321*L321</f>
        <v>0</v>
      </c>
      <c r="AI321" s="90" t="n">
        <f aca="false">$F321*M321</f>
        <v>0</v>
      </c>
      <c r="AJ321" s="90" t="n">
        <f aca="false">$F321*N321</f>
        <v>0</v>
      </c>
      <c r="AK321" s="90" t="n">
        <f aca="false">F321*O321</f>
        <v>0</v>
      </c>
      <c r="AL321" s="94"/>
      <c r="AM321" s="90" t="e">
        <f aca="false">-CHOOSE($G$3,AC321-AE321,AE321-AC321)</f>
        <v>#VALUE!</v>
      </c>
      <c r="AN321" s="90" t="e">
        <f aca="false">-CHOOSE($G$3,AF321-AH321,AH321-AF321)</f>
        <v>#VALUE!</v>
      </c>
      <c r="AO321" s="90" t="n">
        <f aca="false">-CHOOSE($G$3,AI321-AL321,AK321-AI321)</f>
        <v>-0</v>
      </c>
      <c r="AP321" s="107" t="e">
        <f aca="false">SUM(AM321:AO321)</f>
        <v>#VALUE!</v>
      </c>
      <c r="AR321" s="90" t="e">
        <f aca="false">-CHOOSE($G$3,AD321-AC321,AC321-AD321)</f>
        <v>#VALUE!</v>
      </c>
      <c r="AS321" s="90" t="e">
        <f aca="false">-CHOOSE($G$3,AG321-AF321,AF321-AG321)</f>
        <v>#VALUE!</v>
      </c>
      <c r="AT321" s="90" t="n">
        <f aca="false">-CHOOSE($G$3,AJ321-AI321,AI321-AJ321:AJ322)</f>
        <v>-0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91" t="n">
        <f aca="false">AK321+AH321+AE321</f>
        <v>0</v>
      </c>
      <c r="AZ321" s="108"/>
    </row>
    <row r="322" customFormat="false" ht="12" hidden="false" customHeight="true" outlineLevel="0" collapsed="false">
      <c r="A322" s="25" t="n">
        <f aca="false">EDATE(A321,1)</f>
        <v>46447</v>
      </c>
      <c r="B322" s="95" t="n">
        <f aca="false">Inputs!AA317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98" t="str">
        <f aca="false">VLOOKUP($A322,[1]!Table,MATCH(G$4,[1]!Curves,0))</f>
        <v/>
      </c>
      <c r="H322" s="99" t="e">
        <f aca="false">Inputs!AE317</f>
        <v>#VALUE!</v>
      </c>
      <c r="I322" s="100" t="n">
        <f aca="false">Inputs!AB317</f>
        <v>0</v>
      </c>
      <c r="J322" s="98" t="str">
        <f aca="false">VLOOKUP($A322,[1]!Table,MATCH(J$4,[1]!Curves,0))</f>
        <v/>
      </c>
      <c r="K322" s="99" t="e">
        <f aca="false">Inputs!AF317</f>
        <v>#VALUE!</v>
      </c>
      <c r="L322" s="100" t="n">
        <f aca="false">Inputs!AC317</f>
        <v>0</v>
      </c>
      <c r="M322" s="105" t="n">
        <v>0</v>
      </c>
      <c r="N322" s="99" t="n">
        <f aca="false">Inputs!AG317</f>
        <v>0</v>
      </c>
      <c r="O322" s="101" t="n">
        <f aca="false">Inputs!AD317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0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e">
        <f aca="false">F322*G322</f>
        <v>#VALUE!</v>
      </c>
      <c r="AD322" s="90" t="e">
        <f aca="false">$F322*H322</f>
        <v>#VALUE!</v>
      </c>
      <c r="AE322" s="90" t="n">
        <f aca="false">$F322*I322</f>
        <v>0</v>
      </c>
      <c r="AF322" s="90" t="e">
        <f aca="false">$F322*J322</f>
        <v>#VALUE!</v>
      </c>
      <c r="AG322" s="90" t="e">
        <f aca="false">$F322*K322</f>
        <v>#VALUE!</v>
      </c>
      <c r="AH322" s="90" t="n">
        <f aca="false">$F322*L322</f>
        <v>0</v>
      </c>
      <c r="AI322" s="90" t="n">
        <f aca="false">$F322*M322</f>
        <v>0</v>
      </c>
      <c r="AJ322" s="90" t="n">
        <f aca="false">$F322*N322</f>
        <v>0</v>
      </c>
      <c r="AK322" s="90" t="n">
        <f aca="false">F322*O322</f>
        <v>0</v>
      </c>
      <c r="AL322" s="94"/>
      <c r="AM322" s="90" t="e">
        <f aca="false">-CHOOSE($G$3,AC322-AE322,AE322-AC322)</f>
        <v>#VALUE!</v>
      </c>
      <c r="AN322" s="90" t="e">
        <f aca="false">-CHOOSE($G$3,AF322-AH322,AH322-AF322)</f>
        <v>#VALUE!</v>
      </c>
      <c r="AO322" s="90" t="n">
        <f aca="false">-CHOOSE($G$3,AI322-AL322,AK322-AI322)</f>
        <v>-0</v>
      </c>
      <c r="AP322" s="107" t="e">
        <f aca="false">SUM(AM322:AO322)</f>
        <v>#VALUE!</v>
      </c>
      <c r="AR322" s="90" t="e">
        <f aca="false">-CHOOSE($G$3,AD322-AC322,AC322-AD322)</f>
        <v>#VALUE!</v>
      </c>
      <c r="AS322" s="90" t="e">
        <f aca="false">-CHOOSE($G$3,AG322-AF322,AF322-AG322)</f>
        <v>#VALUE!</v>
      </c>
      <c r="AT322" s="90" t="n">
        <f aca="false">-CHOOSE($G$3,AJ322-AI322,AI322-AJ322:AJ323)</f>
        <v>-0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91" t="n">
        <f aca="false">AK322+AH322+AE322</f>
        <v>0</v>
      </c>
      <c r="AZ322" s="108"/>
    </row>
    <row r="323" customFormat="false" ht="12" hidden="false" customHeight="true" outlineLevel="0" collapsed="false">
      <c r="A323" s="25" t="n">
        <f aca="false">EDATE(A322,1)</f>
        <v>46478</v>
      </c>
      <c r="B323" s="95" t="n">
        <f aca="false">Inputs!AA318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98" t="str">
        <f aca="false">VLOOKUP($A323,[1]!Table,MATCH(G$4,[1]!Curves,0))</f>
        <v/>
      </c>
      <c r="H323" s="99" t="e">
        <f aca="false">Inputs!AE318</f>
        <v>#VALUE!</v>
      </c>
      <c r="I323" s="100" t="n">
        <f aca="false">Inputs!AB318</f>
        <v>0</v>
      </c>
      <c r="J323" s="98" t="str">
        <f aca="false">VLOOKUP($A323,[1]!Table,MATCH(J$4,[1]!Curves,0))</f>
        <v/>
      </c>
      <c r="K323" s="99" t="e">
        <f aca="false">Inputs!AF318</f>
        <v>#VALUE!</v>
      </c>
      <c r="L323" s="100" t="n">
        <f aca="false">Inputs!AC318</f>
        <v>0</v>
      </c>
      <c r="M323" s="105" t="n">
        <v>0</v>
      </c>
      <c r="N323" s="99" t="n">
        <f aca="false">Inputs!AG318</f>
        <v>0</v>
      </c>
      <c r="O323" s="101" t="n">
        <f aca="false">Inputs!AD318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0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e">
        <f aca="false">F323*G323</f>
        <v>#VALUE!</v>
      </c>
      <c r="AD323" s="90" t="e">
        <f aca="false">$F323*H323</f>
        <v>#VALUE!</v>
      </c>
      <c r="AE323" s="90" t="n">
        <f aca="false">$F323*I323</f>
        <v>0</v>
      </c>
      <c r="AF323" s="90" t="e">
        <f aca="false">$F323*J323</f>
        <v>#VALUE!</v>
      </c>
      <c r="AG323" s="90" t="e">
        <f aca="false">$F323*K323</f>
        <v>#VALUE!</v>
      </c>
      <c r="AH323" s="90" t="n">
        <f aca="false">$F323*L323</f>
        <v>0</v>
      </c>
      <c r="AI323" s="90" t="n">
        <f aca="false">$F323*M323</f>
        <v>0</v>
      </c>
      <c r="AJ323" s="90" t="n">
        <f aca="false">$F323*N323</f>
        <v>0</v>
      </c>
      <c r="AK323" s="90" t="n">
        <f aca="false">F323*O323</f>
        <v>0</v>
      </c>
      <c r="AL323" s="94"/>
      <c r="AM323" s="90" t="e">
        <f aca="false">-CHOOSE($G$3,AC323-AE323,AE323-AC323)</f>
        <v>#VALUE!</v>
      </c>
      <c r="AN323" s="90" t="e">
        <f aca="false">-CHOOSE($G$3,AF323-AH323,AH323-AF323)</f>
        <v>#VALUE!</v>
      </c>
      <c r="AO323" s="90" t="n">
        <f aca="false">-CHOOSE($G$3,AI323-AL323,AK323-AI323)</f>
        <v>-0</v>
      </c>
      <c r="AP323" s="107" t="e">
        <f aca="false">SUM(AM323:AO323)</f>
        <v>#VALUE!</v>
      </c>
      <c r="AR323" s="90" t="e">
        <f aca="false">-CHOOSE($G$3,AD323-AC323,AC323-AD323)</f>
        <v>#VALUE!</v>
      </c>
      <c r="AS323" s="90" t="e">
        <f aca="false">-CHOOSE($G$3,AG323-AF323,AF323-AG323)</f>
        <v>#VALUE!</v>
      </c>
      <c r="AT323" s="90" t="n">
        <f aca="false">-CHOOSE($G$3,AJ323-AI323,AI323-AJ323:AJ324)</f>
        <v>-0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91" t="n">
        <f aca="false">AK323+AH323+AE323</f>
        <v>0</v>
      </c>
      <c r="AZ323" s="108"/>
    </row>
    <row r="324" customFormat="false" ht="12" hidden="false" customHeight="true" outlineLevel="0" collapsed="false">
      <c r="A324" s="25" t="n">
        <f aca="false">EDATE(A323,1)</f>
        <v>46508</v>
      </c>
      <c r="B324" s="95" t="n">
        <f aca="false">Inputs!AA319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98" t="str">
        <f aca="false">VLOOKUP($A324,[1]!Table,MATCH(G$4,[1]!Curves,0))</f>
        <v/>
      </c>
      <c r="H324" s="99" t="e">
        <f aca="false">Inputs!AE319</f>
        <v>#VALUE!</v>
      </c>
      <c r="I324" s="100" t="n">
        <f aca="false">Inputs!AB319</f>
        <v>0</v>
      </c>
      <c r="J324" s="98" t="str">
        <f aca="false">VLOOKUP($A324,[1]!Table,MATCH(J$4,[1]!Curves,0))</f>
        <v/>
      </c>
      <c r="K324" s="99" t="e">
        <f aca="false">Inputs!AF319</f>
        <v>#VALUE!</v>
      </c>
      <c r="L324" s="100" t="n">
        <f aca="false">Inputs!AC319</f>
        <v>0</v>
      </c>
      <c r="M324" s="105" t="n">
        <v>0</v>
      </c>
      <c r="N324" s="99" t="n">
        <f aca="false">Inputs!AG319</f>
        <v>0</v>
      </c>
      <c r="O324" s="101" t="n">
        <f aca="false">Inputs!AD319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0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e">
        <f aca="false">F324*G324</f>
        <v>#VALUE!</v>
      </c>
      <c r="AD324" s="90" t="e">
        <f aca="false">$F324*H324</f>
        <v>#VALUE!</v>
      </c>
      <c r="AE324" s="90" t="n">
        <f aca="false">$F324*I324</f>
        <v>0</v>
      </c>
      <c r="AF324" s="90" t="e">
        <f aca="false">$F324*J324</f>
        <v>#VALUE!</v>
      </c>
      <c r="AG324" s="90" t="e">
        <f aca="false">$F324*K324</f>
        <v>#VALUE!</v>
      </c>
      <c r="AH324" s="90" t="n">
        <f aca="false">$F324*L324</f>
        <v>0</v>
      </c>
      <c r="AI324" s="90" t="n">
        <f aca="false">$F324*M324</f>
        <v>0</v>
      </c>
      <c r="AJ324" s="90" t="n">
        <f aca="false">$F324*N324</f>
        <v>0</v>
      </c>
      <c r="AK324" s="90" t="n">
        <f aca="false">F324*O324</f>
        <v>0</v>
      </c>
      <c r="AL324" s="94"/>
      <c r="AM324" s="90" t="e">
        <f aca="false">-CHOOSE($G$3,AC324-AE324,AE324-AC324)</f>
        <v>#VALUE!</v>
      </c>
      <c r="AN324" s="90" t="e">
        <f aca="false">-CHOOSE($G$3,AF324-AH324,AH324-AF324)</f>
        <v>#VALUE!</v>
      </c>
      <c r="AO324" s="90" t="n">
        <f aca="false">-CHOOSE($G$3,AI324-AL324,AK324-AI324)</f>
        <v>-0</v>
      </c>
      <c r="AP324" s="107" t="e">
        <f aca="false">SUM(AM324:AO324)</f>
        <v>#VALUE!</v>
      </c>
      <c r="AR324" s="90" t="e">
        <f aca="false">-CHOOSE($G$3,AD324-AC324,AC324-AD324)</f>
        <v>#VALUE!</v>
      </c>
      <c r="AS324" s="90" t="e">
        <f aca="false">-CHOOSE($G$3,AG324-AF324,AF324-AG324)</f>
        <v>#VALUE!</v>
      </c>
      <c r="AT324" s="90" t="n">
        <f aca="false">-CHOOSE($G$3,AJ324-AI324,AI324-AJ324:AJ325)</f>
        <v>-0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91" t="n">
        <f aca="false">AK324+AH324+AE324</f>
        <v>0</v>
      </c>
      <c r="AZ324" s="108"/>
    </row>
    <row r="325" customFormat="false" ht="12" hidden="false" customHeight="true" outlineLevel="0" collapsed="false">
      <c r="A325" s="25" t="n">
        <f aca="false">EDATE(A324,1)</f>
        <v>46539</v>
      </c>
      <c r="B325" s="95" t="n">
        <f aca="false">Inputs!AA320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98" t="str">
        <f aca="false">VLOOKUP($A325,[1]!Table,MATCH(G$4,[1]!Curves,0))</f>
        <v/>
      </c>
      <c r="H325" s="99" t="e">
        <f aca="false">Inputs!AE320</f>
        <v>#VALUE!</v>
      </c>
      <c r="I325" s="100" t="n">
        <f aca="false">Inputs!AB320</f>
        <v>0</v>
      </c>
      <c r="J325" s="98" t="str">
        <f aca="false">VLOOKUP($A325,[1]!Table,MATCH(J$4,[1]!Curves,0))</f>
        <v/>
      </c>
      <c r="K325" s="99" t="e">
        <f aca="false">Inputs!AF320</f>
        <v>#VALUE!</v>
      </c>
      <c r="L325" s="100" t="n">
        <f aca="false">Inputs!AC320</f>
        <v>0</v>
      </c>
      <c r="M325" s="105" t="n">
        <v>0</v>
      </c>
      <c r="N325" s="99" t="n">
        <f aca="false">Inputs!AG320</f>
        <v>0</v>
      </c>
      <c r="O325" s="101" t="n">
        <f aca="false">Inputs!AD320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0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e">
        <f aca="false">F325*G325</f>
        <v>#VALUE!</v>
      </c>
      <c r="AD325" s="90" t="e">
        <f aca="false">$F325*H325</f>
        <v>#VALUE!</v>
      </c>
      <c r="AE325" s="90" t="n">
        <f aca="false">$F325*I325</f>
        <v>0</v>
      </c>
      <c r="AF325" s="90" t="e">
        <f aca="false">$F325*J325</f>
        <v>#VALUE!</v>
      </c>
      <c r="AG325" s="90" t="e">
        <f aca="false">$F325*K325</f>
        <v>#VALUE!</v>
      </c>
      <c r="AH325" s="90" t="n">
        <f aca="false">$F325*L325</f>
        <v>0</v>
      </c>
      <c r="AI325" s="90" t="n">
        <f aca="false">$F325*M325</f>
        <v>0</v>
      </c>
      <c r="AJ325" s="90" t="n">
        <f aca="false">$F325*N325</f>
        <v>0</v>
      </c>
      <c r="AK325" s="90" t="n">
        <f aca="false">F325*O325</f>
        <v>0</v>
      </c>
      <c r="AL325" s="94"/>
      <c r="AM325" s="90" t="e">
        <f aca="false">-CHOOSE($G$3,AC325-AE325,AE325-AC325)</f>
        <v>#VALUE!</v>
      </c>
      <c r="AN325" s="90" t="e">
        <f aca="false">-CHOOSE($G$3,AF325-AH325,AH325-AF325)</f>
        <v>#VALUE!</v>
      </c>
      <c r="AO325" s="90" t="n">
        <f aca="false">-CHOOSE($G$3,AI325-AL325,AK325-AI325)</f>
        <v>-0</v>
      </c>
      <c r="AP325" s="107" t="e">
        <f aca="false">SUM(AM325:AO325)</f>
        <v>#VALUE!</v>
      </c>
      <c r="AR325" s="90" t="e">
        <f aca="false">-CHOOSE($G$3,AD325-AC325,AC325-AD325)</f>
        <v>#VALUE!</v>
      </c>
      <c r="AS325" s="90" t="e">
        <f aca="false">-CHOOSE($G$3,AG325-AF325,AF325-AG325)</f>
        <v>#VALUE!</v>
      </c>
      <c r="AT325" s="90" t="n">
        <f aca="false">-CHOOSE($G$3,AJ325-AI325,AI325-AJ325:AJ326)</f>
        <v>-0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91" t="n">
        <f aca="false">AK325+AH325+AE325</f>
        <v>0</v>
      </c>
      <c r="AZ325" s="108"/>
    </row>
    <row r="326" customFormat="false" ht="12" hidden="false" customHeight="true" outlineLevel="0" collapsed="false">
      <c r="A326" s="25" t="n">
        <f aca="false">EDATE(A325,1)</f>
        <v>46569</v>
      </c>
      <c r="B326" s="95" t="n">
        <f aca="false">Inputs!AA321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98" t="str">
        <f aca="false">VLOOKUP($A326,[1]!Table,MATCH(G$4,[1]!Curves,0))</f>
        <v/>
      </c>
      <c r="H326" s="99" t="e">
        <f aca="false">Inputs!AE321</f>
        <v>#VALUE!</v>
      </c>
      <c r="I326" s="100" t="n">
        <f aca="false">Inputs!AB321</f>
        <v>0</v>
      </c>
      <c r="J326" s="98" t="str">
        <f aca="false">VLOOKUP($A326,[1]!Table,MATCH(J$4,[1]!Curves,0))</f>
        <v/>
      </c>
      <c r="K326" s="99" t="e">
        <f aca="false">Inputs!AF321</f>
        <v>#VALUE!</v>
      </c>
      <c r="L326" s="100" t="n">
        <f aca="false">Inputs!AC321</f>
        <v>0</v>
      </c>
      <c r="M326" s="105" t="n">
        <v>0</v>
      </c>
      <c r="N326" s="99" t="n">
        <f aca="false">Inputs!AG321</f>
        <v>0</v>
      </c>
      <c r="O326" s="101" t="n">
        <f aca="false">Inputs!AD321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0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e">
        <f aca="false">F326*G326</f>
        <v>#VALUE!</v>
      </c>
      <c r="AD326" s="90" t="e">
        <f aca="false">$F326*H326</f>
        <v>#VALUE!</v>
      </c>
      <c r="AE326" s="90" t="n">
        <f aca="false">$F326*I326</f>
        <v>0</v>
      </c>
      <c r="AF326" s="90" t="e">
        <f aca="false">$F326*J326</f>
        <v>#VALUE!</v>
      </c>
      <c r="AG326" s="90" t="e">
        <f aca="false">$F326*K326</f>
        <v>#VALUE!</v>
      </c>
      <c r="AH326" s="90" t="n">
        <f aca="false">$F326*L326</f>
        <v>0</v>
      </c>
      <c r="AI326" s="90" t="n">
        <f aca="false">$F326*M326</f>
        <v>0</v>
      </c>
      <c r="AJ326" s="90" t="n">
        <f aca="false">$F326*N326</f>
        <v>0</v>
      </c>
      <c r="AK326" s="90" t="n">
        <f aca="false">F326*O326</f>
        <v>0</v>
      </c>
      <c r="AL326" s="94"/>
      <c r="AM326" s="90" t="e">
        <f aca="false">-CHOOSE($G$3,AC326-AE326,AE326-AC326)</f>
        <v>#VALUE!</v>
      </c>
      <c r="AN326" s="90" t="e">
        <f aca="false">-CHOOSE($G$3,AF326-AH326,AH326-AF326)</f>
        <v>#VALUE!</v>
      </c>
      <c r="AO326" s="90" t="n">
        <f aca="false">-CHOOSE($G$3,AI326-AL326,AK326-AI326)</f>
        <v>-0</v>
      </c>
      <c r="AP326" s="107" t="e">
        <f aca="false">SUM(AM326:AO326)</f>
        <v>#VALUE!</v>
      </c>
      <c r="AR326" s="90" t="e">
        <f aca="false">-CHOOSE($G$3,AD326-AC326,AC326-AD326)</f>
        <v>#VALUE!</v>
      </c>
      <c r="AS326" s="90" t="e">
        <f aca="false">-CHOOSE($G$3,AG326-AF326,AF326-AG326)</f>
        <v>#VALUE!</v>
      </c>
      <c r="AT326" s="90" t="n">
        <f aca="false">-CHOOSE($G$3,AJ326-AI326,AI326-AJ326:AJ327)</f>
        <v>-0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91" t="n">
        <f aca="false">AK326+AH326+AE326</f>
        <v>0</v>
      </c>
      <c r="AZ326" s="108"/>
    </row>
    <row r="327" customFormat="false" ht="12" hidden="false" customHeight="true" outlineLevel="0" collapsed="false">
      <c r="A327" s="25" t="n">
        <f aca="false">EDATE(A326,1)</f>
        <v>46600</v>
      </c>
      <c r="B327" s="95" t="n">
        <f aca="false">Inputs!AA322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98" t="str">
        <f aca="false">VLOOKUP($A327,[1]!Table,MATCH(G$4,[1]!Curves,0))</f>
        <v/>
      </c>
      <c r="H327" s="99" t="e">
        <f aca="false">Inputs!AE322</f>
        <v>#VALUE!</v>
      </c>
      <c r="I327" s="100" t="n">
        <f aca="false">Inputs!AB322</f>
        <v>0</v>
      </c>
      <c r="J327" s="98" t="str">
        <f aca="false">VLOOKUP($A327,[1]!Table,MATCH(J$4,[1]!Curves,0))</f>
        <v/>
      </c>
      <c r="K327" s="99" t="e">
        <f aca="false">Inputs!AF322</f>
        <v>#VALUE!</v>
      </c>
      <c r="L327" s="100" t="n">
        <f aca="false">Inputs!AC322</f>
        <v>0</v>
      </c>
      <c r="M327" s="105" t="n">
        <v>0</v>
      </c>
      <c r="N327" s="99" t="n">
        <f aca="false">Inputs!AG322</f>
        <v>0</v>
      </c>
      <c r="O327" s="101" t="n">
        <f aca="false">Inputs!AD322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0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e">
        <f aca="false">F327*G327</f>
        <v>#VALUE!</v>
      </c>
      <c r="AD327" s="90" t="e">
        <f aca="false">$F327*H327</f>
        <v>#VALUE!</v>
      </c>
      <c r="AE327" s="90" t="n">
        <f aca="false">$F327*I327</f>
        <v>0</v>
      </c>
      <c r="AF327" s="90" t="e">
        <f aca="false">$F327*J327</f>
        <v>#VALUE!</v>
      </c>
      <c r="AG327" s="90" t="e">
        <f aca="false">$F327*K327</f>
        <v>#VALUE!</v>
      </c>
      <c r="AH327" s="90" t="n">
        <f aca="false">$F327*L327</f>
        <v>0</v>
      </c>
      <c r="AI327" s="90" t="n">
        <f aca="false">$F327*M327</f>
        <v>0</v>
      </c>
      <c r="AJ327" s="90" t="n">
        <f aca="false">$F327*N327</f>
        <v>0</v>
      </c>
      <c r="AK327" s="90" t="n">
        <f aca="false">F327*O327</f>
        <v>0</v>
      </c>
      <c r="AL327" s="94"/>
      <c r="AM327" s="90" t="e">
        <f aca="false">-CHOOSE($G$3,AC327-AE327,AE327-AC327)</f>
        <v>#VALUE!</v>
      </c>
      <c r="AN327" s="90" t="e">
        <f aca="false">-CHOOSE($G$3,AF327-AH327,AH327-AF327)</f>
        <v>#VALUE!</v>
      </c>
      <c r="AO327" s="90" t="n">
        <f aca="false">-CHOOSE($G$3,AI327-AL327,AK327-AI327)</f>
        <v>-0</v>
      </c>
      <c r="AP327" s="107" t="e">
        <f aca="false">SUM(AM327:AO327)</f>
        <v>#VALUE!</v>
      </c>
      <c r="AR327" s="90" t="e">
        <f aca="false">-CHOOSE($G$3,AD327-AC327,AC327-AD327)</f>
        <v>#VALUE!</v>
      </c>
      <c r="AS327" s="90" t="e">
        <f aca="false">-CHOOSE($G$3,AG327-AF327,AF327-AG327)</f>
        <v>#VALUE!</v>
      </c>
      <c r="AT327" s="90" t="n">
        <f aca="false">-CHOOSE($G$3,AJ327-AI327,AI327-AJ327:AJ328)</f>
        <v>-0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91" t="n">
        <f aca="false">AK327+AH327+AE327</f>
        <v>0</v>
      </c>
      <c r="AZ327" s="108"/>
    </row>
    <row r="328" customFormat="false" ht="12" hidden="false" customHeight="true" outlineLevel="0" collapsed="false">
      <c r="A328" s="25" t="n">
        <f aca="false">EDATE(A327,1)</f>
        <v>46631</v>
      </c>
      <c r="B328" s="95" t="n">
        <f aca="false">Inputs!AA323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98" t="str">
        <f aca="false">VLOOKUP($A328,[1]!Table,MATCH(G$4,[1]!Curves,0))</f>
        <v/>
      </c>
      <c r="H328" s="99" t="e">
        <f aca="false">Inputs!AE323</f>
        <v>#VALUE!</v>
      </c>
      <c r="I328" s="100" t="n">
        <f aca="false">Inputs!AB323</f>
        <v>0</v>
      </c>
      <c r="J328" s="98" t="str">
        <f aca="false">VLOOKUP($A328,[1]!Table,MATCH(J$4,[1]!Curves,0))</f>
        <v/>
      </c>
      <c r="K328" s="99" t="e">
        <f aca="false">Inputs!AF323</f>
        <v>#VALUE!</v>
      </c>
      <c r="L328" s="100" t="n">
        <f aca="false">Inputs!AC323</f>
        <v>0</v>
      </c>
      <c r="M328" s="105" t="n">
        <v>0</v>
      </c>
      <c r="N328" s="99" t="n">
        <f aca="false">Inputs!AG323</f>
        <v>0</v>
      </c>
      <c r="O328" s="101" t="n">
        <f aca="false">Inputs!AD323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0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e">
        <f aca="false">F328*G328</f>
        <v>#VALUE!</v>
      </c>
      <c r="AD328" s="90" t="e">
        <f aca="false">$F328*H328</f>
        <v>#VALUE!</v>
      </c>
      <c r="AE328" s="90" t="n">
        <f aca="false">$F328*I328</f>
        <v>0</v>
      </c>
      <c r="AF328" s="90" t="e">
        <f aca="false">$F328*J328</f>
        <v>#VALUE!</v>
      </c>
      <c r="AG328" s="90" t="e">
        <f aca="false">$F328*K328</f>
        <v>#VALUE!</v>
      </c>
      <c r="AH328" s="90" t="n">
        <f aca="false">$F328*L328</f>
        <v>0</v>
      </c>
      <c r="AI328" s="90" t="n">
        <f aca="false">$F328*M328</f>
        <v>0</v>
      </c>
      <c r="AJ328" s="90" t="n">
        <f aca="false">$F328*N328</f>
        <v>0</v>
      </c>
      <c r="AK328" s="90" t="n">
        <f aca="false">F328*O328</f>
        <v>0</v>
      </c>
      <c r="AL328" s="94"/>
      <c r="AM328" s="90" t="e">
        <f aca="false">-CHOOSE($G$3,AC328-AE328,AE328-AC328)</f>
        <v>#VALUE!</v>
      </c>
      <c r="AN328" s="90" t="e">
        <f aca="false">-CHOOSE($G$3,AF328-AH328,AH328-AF328)</f>
        <v>#VALUE!</v>
      </c>
      <c r="AO328" s="90" t="n">
        <f aca="false">-CHOOSE($G$3,AI328-AL328,AK328-AI328)</f>
        <v>-0</v>
      </c>
      <c r="AP328" s="107" t="e">
        <f aca="false">SUM(AM328:AO328)</f>
        <v>#VALUE!</v>
      </c>
      <c r="AR328" s="90" t="e">
        <f aca="false">-CHOOSE($G$3,AD328-AC328,AC328-AD328)</f>
        <v>#VALUE!</v>
      </c>
      <c r="AS328" s="90" t="e">
        <f aca="false">-CHOOSE($G$3,AG328-AF328,AF328-AG328)</f>
        <v>#VALUE!</v>
      </c>
      <c r="AT328" s="90" t="n">
        <f aca="false">-CHOOSE($G$3,AJ328-AI328,AI328-AJ328:AJ329)</f>
        <v>-0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91" t="n">
        <f aca="false">AK328+AH328+AE328</f>
        <v>0</v>
      </c>
      <c r="AZ328" s="108"/>
    </row>
    <row r="329" customFormat="false" ht="12" hidden="false" customHeight="true" outlineLevel="0" collapsed="false">
      <c r="A329" s="25" t="n">
        <f aca="false">EDATE(A328,1)</f>
        <v>46661</v>
      </c>
      <c r="B329" s="95" t="n">
        <f aca="false">Inputs!AA324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98" t="str">
        <f aca="false">VLOOKUP($A329,[1]!Table,MATCH(G$4,[1]!Curves,0))</f>
        <v/>
      </c>
      <c r="H329" s="99" t="e">
        <f aca="false">Inputs!AE324</f>
        <v>#VALUE!</v>
      </c>
      <c r="I329" s="100" t="n">
        <f aca="false">Inputs!AB324</f>
        <v>0</v>
      </c>
      <c r="J329" s="98" t="str">
        <f aca="false">VLOOKUP($A329,[1]!Table,MATCH(J$4,[1]!Curves,0))</f>
        <v/>
      </c>
      <c r="K329" s="99" t="e">
        <f aca="false">Inputs!AF324</f>
        <v>#VALUE!</v>
      </c>
      <c r="L329" s="100" t="n">
        <f aca="false">Inputs!AC324</f>
        <v>0</v>
      </c>
      <c r="M329" s="105" t="n">
        <v>0</v>
      </c>
      <c r="N329" s="99" t="n">
        <f aca="false">Inputs!AG324</f>
        <v>0</v>
      </c>
      <c r="O329" s="101" t="n">
        <f aca="false">Inputs!AD324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0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e">
        <f aca="false">F329*G329</f>
        <v>#VALUE!</v>
      </c>
      <c r="AD329" s="90" t="e">
        <f aca="false">$F329*H329</f>
        <v>#VALUE!</v>
      </c>
      <c r="AE329" s="90" t="n">
        <f aca="false">$F329*I329</f>
        <v>0</v>
      </c>
      <c r="AF329" s="90" t="e">
        <f aca="false">$F329*J329</f>
        <v>#VALUE!</v>
      </c>
      <c r="AG329" s="90" t="e">
        <f aca="false">$F329*K329</f>
        <v>#VALUE!</v>
      </c>
      <c r="AH329" s="90" t="n">
        <f aca="false">$F329*L329</f>
        <v>0</v>
      </c>
      <c r="AI329" s="90" t="n">
        <f aca="false">$F329*M329</f>
        <v>0</v>
      </c>
      <c r="AJ329" s="90" t="n">
        <f aca="false">$F329*N329</f>
        <v>0</v>
      </c>
      <c r="AK329" s="90" t="n">
        <f aca="false">F329*O329</f>
        <v>0</v>
      </c>
      <c r="AL329" s="94"/>
      <c r="AM329" s="90" t="e">
        <f aca="false">-CHOOSE($G$3,AC329-AE329,AE329-AC329)</f>
        <v>#VALUE!</v>
      </c>
      <c r="AN329" s="90" t="e">
        <f aca="false">-CHOOSE($G$3,AF329-AH329,AH329-AF329)</f>
        <v>#VALUE!</v>
      </c>
      <c r="AO329" s="90" t="n">
        <f aca="false">-CHOOSE($G$3,AI329-AL329,AK329-AI329)</f>
        <v>-0</v>
      </c>
      <c r="AP329" s="107" t="e">
        <f aca="false">SUM(AM329:AO329)</f>
        <v>#VALUE!</v>
      </c>
      <c r="AR329" s="90" t="e">
        <f aca="false">-CHOOSE($G$3,AD329-AC329,AC329-AD329)</f>
        <v>#VALUE!</v>
      </c>
      <c r="AS329" s="90" t="e">
        <f aca="false">-CHOOSE($G$3,AG329-AF329,AF329-AG329)</f>
        <v>#VALUE!</v>
      </c>
      <c r="AT329" s="90" t="n">
        <f aca="false">-CHOOSE($G$3,AJ329-AI329,AI329-AJ329:AJ330)</f>
        <v>-0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91" t="n">
        <f aca="false">AK329+AH329+AE329</f>
        <v>0</v>
      </c>
      <c r="AZ329" s="108"/>
    </row>
    <row r="330" customFormat="false" ht="12" hidden="false" customHeight="true" outlineLevel="0" collapsed="false">
      <c r="A330" s="25" t="n">
        <f aca="false">EDATE(A329,1)</f>
        <v>46692</v>
      </c>
      <c r="B330" s="95" t="n">
        <f aca="false">Inputs!AA325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98" t="str">
        <f aca="false">VLOOKUP($A330,[1]!Table,MATCH(G$4,[1]!Curves,0))</f>
        <v/>
      </c>
      <c r="H330" s="99" t="e">
        <f aca="false">Inputs!AE325</f>
        <v>#VALUE!</v>
      </c>
      <c r="I330" s="100" t="n">
        <f aca="false">Inputs!AB325</f>
        <v>0</v>
      </c>
      <c r="J330" s="98" t="str">
        <f aca="false">VLOOKUP($A330,[1]!Table,MATCH(J$4,[1]!Curves,0))</f>
        <v/>
      </c>
      <c r="K330" s="99" t="e">
        <f aca="false">Inputs!AF325</f>
        <v>#VALUE!</v>
      </c>
      <c r="L330" s="100" t="n">
        <f aca="false">Inputs!AC325</f>
        <v>0</v>
      </c>
      <c r="M330" s="105" t="n">
        <v>0</v>
      </c>
      <c r="N330" s="99" t="n">
        <f aca="false">Inputs!AG325</f>
        <v>0</v>
      </c>
      <c r="O330" s="101" t="n">
        <f aca="false">Inputs!AD325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0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e">
        <f aca="false">F330*G330</f>
        <v>#VALUE!</v>
      </c>
      <c r="AD330" s="90" t="e">
        <f aca="false">$F330*H330</f>
        <v>#VALUE!</v>
      </c>
      <c r="AE330" s="90" t="n">
        <f aca="false">$F330*I330</f>
        <v>0</v>
      </c>
      <c r="AF330" s="90" t="e">
        <f aca="false">$F330*J330</f>
        <v>#VALUE!</v>
      </c>
      <c r="AG330" s="90" t="e">
        <f aca="false">$F330*K330</f>
        <v>#VALUE!</v>
      </c>
      <c r="AH330" s="90" t="n">
        <f aca="false">$F330*L330</f>
        <v>0</v>
      </c>
      <c r="AI330" s="90" t="n">
        <f aca="false">$F330*M330</f>
        <v>0</v>
      </c>
      <c r="AJ330" s="90" t="n">
        <f aca="false">$F330*N330</f>
        <v>0</v>
      </c>
      <c r="AK330" s="90" t="n">
        <f aca="false">F330*O330</f>
        <v>0</v>
      </c>
      <c r="AL330" s="94"/>
      <c r="AM330" s="90" t="e">
        <f aca="false">-CHOOSE($G$3,AC330-AE330,AE330-AC330)</f>
        <v>#VALUE!</v>
      </c>
      <c r="AN330" s="90" t="e">
        <f aca="false">-CHOOSE($G$3,AF330-AH330,AH330-AF330)</f>
        <v>#VALUE!</v>
      </c>
      <c r="AO330" s="90" t="n">
        <f aca="false">-CHOOSE($G$3,AI330-AL330,AK330-AI330)</f>
        <v>-0</v>
      </c>
      <c r="AP330" s="107" t="e">
        <f aca="false">SUM(AM330:AO330)</f>
        <v>#VALUE!</v>
      </c>
      <c r="AR330" s="90" t="e">
        <f aca="false">-CHOOSE($G$3,AD330-AC330,AC330-AD330)</f>
        <v>#VALUE!</v>
      </c>
      <c r="AS330" s="90" t="e">
        <f aca="false">-CHOOSE($G$3,AG330-AF330,AF330-AG330)</f>
        <v>#VALUE!</v>
      </c>
      <c r="AT330" s="90" t="n">
        <f aca="false">-CHOOSE($G$3,AJ330-AI330,AI330-AJ330:AJ331)</f>
        <v>-0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91" t="n">
        <f aca="false">AK330+AH330+AE330</f>
        <v>0</v>
      </c>
      <c r="AZ330" s="108"/>
    </row>
    <row r="331" customFormat="false" ht="12" hidden="false" customHeight="true" outlineLevel="0" collapsed="false">
      <c r="A331" s="25" t="n">
        <f aca="false">EDATE(A330,1)</f>
        <v>46722</v>
      </c>
      <c r="B331" s="95" t="n">
        <f aca="false">Inputs!AA326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98" t="str">
        <f aca="false">VLOOKUP($A331,[1]!Table,MATCH(G$4,[1]!Curves,0))</f>
        <v/>
      </c>
      <c r="H331" s="99" t="e">
        <f aca="false">Inputs!AE326</f>
        <v>#VALUE!</v>
      </c>
      <c r="I331" s="100" t="n">
        <f aca="false">Inputs!AB326</f>
        <v>0</v>
      </c>
      <c r="J331" s="98" t="str">
        <f aca="false">VLOOKUP($A331,[1]!Table,MATCH(J$4,[1]!Curves,0))</f>
        <v/>
      </c>
      <c r="K331" s="99" t="e">
        <f aca="false">Inputs!AF326</f>
        <v>#VALUE!</v>
      </c>
      <c r="L331" s="100" t="n">
        <f aca="false">Inputs!AC326</f>
        <v>0</v>
      </c>
      <c r="M331" s="105" t="n">
        <v>0</v>
      </c>
      <c r="N331" s="99" t="n">
        <f aca="false">Inputs!AG326</f>
        <v>0</v>
      </c>
      <c r="O331" s="101" t="n">
        <f aca="false">Inputs!AD326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0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e">
        <f aca="false">F331*G331</f>
        <v>#VALUE!</v>
      </c>
      <c r="AD331" s="90" t="e">
        <f aca="false">$F331*H331</f>
        <v>#VALUE!</v>
      </c>
      <c r="AE331" s="90" t="n">
        <f aca="false">$F331*I331</f>
        <v>0</v>
      </c>
      <c r="AF331" s="90" t="e">
        <f aca="false">$F331*J331</f>
        <v>#VALUE!</v>
      </c>
      <c r="AG331" s="90" t="e">
        <f aca="false">$F331*K331</f>
        <v>#VALUE!</v>
      </c>
      <c r="AH331" s="90" t="n">
        <f aca="false">$F331*L331</f>
        <v>0</v>
      </c>
      <c r="AI331" s="90" t="n">
        <f aca="false">$F331*M331</f>
        <v>0</v>
      </c>
      <c r="AJ331" s="90" t="n">
        <f aca="false">$F331*N331</f>
        <v>0</v>
      </c>
      <c r="AK331" s="90" t="n">
        <f aca="false">F331*O331</f>
        <v>0</v>
      </c>
      <c r="AL331" s="94"/>
      <c r="AM331" s="90" t="e">
        <f aca="false">-CHOOSE($G$3,AC331-AE331,AE331-AC331)</f>
        <v>#VALUE!</v>
      </c>
      <c r="AN331" s="90" t="e">
        <f aca="false">-CHOOSE($G$3,AF331-AH331,AH331-AF331)</f>
        <v>#VALUE!</v>
      </c>
      <c r="AO331" s="90" t="n">
        <f aca="false">-CHOOSE($G$3,AI331-AL331,AK331-AI331)</f>
        <v>-0</v>
      </c>
      <c r="AP331" s="107" t="e">
        <f aca="false">SUM(AM331:AO331)</f>
        <v>#VALUE!</v>
      </c>
      <c r="AR331" s="90" t="e">
        <f aca="false">-CHOOSE($G$3,AD331-AC331,AC331-AD331)</f>
        <v>#VALUE!</v>
      </c>
      <c r="AS331" s="90" t="e">
        <f aca="false">-CHOOSE($G$3,AG331-AF331,AF331-AG331)</f>
        <v>#VALUE!</v>
      </c>
      <c r="AT331" s="90" t="n">
        <f aca="false">-CHOOSE($G$3,AJ331-AI331,AI331-AJ331:AJ332)</f>
        <v>-0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91" t="n">
        <f aca="false">AK331+AH331+AE331</f>
        <v>0</v>
      </c>
      <c r="AZ331" s="108"/>
    </row>
    <row r="332" customFormat="false" ht="12" hidden="false" customHeight="true" outlineLevel="0" collapsed="false">
      <c r="A332" s="25" t="n">
        <f aca="false">EDATE(A331,1)</f>
        <v>46753</v>
      </c>
      <c r="B332" s="95" t="n">
        <f aca="false">Inputs!AA327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98" t="str">
        <f aca="false">VLOOKUP($A332,[1]!Table,MATCH(G$4,[1]!Curves,0))</f>
        <v/>
      </c>
      <c r="H332" s="99" t="e">
        <f aca="false">Inputs!AE327</f>
        <v>#VALUE!</v>
      </c>
      <c r="I332" s="100" t="n">
        <f aca="false">Inputs!AB327</f>
        <v>0</v>
      </c>
      <c r="J332" s="98" t="str">
        <f aca="false">VLOOKUP($A332,[1]!Table,MATCH(J$4,[1]!Curves,0))</f>
        <v/>
      </c>
      <c r="K332" s="99" t="e">
        <f aca="false">Inputs!AF327</f>
        <v>#VALUE!</v>
      </c>
      <c r="L332" s="100" t="n">
        <f aca="false">Inputs!AC327</f>
        <v>0</v>
      </c>
      <c r="M332" s="105" t="n">
        <v>0</v>
      </c>
      <c r="N332" s="99" t="n">
        <f aca="false">Inputs!AG327</f>
        <v>0</v>
      </c>
      <c r="O332" s="101" t="n">
        <f aca="false">Inputs!AD327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0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e">
        <f aca="false">F332*G332</f>
        <v>#VALUE!</v>
      </c>
      <c r="AD332" s="90" t="e">
        <f aca="false">$F332*H332</f>
        <v>#VALUE!</v>
      </c>
      <c r="AE332" s="90" t="n">
        <f aca="false">$F332*I332</f>
        <v>0</v>
      </c>
      <c r="AF332" s="90" t="e">
        <f aca="false">$F332*J332</f>
        <v>#VALUE!</v>
      </c>
      <c r="AG332" s="90" t="e">
        <f aca="false">$F332*K332</f>
        <v>#VALUE!</v>
      </c>
      <c r="AH332" s="90" t="n">
        <f aca="false">$F332*L332</f>
        <v>0</v>
      </c>
      <c r="AI332" s="90" t="n">
        <f aca="false">$F332*M332</f>
        <v>0</v>
      </c>
      <c r="AJ332" s="90" t="n">
        <f aca="false">$F332*N332</f>
        <v>0</v>
      </c>
      <c r="AK332" s="90" t="n">
        <f aca="false">F332*O332</f>
        <v>0</v>
      </c>
      <c r="AL332" s="94"/>
      <c r="AM332" s="90" t="e">
        <f aca="false">-CHOOSE($G$3,AC332-AE332,AE332-AC332)</f>
        <v>#VALUE!</v>
      </c>
      <c r="AN332" s="90" t="e">
        <f aca="false">-CHOOSE($G$3,AF332-AH332,AH332-AF332)</f>
        <v>#VALUE!</v>
      </c>
      <c r="AO332" s="90" t="n">
        <f aca="false">-CHOOSE($G$3,AI332-AL332,AK332-AI332)</f>
        <v>-0</v>
      </c>
      <c r="AP332" s="107" t="e">
        <f aca="false">SUM(AM332:AO332)</f>
        <v>#VALUE!</v>
      </c>
      <c r="AR332" s="90" t="e">
        <f aca="false">-CHOOSE($G$3,AD332-AC332,AC332-AD332)</f>
        <v>#VALUE!</v>
      </c>
      <c r="AS332" s="90" t="e">
        <f aca="false">-CHOOSE($G$3,AG332-AF332,AF332-AG332)</f>
        <v>#VALUE!</v>
      </c>
      <c r="AT332" s="90" t="n">
        <f aca="false">-CHOOSE($G$3,AJ332-AI332,AI332-AJ332:AJ333)</f>
        <v>-0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91" t="n">
        <f aca="false">AK332+AH332+AE332</f>
        <v>0</v>
      </c>
      <c r="AZ332" s="108"/>
    </row>
    <row r="333" customFormat="false" ht="12" hidden="false" customHeight="true" outlineLevel="0" collapsed="false">
      <c r="A333" s="25" t="n">
        <f aca="false">EDATE(A332,1)</f>
        <v>46784</v>
      </c>
      <c r="B333" s="95" t="n">
        <f aca="false">Inputs!AA328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98" t="str">
        <f aca="false">VLOOKUP($A333,[1]!Table,MATCH(G$4,[1]!Curves,0))</f>
        <v/>
      </c>
      <c r="H333" s="99" t="e">
        <f aca="false">Inputs!AE328</f>
        <v>#VALUE!</v>
      </c>
      <c r="I333" s="100" t="n">
        <f aca="false">Inputs!AB328</f>
        <v>0</v>
      </c>
      <c r="J333" s="98" t="str">
        <f aca="false">VLOOKUP($A333,[1]!Table,MATCH(J$4,[1]!Curves,0))</f>
        <v/>
      </c>
      <c r="K333" s="99" t="e">
        <f aca="false">Inputs!AF328</f>
        <v>#VALUE!</v>
      </c>
      <c r="L333" s="100" t="n">
        <f aca="false">Inputs!AC328</f>
        <v>0</v>
      </c>
      <c r="M333" s="105" t="n">
        <v>0</v>
      </c>
      <c r="N333" s="99" t="n">
        <f aca="false">Inputs!AG328</f>
        <v>0</v>
      </c>
      <c r="O333" s="101" t="n">
        <f aca="false">Inputs!AD328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0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e">
        <f aca="false">F333*G333</f>
        <v>#VALUE!</v>
      </c>
      <c r="AD333" s="90" t="e">
        <f aca="false">$F333*H333</f>
        <v>#VALUE!</v>
      </c>
      <c r="AE333" s="90" t="n">
        <f aca="false">$F333*I333</f>
        <v>0</v>
      </c>
      <c r="AF333" s="90" t="e">
        <f aca="false">$F333*J333</f>
        <v>#VALUE!</v>
      </c>
      <c r="AG333" s="90" t="e">
        <f aca="false">$F333*K333</f>
        <v>#VALUE!</v>
      </c>
      <c r="AH333" s="90" t="n">
        <f aca="false">$F333*L333</f>
        <v>0</v>
      </c>
      <c r="AI333" s="90" t="n">
        <f aca="false">$F333*M333</f>
        <v>0</v>
      </c>
      <c r="AJ333" s="90" t="n">
        <f aca="false">$F333*N333</f>
        <v>0</v>
      </c>
      <c r="AK333" s="90" t="n">
        <f aca="false">F333*O333</f>
        <v>0</v>
      </c>
      <c r="AL333" s="94"/>
      <c r="AM333" s="90" t="e">
        <f aca="false">-CHOOSE($G$3,AC333-AE333,AE333-AC333)</f>
        <v>#VALUE!</v>
      </c>
      <c r="AN333" s="90" t="e">
        <f aca="false">-CHOOSE($G$3,AF333-AH333,AH333-AF333)</f>
        <v>#VALUE!</v>
      </c>
      <c r="AO333" s="90" t="n">
        <f aca="false">-CHOOSE($G$3,AI333-AL333,AK333-AI333)</f>
        <v>-0</v>
      </c>
      <c r="AP333" s="107" t="e">
        <f aca="false">SUM(AM333:AO333)</f>
        <v>#VALUE!</v>
      </c>
      <c r="AR333" s="90" t="e">
        <f aca="false">-CHOOSE($G$3,AD333-AC333,AC333-AD333)</f>
        <v>#VALUE!</v>
      </c>
      <c r="AS333" s="90" t="e">
        <f aca="false">-CHOOSE($G$3,AG333-AF333,AF333-AG333)</f>
        <v>#VALUE!</v>
      </c>
      <c r="AT333" s="90" t="n">
        <f aca="false">-CHOOSE($G$3,AJ333-AI333,AI333-AJ333:AJ334)</f>
        <v>-0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91" t="n">
        <f aca="false">AK333+AH333+AE333</f>
        <v>0</v>
      </c>
      <c r="AZ333" s="108"/>
    </row>
    <row r="334" customFormat="false" ht="12" hidden="false" customHeight="true" outlineLevel="0" collapsed="false">
      <c r="A334" s="25" t="n">
        <f aca="false">EDATE(A333,1)</f>
        <v>46813</v>
      </c>
      <c r="B334" s="95" t="n">
        <f aca="false">Inputs!AA329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98" t="str">
        <f aca="false">VLOOKUP($A334,[1]!Table,MATCH(G$4,[1]!Curves,0))</f>
        <v/>
      </c>
      <c r="H334" s="99" t="e">
        <f aca="false">Inputs!AE329</f>
        <v>#VALUE!</v>
      </c>
      <c r="I334" s="100" t="n">
        <f aca="false">Inputs!AB329</f>
        <v>0</v>
      </c>
      <c r="J334" s="98" t="str">
        <f aca="false">VLOOKUP($A334,[1]!Table,MATCH(J$4,[1]!Curves,0))</f>
        <v/>
      </c>
      <c r="K334" s="99" t="e">
        <f aca="false">Inputs!AF329</f>
        <v>#VALUE!</v>
      </c>
      <c r="L334" s="100" t="n">
        <f aca="false">Inputs!AC329</f>
        <v>0</v>
      </c>
      <c r="M334" s="105" t="n">
        <v>0</v>
      </c>
      <c r="N334" s="99" t="n">
        <f aca="false">Inputs!AG329</f>
        <v>0</v>
      </c>
      <c r="O334" s="101" t="n">
        <f aca="false">Inputs!AD329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0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e">
        <f aca="false">F334*G334</f>
        <v>#VALUE!</v>
      </c>
      <c r="AD334" s="90" t="e">
        <f aca="false">$F334*H334</f>
        <v>#VALUE!</v>
      </c>
      <c r="AE334" s="90" t="n">
        <f aca="false">$F334*I334</f>
        <v>0</v>
      </c>
      <c r="AF334" s="90" t="e">
        <f aca="false">$F334*J334</f>
        <v>#VALUE!</v>
      </c>
      <c r="AG334" s="90" t="e">
        <f aca="false">$F334*K334</f>
        <v>#VALUE!</v>
      </c>
      <c r="AH334" s="90" t="n">
        <f aca="false">$F334*L334</f>
        <v>0</v>
      </c>
      <c r="AI334" s="90" t="n">
        <f aca="false">$F334*M334</f>
        <v>0</v>
      </c>
      <c r="AJ334" s="90" t="n">
        <f aca="false">$F334*N334</f>
        <v>0</v>
      </c>
      <c r="AK334" s="90" t="n">
        <f aca="false">F334*O334</f>
        <v>0</v>
      </c>
      <c r="AL334" s="94"/>
      <c r="AM334" s="90" t="e">
        <f aca="false">-CHOOSE($G$3,AC334-AE334,AE334-AC334)</f>
        <v>#VALUE!</v>
      </c>
      <c r="AN334" s="90" t="e">
        <f aca="false">-CHOOSE($G$3,AF334-AH334,AH334-AF334)</f>
        <v>#VALUE!</v>
      </c>
      <c r="AO334" s="90" t="n">
        <f aca="false">-CHOOSE($G$3,AI334-AL334,AK334-AI334)</f>
        <v>-0</v>
      </c>
      <c r="AP334" s="107" t="e">
        <f aca="false">SUM(AM334:AO334)</f>
        <v>#VALUE!</v>
      </c>
      <c r="AR334" s="90" t="e">
        <f aca="false">-CHOOSE($G$3,AD334-AC334,AC334-AD334)</f>
        <v>#VALUE!</v>
      </c>
      <c r="AS334" s="90" t="e">
        <f aca="false">-CHOOSE($G$3,AG334-AF334,AF334-AG334)</f>
        <v>#VALUE!</v>
      </c>
      <c r="AT334" s="90" t="n">
        <f aca="false">-CHOOSE($G$3,AJ334-AI334,AI334-AJ334:AJ335)</f>
        <v>-0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91" t="n">
        <f aca="false">AK334+AH334+AE334</f>
        <v>0</v>
      </c>
      <c r="AZ334" s="108"/>
    </row>
    <row r="335" customFormat="false" ht="12" hidden="false" customHeight="true" outlineLevel="0" collapsed="false">
      <c r="A335" s="25" t="n">
        <f aca="false">EDATE(A334,1)</f>
        <v>46844</v>
      </c>
      <c r="B335" s="95" t="n">
        <f aca="false">Inputs!AA330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98" t="str">
        <f aca="false">VLOOKUP($A335,[1]!Table,MATCH(G$4,[1]!Curves,0))</f>
        <v/>
      </c>
      <c r="H335" s="99" t="e">
        <f aca="false">Inputs!AE330</f>
        <v>#VALUE!</v>
      </c>
      <c r="I335" s="100" t="n">
        <f aca="false">Inputs!AB330</f>
        <v>0</v>
      </c>
      <c r="J335" s="98" t="str">
        <f aca="false">VLOOKUP($A335,[1]!Table,MATCH(J$4,[1]!Curves,0))</f>
        <v/>
      </c>
      <c r="K335" s="99" t="e">
        <f aca="false">Inputs!AF330</f>
        <v>#VALUE!</v>
      </c>
      <c r="L335" s="100" t="n">
        <f aca="false">Inputs!AC330</f>
        <v>0</v>
      </c>
      <c r="M335" s="105" t="n">
        <v>0</v>
      </c>
      <c r="N335" s="99" t="n">
        <f aca="false">Inputs!AG330</f>
        <v>0</v>
      </c>
      <c r="O335" s="101" t="n">
        <f aca="false">Inputs!AD330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0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e">
        <f aca="false">F335*G335</f>
        <v>#VALUE!</v>
      </c>
      <c r="AD335" s="90" t="e">
        <f aca="false">$F335*H335</f>
        <v>#VALUE!</v>
      </c>
      <c r="AE335" s="90" t="n">
        <f aca="false">$F335*I335</f>
        <v>0</v>
      </c>
      <c r="AF335" s="90" t="e">
        <f aca="false">$F335*J335</f>
        <v>#VALUE!</v>
      </c>
      <c r="AG335" s="90" t="e">
        <f aca="false">$F335*K335</f>
        <v>#VALUE!</v>
      </c>
      <c r="AH335" s="90" t="n">
        <f aca="false">$F335*L335</f>
        <v>0</v>
      </c>
      <c r="AI335" s="90" t="n">
        <f aca="false">$F335*M335</f>
        <v>0</v>
      </c>
      <c r="AJ335" s="90" t="n">
        <f aca="false">$F335*N335</f>
        <v>0</v>
      </c>
      <c r="AK335" s="90" t="n">
        <f aca="false">F335*O335</f>
        <v>0</v>
      </c>
      <c r="AL335" s="94"/>
      <c r="AM335" s="90" t="e">
        <f aca="false">-CHOOSE($G$3,AC335-AE335,AE335-AC335)</f>
        <v>#VALUE!</v>
      </c>
      <c r="AN335" s="90" t="e">
        <f aca="false">-CHOOSE($G$3,AF335-AH335,AH335-AF335)</f>
        <v>#VALUE!</v>
      </c>
      <c r="AO335" s="90" t="n">
        <f aca="false">-CHOOSE($G$3,AI335-AL335,AK335-AI335)</f>
        <v>-0</v>
      </c>
      <c r="AP335" s="107" t="e">
        <f aca="false">SUM(AM335:AO335)</f>
        <v>#VALUE!</v>
      </c>
      <c r="AR335" s="90" t="e">
        <f aca="false">-CHOOSE($G$3,AD335-AC335,AC335-AD335)</f>
        <v>#VALUE!</v>
      </c>
      <c r="AS335" s="90" t="e">
        <f aca="false">-CHOOSE($G$3,AG335-AF335,AF335-AG335)</f>
        <v>#VALUE!</v>
      </c>
      <c r="AT335" s="90" t="n">
        <f aca="false">-CHOOSE($G$3,AJ335-AI335,AI335-AJ335:AJ336)</f>
        <v>-0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91" t="n">
        <f aca="false">AK335+AH335+AE335</f>
        <v>0</v>
      </c>
      <c r="AZ335" s="108"/>
    </row>
    <row r="336" customFormat="false" ht="12" hidden="false" customHeight="true" outlineLevel="0" collapsed="false">
      <c r="A336" s="25" t="n">
        <f aca="false">EDATE(A335,1)</f>
        <v>46874</v>
      </c>
      <c r="B336" s="95" t="n">
        <f aca="false">Inputs!AA331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98" t="str">
        <f aca="false">VLOOKUP($A336,[1]!Table,MATCH(G$4,[1]!Curves,0))</f>
        <v/>
      </c>
      <c r="H336" s="99" t="e">
        <f aca="false">Inputs!AE331</f>
        <v>#VALUE!</v>
      </c>
      <c r="I336" s="100" t="n">
        <f aca="false">Inputs!AB331</f>
        <v>0</v>
      </c>
      <c r="J336" s="98" t="str">
        <f aca="false">VLOOKUP($A336,[1]!Table,MATCH(J$4,[1]!Curves,0))</f>
        <v/>
      </c>
      <c r="K336" s="99" t="e">
        <f aca="false">Inputs!AF331</f>
        <v>#VALUE!</v>
      </c>
      <c r="L336" s="100" t="n">
        <f aca="false">Inputs!AC331</f>
        <v>0</v>
      </c>
      <c r="M336" s="105" t="n">
        <v>0</v>
      </c>
      <c r="N336" s="99" t="n">
        <f aca="false">Inputs!AG331</f>
        <v>0</v>
      </c>
      <c r="O336" s="101" t="n">
        <f aca="false">Inputs!AD331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0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e">
        <f aca="false">F336*G336</f>
        <v>#VALUE!</v>
      </c>
      <c r="AD336" s="90" t="e">
        <f aca="false">$F336*H336</f>
        <v>#VALUE!</v>
      </c>
      <c r="AE336" s="90" t="n">
        <f aca="false">$F336*I336</f>
        <v>0</v>
      </c>
      <c r="AF336" s="90" t="e">
        <f aca="false">$F336*J336</f>
        <v>#VALUE!</v>
      </c>
      <c r="AG336" s="90" t="e">
        <f aca="false">$F336*K336</f>
        <v>#VALUE!</v>
      </c>
      <c r="AH336" s="90" t="n">
        <f aca="false">$F336*L336</f>
        <v>0</v>
      </c>
      <c r="AI336" s="90" t="n">
        <f aca="false">$F336*M336</f>
        <v>0</v>
      </c>
      <c r="AJ336" s="90" t="n">
        <f aca="false">$F336*N336</f>
        <v>0</v>
      </c>
      <c r="AK336" s="90" t="n">
        <f aca="false">F336*O336</f>
        <v>0</v>
      </c>
      <c r="AL336" s="94"/>
      <c r="AM336" s="90" t="e">
        <f aca="false">-CHOOSE($G$3,AC336-AE336,AE336-AC336)</f>
        <v>#VALUE!</v>
      </c>
      <c r="AN336" s="90" t="e">
        <f aca="false">-CHOOSE($G$3,AF336-AH336,AH336-AF336)</f>
        <v>#VALUE!</v>
      </c>
      <c r="AO336" s="90" t="n">
        <f aca="false">-CHOOSE($G$3,AI336-AL336,AK336-AI336)</f>
        <v>-0</v>
      </c>
      <c r="AP336" s="107" t="e">
        <f aca="false">SUM(AM336:AO336)</f>
        <v>#VALUE!</v>
      </c>
      <c r="AR336" s="90" t="e">
        <f aca="false">-CHOOSE($G$3,AD336-AC336,AC336-AD336)</f>
        <v>#VALUE!</v>
      </c>
      <c r="AS336" s="90" t="e">
        <f aca="false">-CHOOSE($G$3,AG336-AF336,AF336-AG336)</f>
        <v>#VALUE!</v>
      </c>
      <c r="AT336" s="90" t="n">
        <f aca="false">-CHOOSE($G$3,AJ336-AI336,AI336-AJ336:AJ337)</f>
        <v>-0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91" t="n">
        <f aca="false">AK336+AH336+AE336</f>
        <v>0</v>
      </c>
      <c r="AZ336" s="108"/>
    </row>
    <row r="337" customFormat="false" ht="12" hidden="false" customHeight="true" outlineLevel="0" collapsed="false">
      <c r="A337" s="25" t="n">
        <f aca="false">EDATE(A336,1)</f>
        <v>46905</v>
      </c>
      <c r="B337" s="95" t="n">
        <f aca="false">Inputs!AA332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98" t="str">
        <f aca="false">VLOOKUP($A337,[1]!Table,MATCH(G$4,[1]!Curves,0))</f>
        <v/>
      </c>
      <c r="H337" s="99" t="e">
        <f aca="false">Inputs!AE332</f>
        <v>#VALUE!</v>
      </c>
      <c r="I337" s="100" t="n">
        <f aca="false">Inputs!AB332</f>
        <v>0</v>
      </c>
      <c r="J337" s="98" t="str">
        <f aca="false">VLOOKUP($A337,[1]!Table,MATCH(J$4,[1]!Curves,0))</f>
        <v/>
      </c>
      <c r="K337" s="99" t="e">
        <f aca="false">Inputs!AF332</f>
        <v>#VALUE!</v>
      </c>
      <c r="L337" s="100" t="n">
        <f aca="false">Inputs!AC332</f>
        <v>0</v>
      </c>
      <c r="M337" s="105" t="n">
        <v>0</v>
      </c>
      <c r="N337" s="99" t="n">
        <f aca="false">Inputs!AG332</f>
        <v>0</v>
      </c>
      <c r="O337" s="101" t="n">
        <f aca="false">Inputs!AD332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0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e">
        <f aca="false">F337*G337</f>
        <v>#VALUE!</v>
      </c>
      <c r="AD337" s="90" t="e">
        <f aca="false">$F337*H337</f>
        <v>#VALUE!</v>
      </c>
      <c r="AE337" s="90" t="n">
        <f aca="false">$F337*I337</f>
        <v>0</v>
      </c>
      <c r="AF337" s="90" t="e">
        <f aca="false">$F337*J337</f>
        <v>#VALUE!</v>
      </c>
      <c r="AG337" s="90" t="e">
        <f aca="false">$F337*K337</f>
        <v>#VALUE!</v>
      </c>
      <c r="AH337" s="90" t="n">
        <f aca="false">$F337*L337</f>
        <v>0</v>
      </c>
      <c r="AI337" s="90" t="n">
        <f aca="false">$F337*M337</f>
        <v>0</v>
      </c>
      <c r="AJ337" s="90" t="n">
        <f aca="false">$F337*N337</f>
        <v>0</v>
      </c>
      <c r="AK337" s="90" t="n">
        <f aca="false">F337*O337</f>
        <v>0</v>
      </c>
      <c r="AL337" s="94"/>
      <c r="AM337" s="90" t="e">
        <f aca="false">-CHOOSE($G$3,AC337-AE337,AE337-AC337)</f>
        <v>#VALUE!</v>
      </c>
      <c r="AN337" s="90" t="e">
        <f aca="false">-CHOOSE($G$3,AF337-AH337,AH337-AF337)</f>
        <v>#VALUE!</v>
      </c>
      <c r="AO337" s="90" t="n">
        <f aca="false">-CHOOSE($G$3,AI337-AL337,AK337-AI337)</f>
        <v>-0</v>
      </c>
      <c r="AP337" s="107" t="e">
        <f aca="false">SUM(AM337:AO337)</f>
        <v>#VALUE!</v>
      </c>
      <c r="AR337" s="90" t="e">
        <f aca="false">-CHOOSE($G$3,AD337-AC337,AC337-AD337)</f>
        <v>#VALUE!</v>
      </c>
      <c r="AS337" s="90" t="e">
        <f aca="false">-CHOOSE($G$3,AG337-AF337,AF337-AG337)</f>
        <v>#VALUE!</v>
      </c>
      <c r="AT337" s="90" t="n">
        <f aca="false">-CHOOSE($G$3,AJ337-AI337,AI337-AJ337:AJ338)</f>
        <v>-0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91" t="n">
        <f aca="false">AK337+AH337+AE337</f>
        <v>0</v>
      </c>
      <c r="AZ337" s="108"/>
    </row>
    <row r="338" customFormat="false" ht="12" hidden="false" customHeight="true" outlineLevel="0" collapsed="false">
      <c r="A338" s="25" t="n">
        <f aca="false">EDATE(A337,1)</f>
        <v>46935</v>
      </c>
      <c r="B338" s="95" t="n">
        <f aca="false">Inputs!AA333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98" t="str">
        <f aca="false">VLOOKUP($A338,[1]!Table,MATCH(G$4,[1]!Curves,0))</f>
        <v/>
      </c>
      <c r="H338" s="99" t="e">
        <f aca="false">Inputs!AE333</f>
        <v>#VALUE!</v>
      </c>
      <c r="I338" s="100" t="n">
        <f aca="false">Inputs!AB333</f>
        <v>0</v>
      </c>
      <c r="J338" s="98" t="str">
        <f aca="false">VLOOKUP($A338,[1]!Table,MATCH(J$4,[1]!Curves,0))</f>
        <v/>
      </c>
      <c r="K338" s="99" t="e">
        <f aca="false">Inputs!AF333</f>
        <v>#VALUE!</v>
      </c>
      <c r="L338" s="100" t="n">
        <f aca="false">Inputs!AC333</f>
        <v>0</v>
      </c>
      <c r="M338" s="105" t="n">
        <v>0</v>
      </c>
      <c r="N338" s="99" t="n">
        <f aca="false">Inputs!AG333</f>
        <v>0</v>
      </c>
      <c r="O338" s="101" t="n">
        <f aca="false">Inputs!AD333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0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e">
        <f aca="false">F338*G338</f>
        <v>#VALUE!</v>
      </c>
      <c r="AD338" s="90" t="e">
        <f aca="false">$F338*H338</f>
        <v>#VALUE!</v>
      </c>
      <c r="AE338" s="90" t="n">
        <f aca="false">$F338*I338</f>
        <v>0</v>
      </c>
      <c r="AF338" s="90" t="e">
        <f aca="false">$F338*J338</f>
        <v>#VALUE!</v>
      </c>
      <c r="AG338" s="90" t="e">
        <f aca="false">$F338*K338</f>
        <v>#VALUE!</v>
      </c>
      <c r="AH338" s="90" t="n">
        <f aca="false">$F338*L338</f>
        <v>0</v>
      </c>
      <c r="AI338" s="90" t="n">
        <f aca="false">$F338*M338</f>
        <v>0</v>
      </c>
      <c r="AJ338" s="90" t="n">
        <f aca="false">$F338*N338</f>
        <v>0</v>
      </c>
      <c r="AK338" s="90" t="n">
        <f aca="false">F338*O338</f>
        <v>0</v>
      </c>
      <c r="AL338" s="94"/>
      <c r="AM338" s="90" t="e">
        <f aca="false">-CHOOSE($G$3,AC338-AE338,AE338-AC338)</f>
        <v>#VALUE!</v>
      </c>
      <c r="AN338" s="90" t="e">
        <f aca="false">-CHOOSE($G$3,AF338-AH338,AH338-AF338)</f>
        <v>#VALUE!</v>
      </c>
      <c r="AO338" s="90" t="n">
        <f aca="false">-CHOOSE($G$3,AI338-AL338,AK338-AI338)</f>
        <v>-0</v>
      </c>
      <c r="AP338" s="107" t="e">
        <f aca="false">SUM(AM338:AO338)</f>
        <v>#VALUE!</v>
      </c>
      <c r="AR338" s="90" t="e">
        <f aca="false">-CHOOSE($G$3,AD338-AC338,AC338-AD338)</f>
        <v>#VALUE!</v>
      </c>
      <c r="AS338" s="90" t="e">
        <f aca="false">-CHOOSE($G$3,AG338-AF338,AF338-AG338)</f>
        <v>#VALUE!</v>
      </c>
      <c r="AT338" s="90" t="n">
        <f aca="false">-CHOOSE($G$3,AJ338-AI338,AI338-AJ338:AJ339)</f>
        <v>-0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91" t="n">
        <f aca="false">AK338+AH338+AE338</f>
        <v>0</v>
      </c>
      <c r="AZ338" s="108"/>
    </row>
    <row r="339" customFormat="false" ht="12" hidden="false" customHeight="true" outlineLevel="0" collapsed="false">
      <c r="A339" s="25" t="n">
        <f aca="false">EDATE(A338,1)</f>
        <v>46966</v>
      </c>
      <c r="B339" s="95" t="n">
        <f aca="false">Inputs!AA334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98" t="str">
        <f aca="false">VLOOKUP($A339,[1]!Table,MATCH(G$4,[1]!Curves,0))</f>
        <v/>
      </c>
      <c r="H339" s="99" t="e">
        <f aca="false">Inputs!AE334</f>
        <v>#VALUE!</v>
      </c>
      <c r="I339" s="100" t="n">
        <f aca="false">Inputs!AB334</f>
        <v>0</v>
      </c>
      <c r="J339" s="98" t="str">
        <f aca="false">VLOOKUP($A339,[1]!Table,MATCH(J$4,[1]!Curves,0))</f>
        <v/>
      </c>
      <c r="K339" s="99" t="e">
        <f aca="false">Inputs!AF334</f>
        <v>#VALUE!</v>
      </c>
      <c r="L339" s="100" t="n">
        <f aca="false">Inputs!AC334</f>
        <v>0</v>
      </c>
      <c r="M339" s="105" t="n">
        <v>0</v>
      </c>
      <c r="N339" s="99" t="n">
        <f aca="false">Inputs!AG334</f>
        <v>0</v>
      </c>
      <c r="O339" s="101" t="n">
        <f aca="false">Inputs!AD334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0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e">
        <f aca="false">F339*G339</f>
        <v>#VALUE!</v>
      </c>
      <c r="AD339" s="90" t="e">
        <f aca="false">$F339*H339</f>
        <v>#VALUE!</v>
      </c>
      <c r="AE339" s="90" t="n">
        <f aca="false">$F339*I339</f>
        <v>0</v>
      </c>
      <c r="AF339" s="90" t="e">
        <f aca="false">$F339*J339</f>
        <v>#VALUE!</v>
      </c>
      <c r="AG339" s="90" t="e">
        <f aca="false">$F339*K339</f>
        <v>#VALUE!</v>
      </c>
      <c r="AH339" s="90" t="n">
        <f aca="false">$F339*L339</f>
        <v>0</v>
      </c>
      <c r="AI339" s="90" t="n">
        <f aca="false">$F339*M339</f>
        <v>0</v>
      </c>
      <c r="AJ339" s="90" t="n">
        <f aca="false">$F339*N339</f>
        <v>0</v>
      </c>
      <c r="AK339" s="90" t="n">
        <f aca="false">F339*O339</f>
        <v>0</v>
      </c>
      <c r="AL339" s="94"/>
      <c r="AM339" s="90" t="e">
        <f aca="false">-CHOOSE($G$3,AC339-AE339,AE339-AC339)</f>
        <v>#VALUE!</v>
      </c>
      <c r="AN339" s="90" t="e">
        <f aca="false">-CHOOSE($G$3,AF339-AH339,AH339-AF339)</f>
        <v>#VALUE!</v>
      </c>
      <c r="AO339" s="90" t="n">
        <f aca="false">-CHOOSE($G$3,AI339-AL339,AK339-AI339)</f>
        <v>-0</v>
      </c>
      <c r="AP339" s="107" t="e">
        <f aca="false">SUM(AM339:AO339)</f>
        <v>#VALUE!</v>
      </c>
      <c r="AR339" s="90" t="e">
        <f aca="false">-CHOOSE($G$3,AD339-AC339,AC339-AD339)</f>
        <v>#VALUE!</v>
      </c>
      <c r="AS339" s="90" t="e">
        <f aca="false">-CHOOSE($G$3,AG339-AF339,AF339-AG339)</f>
        <v>#VALUE!</v>
      </c>
      <c r="AT339" s="90" t="n">
        <f aca="false">-CHOOSE($G$3,AJ339-AI339,AI339-AJ339:AJ340)</f>
        <v>-0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91" t="n">
        <f aca="false">AK339+AH339+AE339</f>
        <v>0</v>
      </c>
      <c r="AZ339" s="108"/>
    </row>
    <row r="340" customFormat="false" ht="12" hidden="false" customHeight="true" outlineLevel="0" collapsed="false">
      <c r="A340" s="25" t="n">
        <f aca="false">EDATE(A339,1)</f>
        <v>46997</v>
      </c>
      <c r="B340" s="95" t="n">
        <f aca="false">Inputs!AA335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98" t="str">
        <f aca="false">VLOOKUP($A340,[1]!Table,MATCH(G$4,[1]!Curves,0))</f>
        <v/>
      </c>
      <c r="H340" s="99" t="e">
        <f aca="false">Inputs!AE335</f>
        <v>#VALUE!</v>
      </c>
      <c r="I340" s="100" t="n">
        <f aca="false">Inputs!AB335</f>
        <v>0</v>
      </c>
      <c r="J340" s="98" t="str">
        <f aca="false">VLOOKUP($A340,[1]!Table,MATCH(J$4,[1]!Curves,0))</f>
        <v/>
      </c>
      <c r="K340" s="99" t="e">
        <f aca="false">Inputs!AF335</f>
        <v>#VALUE!</v>
      </c>
      <c r="L340" s="100" t="n">
        <f aca="false">Inputs!AC335</f>
        <v>0</v>
      </c>
      <c r="M340" s="105" t="n">
        <v>0</v>
      </c>
      <c r="N340" s="99" t="n">
        <f aca="false">Inputs!AG335</f>
        <v>0</v>
      </c>
      <c r="O340" s="101" t="n">
        <f aca="false">Inputs!AD335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0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e">
        <f aca="false">F340*G340</f>
        <v>#VALUE!</v>
      </c>
      <c r="AD340" s="90" t="e">
        <f aca="false">$F340*H340</f>
        <v>#VALUE!</v>
      </c>
      <c r="AE340" s="90" t="n">
        <f aca="false">$F340*I340</f>
        <v>0</v>
      </c>
      <c r="AF340" s="90" t="e">
        <f aca="false">$F340*J340</f>
        <v>#VALUE!</v>
      </c>
      <c r="AG340" s="90" t="e">
        <f aca="false">$F340*K340</f>
        <v>#VALUE!</v>
      </c>
      <c r="AH340" s="90" t="n">
        <f aca="false">$F340*L340</f>
        <v>0</v>
      </c>
      <c r="AI340" s="90" t="n">
        <f aca="false">$F340*M340</f>
        <v>0</v>
      </c>
      <c r="AJ340" s="90" t="n">
        <f aca="false">$F340*N340</f>
        <v>0</v>
      </c>
      <c r="AK340" s="90" t="n">
        <f aca="false">F340*O340</f>
        <v>0</v>
      </c>
      <c r="AL340" s="94"/>
      <c r="AM340" s="90" t="e">
        <f aca="false">-CHOOSE($G$3,AC340-AE340,AE340-AC340)</f>
        <v>#VALUE!</v>
      </c>
      <c r="AN340" s="90" t="e">
        <f aca="false">-CHOOSE($G$3,AF340-AH340,AH340-AF340)</f>
        <v>#VALUE!</v>
      </c>
      <c r="AO340" s="90" t="n">
        <f aca="false">-CHOOSE($G$3,AI340-AL340,AK340-AI340)</f>
        <v>-0</v>
      </c>
      <c r="AP340" s="107" t="e">
        <f aca="false">SUM(AM340:AO340)</f>
        <v>#VALUE!</v>
      </c>
      <c r="AR340" s="90" t="e">
        <f aca="false">-CHOOSE($G$3,AD340-AC340,AC340-AD340)</f>
        <v>#VALUE!</v>
      </c>
      <c r="AS340" s="90" t="e">
        <f aca="false">-CHOOSE($G$3,AG340-AF340,AF340-AG340)</f>
        <v>#VALUE!</v>
      </c>
      <c r="AT340" s="90" t="n">
        <f aca="false">-CHOOSE($G$3,AJ340-AI340,AI340-AJ340:AJ341)</f>
        <v>-0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91" t="n">
        <f aca="false">AK340+AH340+AE340</f>
        <v>0</v>
      </c>
      <c r="AZ340" s="108"/>
    </row>
    <row r="341" customFormat="false" ht="12" hidden="false" customHeight="true" outlineLevel="0" collapsed="false">
      <c r="A341" s="25" t="n">
        <f aca="false">EDATE(A340,1)</f>
        <v>47027</v>
      </c>
      <c r="B341" s="95" t="n">
        <f aca="false">Inputs!AA336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98" t="str">
        <f aca="false">VLOOKUP($A341,[1]!Table,MATCH(G$4,[1]!Curves,0))</f>
        <v/>
      </c>
      <c r="H341" s="99" t="e">
        <f aca="false">Inputs!AE336</f>
        <v>#VALUE!</v>
      </c>
      <c r="I341" s="100" t="n">
        <f aca="false">Inputs!AB336</f>
        <v>0</v>
      </c>
      <c r="J341" s="98" t="str">
        <f aca="false">VLOOKUP($A341,[1]!Table,MATCH(J$4,[1]!Curves,0))</f>
        <v/>
      </c>
      <c r="K341" s="99" t="e">
        <f aca="false">Inputs!AF336</f>
        <v>#VALUE!</v>
      </c>
      <c r="L341" s="100" t="n">
        <f aca="false">Inputs!AC336</f>
        <v>0</v>
      </c>
      <c r="M341" s="105" t="n">
        <v>0</v>
      </c>
      <c r="N341" s="99" t="n">
        <f aca="false">Inputs!AG336</f>
        <v>0</v>
      </c>
      <c r="O341" s="101" t="n">
        <f aca="false">Inputs!AD336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0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e">
        <f aca="false">F341*G341</f>
        <v>#VALUE!</v>
      </c>
      <c r="AD341" s="90" t="e">
        <f aca="false">$F341*H341</f>
        <v>#VALUE!</v>
      </c>
      <c r="AE341" s="90" t="n">
        <f aca="false">$F341*I341</f>
        <v>0</v>
      </c>
      <c r="AF341" s="90" t="e">
        <f aca="false">$F341*J341</f>
        <v>#VALUE!</v>
      </c>
      <c r="AG341" s="90" t="e">
        <f aca="false">$F341*K341</f>
        <v>#VALUE!</v>
      </c>
      <c r="AH341" s="90" t="n">
        <f aca="false">$F341*L341</f>
        <v>0</v>
      </c>
      <c r="AI341" s="90" t="n">
        <f aca="false">$F341*M341</f>
        <v>0</v>
      </c>
      <c r="AJ341" s="90" t="n">
        <f aca="false">$F341*N341</f>
        <v>0</v>
      </c>
      <c r="AK341" s="90" t="n">
        <f aca="false">F341*O341</f>
        <v>0</v>
      </c>
      <c r="AL341" s="94"/>
      <c r="AM341" s="90" t="e">
        <f aca="false">-CHOOSE($G$3,AC341-AE341,AE341-AC341)</f>
        <v>#VALUE!</v>
      </c>
      <c r="AN341" s="90" t="e">
        <f aca="false">-CHOOSE($G$3,AF341-AH341,AH341-AF341)</f>
        <v>#VALUE!</v>
      </c>
      <c r="AO341" s="90" t="n">
        <f aca="false">-CHOOSE($G$3,AI341-AL341,AK341-AI341)</f>
        <v>-0</v>
      </c>
      <c r="AP341" s="107" t="e">
        <f aca="false">SUM(AM341:AO341)</f>
        <v>#VALUE!</v>
      </c>
      <c r="AR341" s="90" t="e">
        <f aca="false">-CHOOSE($G$3,AD341-AC341,AC341-AD341)</f>
        <v>#VALUE!</v>
      </c>
      <c r="AS341" s="90" t="e">
        <f aca="false">-CHOOSE($G$3,AG341-AF341,AF341-AG341)</f>
        <v>#VALUE!</v>
      </c>
      <c r="AT341" s="90" t="n">
        <f aca="false">-CHOOSE($G$3,AJ341-AI341,AI341-AJ341:AJ342)</f>
        <v>-0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91" t="n">
        <f aca="false">AK341+AH341+AE341</f>
        <v>0</v>
      </c>
      <c r="AZ341" s="108"/>
    </row>
    <row r="342" customFormat="false" ht="12" hidden="false" customHeight="true" outlineLevel="0" collapsed="false">
      <c r="A342" s="25" t="n">
        <f aca="false">EDATE(A341,1)</f>
        <v>47058</v>
      </c>
      <c r="B342" s="95" t="n">
        <f aca="false">Inputs!AA337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98" t="str">
        <f aca="false">VLOOKUP($A342,[1]!Table,MATCH(G$4,[1]!Curves,0))</f>
        <v/>
      </c>
      <c r="H342" s="99" t="e">
        <f aca="false">Inputs!AE337</f>
        <v>#VALUE!</v>
      </c>
      <c r="I342" s="100" t="n">
        <f aca="false">Inputs!AB337</f>
        <v>0</v>
      </c>
      <c r="J342" s="98" t="str">
        <f aca="false">VLOOKUP($A342,[1]!Table,MATCH(J$4,[1]!Curves,0))</f>
        <v/>
      </c>
      <c r="K342" s="99" t="e">
        <f aca="false">Inputs!AF337</f>
        <v>#VALUE!</v>
      </c>
      <c r="L342" s="100" t="n">
        <f aca="false">Inputs!AC337</f>
        <v>0</v>
      </c>
      <c r="M342" s="105" t="n">
        <v>0</v>
      </c>
      <c r="N342" s="99" t="n">
        <f aca="false">Inputs!AG337</f>
        <v>0</v>
      </c>
      <c r="O342" s="101" t="n">
        <f aca="false">Inputs!AD337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0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e">
        <f aca="false">F342*G342</f>
        <v>#VALUE!</v>
      </c>
      <c r="AD342" s="90" t="e">
        <f aca="false">$F342*H342</f>
        <v>#VALUE!</v>
      </c>
      <c r="AE342" s="90" t="n">
        <f aca="false">$F342*I342</f>
        <v>0</v>
      </c>
      <c r="AF342" s="90" t="e">
        <f aca="false">$F342*J342</f>
        <v>#VALUE!</v>
      </c>
      <c r="AG342" s="90" t="e">
        <f aca="false">$F342*K342</f>
        <v>#VALUE!</v>
      </c>
      <c r="AH342" s="90" t="n">
        <f aca="false">$F342*L342</f>
        <v>0</v>
      </c>
      <c r="AI342" s="90" t="n">
        <f aca="false">$F342*M342</f>
        <v>0</v>
      </c>
      <c r="AJ342" s="90" t="n">
        <f aca="false">$F342*N342</f>
        <v>0</v>
      </c>
      <c r="AK342" s="90" t="n">
        <f aca="false">F342*O342</f>
        <v>0</v>
      </c>
      <c r="AL342" s="94"/>
      <c r="AM342" s="90" t="e">
        <f aca="false">-CHOOSE($G$3,AC342-AE342,AE342-AC342)</f>
        <v>#VALUE!</v>
      </c>
      <c r="AN342" s="90" t="e">
        <f aca="false">-CHOOSE($G$3,AF342-AH342,AH342-AF342)</f>
        <v>#VALUE!</v>
      </c>
      <c r="AO342" s="90" t="n">
        <f aca="false">-CHOOSE($G$3,AI342-AL342,AK342-AI342)</f>
        <v>-0</v>
      </c>
      <c r="AP342" s="107" t="e">
        <f aca="false">SUM(AM342:AO342)</f>
        <v>#VALUE!</v>
      </c>
      <c r="AR342" s="90" t="e">
        <f aca="false">-CHOOSE($G$3,AD342-AC342,AC342-AD342)</f>
        <v>#VALUE!</v>
      </c>
      <c r="AS342" s="90" t="e">
        <f aca="false">-CHOOSE($G$3,AG342-AF342,AF342-AG342)</f>
        <v>#VALUE!</v>
      </c>
      <c r="AT342" s="90" t="n">
        <f aca="false">-CHOOSE($G$3,AJ342-AI342,AI342-AJ342:AJ343)</f>
        <v>-0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91" t="n">
        <f aca="false">AK342+AH342+AE342</f>
        <v>0</v>
      </c>
      <c r="AZ342" s="108"/>
    </row>
    <row r="343" customFormat="false" ht="12" hidden="false" customHeight="true" outlineLevel="0" collapsed="false">
      <c r="A343" s="25" t="n">
        <f aca="false">EDATE(A342,1)</f>
        <v>47088</v>
      </c>
      <c r="B343" s="95" t="n">
        <f aca="false">Inputs!AA338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98" t="str">
        <f aca="false">VLOOKUP($A343,[1]!Table,MATCH(G$4,[1]!Curves,0))</f>
        <v/>
      </c>
      <c r="H343" s="99" t="e">
        <f aca="false">Inputs!AE338</f>
        <v>#VALUE!</v>
      </c>
      <c r="I343" s="100" t="n">
        <f aca="false">Inputs!AB338</f>
        <v>0</v>
      </c>
      <c r="J343" s="98" t="str">
        <f aca="false">VLOOKUP($A343,[1]!Table,MATCH(J$4,[1]!Curves,0))</f>
        <v/>
      </c>
      <c r="K343" s="99" t="e">
        <f aca="false">Inputs!AF338</f>
        <v>#VALUE!</v>
      </c>
      <c r="L343" s="100" t="n">
        <f aca="false">Inputs!AC338</f>
        <v>0</v>
      </c>
      <c r="M343" s="105" t="n">
        <v>0</v>
      </c>
      <c r="N343" s="99" t="n">
        <f aca="false">Inputs!AG338</f>
        <v>0</v>
      </c>
      <c r="O343" s="101" t="n">
        <f aca="false">Inputs!AD338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0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e">
        <f aca="false">F343*G343</f>
        <v>#VALUE!</v>
      </c>
      <c r="AD343" s="90" t="e">
        <f aca="false">$F343*H343</f>
        <v>#VALUE!</v>
      </c>
      <c r="AE343" s="90" t="n">
        <f aca="false">$F343*I343</f>
        <v>0</v>
      </c>
      <c r="AF343" s="90" t="e">
        <f aca="false">$F343*J343</f>
        <v>#VALUE!</v>
      </c>
      <c r="AG343" s="90" t="e">
        <f aca="false">$F343*K343</f>
        <v>#VALUE!</v>
      </c>
      <c r="AH343" s="90" t="n">
        <f aca="false">$F343*L343</f>
        <v>0</v>
      </c>
      <c r="AI343" s="90" t="n">
        <f aca="false">$F343*M343</f>
        <v>0</v>
      </c>
      <c r="AJ343" s="90" t="n">
        <f aca="false">$F343*N343</f>
        <v>0</v>
      </c>
      <c r="AK343" s="90" t="n">
        <f aca="false">F343*O343</f>
        <v>0</v>
      </c>
      <c r="AL343" s="94"/>
      <c r="AM343" s="90" t="e">
        <f aca="false">-CHOOSE($G$3,AC343-AE343,AE343-AC343)</f>
        <v>#VALUE!</v>
      </c>
      <c r="AN343" s="90" t="e">
        <f aca="false">-CHOOSE($G$3,AF343-AH343,AH343-AF343)</f>
        <v>#VALUE!</v>
      </c>
      <c r="AO343" s="90" t="n">
        <f aca="false">-CHOOSE($G$3,AI343-AL343,AK343-AI343)</f>
        <v>-0</v>
      </c>
      <c r="AP343" s="107" t="e">
        <f aca="false">SUM(AM343:AO343)</f>
        <v>#VALUE!</v>
      </c>
      <c r="AR343" s="90" t="e">
        <f aca="false">-CHOOSE($G$3,AD343-AC343,AC343-AD343)</f>
        <v>#VALUE!</v>
      </c>
      <c r="AS343" s="90" t="e">
        <f aca="false">-CHOOSE($G$3,AG343-AF343,AF343-AG343)</f>
        <v>#VALUE!</v>
      </c>
      <c r="AT343" s="90" t="n">
        <f aca="false">-CHOOSE($G$3,AJ343-AI343,AI343-AJ343:AJ344)</f>
        <v>-0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91" t="n">
        <f aca="false">AK343+AH343+AE343</f>
        <v>0</v>
      </c>
      <c r="AZ343" s="108"/>
    </row>
    <row r="344" customFormat="false" ht="12" hidden="false" customHeight="true" outlineLevel="0" collapsed="false">
      <c r="A344" s="25" t="n">
        <f aca="false">EDATE(A343,1)</f>
        <v>47119</v>
      </c>
      <c r="B344" s="95" t="n">
        <f aca="false">Inputs!AA339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98" t="str">
        <f aca="false">VLOOKUP($A344,[1]!Table,MATCH(G$4,[1]!Curves,0))</f>
        <v/>
      </c>
      <c r="H344" s="99" t="e">
        <f aca="false">Inputs!AE339</f>
        <v>#VALUE!</v>
      </c>
      <c r="I344" s="100" t="n">
        <f aca="false">Inputs!AB339</f>
        <v>0</v>
      </c>
      <c r="J344" s="98" t="str">
        <f aca="false">VLOOKUP($A344,[1]!Table,MATCH(J$4,[1]!Curves,0))</f>
        <v/>
      </c>
      <c r="K344" s="99" t="e">
        <f aca="false">Inputs!AF339</f>
        <v>#VALUE!</v>
      </c>
      <c r="L344" s="100" t="n">
        <f aca="false">Inputs!AC339</f>
        <v>0</v>
      </c>
      <c r="M344" s="105" t="n">
        <v>0</v>
      </c>
      <c r="N344" s="99" t="n">
        <f aca="false">Inputs!AG339</f>
        <v>0</v>
      </c>
      <c r="O344" s="101" t="n">
        <f aca="false">Inputs!AD339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0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e">
        <f aca="false">F344*G344</f>
        <v>#VALUE!</v>
      </c>
      <c r="AD344" s="90" t="e">
        <f aca="false">$F344*H344</f>
        <v>#VALUE!</v>
      </c>
      <c r="AE344" s="90" t="n">
        <f aca="false">$F344*I344</f>
        <v>0</v>
      </c>
      <c r="AF344" s="90" t="e">
        <f aca="false">$F344*J344</f>
        <v>#VALUE!</v>
      </c>
      <c r="AG344" s="90" t="e">
        <f aca="false">$F344*K344</f>
        <v>#VALUE!</v>
      </c>
      <c r="AH344" s="90" t="n">
        <f aca="false">$F344*L344</f>
        <v>0</v>
      </c>
      <c r="AI344" s="90" t="n">
        <f aca="false">$F344*M344</f>
        <v>0</v>
      </c>
      <c r="AJ344" s="90" t="n">
        <f aca="false">$F344*N344</f>
        <v>0</v>
      </c>
      <c r="AK344" s="90" t="n">
        <f aca="false">F344*O344</f>
        <v>0</v>
      </c>
      <c r="AL344" s="94"/>
      <c r="AM344" s="90" t="e">
        <f aca="false">-CHOOSE($G$3,AC344-AE344,AE344-AC344)</f>
        <v>#VALUE!</v>
      </c>
      <c r="AN344" s="90" t="e">
        <f aca="false">-CHOOSE($G$3,AF344-AH344,AH344-AF344)</f>
        <v>#VALUE!</v>
      </c>
      <c r="AO344" s="90" t="n">
        <f aca="false">-CHOOSE($G$3,AI344-AL344,AK344-AI344)</f>
        <v>-0</v>
      </c>
      <c r="AP344" s="107" t="e">
        <f aca="false">SUM(AM344:AO344)</f>
        <v>#VALUE!</v>
      </c>
      <c r="AR344" s="90" t="e">
        <f aca="false">-CHOOSE($G$3,AD344-AC344,AC344-AD344)</f>
        <v>#VALUE!</v>
      </c>
      <c r="AS344" s="90" t="e">
        <f aca="false">-CHOOSE($G$3,AG344-AF344,AF344-AG344)</f>
        <v>#VALUE!</v>
      </c>
      <c r="AT344" s="90" t="n">
        <f aca="false">-CHOOSE($G$3,AJ344-AI344,AI344-AJ344:AJ345)</f>
        <v>-0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91" t="n">
        <f aca="false">AK344+AH344+AE344</f>
        <v>0</v>
      </c>
      <c r="AZ344" s="108"/>
    </row>
    <row r="345" customFormat="false" ht="12" hidden="false" customHeight="true" outlineLevel="0" collapsed="false">
      <c r="A345" s="25" t="n">
        <f aca="false">EDATE(A344,1)</f>
        <v>47150</v>
      </c>
      <c r="B345" s="95" t="n">
        <f aca="false">Inputs!AA340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98" t="str">
        <f aca="false">VLOOKUP($A345,[1]!Table,MATCH(G$4,[1]!Curves,0))</f>
        <v/>
      </c>
      <c r="H345" s="99" t="e">
        <f aca="false">Inputs!AE340</f>
        <v>#VALUE!</v>
      </c>
      <c r="I345" s="100" t="n">
        <f aca="false">Inputs!AB340</f>
        <v>0</v>
      </c>
      <c r="J345" s="98" t="str">
        <f aca="false">VLOOKUP($A345,[1]!Table,MATCH(J$4,[1]!Curves,0))</f>
        <v/>
      </c>
      <c r="K345" s="99" t="e">
        <f aca="false">Inputs!AF340</f>
        <v>#VALUE!</v>
      </c>
      <c r="L345" s="100" t="n">
        <f aca="false">Inputs!AC340</f>
        <v>0</v>
      </c>
      <c r="M345" s="105" t="n">
        <v>0</v>
      </c>
      <c r="N345" s="99" t="n">
        <f aca="false">Inputs!AG340</f>
        <v>0</v>
      </c>
      <c r="O345" s="101" t="n">
        <f aca="false">Inputs!AD340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0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e">
        <f aca="false">F345*G345</f>
        <v>#VALUE!</v>
      </c>
      <c r="AD345" s="90" t="e">
        <f aca="false">$F345*H345</f>
        <v>#VALUE!</v>
      </c>
      <c r="AE345" s="90" t="n">
        <f aca="false">$F345*I345</f>
        <v>0</v>
      </c>
      <c r="AF345" s="90" t="e">
        <f aca="false">$F345*J345</f>
        <v>#VALUE!</v>
      </c>
      <c r="AG345" s="90" t="e">
        <f aca="false">$F345*K345</f>
        <v>#VALUE!</v>
      </c>
      <c r="AH345" s="90" t="n">
        <f aca="false">$F345*L345</f>
        <v>0</v>
      </c>
      <c r="AI345" s="90" t="n">
        <f aca="false">$F345*M345</f>
        <v>0</v>
      </c>
      <c r="AJ345" s="90" t="n">
        <f aca="false">$F345*N345</f>
        <v>0</v>
      </c>
      <c r="AK345" s="90" t="n">
        <f aca="false">F345*O345</f>
        <v>0</v>
      </c>
      <c r="AL345" s="94"/>
      <c r="AM345" s="90" t="e">
        <f aca="false">-CHOOSE($G$3,AC345-AE345,AE345-AC345)</f>
        <v>#VALUE!</v>
      </c>
      <c r="AN345" s="90" t="e">
        <f aca="false">-CHOOSE($G$3,AF345-AH345,AH345-AF345)</f>
        <v>#VALUE!</v>
      </c>
      <c r="AO345" s="90" t="n">
        <f aca="false">-CHOOSE($G$3,AI345-AL345,AK345-AI345)</f>
        <v>-0</v>
      </c>
      <c r="AP345" s="107" t="e">
        <f aca="false">SUM(AM345:AO345)</f>
        <v>#VALUE!</v>
      </c>
      <c r="AR345" s="90" t="e">
        <f aca="false">-CHOOSE($G$3,AD345-AC345,AC345-AD345)</f>
        <v>#VALUE!</v>
      </c>
      <c r="AS345" s="90" t="e">
        <f aca="false">-CHOOSE($G$3,AG345-AF345,AF345-AG345)</f>
        <v>#VALUE!</v>
      </c>
      <c r="AT345" s="90" t="n">
        <f aca="false">-CHOOSE($G$3,AJ345-AI345,AI345-AJ345:AJ346)</f>
        <v>-0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91" t="n">
        <f aca="false">AK345+AH345+AE345</f>
        <v>0</v>
      </c>
      <c r="AZ345" s="108"/>
    </row>
    <row r="346" customFormat="false" ht="12" hidden="false" customHeight="true" outlineLevel="0" collapsed="false">
      <c r="A346" s="25" t="n">
        <f aca="false">EDATE(A345,1)</f>
        <v>47178</v>
      </c>
      <c r="B346" s="95" t="n">
        <f aca="false">Inputs!AA341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98" t="str">
        <f aca="false">VLOOKUP($A346,[1]!Table,MATCH(G$4,[1]!Curves,0))</f>
        <v/>
      </c>
      <c r="H346" s="99" t="e">
        <f aca="false">Inputs!AE341</f>
        <v>#VALUE!</v>
      </c>
      <c r="I346" s="100" t="n">
        <f aca="false">Inputs!AB341</f>
        <v>0</v>
      </c>
      <c r="J346" s="98" t="str">
        <f aca="false">VLOOKUP($A346,[1]!Table,MATCH(J$4,[1]!Curves,0))</f>
        <v/>
      </c>
      <c r="K346" s="99" t="e">
        <f aca="false">Inputs!AF341</f>
        <v>#VALUE!</v>
      </c>
      <c r="L346" s="100" t="n">
        <f aca="false">Inputs!AC341</f>
        <v>0</v>
      </c>
      <c r="M346" s="105" t="n">
        <v>0</v>
      </c>
      <c r="N346" s="99" t="n">
        <f aca="false">Inputs!AG341</f>
        <v>0</v>
      </c>
      <c r="O346" s="101" t="n">
        <f aca="false">Inputs!AD341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0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e">
        <f aca="false">F346*G346</f>
        <v>#VALUE!</v>
      </c>
      <c r="AD346" s="90" t="e">
        <f aca="false">$F346*H346</f>
        <v>#VALUE!</v>
      </c>
      <c r="AE346" s="90" t="n">
        <f aca="false">$F346*I346</f>
        <v>0</v>
      </c>
      <c r="AF346" s="90" t="e">
        <f aca="false">$F346*J346</f>
        <v>#VALUE!</v>
      </c>
      <c r="AG346" s="90" t="e">
        <f aca="false">$F346*K346</f>
        <v>#VALUE!</v>
      </c>
      <c r="AH346" s="90" t="n">
        <f aca="false">$F346*L346</f>
        <v>0</v>
      </c>
      <c r="AI346" s="90" t="n">
        <f aca="false">$F346*M346</f>
        <v>0</v>
      </c>
      <c r="AJ346" s="90" t="n">
        <f aca="false">$F346*N346</f>
        <v>0</v>
      </c>
      <c r="AK346" s="90" t="n">
        <f aca="false">F346*O346</f>
        <v>0</v>
      </c>
      <c r="AL346" s="94"/>
      <c r="AM346" s="90" t="e">
        <f aca="false">-CHOOSE($G$3,AC346-AE346,AE346-AC346)</f>
        <v>#VALUE!</v>
      </c>
      <c r="AN346" s="90" t="e">
        <f aca="false">-CHOOSE($G$3,AF346-AH346,AH346-AF346)</f>
        <v>#VALUE!</v>
      </c>
      <c r="AO346" s="90" t="n">
        <f aca="false">-CHOOSE($G$3,AI346-AL346,AK346-AI346)</f>
        <v>-0</v>
      </c>
      <c r="AP346" s="107" t="e">
        <f aca="false">SUM(AM346:AO346)</f>
        <v>#VALUE!</v>
      </c>
      <c r="AR346" s="90" t="e">
        <f aca="false">-CHOOSE($G$3,AD346-AC346,AC346-AD346)</f>
        <v>#VALUE!</v>
      </c>
      <c r="AS346" s="90" t="e">
        <f aca="false">-CHOOSE($G$3,AG346-AF346,AF346-AG346)</f>
        <v>#VALUE!</v>
      </c>
      <c r="AT346" s="90" t="n">
        <f aca="false">-CHOOSE($G$3,AJ346-AI346,AI346-AJ346:AJ347)</f>
        <v>-0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91" t="n">
        <f aca="false">AK346+AH346+AE346</f>
        <v>0</v>
      </c>
      <c r="AZ346" s="108"/>
    </row>
    <row r="347" customFormat="false" ht="12" hidden="false" customHeight="true" outlineLevel="0" collapsed="false">
      <c r="A347" s="25" t="n">
        <f aca="false">EDATE(A346,1)</f>
        <v>47209</v>
      </c>
      <c r="B347" s="95" t="n">
        <f aca="false">Inputs!AA342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98" t="str">
        <f aca="false">VLOOKUP($A347,[1]!Table,MATCH(G$4,[1]!Curves,0))</f>
        <v/>
      </c>
      <c r="H347" s="99" t="e">
        <f aca="false">Inputs!AE342</f>
        <v>#VALUE!</v>
      </c>
      <c r="I347" s="100" t="n">
        <f aca="false">Inputs!AB342</f>
        <v>0</v>
      </c>
      <c r="J347" s="98" t="str">
        <f aca="false">VLOOKUP($A347,[1]!Table,MATCH(J$4,[1]!Curves,0))</f>
        <v/>
      </c>
      <c r="K347" s="99" t="e">
        <f aca="false">Inputs!AF342</f>
        <v>#VALUE!</v>
      </c>
      <c r="L347" s="100" t="n">
        <f aca="false">Inputs!AC342</f>
        <v>0</v>
      </c>
      <c r="M347" s="105" t="n">
        <v>0</v>
      </c>
      <c r="N347" s="99" t="n">
        <f aca="false">Inputs!AG342</f>
        <v>0</v>
      </c>
      <c r="O347" s="101" t="n">
        <f aca="false">Inputs!AD342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0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e">
        <f aca="false">F347*G347</f>
        <v>#VALUE!</v>
      </c>
      <c r="AD347" s="90" t="e">
        <f aca="false">$F347*H347</f>
        <v>#VALUE!</v>
      </c>
      <c r="AE347" s="90" t="n">
        <f aca="false">$F347*I347</f>
        <v>0</v>
      </c>
      <c r="AF347" s="90" t="e">
        <f aca="false">$F347*J347</f>
        <v>#VALUE!</v>
      </c>
      <c r="AG347" s="90" t="e">
        <f aca="false">$F347*K347</f>
        <v>#VALUE!</v>
      </c>
      <c r="AH347" s="90" t="n">
        <f aca="false">$F347*L347</f>
        <v>0</v>
      </c>
      <c r="AI347" s="90" t="n">
        <f aca="false">$F347*M347</f>
        <v>0</v>
      </c>
      <c r="AJ347" s="90" t="n">
        <f aca="false">$F347*N347</f>
        <v>0</v>
      </c>
      <c r="AK347" s="90" t="n">
        <f aca="false">F347*O347</f>
        <v>0</v>
      </c>
      <c r="AL347" s="94"/>
      <c r="AM347" s="90" t="e">
        <f aca="false">-CHOOSE($G$3,AC347-AE347,AE347-AC347)</f>
        <v>#VALUE!</v>
      </c>
      <c r="AN347" s="90" t="e">
        <f aca="false">-CHOOSE($G$3,AF347-AH347,AH347-AF347)</f>
        <v>#VALUE!</v>
      </c>
      <c r="AO347" s="90" t="n">
        <f aca="false">-CHOOSE($G$3,AI347-AL347,AK347-AI347)</f>
        <v>-0</v>
      </c>
      <c r="AP347" s="107" t="e">
        <f aca="false">SUM(AM347:AO347)</f>
        <v>#VALUE!</v>
      </c>
      <c r="AR347" s="90" t="e">
        <f aca="false">-CHOOSE($G$3,AD347-AC347,AC347-AD347)</f>
        <v>#VALUE!</v>
      </c>
      <c r="AS347" s="90" t="e">
        <f aca="false">-CHOOSE($G$3,AG347-AF347,AF347-AG347)</f>
        <v>#VALUE!</v>
      </c>
      <c r="AT347" s="90" t="n">
        <f aca="false">-CHOOSE($G$3,AJ347-AI347,AI347-AJ347:AJ348)</f>
        <v>-0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91" t="n">
        <f aca="false">AK347+AH347+AE347</f>
        <v>0</v>
      </c>
      <c r="AZ347" s="108"/>
    </row>
    <row r="348" customFormat="false" ht="12" hidden="false" customHeight="true" outlineLevel="0" collapsed="false">
      <c r="A348" s="25" t="n">
        <f aca="false">EDATE(A347,1)</f>
        <v>47239</v>
      </c>
      <c r="B348" s="95" t="n">
        <f aca="false">Inputs!AA343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98" t="str">
        <f aca="false">VLOOKUP($A348,[1]!Table,MATCH(G$4,[1]!Curves,0))</f>
        <v/>
      </c>
      <c r="H348" s="99" t="e">
        <f aca="false">Inputs!AE343</f>
        <v>#VALUE!</v>
      </c>
      <c r="I348" s="100" t="n">
        <f aca="false">Inputs!AB343</f>
        <v>0</v>
      </c>
      <c r="J348" s="98" t="str">
        <f aca="false">VLOOKUP($A348,[1]!Table,MATCH(J$4,[1]!Curves,0))</f>
        <v/>
      </c>
      <c r="K348" s="99" t="e">
        <f aca="false">Inputs!AF343</f>
        <v>#VALUE!</v>
      </c>
      <c r="L348" s="100" t="n">
        <f aca="false">Inputs!AC343</f>
        <v>0</v>
      </c>
      <c r="M348" s="105" t="n">
        <v>0</v>
      </c>
      <c r="N348" s="99" t="n">
        <f aca="false">Inputs!AG343</f>
        <v>0</v>
      </c>
      <c r="O348" s="101" t="n">
        <f aca="false">Inputs!AD343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0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e">
        <f aca="false">F348*G348</f>
        <v>#VALUE!</v>
      </c>
      <c r="AD348" s="90" t="e">
        <f aca="false">$F348*H348</f>
        <v>#VALUE!</v>
      </c>
      <c r="AE348" s="90" t="n">
        <f aca="false">$F348*I348</f>
        <v>0</v>
      </c>
      <c r="AF348" s="90" t="e">
        <f aca="false">$F348*J348</f>
        <v>#VALUE!</v>
      </c>
      <c r="AG348" s="90" t="e">
        <f aca="false">$F348*K348</f>
        <v>#VALUE!</v>
      </c>
      <c r="AH348" s="90" t="n">
        <f aca="false">$F348*L348</f>
        <v>0</v>
      </c>
      <c r="AI348" s="90" t="n">
        <f aca="false">$F348*M348</f>
        <v>0</v>
      </c>
      <c r="AJ348" s="90" t="n">
        <f aca="false">$F348*N348</f>
        <v>0</v>
      </c>
      <c r="AK348" s="90" t="n">
        <f aca="false">F348*O348</f>
        <v>0</v>
      </c>
      <c r="AL348" s="94"/>
      <c r="AM348" s="90" t="e">
        <f aca="false">-CHOOSE($G$3,AC348-AE348,AE348-AC348)</f>
        <v>#VALUE!</v>
      </c>
      <c r="AN348" s="90" t="e">
        <f aca="false">-CHOOSE($G$3,AF348-AH348,AH348-AF348)</f>
        <v>#VALUE!</v>
      </c>
      <c r="AO348" s="90" t="n">
        <f aca="false">-CHOOSE($G$3,AI348-AL348,AK348-AI348)</f>
        <v>-0</v>
      </c>
      <c r="AP348" s="107" t="e">
        <f aca="false">SUM(AM348:AO348)</f>
        <v>#VALUE!</v>
      </c>
      <c r="AR348" s="90" t="e">
        <f aca="false">-CHOOSE($G$3,AD348-AC348,AC348-AD348)</f>
        <v>#VALUE!</v>
      </c>
      <c r="AS348" s="90" t="e">
        <f aca="false">-CHOOSE($G$3,AG348-AF348,AF348-AG348)</f>
        <v>#VALUE!</v>
      </c>
      <c r="AT348" s="90" t="n">
        <f aca="false">-CHOOSE($G$3,AJ348-AI348,AI348-AJ348:AJ349)</f>
        <v>-0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91" t="n">
        <f aca="false">AK348+AH348+AE348</f>
        <v>0</v>
      </c>
      <c r="AZ348" s="108"/>
    </row>
    <row r="349" customFormat="false" ht="12" hidden="false" customHeight="true" outlineLevel="0" collapsed="false">
      <c r="A349" s="25" t="n">
        <f aca="false">EDATE(A348,1)</f>
        <v>47270</v>
      </c>
      <c r="B349" s="95" t="n">
        <f aca="false">Inputs!AA344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98" t="str">
        <f aca="false">VLOOKUP($A349,[1]!Table,MATCH(G$4,[1]!Curves,0))</f>
        <v/>
      </c>
      <c r="H349" s="99" t="e">
        <f aca="false">Inputs!AE344</f>
        <v>#VALUE!</v>
      </c>
      <c r="I349" s="100" t="n">
        <f aca="false">Inputs!AB344</f>
        <v>0</v>
      </c>
      <c r="J349" s="98" t="str">
        <f aca="false">VLOOKUP($A349,[1]!Table,MATCH(J$4,[1]!Curves,0))</f>
        <v/>
      </c>
      <c r="K349" s="99" t="e">
        <f aca="false">Inputs!AF344</f>
        <v>#VALUE!</v>
      </c>
      <c r="L349" s="100" t="n">
        <f aca="false">Inputs!AC344</f>
        <v>0</v>
      </c>
      <c r="M349" s="105" t="n">
        <v>0</v>
      </c>
      <c r="N349" s="99" t="n">
        <f aca="false">Inputs!AG344</f>
        <v>0</v>
      </c>
      <c r="O349" s="101" t="n">
        <f aca="false">Inputs!AD344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0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e">
        <f aca="false">F349*G349</f>
        <v>#VALUE!</v>
      </c>
      <c r="AD349" s="90" t="e">
        <f aca="false">$F349*H349</f>
        <v>#VALUE!</v>
      </c>
      <c r="AE349" s="90" t="n">
        <f aca="false">$F349*I349</f>
        <v>0</v>
      </c>
      <c r="AF349" s="90" t="e">
        <f aca="false">$F349*J349</f>
        <v>#VALUE!</v>
      </c>
      <c r="AG349" s="90" t="e">
        <f aca="false">$F349*K349</f>
        <v>#VALUE!</v>
      </c>
      <c r="AH349" s="90" t="n">
        <f aca="false">$F349*L349</f>
        <v>0</v>
      </c>
      <c r="AI349" s="90" t="n">
        <f aca="false">$F349*M349</f>
        <v>0</v>
      </c>
      <c r="AJ349" s="90" t="n">
        <f aca="false">$F349*N349</f>
        <v>0</v>
      </c>
      <c r="AK349" s="90" t="n">
        <f aca="false">F349*O349</f>
        <v>0</v>
      </c>
      <c r="AL349" s="94"/>
      <c r="AM349" s="90" t="e">
        <f aca="false">-CHOOSE($G$3,AC349-AE349,AE349-AC349)</f>
        <v>#VALUE!</v>
      </c>
      <c r="AN349" s="90" t="e">
        <f aca="false">-CHOOSE($G$3,AF349-AH349,AH349-AF349)</f>
        <v>#VALUE!</v>
      </c>
      <c r="AO349" s="90" t="n">
        <f aca="false">-CHOOSE($G$3,AI349-AL349,AK349-AI349)</f>
        <v>-0</v>
      </c>
      <c r="AP349" s="107" t="e">
        <f aca="false">SUM(AM349:AO349)</f>
        <v>#VALUE!</v>
      </c>
      <c r="AR349" s="90" t="e">
        <f aca="false">-CHOOSE($G$3,AD349-AC349,AC349-AD349)</f>
        <v>#VALUE!</v>
      </c>
      <c r="AS349" s="90" t="e">
        <f aca="false">-CHOOSE($G$3,AG349-AF349,AF349-AG349)</f>
        <v>#VALUE!</v>
      </c>
      <c r="AT349" s="90" t="n">
        <f aca="false">-CHOOSE($G$3,AJ349-AI349,AI349-AJ349:AJ350)</f>
        <v>-0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91" t="n">
        <f aca="false">AK349+AH349+AE349</f>
        <v>0</v>
      </c>
      <c r="AZ349" s="108"/>
    </row>
    <row r="350" customFormat="false" ht="12" hidden="false" customHeight="true" outlineLevel="0" collapsed="false">
      <c r="A350" s="25" t="n">
        <f aca="false">EDATE(A349,1)</f>
        <v>47300</v>
      </c>
      <c r="B350" s="95" t="n">
        <f aca="false">Inputs!AA345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98" t="str">
        <f aca="false">VLOOKUP($A350,[1]!Table,MATCH(G$4,[1]!Curves,0))</f>
        <v/>
      </c>
      <c r="H350" s="99" t="e">
        <f aca="false">Inputs!AE345</f>
        <v>#VALUE!</v>
      </c>
      <c r="I350" s="100" t="n">
        <f aca="false">Inputs!AB345</f>
        <v>0</v>
      </c>
      <c r="J350" s="98" t="str">
        <f aca="false">VLOOKUP($A350,[1]!Table,MATCH(J$4,[1]!Curves,0))</f>
        <v/>
      </c>
      <c r="K350" s="99" t="e">
        <f aca="false">Inputs!AF345</f>
        <v>#VALUE!</v>
      </c>
      <c r="L350" s="100" t="n">
        <f aca="false">Inputs!AC345</f>
        <v>0</v>
      </c>
      <c r="M350" s="105" t="n">
        <v>0</v>
      </c>
      <c r="N350" s="99" t="n">
        <f aca="false">Inputs!AG345</f>
        <v>0</v>
      </c>
      <c r="O350" s="101" t="n">
        <f aca="false">Inputs!AD345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0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e">
        <f aca="false">F350*G350</f>
        <v>#VALUE!</v>
      </c>
      <c r="AD350" s="90" t="e">
        <f aca="false">$F350*H350</f>
        <v>#VALUE!</v>
      </c>
      <c r="AE350" s="90" t="n">
        <f aca="false">$F350*I350</f>
        <v>0</v>
      </c>
      <c r="AF350" s="90" t="e">
        <f aca="false">$F350*J350</f>
        <v>#VALUE!</v>
      </c>
      <c r="AG350" s="90" t="e">
        <f aca="false">$F350*K350</f>
        <v>#VALUE!</v>
      </c>
      <c r="AH350" s="90" t="n">
        <f aca="false">$F350*L350</f>
        <v>0</v>
      </c>
      <c r="AI350" s="90" t="n">
        <f aca="false">$F350*M350</f>
        <v>0</v>
      </c>
      <c r="AJ350" s="90" t="n">
        <f aca="false">$F350*N350</f>
        <v>0</v>
      </c>
      <c r="AK350" s="90" t="n">
        <f aca="false">F350*O350</f>
        <v>0</v>
      </c>
      <c r="AL350" s="94"/>
      <c r="AM350" s="90" t="e">
        <f aca="false">-CHOOSE($G$3,AC350-AE350,AE350-AC350)</f>
        <v>#VALUE!</v>
      </c>
      <c r="AN350" s="90" t="e">
        <f aca="false">-CHOOSE($G$3,AF350-AH350,AH350-AF350)</f>
        <v>#VALUE!</v>
      </c>
      <c r="AO350" s="90" t="n">
        <f aca="false">-CHOOSE($G$3,AI350-AL350,AK350-AI350)</f>
        <v>-0</v>
      </c>
      <c r="AP350" s="107" t="e">
        <f aca="false">SUM(AM350:AO350)</f>
        <v>#VALUE!</v>
      </c>
      <c r="AR350" s="90" t="e">
        <f aca="false">-CHOOSE($G$3,AD350-AC350,AC350-AD350)</f>
        <v>#VALUE!</v>
      </c>
      <c r="AS350" s="90" t="e">
        <f aca="false">-CHOOSE($G$3,AG350-AF350,AF350-AG350)</f>
        <v>#VALUE!</v>
      </c>
      <c r="AT350" s="90" t="n">
        <f aca="false">-CHOOSE($G$3,AJ350-AI350,AI350-AJ350:AJ351)</f>
        <v>-0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91" t="n">
        <f aca="false">AK350+AH350+AE350</f>
        <v>0</v>
      </c>
      <c r="AZ350" s="108"/>
    </row>
    <row r="351" customFormat="false" ht="12" hidden="false" customHeight="true" outlineLevel="0" collapsed="false">
      <c r="A351" s="25" t="n">
        <f aca="false">EDATE(A350,1)</f>
        <v>47331</v>
      </c>
      <c r="B351" s="95" t="n">
        <f aca="false">Inputs!AA346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98" t="str">
        <f aca="false">VLOOKUP($A351,[1]!Table,MATCH(G$4,[1]!Curves,0))</f>
        <v/>
      </c>
      <c r="H351" s="99" t="e">
        <f aca="false">Inputs!AE346</f>
        <v>#VALUE!</v>
      </c>
      <c r="I351" s="100" t="n">
        <f aca="false">Inputs!AB346</f>
        <v>0</v>
      </c>
      <c r="J351" s="98" t="str">
        <f aca="false">VLOOKUP($A351,[1]!Table,MATCH(J$4,[1]!Curves,0))</f>
        <v/>
      </c>
      <c r="K351" s="99" t="e">
        <f aca="false">Inputs!AF346</f>
        <v>#VALUE!</v>
      </c>
      <c r="L351" s="100" t="n">
        <f aca="false">Inputs!AC346</f>
        <v>0</v>
      </c>
      <c r="M351" s="105" t="n">
        <v>0</v>
      </c>
      <c r="N351" s="99" t="n">
        <f aca="false">Inputs!AG346</f>
        <v>0</v>
      </c>
      <c r="O351" s="101" t="n">
        <f aca="false">Inputs!AD346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0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e">
        <f aca="false">F351*G351</f>
        <v>#VALUE!</v>
      </c>
      <c r="AD351" s="90" t="e">
        <f aca="false">$F351*H351</f>
        <v>#VALUE!</v>
      </c>
      <c r="AE351" s="90" t="n">
        <f aca="false">$F351*I351</f>
        <v>0</v>
      </c>
      <c r="AF351" s="90" t="e">
        <f aca="false">$F351*J351</f>
        <v>#VALUE!</v>
      </c>
      <c r="AG351" s="90" t="e">
        <f aca="false">$F351*K351</f>
        <v>#VALUE!</v>
      </c>
      <c r="AH351" s="90" t="n">
        <f aca="false">$F351*L351</f>
        <v>0</v>
      </c>
      <c r="AI351" s="90" t="n">
        <f aca="false">$F351*M351</f>
        <v>0</v>
      </c>
      <c r="AJ351" s="90" t="n">
        <f aca="false">$F351*N351</f>
        <v>0</v>
      </c>
      <c r="AK351" s="90" t="n">
        <f aca="false">F351*O351</f>
        <v>0</v>
      </c>
      <c r="AL351" s="94"/>
      <c r="AM351" s="90" t="e">
        <f aca="false">-CHOOSE($G$3,AC351-AE351,AE351-AC351)</f>
        <v>#VALUE!</v>
      </c>
      <c r="AN351" s="90" t="e">
        <f aca="false">-CHOOSE($G$3,AF351-AH351,AH351-AF351)</f>
        <v>#VALUE!</v>
      </c>
      <c r="AO351" s="90" t="n">
        <f aca="false">-CHOOSE($G$3,AI351-AL351,AK351-AI351)</f>
        <v>-0</v>
      </c>
      <c r="AP351" s="107" t="e">
        <f aca="false">SUM(AM351:AO351)</f>
        <v>#VALUE!</v>
      </c>
      <c r="AR351" s="90" t="e">
        <f aca="false">-CHOOSE($G$3,AD351-AC351,AC351-AD351)</f>
        <v>#VALUE!</v>
      </c>
      <c r="AS351" s="90" t="e">
        <f aca="false">-CHOOSE($G$3,AG351-AF351,AF351-AG351)</f>
        <v>#VALUE!</v>
      </c>
      <c r="AT351" s="90" t="n">
        <f aca="false">-CHOOSE($G$3,AJ351-AI351,AI351-AJ351:AJ352)</f>
        <v>-0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91" t="n">
        <f aca="false">AK351+AH351+AE351</f>
        <v>0</v>
      </c>
      <c r="AZ351" s="108"/>
    </row>
    <row r="352" customFormat="false" ht="12" hidden="false" customHeight="true" outlineLevel="0" collapsed="false">
      <c r="A352" s="25" t="n">
        <f aca="false">EDATE(A351,1)</f>
        <v>47362</v>
      </c>
      <c r="B352" s="95" t="n">
        <f aca="false">Inputs!AA347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98" t="str">
        <f aca="false">VLOOKUP($A352,[1]!Table,MATCH(G$4,[1]!Curves,0))</f>
        <v/>
      </c>
      <c r="H352" s="99" t="e">
        <f aca="false">Inputs!AE347</f>
        <v>#VALUE!</v>
      </c>
      <c r="I352" s="100" t="n">
        <f aca="false">Inputs!AB347</f>
        <v>0</v>
      </c>
      <c r="J352" s="98" t="str">
        <f aca="false">VLOOKUP($A352,[1]!Table,MATCH(J$4,[1]!Curves,0))</f>
        <v/>
      </c>
      <c r="K352" s="99" t="e">
        <f aca="false">Inputs!AF347</f>
        <v>#VALUE!</v>
      </c>
      <c r="L352" s="100" t="n">
        <f aca="false">Inputs!AC347</f>
        <v>0</v>
      </c>
      <c r="M352" s="105" t="n">
        <v>0</v>
      </c>
      <c r="N352" s="99" t="n">
        <f aca="false">Inputs!AG347</f>
        <v>0</v>
      </c>
      <c r="O352" s="101" t="n">
        <f aca="false">Inputs!AD347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0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e">
        <f aca="false">F352*G352</f>
        <v>#VALUE!</v>
      </c>
      <c r="AD352" s="90" t="e">
        <f aca="false">$F352*H352</f>
        <v>#VALUE!</v>
      </c>
      <c r="AE352" s="90" t="n">
        <f aca="false">$F352*I352</f>
        <v>0</v>
      </c>
      <c r="AF352" s="90" t="e">
        <f aca="false">$F352*J352</f>
        <v>#VALUE!</v>
      </c>
      <c r="AG352" s="90" t="e">
        <f aca="false">$F352*K352</f>
        <v>#VALUE!</v>
      </c>
      <c r="AH352" s="90" t="n">
        <f aca="false">$F352*L352</f>
        <v>0</v>
      </c>
      <c r="AI352" s="90" t="n">
        <f aca="false">$F352*M352</f>
        <v>0</v>
      </c>
      <c r="AJ352" s="90" t="n">
        <f aca="false">$F352*N352</f>
        <v>0</v>
      </c>
      <c r="AK352" s="90" t="n">
        <f aca="false">F352*O352</f>
        <v>0</v>
      </c>
      <c r="AL352" s="94"/>
      <c r="AM352" s="90" t="e">
        <f aca="false">-CHOOSE($G$3,AC352-AE352,AE352-AC352)</f>
        <v>#VALUE!</v>
      </c>
      <c r="AN352" s="90" t="e">
        <f aca="false">-CHOOSE($G$3,AF352-AH352,AH352-AF352)</f>
        <v>#VALUE!</v>
      </c>
      <c r="AO352" s="90" t="n">
        <f aca="false">-CHOOSE($G$3,AI352-AL352,AK352-AI352)</f>
        <v>-0</v>
      </c>
      <c r="AP352" s="107" t="e">
        <f aca="false">SUM(AM352:AO352)</f>
        <v>#VALUE!</v>
      </c>
      <c r="AR352" s="90" t="e">
        <f aca="false">-CHOOSE($G$3,AD352-AC352,AC352-AD352)</f>
        <v>#VALUE!</v>
      </c>
      <c r="AS352" s="90" t="e">
        <f aca="false">-CHOOSE($G$3,AG352-AF352,AF352-AG352)</f>
        <v>#VALUE!</v>
      </c>
      <c r="AT352" s="90" t="n">
        <f aca="false">-CHOOSE($G$3,AJ352-AI352,AI352-AJ352:AJ353)</f>
        <v>-0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91" t="n">
        <f aca="false">AK352+AH352+AE352</f>
        <v>0</v>
      </c>
      <c r="AZ352" s="108"/>
    </row>
    <row r="353" customFormat="false" ht="12" hidden="false" customHeight="true" outlineLevel="0" collapsed="false">
      <c r="A353" s="25" t="n">
        <f aca="false">EDATE(A352,1)</f>
        <v>47392</v>
      </c>
      <c r="B353" s="95" t="n">
        <f aca="false">Inputs!AA348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98" t="str">
        <f aca="false">VLOOKUP($A353,[1]!Table,MATCH(G$4,[1]!Curves,0))</f>
        <v/>
      </c>
      <c r="H353" s="99" t="e">
        <f aca="false">Inputs!AE348</f>
        <v>#VALUE!</v>
      </c>
      <c r="I353" s="100" t="n">
        <f aca="false">Inputs!AB348</f>
        <v>0</v>
      </c>
      <c r="J353" s="98" t="str">
        <f aca="false">VLOOKUP($A353,[1]!Table,MATCH(J$4,[1]!Curves,0))</f>
        <v/>
      </c>
      <c r="K353" s="99" t="e">
        <f aca="false">Inputs!AF348</f>
        <v>#VALUE!</v>
      </c>
      <c r="L353" s="100" t="n">
        <f aca="false">Inputs!AC348</f>
        <v>0</v>
      </c>
      <c r="M353" s="105" t="n">
        <v>0</v>
      </c>
      <c r="N353" s="99" t="n">
        <f aca="false">Inputs!AG348</f>
        <v>0</v>
      </c>
      <c r="O353" s="101" t="n">
        <f aca="false">Inputs!AD348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0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e">
        <f aca="false">F353*G353</f>
        <v>#VALUE!</v>
      </c>
      <c r="AD353" s="90" t="e">
        <f aca="false">$F353*H353</f>
        <v>#VALUE!</v>
      </c>
      <c r="AE353" s="90" t="n">
        <f aca="false">$F353*I353</f>
        <v>0</v>
      </c>
      <c r="AF353" s="90" t="e">
        <f aca="false">$F353*J353</f>
        <v>#VALUE!</v>
      </c>
      <c r="AG353" s="90" t="e">
        <f aca="false">$F353*K353</f>
        <v>#VALUE!</v>
      </c>
      <c r="AH353" s="90" t="n">
        <f aca="false">$F353*L353</f>
        <v>0</v>
      </c>
      <c r="AI353" s="90" t="n">
        <f aca="false">$F353*M353</f>
        <v>0</v>
      </c>
      <c r="AJ353" s="90" t="n">
        <f aca="false">$F353*N353</f>
        <v>0</v>
      </c>
      <c r="AK353" s="90" t="n">
        <f aca="false">F353*O353</f>
        <v>0</v>
      </c>
      <c r="AL353" s="94"/>
      <c r="AM353" s="90" t="e">
        <f aca="false">-CHOOSE($G$3,AC353-AE353,AE353-AC353)</f>
        <v>#VALUE!</v>
      </c>
      <c r="AN353" s="90" t="e">
        <f aca="false">-CHOOSE($G$3,AF353-AH353,AH353-AF353)</f>
        <v>#VALUE!</v>
      </c>
      <c r="AO353" s="90" t="n">
        <f aca="false">-CHOOSE($G$3,AI353-AL353,AK353-AI353)</f>
        <v>-0</v>
      </c>
      <c r="AP353" s="107" t="e">
        <f aca="false">SUM(AM353:AO353)</f>
        <v>#VALUE!</v>
      </c>
      <c r="AR353" s="90" t="e">
        <f aca="false">-CHOOSE($G$3,AD353-AC353,AC353-AD353)</f>
        <v>#VALUE!</v>
      </c>
      <c r="AS353" s="90" t="e">
        <f aca="false">-CHOOSE($G$3,AG353-AF353,AF353-AG353)</f>
        <v>#VALUE!</v>
      </c>
      <c r="AT353" s="90" t="n">
        <f aca="false">-CHOOSE($G$3,AJ353-AI353,AI353-AJ353:AJ354)</f>
        <v>-0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91" t="n">
        <f aca="false">AK353+AH353+AE353</f>
        <v>0</v>
      </c>
      <c r="AZ353" s="108"/>
    </row>
    <row r="354" customFormat="false" ht="12" hidden="false" customHeight="true" outlineLevel="0" collapsed="false">
      <c r="A354" s="25" t="n">
        <f aca="false">EDATE(A353,1)</f>
        <v>47423</v>
      </c>
      <c r="B354" s="95" t="n">
        <f aca="false">Inputs!AA349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98" t="str">
        <f aca="false">VLOOKUP($A354,[1]!Table,MATCH(G$4,[1]!Curves,0))</f>
        <v/>
      </c>
      <c r="H354" s="99" t="e">
        <f aca="false">Inputs!AE349</f>
        <v>#VALUE!</v>
      </c>
      <c r="I354" s="100" t="n">
        <f aca="false">Inputs!AB349</f>
        <v>0</v>
      </c>
      <c r="J354" s="98" t="str">
        <f aca="false">VLOOKUP($A354,[1]!Table,MATCH(J$4,[1]!Curves,0))</f>
        <v/>
      </c>
      <c r="K354" s="99" t="e">
        <f aca="false">Inputs!AF349</f>
        <v>#VALUE!</v>
      </c>
      <c r="L354" s="100" t="n">
        <f aca="false">Inputs!AC349</f>
        <v>0</v>
      </c>
      <c r="M354" s="105" t="n">
        <v>0</v>
      </c>
      <c r="N354" s="99" t="n">
        <f aca="false">Inputs!AG349</f>
        <v>0</v>
      </c>
      <c r="O354" s="101" t="n">
        <f aca="false">Inputs!AD349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0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e">
        <f aca="false">F354*G354</f>
        <v>#VALUE!</v>
      </c>
      <c r="AD354" s="90" t="e">
        <f aca="false">$F354*H354</f>
        <v>#VALUE!</v>
      </c>
      <c r="AE354" s="90" t="n">
        <f aca="false">$F354*I354</f>
        <v>0</v>
      </c>
      <c r="AF354" s="90" t="e">
        <f aca="false">$F354*J354</f>
        <v>#VALUE!</v>
      </c>
      <c r="AG354" s="90" t="e">
        <f aca="false">$F354*K354</f>
        <v>#VALUE!</v>
      </c>
      <c r="AH354" s="90" t="n">
        <f aca="false">$F354*L354</f>
        <v>0</v>
      </c>
      <c r="AI354" s="90" t="n">
        <f aca="false">$F354*M354</f>
        <v>0</v>
      </c>
      <c r="AJ354" s="90" t="n">
        <f aca="false">$F354*N354</f>
        <v>0</v>
      </c>
      <c r="AK354" s="90" t="n">
        <f aca="false">F354*O354</f>
        <v>0</v>
      </c>
      <c r="AL354" s="94"/>
      <c r="AM354" s="90" t="e">
        <f aca="false">-CHOOSE($G$3,AC354-AE354,AE354-AC354)</f>
        <v>#VALUE!</v>
      </c>
      <c r="AN354" s="90" t="e">
        <f aca="false">-CHOOSE($G$3,AF354-AH354,AH354-AF354)</f>
        <v>#VALUE!</v>
      </c>
      <c r="AO354" s="90" t="n">
        <f aca="false">-CHOOSE($G$3,AI354-AL354,AK354-AI354)</f>
        <v>-0</v>
      </c>
      <c r="AP354" s="107" t="e">
        <f aca="false">SUM(AM354:AO354)</f>
        <v>#VALUE!</v>
      </c>
      <c r="AR354" s="90" t="e">
        <f aca="false">-CHOOSE($G$3,AD354-AC354,AC354-AD354)</f>
        <v>#VALUE!</v>
      </c>
      <c r="AS354" s="90" t="e">
        <f aca="false">-CHOOSE($G$3,AG354-AF354,AF354-AG354)</f>
        <v>#VALUE!</v>
      </c>
      <c r="AT354" s="90" t="n">
        <f aca="false">-CHOOSE($G$3,AJ354-AI354,AI354-AJ354:AJ355)</f>
        <v>-0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91" t="n">
        <f aca="false">AK354+AH354+AE354</f>
        <v>0</v>
      </c>
      <c r="AZ354" s="108"/>
    </row>
    <row r="355" customFormat="false" ht="12" hidden="false" customHeight="true" outlineLevel="0" collapsed="false">
      <c r="A355" s="25" t="n">
        <f aca="false">EDATE(A354,1)</f>
        <v>47453</v>
      </c>
      <c r="B355" s="95" t="n">
        <f aca="false">Inputs!AA350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98" t="str">
        <f aca="false">VLOOKUP($A355,[1]!Table,MATCH(G$4,[1]!Curves,0))</f>
        <v/>
      </c>
      <c r="H355" s="99" t="e">
        <f aca="false">Inputs!AE350</f>
        <v>#VALUE!</v>
      </c>
      <c r="I355" s="100" t="n">
        <f aca="false">Inputs!AB350</f>
        <v>0</v>
      </c>
      <c r="J355" s="98" t="str">
        <f aca="false">VLOOKUP($A355,[1]!Table,MATCH(J$4,[1]!Curves,0))</f>
        <v/>
      </c>
      <c r="K355" s="99" t="e">
        <f aca="false">Inputs!AF350</f>
        <v>#VALUE!</v>
      </c>
      <c r="L355" s="100" t="n">
        <f aca="false">Inputs!AC350</f>
        <v>0</v>
      </c>
      <c r="M355" s="105" t="n">
        <v>0</v>
      </c>
      <c r="N355" s="99" t="n">
        <f aca="false">Inputs!AG350</f>
        <v>0</v>
      </c>
      <c r="O355" s="101" t="n">
        <f aca="false">Inputs!AD350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0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e">
        <f aca="false">F355*G355</f>
        <v>#VALUE!</v>
      </c>
      <c r="AD355" s="90" t="e">
        <f aca="false">$F355*H355</f>
        <v>#VALUE!</v>
      </c>
      <c r="AE355" s="90" t="n">
        <f aca="false">$F355*I355</f>
        <v>0</v>
      </c>
      <c r="AF355" s="90" t="e">
        <f aca="false">$F355*J355</f>
        <v>#VALUE!</v>
      </c>
      <c r="AG355" s="90" t="e">
        <f aca="false">$F355*K355</f>
        <v>#VALUE!</v>
      </c>
      <c r="AH355" s="90" t="n">
        <f aca="false">$F355*L355</f>
        <v>0</v>
      </c>
      <c r="AI355" s="90" t="n">
        <f aca="false">$F355*M355</f>
        <v>0</v>
      </c>
      <c r="AJ355" s="90" t="n">
        <f aca="false">$F355*N355</f>
        <v>0</v>
      </c>
      <c r="AK355" s="90" t="n">
        <f aca="false">F355*O355</f>
        <v>0</v>
      </c>
      <c r="AL355" s="94"/>
      <c r="AM355" s="90" t="e">
        <f aca="false">-CHOOSE($G$3,AC355-AE355,AE355-AC355)</f>
        <v>#VALUE!</v>
      </c>
      <c r="AN355" s="90" t="e">
        <f aca="false">-CHOOSE($G$3,AF355-AH355,AH355-AF355)</f>
        <v>#VALUE!</v>
      </c>
      <c r="AO355" s="90" t="n">
        <f aca="false">-CHOOSE($G$3,AI355-AL355,AK355-AI355)</f>
        <v>-0</v>
      </c>
      <c r="AP355" s="107" t="e">
        <f aca="false">SUM(AM355:AO355)</f>
        <v>#VALUE!</v>
      </c>
      <c r="AR355" s="90" t="e">
        <f aca="false">-CHOOSE($G$3,AD355-AC355,AC355-AD355)</f>
        <v>#VALUE!</v>
      </c>
      <c r="AS355" s="90" t="e">
        <f aca="false">-CHOOSE($G$3,AG355-AF355,AF355-AG355)</f>
        <v>#VALUE!</v>
      </c>
      <c r="AT355" s="90" t="n">
        <f aca="false">-CHOOSE($G$3,AJ355-AI355,AI355-AJ355:AJ356)</f>
        <v>-0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91" t="n">
        <f aca="false">AK355+AH355+AE355</f>
        <v>0</v>
      </c>
      <c r="AZ355" s="108"/>
    </row>
    <row r="356" customFormat="false" ht="12" hidden="false" customHeight="true" outlineLevel="0" collapsed="false">
      <c r="A356" s="25" t="n">
        <f aca="false">EDATE(A355,1)</f>
        <v>47484</v>
      </c>
      <c r="B356" s="95" t="n">
        <f aca="false">Inputs!AA351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98" t="str">
        <f aca="false">VLOOKUP($A356,[1]!Table,MATCH(G$4,[1]!Curves,0))</f>
        <v/>
      </c>
      <c r="H356" s="99" t="e">
        <f aca="false">Inputs!AE351</f>
        <v>#VALUE!</v>
      </c>
      <c r="I356" s="100" t="n">
        <f aca="false">Inputs!AB351</f>
        <v>0</v>
      </c>
      <c r="J356" s="98" t="str">
        <f aca="false">VLOOKUP($A356,[1]!Table,MATCH(J$4,[1]!Curves,0))</f>
        <v/>
      </c>
      <c r="K356" s="99" t="e">
        <f aca="false">Inputs!AF351</f>
        <v>#VALUE!</v>
      </c>
      <c r="L356" s="100" t="n">
        <f aca="false">Inputs!AC351</f>
        <v>0</v>
      </c>
      <c r="M356" s="105" t="n">
        <v>0</v>
      </c>
      <c r="N356" s="99" t="n">
        <f aca="false">Inputs!AG351</f>
        <v>0</v>
      </c>
      <c r="O356" s="101" t="n">
        <f aca="false">Inputs!AD351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0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e">
        <f aca="false">F356*G356</f>
        <v>#VALUE!</v>
      </c>
      <c r="AD356" s="90" t="e">
        <f aca="false">$F356*H356</f>
        <v>#VALUE!</v>
      </c>
      <c r="AE356" s="90" t="n">
        <f aca="false">$F356*I356</f>
        <v>0</v>
      </c>
      <c r="AF356" s="90" t="e">
        <f aca="false">$F356*J356</f>
        <v>#VALUE!</v>
      </c>
      <c r="AG356" s="90" t="e">
        <f aca="false">$F356*K356</f>
        <v>#VALUE!</v>
      </c>
      <c r="AH356" s="90" t="n">
        <f aca="false">$F356*L356</f>
        <v>0</v>
      </c>
      <c r="AI356" s="90" t="n">
        <f aca="false">$F356*M356</f>
        <v>0</v>
      </c>
      <c r="AJ356" s="90" t="n">
        <f aca="false">$F356*N356</f>
        <v>0</v>
      </c>
      <c r="AK356" s="90" t="n">
        <f aca="false">F356*O356</f>
        <v>0</v>
      </c>
      <c r="AL356" s="94"/>
      <c r="AM356" s="90" t="e">
        <f aca="false">-CHOOSE($G$3,AC356-AE356,AE356-AC356)</f>
        <v>#VALUE!</v>
      </c>
      <c r="AN356" s="90" t="e">
        <f aca="false">-CHOOSE($G$3,AF356-AH356,AH356-AF356)</f>
        <v>#VALUE!</v>
      </c>
      <c r="AO356" s="90" t="n">
        <f aca="false">-CHOOSE($G$3,AI356-AL356,AK356-AI356)</f>
        <v>-0</v>
      </c>
      <c r="AP356" s="107" t="e">
        <f aca="false">SUM(AM356:AO356)</f>
        <v>#VALUE!</v>
      </c>
      <c r="AR356" s="90" t="e">
        <f aca="false">-CHOOSE($G$3,AD356-AC356,AC356-AD356)</f>
        <v>#VALUE!</v>
      </c>
      <c r="AS356" s="90" t="e">
        <f aca="false">-CHOOSE($G$3,AG356-AF356,AF356-AG356)</f>
        <v>#VALUE!</v>
      </c>
      <c r="AT356" s="90" t="n">
        <f aca="false">-CHOOSE($G$3,AJ356-AI356,AI356-AJ356:AJ357)</f>
        <v>-0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91" t="n">
        <f aca="false">AK356+AH356+AE356</f>
        <v>0</v>
      </c>
      <c r="AZ356" s="108"/>
    </row>
    <row r="357" customFormat="false" ht="12" hidden="false" customHeight="true" outlineLevel="0" collapsed="false">
      <c r="A357" s="25" t="n">
        <f aca="false">EDATE(A356,1)</f>
        <v>47515</v>
      </c>
      <c r="B357" s="95" t="n">
        <f aca="false">Inputs!AA352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98" t="str">
        <f aca="false">VLOOKUP($A357,[1]!Table,MATCH(G$4,[1]!Curves,0))</f>
        <v/>
      </c>
      <c r="H357" s="99" t="e">
        <f aca="false">Inputs!AE352</f>
        <v>#VALUE!</v>
      </c>
      <c r="I357" s="100" t="n">
        <f aca="false">Inputs!AB352</f>
        <v>0</v>
      </c>
      <c r="J357" s="98" t="str">
        <f aca="false">VLOOKUP($A357,[1]!Table,MATCH(J$4,[1]!Curves,0))</f>
        <v/>
      </c>
      <c r="K357" s="99" t="e">
        <f aca="false">Inputs!AF352</f>
        <v>#VALUE!</v>
      </c>
      <c r="L357" s="100" t="n">
        <f aca="false">Inputs!AC352</f>
        <v>0</v>
      </c>
      <c r="M357" s="105" t="n">
        <v>0</v>
      </c>
      <c r="N357" s="99" t="n">
        <f aca="false">Inputs!AG352</f>
        <v>0</v>
      </c>
      <c r="O357" s="101" t="n">
        <f aca="false">Inputs!AD352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0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e">
        <f aca="false">F357*G357</f>
        <v>#VALUE!</v>
      </c>
      <c r="AD357" s="90" t="e">
        <f aca="false">$F357*H357</f>
        <v>#VALUE!</v>
      </c>
      <c r="AE357" s="90" t="n">
        <f aca="false">$F357*I357</f>
        <v>0</v>
      </c>
      <c r="AF357" s="90" t="e">
        <f aca="false">$F357*J357</f>
        <v>#VALUE!</v>
      </c>
      <c r="AG357" s="90" t="e">
        <f aca="false">$F357*K357</f>
        <v>#VALUE!</v>
      </c>
      <c r="AH357" s="90" t="n">
        <f aca="false">$F357*L357</f>
        <v>0</v>
      </c>
      <c r="AI357" s="90" t="n">
        <f aca="false">$F357*M357</f>
        <v>0</v>
      </c>
      <c r="AJ357" s="90" t="n">
        <f aca="false">$F357*N357</f>
        <v>0</v>
      </c>
      <c r="AK357" s="90" t="n">
        <f aca="false">F357*O357</f>
        <v>0</v>
      </c>
      <c r="AL357" s="94"/>
      <c r="AM357" s="90" t="e">
        <f aca="false">-CHOOSE($G$3,AC357-AE357,AE357-AC357)</f>
        <v>#VALUE!</v>
      </c>
      <c r="AN357" s="90" t="e">
        <f aca="false">-CHOOSE($G$3,AF357-AH357,AH357-AF357)</f>
        <v>#VALUE!</v>
      </c>
      <c r="AO357" s="90" t="n">
        <f aca="false">-CHOOSE($G$3,AI357-AL357,AK357-AI357)</f>
        <v>-0</v>
      </c>
      <c r="AP357" s="107" t="e">
        <f aca="false">SUM(AM357:AO357)</f>
        <v>#VALUE!</v>
      </c>
      <c r="AR357" s="90" t="e">
        <f aca="false">-CHOOSE($G$3,AD357-AC357,AC357-AD357)</f>
        <v>#VALUE!</v>
      </c>
      <c r="AS357" s="90" t="e">
        <f aca="false">-CHOOSE($G$3,AG357-AF357,AF357-AG357)</f>
        <v>#VALUE!</v>
      </c>
      <c r="AT357" s="90" t="n">
        <f aca="false">-CHOOSE($G$3,AJ357-AI357,AI357-AJ357:AJ358)</f>
        <v>-0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91" t="n">
        <f aca="false">AK357+AH357+AE357</f>
        <v>0</v>
      </c>
      <c r="AZ357" s="108"/>
    </row>
    <row r="358" customFormat="false" ht="12" hidden="false" customHeight="true" outlineLevel="0" collapsed="false">
      <c r="A358" s="25" t="n">
        <f aca="false">EDATE(A357,1)</f>
        <v>47543</v>
      </c>
      <c r="B358" s="95" t="n">
        <f aca="false">Inputs!AA353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98" t="str">
        <f aca="false">VLOOKUP($A358,[1]!Table,MATCH(G$4,[1]!Curves,0))</f>
        <v/>
      </c>
      <c r="H358" s="99" t="e">
        <f aca="false">Inputs!AE353</f>
        <v>#VALUE!</v>
      </c>
      <c r="I358" s="100" t="n">
        <f aca="false">Inputs!AB353</f>
        <v>0</v>
      </c>
      <c r="J358" s="98" t="str">
        <f aca="false">VLOOKUP($A358,[1]!Table,MATCH(J$4,[1]!Curves,0))</f>
        <v/>
      </c>
      <c r="K358" s="99" t="e">
        <f aca="false">Inputs!AF353</f>
        <v>#VALUE!</v>
      </c>
      <c r="L358" s="100" t="n">
        <f aca="false">Inputs!AC353</f>
        <v>0</v>
      </c>
      <c r="M358" s="105" t="n">
        <v>0</v>
      </c>
      <c r="N358" s="99" t="n">
        <f aca="false">Inputs!AG353</f>
        <v>0</v>
      </c>
      <c r="O358" s="101" t="n">
        <f aca="false">Inputs!AD353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0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e">
        <f aca="false">F358*G358</f>
        <v>#VALUE!</v>
      </c>
      <c r="AD358" s="90" t="e">
        <f aca="false">$F358*H358</f>
        <v>#VALUE!</v>
      </c>
      <c r="AE358" s="90" t="n">
        <f aca="false">$F358*I358</f>
        <v>0</v>
      </c>
      <c r="AF358" s="90" t="e">
        <f aca="false">$F358*J358</f>
        <v>#VALUE!</v>
      </c>
      <c r="AG358" s="90" t="e">
        <f aca="false">$F358*K358</f>
        <v>#VALUE!</v>
      </c>
      <c r="AH358" s="90" t="n">
        <f aca="false">$F358*L358</f>
        <v>0</v>
      </c>
      <c r="AI358" s="90" t="n">
        <f aca="false">$F358*M358</f>
        <v>0</v>
      </c>
      <c r="AJ358" s="90" t="n">
        <f aca="false">$F358*N358</f>
        <v>0</v>
      </c>
      <c r="AK358" s="90" t="n">
        <f aca="false">F358*O358</f>
        <v>0</v>
      </c>
      <c r="AL358" s="94"/>
      <c r="AM358" s="90" t="e">
        <f aca="false">-CHOOSE($G$3,AC358-AE358,AE358-AC358)</f>
        <v>#VALUE!</v>
      </c>
      <c r="AN358" s="90" t="e">
        <f aca="false">-CHOOSE($G$3,AF358-AH358,AH358-AF358)</f>
        <v>#VALUE!</v>
      </c>
      <c r="AO358" s="90" t="n">
        <f aca="false">-CHOOSE($G$3,AI358-AL358,AK358-AI358)</f>
        <v>-0</v>
      </c>
      <c r="AP358" s="107" t="e">
        <f aca="false">SUM(AM358:AO358)</f>
        <v>#VALUE!</v>
      </c>
      <c r="AR358" s="90" t="e">
        <f aca="false">-CHOOSE($G$3,AD358-AC358,AC358-AD358)</f>
        <v>#VALUE!</v>
      </c>
      <c r="AS358" s="90" t="e">
        <f aca="false">-CHOOSE($G$3,AG358-AF358,AF358-AG358)</f>
        <v>#VALUE!</v>
      </c>
      <c r="AT358" s="90" t="n">
        <f aca="false">-CHOOSE($G$3,AJ358-AI358,AI358-AJ358:AJ359)</f>
        <v>-0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91" t="n">
        <f aca="false">AK358+AH358+AE358</f>
        <v>0</v>
      </c>
      <c r="AZ358" s="108"/>
    </row>
    <row r="359" customFormat="false" ht="12" hidden="false" customHeight="true" outlineLevel="0" collapsed="false">
      <c r="A359" s="25" t="n">
        <f aca="false">EDATE(A358,1)</f>
        <v>47574</v>
      </c>
      <c r="B359" s="95" t="n">
        <f aca="false">Inputs!AA354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98" t="str">
        <f aca="false">VLOOKUP($A359,[1]!Table,MATCH(G$4,[1]!Curves,0))</f>
        <v/>
      </c>
      <c r="H359" s="99" t="e">
        <f aca="false">Inputs!AE354</f>
        <v>#VALUE!</v>
      </c>
      <c r="I359" s="100" t="n">
        <f aca="false">Inputs!AB354</f>
        <v>0</v>
      </c>
      <c r="J359" s="98" t="str">
        <f aca="false">VLOOKUP($A359,[1]!Table,MATCH(J$4,[1]!Curves,0))</f>
        <v/>
      </c>
      <c r="K359" s="99" t="e">
        <f aca="false">Inputs!AF354</f>
        <v>#VALUE!</v>
      </c>
      <c r="L359" s="100" t="n">
        <f aca="false">Inputs!AC354</f>
        <v>0</v>
      </c>
      <c r="M359" s="105" t="n">
        <v>0</v>
      </c>
      <c r="N359" s="99" t="n">
        <f aca="false">Inputs!AG354</f>
        <v>0</v>
      </c>
      <c r="O359" s="101" t="n">
        <f aca="false">Inputs!AD354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0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e">
        <f aca="false">F359*G359</f>
        <v>#VALUE!</v>
      </c>
      <c r="AD359" s="90" t="e">
        <f aca="false">$F359*H359</f>
        <v>#VALUE!</v>
      </c>
      <c r="AE359" s="90" t="n">
        <f aca="false">$F359*I359</f>
        <v>0</v>
      </c>
      <c r="AF359" s="90" t="e">
        <f aca="false">$F359*J359</f>
        <v>#VALUE!</v>
      </c>
      <c r="AG359" s="90" t="e">
        <f aca="false">$F359*K359</f>
        <v>#VALUE!</v>
      </c>
      <c r="AH359" s="90" t="n">
        <f aca="false">$F359*L359</f>
        <v>0</v>
      </c>
      <c r="AI359" s="90" t="n">
        <f aca="false">$F359*M359</f>
        <v>0</v>
      </c>
      <c r="AJ359" s="90" t="n">
        <f aca="false">$F359*N359</f>
        <v>0</v>
      </c>
      <c r="AK359" s="90" t="n">
        <f aca="false">F359*O359</f>
        <v>0</v>
      </c>
      <c r="AL359" s="94"/>
      <c r="AM359" s="90" t="e">
        <f aca="false">-CHOOSE($G$3,AC359-AE359,AE359-AC359)</f>
        <v>#VALUE!</v>
      </c>
      <c r="AN359" s="90" t="e">
        <f aca="false">-CHOOSE($G$3,AF359-AH359,AH359-AF359)</f>
        <v>#VALUE!</v>
      </c>
      <c r="AO359" s="90" t="n">
        <f aca="false">-CHOOSE($G$3,AI359-AL359,AK359-AI359)</f>
        <v>-0</v>
      </c>
      <c r="AP359" s="107" t="e">
        <f aca="false">SUM(AM359:AO359)</f>
        <v>#VALUE!</v>
      </c>
      <c r="AR359" s="90" t="e">
        <f aca="false">-CHOOSE($G$3,AD359-AC359,AC359-AD359)</f>
        <v>#VALUE!</v>
      </c>
      <c r="AS359" s="90" t="e">
        <f aca="false">-CHOOSE($G$3,AG359-AF359,AF359-AG359)</f>
        <v>#VALUE!</v>
      </c>
      <c r="AT359" s="90" t="n">
        <f aca="false">-CHOOSE($G$3,AJ359-AI359,AI359-AJ359:AJ360)</f>
        <v>-0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91" t="n">
        <f aca="false">AK359+AH359+AE359</f>
        <v>0</v>
      </c>
      <c r="AZ359" s="108"/>
    </row>
    <row r="360" customFormat="false" ht="12" hidden="false" customHeight="true" outlineLevel="0" collapsed="false">
      <c r="A360" s="25" t="n">
        <f aca="false">EDATE(A359,1)</f>
        <v>47604</v>
      </c>
      <c r="B360" s="95" t="n">
        <f aca="false">Inputs!AA355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98" t="str">
        <f aca="false">VLOOKUP($A360,[1]!Table,MATCH(G$4,[1]!Curves,0))</f>
        <v/>
      </c>
      <c r="H360" s="99" t="e">
        <f aca="false">Inputs!AE355</f>
        <v>#VALUE!</v>
      </c>
      <c r="I360" s="100" t="n">
        <f aca="false">Inputs!AB355</f>
        <v>0</v>
      </c>
      <c r="J360" s="98" t="str">
        <f aca="false">VLOOKUP($A360,[1]!Table,MATCH(J$4,[1]!Curves,0))</f>
        <v/>
      </c>
      <c r="K360" s="99" t="e">
        <f aca="false">Inputs!AF355</f>
        <v>#VALUE!</v>
      </c>
      <c r="L360" s="100" t="n">
        <f aca="false">Inputs!AC355</f>
        <v>0</v>
      </c>
      <c r="M360" s="105" t="n">
        <v>0</v>
      </c>
      <c r="N360" s="99" t="n">
        <f aca="false">Inputs!AG355</f>
        <v>0</v>
      </c>
      <c r="O360" s="101" t="n">
        <f aca="false">Inputs!AD355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0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e">
        <f aca="false">F360*G360</f>
        <v>#VALUE!</v>
      </c>
      <c r="AD360" s="90" t="e">
        <f aca="false">$F360*H360</f>
        <v>#VALUE!</v>
      </c>
      <c r="AE360" s="90" t="n">
        <f aca="false">$F360*I360</f>
        <v>0</v>
      </c>
      <c r="AF360" s="90" t="e">
        <f aca="false">$F360*J360</f>
        <v>#VALUE!</v>
      </c>
      <c r="AG360" s="90" t="e">
        <f aca="false">$F360*K360</f>
        <v>#VALUE!</v>
      </c>
      <c r="AH360" s="90" t="n">
        <f aca="false">$F360*L360</f>
        <v>0</v>
      </c>
      <c r="AI360" s="90" t="n">
        <f aca="false">$F360*M360</f>
        <v>0</v>
      </c>
      <c r="AJ360" s="90" t="n">
        <f aca="false">$F360*N360</f>
        <v>0</v>
      </c>
      <c r="AK360" s="90" t="n">
        <f aca="false">F360*O360</f>
        <v>0</v>
      </c>
      <c r="AL360" s="94"/>
      <c r="AM360" s="90" t="e">
        <f aca="false">-CHOOSE($G$3,AC360-AE360,AE360-AC360)</f>
        <v>#VALUE!</v>
      </c>
      <c r="AN360" s="90" t="e">
        <f aca="false">-CHOOSE($G$3,AF360-AH360,AH360-AF360)</f>
        <v>#VALUE!</v>
      </c>
      <c r="AO360" s="90" t="n">
        <f aca="false">-CHOOSE($G$3,AI360-AL360,AK360-AI360)</f>
        <v>-0</v>
      </c>
      <c r="AP360" s="107" t="e">
        <f aca="false">SUM(AM360:AO360)</f>
        <v>#VALUE!</v>
      </c>
      <c r="AR360" s="90" t="e">
        <f aca="false">-CHOOSE($G$3,AD360-AC360,AC360-AD360)</f>
        <v>#VALUE!</v>
      </c>
      <c r="AS360" s="90" t="e">
        <f aca="false">-CHOOSE($G$3,AG360-AF360,AF360-AG360)</f>
        <v>#VALUE!</v>
      </c>
      <c r="AT360" s="90" t="n">
        <f aca="false">-CHOOSE($G$3,AJ360-AI360,AI360-AJ360:AJ361)</f>
        <v>-0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91" t="n">
        <f aca="false">AK360+AH360+AE360</f>
        <v>0</v>
      </c>
      <c r="AZ360" s="108"/>
    </row>
    <row r="361" customFormat="false" ht="12" hidden="false" customHeight="true" outlineLevel="0" collapsed="false">
      <c r="A361" s="25" t="n">
        <f aca="false">EDATE(A360,1)</f>
        <v>47635</v>
      </c>
      <c r="B361" s="95" t="n">
        <f aca="false">Inputs!AA356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98" t="str">
        <f aca="false">VLOOKUP($A361,[1]!Table,MATCH(G$4,[1]!Curves,0))</f>
        <v/>
      </c>
      <c r="H361" s="99" t="e">
        <f aca="false">Inputs!AE356</f>
        <v>#VALUE!</v>
      </c>
      <c r="I361" s="100" t="n">
        <f aca="false">Inputs!AB356</f>
        <v>0</v>
      </c>
      <c r="J361" s="98" t="str">
        <f aca="false">VLOOKUP($A361,[1]!Table,MATCH(J$4,[1]!Curves,0))</f>
        <v/>
      </c>
      <c r="K361" s="99" t="e">
        <f aca="false">Inputs!AF356</f>
        <v>#VALUE!</v>
      </c>
      <c r="L361" s="100" t="n">
        <f aca="false">Inputs!AC356</f>
        <v>0</v>
      </c>
      <c r="M361" s="105" t="n">
        <v>0</v>
      </c>
      <c r="N361" s="99" t="n">
        <f aca="false">Inputs!AG356</f>
        <v>0</v>
      </c>
      <c r="O361" s="101" t="n">
        <f aca="false">Inputs!AD356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0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e">
        <f aca="false">F361*G361</f>
        <v>#VALUE!</v>
      </c>
      <c r="AD361" s="90" t="e">
        <f aca="false">$F361*H361</f>
        <v>#VALUE!</v>
      </c>
      <c r="AE361" s="90" t="n">
        <f aca="false">$F361*I361</f>
        <v>0</v>
      </c>
      <c r="AF361" s="90" t="e">
        <f aca="false">$F361*J361</f>
        <v>#VALUE!</v>
      </c>
      <c r="AG361" s="90" t="e">
        <f aca="false">$F361*K361</f>
        <v>#VALUE!</v>
      </c>
      <c r="AH361" s="90" t="n">
        <f aca="false">$F361*L361</f>
        <v>0</v>
      </c>
      <c r="AI361" s="90" t="n">
        <f aca="false">$F361*M361</f>
        <v>0</v>
      </c>
      <c r="AJ361" s="90" t="n">
        <f aca="false">$F361*N361</f>
        <v>0</v>
      </c>
      <c r="AK361" s="90" t="n">
        <f aca="false">F361*O361</f>
        <v>0</v>
      </c>
      <c r="AL361" s="94"/>
      <c r="AM361" s="90" t="e">
        <f aca="false">-CHOOSE($G$3,AC361-AE361,AE361-AC361)</f>
        <v>#VALUE!</v>
      </c>
      <c r="AN361" s="90" t="e">
        <f aca="false">-CHOOSE($G$3,AF361-AH361,AH361-AF361)</f>
        <v>#VALUE!</v>
      </c>
      <c r="AO361" s="90" t="n">
        <f aca="false">-CHOOSE($G$3,AI361-AL361,AK361-AI361)</f>
        <v>-0</v>
      </c>
      <c r="AP361" s="107" t="e">
        <f aca="false">SUM(AM361:AO361)</f>
        <v>#VALUE!</v>
      </c>
      <c r="AR361" s="90" t="e">
        <f aca="false">-CHOOSE($G$3,AD361-AC361,AC361-AD361)</f>
        <v>#VALUE!</v>
      </c>
      <c r="AS361" s="90" t="e">
        <f aca="false">-CHOOSE($G$3,AG361-AF361,AF361-AG361)</f>
        <v>#VALUE!</v>
      </c>
      <c r="AT361" s="90" t="n">
        <f aca="false">-CHOOSE($G$3,AJ361-AI361,AI361-AJ361:AJ362)</f>
        <v>-0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91" t="n">
        <f aca="false">AK361+AH361+AE361</f>
        <v>0</v>
      </c>
      <c r="AZ361" s="108"/>
    </row>
    <row r="362" customFormat="false" ht="12" hidden="false" customHeight="true" outlineLevel="0" collapsed="false">
      <c r="A362" s="25" t="n">
        <f aca="false">EDATE(A361,1)</f>
        <v>47665</v>
      </c>
      <c r="B362" s="95" t="n">
        <f aca="false">Inputs!AA357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98" t="str">
        <f aca="false">VLOOKUP($A362,[1]!Table,MATCH(G$4,[1]!Curves,0))</f>
        <v/>
      </c>
      <c r="H362" s="99" t="e">
        <f aca="false">Inputs!AE357</f>
        <v>#VALUE!</v>
      </c>
      <c r="I362" s="100" t="n">
        <f aca="false">Inputs!AB357</f>
        <v>0</v>
      </c>
      <c r="J362" s="98" t="str">
        <f aca="false">VLOOKUP($A362,[1]!Table,MATCH(J$4,[1]!Curves,0))</f>
        <v/>
      </c>
      <c r="K362" s="99" t="e">
        <f aca="false">Inputs!AF357</f>
        <v>#VALUE!</v>
      </c>
      <c r="L362" s="100" t="n">
        <f aca="false">Inputs!AC357</f>
        <v>0</v>
      </c>
      <c r="M362" s="105" t="n">
        <v>0</v>
      </c>
      <c r="N362" s="99" t="n">
        <f aca="false">Inputs!AG357</f>
        <v>0</v>
      </c>
      <c r="O362" s="101" t="n">
        <f aca="false">Inputs!AD357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0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e">
        <f aca="false">F362*G362</f>
        <v>#VALUE!</v>
      </c>
      <c r="AD362" s="90" t="e">
        <f aca="false">$F362*H362</f>
        <v>#VALUE!</v>
      </c>
      <c r="AE362" s="90" t="n">
        <f aca="false">$F362*I362</f>
        <v>0</v>
      </c>
      <c r="AF362" s="90" t="e">
        <f aca="false">$F362*J362</f>
        <v>#VALUE!</v>
      </c>
      <c r="AG362" s="90" t="e">
        <f aca="false">$F362*K362</f>
        <v>#VALUE!</v>
      </c>
      <c r="AH362" s="90" t="n">
        <f aca="false">$F362*L362</f>
        <v>0</v>
      </c>
      <c r="AI362" s="90" t="n">
        <f aca="false">$F362*M362</f>
        <v>0</v>
      </c>
      <c r="AJ362" s="90" t="n">
        <f aca="false">$F362*N362</f>
        <v>0</v>
      </c>
      <c r="AK362" s="90" t="n">
        <f aca="false">F362*O362</f>
        <v>0</v>
      </c>
      <c r="AL362" s="94"/>
      <c r="AM362" s="90" t="e">
        <f aca="false">-CHOOSE($G$3,AC362-AE362,AE362-AC362)</f>
        <v>#VALUE!</v>
      </c>
      <c r="AN362" s="90" t="e">
        <f aca="false">-CHOOSE($G$3,AF362-AH362,AH362-AF362)</f>
        <v>#VALUE!</v>
      </c>
      <c r="AO362" s="90" t="n">
        <f aca="false">-CHOOSE($G$3,AI362-AL362,AK362-AI362)</f>
        <v>-0</v>
      </c>
      <c r="AP362" s="107" t="e">
        <f aca="false">SUM(AM362:AO362)</f>
        <v>#VALUE!</v>
      </c>
      <c r="AR362" s="90" t="e">
        <f aca="false">-CHOOSE($G$3,AD362-AC362,AC362-AD362)</f>
        <v>#VALUE!</v>
      </c>
      <c r="AS362" s="90" t="e">
        <f aca="false">-CHOOSE($G$3,AG362-AF362,AF362-AG362)</f>
        <v>#VALUE!</v>
      </c>
      <c r="AT362" s="90" t="n">
        <f aca="false">-CHOOSE($G$3,AJ362-AI362,AI362-AJ362:AJ363)</f>
        <v>-0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91" t="n">
        <f aca="false">AK362+AH362+AE362</f>
        <v>0</v>
      </c>
      <c r="AZ362" s="108"/>
    </row>
    <row r="363" customFormat="false" ht="12" hidden="false" customHeight="true" outlineLevel="0" collapsed="false">
      <c r="A363" s="25" t="n">
        <f aca="false">EDATE(A362,1)</f>
        <v>47696</v>
      </c>
      <c r="B363" s="95" t="n">
        <f aca="false">Inputs!AA358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98" t="str">
        <f aca="false">VLOOKUP($A363,[1]!Table,MATCH(G$4,[1]!Curves,0))</f>
        <v/>
      </c>
      <c r="H363" s="99" t="e">
        <f aca="false">Inputs!AE358</f>
        <v>#VALUE!</v>
      </c>
      <c r="I363" s="100" t="n">
        <f aca="false">Inputs!AB358</f>
        <v>0</v>
      </c>
      <c r="J363" s="98" t="str">
        <f aca="false">VLOOKUP($A363,[1]!Table,MATCH(J$4,[1]!Curves,0))</f>
        <v/>
      </c>
      <c r="K363" s="99" t="e">
        <f aca="false">Inputs!AF358</f>
        <v>#VALUE!</v>
      </c>
      <c r="L363" s="100" t="n">
        <f aca="false">Inputs!AC358</f>
        <v>0</v>
      </c>
      <c r="M363" s="105" t="n">
        <v>0</v>
      </c>
      <c r="N363" s="99" t="n">
        <f aca="false">Inputs!AG358</f>
        <v>0</v>
      </c>
      <c r="O363" s="101" t="n">
        <f aca="false">Inputs!AD358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0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e">
        <f aca="false">F363*G363</f>
        <v>#VALUE!</v>
      </c>
      <c r="AD363" s="90" t="e">
        <f aca="false">$F363*H363</f>
        <v>#VALUE!</v>
      </c>
      <c r="AE363" s="90" t="n">
        <f aca="false">$F363*I363</f>
        <v>0</v>
      </c>
      <c r="AF363" s="90" t="e">
        <f aca="false">$F363*J363</f>
        <v>#VALUE!</v>
      </c>
      <c r="AG363" s="90" t="e">
        <f aca="false">$F363*K363</f>
        <v>#VALUE!</v>
      </c>
      <c r="AH363" s="90" t="n">
        <f aca="false">$F363*L363</f>
        <v>0</v>
      </c>
      <c r="AI363" s="90" t="n">
        <f aca="false">$F363*M363</f>
        <v>0</v>
      </c>
      <c r="AJ363" s="90" t="n">
        <f aca="false">$F363*N363</f>
        <v>0</v>
      </c>
      <c r="AK363" s="90" t="n">
        <f aca="false">F363*O363</f>
        <v>0</v>
      </c>
      <c r="AL363" s="94"/>
      <c r="AM363" s="90" t="e">
        <f aca="false">-CHOOSE($G$3,AC363-AE363,AE363-AC363)</f>
        <v>#VALUE!</v>
      </c>
      <c r="AN363" s="90" t="e">
        <f aca="false">-CHOOSE($G$3,AF363-AH363,AH363-AF363)</f>
        <v>#VALUE!</v>
      </c>
      <c r="AO363" s="90" t="n">
        <f aca="false">-CHOOSE($G$3,AI363-AL363,AK363-AI363)</f>
        <v>-0</v>
      </c>
      <c r="AP363" s="107" t="e">
        <f aca="false">SUM(AM363:AO363)</f>
        <v>#VALUE!</v>
      </c>
      <c r="AR363" s="90" t="e">
        <f aca="false">-CHOOSE($G$3,AD363-AC363,AC363-AD363)</f>
        <v>#VALUE!</v>
      </c>
      <c r="AS363" s="90" t="e">
        <f aca="false">-CHOOSE($G$3,AG363-AF363,AF363-AG363)</f>
        <v>#VALUE!</v>
      </c>
      <c r="AT363" s="90" t="n">
        <f aca="false">-CHOOSE($G$3,AJ363-AI363,AI363-AJ363:AJ364)</f>
        <v>-0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91" t="n">
        <f aca="false">AK363+AH363+AE363</f>
        <v>0</v>
      </c>
      <c r="AZ363" s="108"/>
    </row>
    <row r="364" customFormat="false" ht="12" hidden="false" customHeight="true" outlineLevel="0" collapsed="false">
      <c r="A364" s="25" t="n">
        <f aca="false">EDATE(A363,1)</f>
        <v>47727</v>
      </c>
      <c r="B364" s="95" t="n">
        <f aca="false">Inputs!AA359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98" t="str">
        <f aca="false">VLOOKUP($A364,[1]!Table,MATCH(G$4,[1]!Curves,0))</f>
        <v/>
      </c>
      <c r="H364" s="99" t="e">
        <f aca="false">Inputs!AE359</f>
        <v>#VALUE!</v>
      </c>
      <c r="I364" s="100" t="n">
        <f aca="false">Inputs!AB359</f>
        <v>0</v>
      </c>
      <c r="J364" s="98" t="str">
        <f aca="false">VLOOKUP($A364,[1]!Table,MATCH(J$4,[1]!Curves,0))</f>
        <v/>
      </c>
      <c r="K364" s="99" t="e">
        <f aca="false">Inputs!AF359</f>
        <v>#VALUE!</v>
      </c>
      <c r="L364" s="100" t="n">
        <f aca="false">Inputs!AC359</f>
        <v>0</v>
      </c>
      <c r="M364" s="105" t="n">
        <v>0</v>
      </c>
      <c r="N364" s="99" t="n">
        <f aca="false">Inputs!AG359</f>
        <v>0</v>
      </c>
      <c r="O364" s="101" t="n">
        <f aca="false">Inputs!AD359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0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e">
        <f aca="false">F364*G364</f>
        <v>#VALUE!</v>
      </c>
      <c r="AD364" s="90" t="e">
        <f aca="false">$F364*H364</f>
        <v>#VALUE!</v>
      </c>
      <c r="AE364" s="90" t="n">
        <f aca="false">$F364*I364</f>
        <v>0</v>
      </c>
      <c r="AF364" s="90" t="e">
        <f aca="false">$F364*J364</f>
        <v>#VALUE!</v>
      </c>
      <c r="AG364" s="90" t="e">
        <f aca="false">$F364*K364</f>
        <v>#VALUE!</v>
      </c>
      <c r="AH364" s="90" t="n">
        <f aca="false">$F364*L364</f>
        <v>0</v>
      </c>
      <c r="AI364" s="90" t="n">
        <f aca="false">$F364*M364</f>
        <v>0</v>
      </c>
      <c r="AJ364" s="90" t="n">
        <f aca="false">$F364*N364</f>
        <v>0</v>
      </c>
      <c r="AK364" s="90" t="n">
        <f aca="false">F364*O364</f>
        <v>0</v>
      </c>
      <c r="AL364" s="94"/>
      <c r="AM364" s="90" t="e">
        <f aca="false">-CHOOSE($G$3,AC364-AE364,AE364-AC364)</f>
        <v>#VALUE!</v>
      </c>
      <c r="AN364" s="90" t="e">
        <f aca="false">-CHOOSE($G$3,AF364-AH364,AH364-AF364)</f>
        <v>#VALUE!</v>
      </c>
      <c r="AO364" s="90" t="n">
        <f aca="false">-CHOOSE($G$3,AI364-AL364,AK364-AI364)</f>
        <v>-0</v>
      </c>
      <c r="AP364" s="107" t="e">
        <f aca="false">SUM(AM364:AO364)</f>
        <v>#VALUE!</v>
      </c>
      <c r="AR364" s="90" t="e">
        <f aca="false">-CHOOSE($G$3,AD364-AC364,AC364-AD364)</f>
        <v>#VALUE!</v>
      </c>
      <c r="AS364" s="90" t="e">
        <f aca="false">-CHOOSE($G$3,AG364-AF364,AF364-AG364)</f>
        <v>#VALUE!</v>
      </c>
      <c r="AT364" s="90" t="n">
        <f aca="false">-CHOOSE($G$3,AJ364-AI364,AI364-AJ364:AJ365)</f>
        <v>-0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91" t="n">
        <f aca="false">AK364+AH364+AE364</f>
        <v>0</v>
      </c>
      <c r="AZ364" s="108"/>
    </row>
    <row r="365" customFormat="false" ht="12" hidden="false" customHeight="true" outlineLevel="0" collapsed="false">
      <c r="A365" s="25" t="n">
        <f aca="false">EDATE(A364,1)</f>
        <v>47757</v>
      </c>
      <c r="B365" s="95" t="n">
        <f aca="false">Inputs!AA360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98" t="str">
        <f aca="false">VLOOKUP($A365,[1]!Table,MATCH(G$4,[1]!Curves,0))</f>
        <v/>
      </c>
      <c r="H365" s="99" t="e">
        <f aca="false">Inputs!AE360</f>
        <v>#VALUE!</v>
      </c>
      <c r="I365" s="100" t="n">
        <f aca="false">Inputs!AB360</f>
        <v>0</v>
      </c>
      <c r="J365" s="98" t="str">
        <f aca="false">VLOOKUP($A365,[1]!Table,MATCH(J$4,[1]!Curves,0))</f>
        <v/>
      </c>
      <c r="K365" s="99" t="e">
        <f aca="false">Inputs!AF360</f>
        <v>#VALUE!</v>
      </c>
      <c r="L365" s="100" t="n">
        <f aca="false">Inputs!AC360</f>
        <v>0</v>
      </c>
      <c r="M365" s="105" t="n">
        <v>0</v>
      </c>
      <c r="N365" s="99" t="n">
        <f aca="false">Inputs!AG360</f>
        <v>0</v>
      </c>
      <c r="O365" s="101" t="n">
        <f aca="false">Inputs!AD360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0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e">
        <f aca="false">F365*G365</f>
        <v>#VALUE!</v>
      </c>
      <c r="AD365" s="90" t="e">
        <f aca="false">$F365*H365</f>
        <v>#VALUE!</v>
      </c>
      <c r="AE365" s="90" t="n">
        <f aca="false">$F365*I365</f>
        <v>0</v>
      </c>
      <c r="AF365" s="90" t="e">
        <f aca="false">$F365*J365</f>
        <v>#VALUE!</v>
      </c>
      <c r="AG365" s="90" t="e">
        <f aca="false">$F365*K365</f>
        <v>#VALUE!</v>
      </c>
      <c r="AH365" s="90" t="n">
        <f aca="false">$F365*L365</f>
        <v>0</v>
      </c>
      <c r="AI365" s="90" t="n">
        <f aca="false">$F365*M365</f>
        <v>0</v>
      </c>
      <c r="AJ365" s="90" t="n">
        <f aca="false">$F365*N365</f>
        <v>0</v>
      </c>
      <c r="AK365" s="90" t="n">
        <f aca="false">F365*O365</f>
        <v>0</v>
      </c>
      <c r="AL365" s="94"/>
      <c r="AM365" s="90" t="e">
        <f aca="false">-CHOOSE($G$3,AC365-AE365,AE365-AC365)</f>
        <v>#VALUE!</v>
      </c>
      <c r="AN365" s="90" t="e">
        <f aca="false">-CHOOSE($G$3,AF365-AH365,AH365-AF365)</f>
        <v>#VALUE!</v>
      </c>
      <c r="AO365" s="90" t="n">
        <f aca="false">-CHOOSE($G$3,AI365-AL365,AK365-AI365)</f>
        <v>-0</v>
      </c>
      <c r="AP365" s="107" t="e">
        <f aca="false">SUM(AM365:AO365)</f>
        <v>#VALUE!</v>
      </c>
      <c r="AR365" s="90" t="e">
        <f aca="false">-CHOOSE($G$3,AD365-AC365,AC365-AD365)</f>
        <v>#VALUE!</v>
      </c>
      <c r="AS365" s="90" t="e">
        <f aca="false">-CHOOSE($G$3,AG365-AF365,AF365-AG365)</f>
        <v>#VALUE!</v>
      </c>
      <c r="AT365" s="90" t="n">
        <f aca="false">-CHOOSE($G$3,AJ365-AI365,AI365-AJ365:AJ366)</f>
        <v>-0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91" t="n">
        <f aca="false">AK365+AH365+AE365</f>
        <v>0</v>
      </c>
      <c r="AZ365" s="108"/>
    </row>
    <row r="366" customFormat="false" ht="12" hidden="false" customHeight="true" outlineLevel="0" collapsed="false">
      <c r="A366" s="25" t="n">
        <f aca="false">EDATE(A365,1)</f>
        <v>47788</v>
      </c>
      <c r="B366" s="95" t="n">
        <f aca="false">Inputs!AA361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98" t="str">
        <f aca="false">VLOOKUP($A366,[1]!Table,MATCH(G$4,[1]!Curves,0))</f>
        <v/>
      </c>
      <c r="H366" s="99" t="e">
        <f aca="false">Inputs!AE361</f>
        <v>#VALUE!</v>
      </c>
      <c r="I366" s="100" t="n">
        <f aca="false">Inputs!AB361</f>
        <v>0</v>
      </c>
      <c r="J366" s="98" t="str">
        <f aca="false">VLOOKUP($A366,[1]!Table,MATCH(J$4,[1]!Curves,0))</f>
        <v/>
      </c>
      <c r="K366" s="99" t="e">
        <f aca="false">Inputs!AF361</f>
        <v>#VALUE!</v>
      </c>
      <c r="L366" s="100" t="n">
        <f aca="false">Inputs!AC361</f>
        <v>0</v>
      </c>
      <c r="M366" s="105" t="n">
        <v>0</v>
      </c>
      <c r="N366" s="99" t="n">
        <f aca="false">Inputs!AG361</f>
        <v>0</v>
      </c>
      <c r="O366" s="101" t="n">
        <f aca="false">Inputs!AD361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0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e">
        <f aca="false">F366*G366</f>
        <v>#VALUE!</v>
      </c>
      <c r="AD366" s="90" t="e">
        <f aca="false">$F366*H366</f>
        <v>#VALUE!</v>
      </c>
      <c r="AE366" s="90" t="n">
        <f aca="false">$F366*I366</f>
        <v>0</v>
      </c>
      <c r="AF366" s="90" t="e">
        <f aca="false">$F366*J366</f>
        <v>#VALUE!</v>
      </c>
      <c r="AG366" s="90" t="e">
        <f aca="false">$F366*K366</f>
        <v>#VALUE!</v>
      </c>
      <c r="AH366" s="90" t="n">
        <f aca="false">$F366*L366</f>
        <v>0</v>
      </c>
      <c r="AI366" s="90" t="n">
        <f aca="false">$F366*M366</f>
        <v>0</v>
      </c>
      <c r="AJ366" s="90" t="n">
        <f aca="false">$F366*N366</f>
        <v>0</v>
      </c>
      <c r="AK366" s="90" t="n">
        <f aca="false">F366*O366</f>
        <v>0</v>
      </c>
      <c r="AL366" s="94"/>
      <c r="AM366" s="90" t="e">
        <f aca="false">-CHOOSE($G$3,AC366-AE366,AE366-AC366)</f>
        <v>#VALUE!</v>
      </c>
      <c r="AN366" s="90" t="e">
        <f aca="false">-CHOOSE($G$3,AF366-AH366,AH366-AF366)</f>
        <v>#VALUE!</v>
      </c>
      <c r="AO366" s="90" t="n">
        <f aca="false">-CHOOSE($G$3,AI366-AL366,AK366-AI366)</f>
        <v>-0</v>
      </c>
      <c r="AP366" s="107" t="e">
        <f aca="false">SUM(AM366:AO366)</f>
        <v>#VALUE!</v>
      </c>
      <c r="AR366" s="90" t="e">
        <f aca="false">-CHOOSE($G$3,AD366-AC366,AC366-AD366)</f>
        <v>#VALUE!</v>
      </c>
      <c r="AS366" s="90" t="e">
        <f aca="false">-CHOOSE($G$3,AG366-AF366,AF366-AG366)</f>
        <v>#VALUE!</v>
      </c>
      <c r="AT366" s="90" t="n">
        <f aca="false">-CHOOSE($G$3,AJ366-AI366,AI366-AJ366:AJ367)</f>
        <v>-0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91" t="n">
        <f aca="false">AK366+AH366+AE366</f>
        <v>0</v>
      </c>
      <c r="AZ366" s="108"/>
    </row>
    <row r="367" customFormat="false" ht="12" hidden="false" customHeight="true" outlineLevel="0" collapsed="false">
      <c r="A367" s="25" t="n">
        <f aca="false">EDATE(A366,1)</f>
        <v>47818</v>
      </c>
      <c r="B367" s="95" t="n">
        <f aca="false">Inputs!AA362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98" t="str">
        <f aca="false">VLOOKUP($A367,[1]!Table,MATCH(G$4,[1]!Curves,0))</f>
        <v/>
      </c>
      <c r="H367" s="99" t="e">
        <f aca="false">Inputs!AE362</f>
        <v>#VALUE!</v>
      </c>
      <c r="I367" s="100" t="n">
        <f aca="false">Inputs!AB362</f>
        <v>0</v>
      </c>
      <c r="J367" s="98" t="str">
        <f aca="false">VLOOKUP($A367,[1]!Table,MATCH(J$4,[1]!Curves,0))</f>
        <v/>
      </c>
      <c r="K367" s="99" t="e">
        <f aca="false">Inputs!AF362</f>
        <v>#VALUE!</v>
      </c>
      <c r="L367" s="100" t="n">
        <f aca="false">Inputs!AC362</f>
        <v>0</v>
      </c>
      <c r="M367" s="105" t="n">
        <v>0</v>
      </c>
      <c r="N367" s="99" t="n">
        <f aca="false">Inputs!AG362</f>
        <v>0</v>
      </c>
      <c r="O367" s="101" t="n">
        <f aca="false">Inputs!AD362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0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e">
        <f aca="false">F367*G367</f>
        <v>#VALUE!</v>
      </c>
      <c r="AD367" s="90" t="e">
        <f aca="false">$F367*H367</f>
        <v>#VALUE!</v>
      </c>
      <c r="AE367" s="90" t="n">
        <f aca="false">$F367*I367</f>
        <v>0</v>
      </c>
      <c r="AF367" s="90" t="e">
        <f aca="false">$F367*J367</f>
        <v>#VALUE!</v>
      </c>
      <c r="AG367" s="90" t="e">
        <f aca="false">$F367*K367</f>
        <v>#VALUE!</v>
      </c>
      <c r="AH367" s="90" t="n">
        <f aca="false">$F367*L367</f>
        <v>0</v>
      </c>
      <c r="AI367" s="90" t="n">
        <f aca="false">$F367*M367</f>
        <v>0</v>
      </c>
      <c r="AJ367" s="90" t="n">
        <f aca="false">$F367*N367</f>
        <v>0</v>
      </c>
      <c r="AK367" s="90" t="n">
        <f aca="false">F367*O367</f>
        <v>0</v>
      </c>
      <c r="AL367" s="94"/>
      <c r="AM367" s="90" t="e">
        <f aca="false">-CHOOSE($G$3,AC367-AE367,AE367-AC367)</f>
        <v>#VALUE!</v>
      </c>
      <c r="AN367" s="90" t="e">
        <f aca="false">-CHOOSE($G$3,AF367-AH367,AH367-AF367)</f>
        <v>#VALUE!</v>
      </c>
      <c r="AO367" s="90" t="n">
        <f aca="false">-CHOOSE($G$3,AI367-AL367,AK367-AI367)</f>
        <v>-0</v>
      </c>
      <c r="AP367" s="107" t="e">
        <f aca="false">SUM(AM367:AO367)</f>
        <v>#VALUE!</v>
      </c>
      <c r="AR367" s="90" t="e">
        <f aca="false">-CHOOSE($G$3,AD367-AC367,AC367-AD367)</f>
        <v>#VALUE!</v>
      </c>
      <c r="AS367" s="90" t="e">
        <f aca="false">-CHOOSE($G$3,AG367-AF367,AF367-AG367)</f>
        <v>#VALUE!</v>
      </c>
      <c r="AT367" s="90" t="n">
        <f aca="false">-CHOOSE($G$3,AJ367-AI367,AI367-AJ367:AJ368)</f>
        <v>-0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91" t="n">
        <f aca="false">AK367+AH367+AE367</f>
        <v>0</v>
      </c>
      <c r="AZ367" s="108"/>
    </row>
    <row r="368" customFormat="false" ht="12" hidden="false" customHeight="true" outlineLevel="0" collapsed="false">
      <c r="A368" s="25" t="n">
        <f aca="false">EDATE(A367,1)</f>
        <v>47849</v>
      </c>
      <c r="B368" s="95" t="n">
        <f aca="false">Inputs!AA363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98" t="str">
        <f aca="false">VLOOKUP($A368,[1]!Table,MATCH(G$4,[1]!Curves,0))</f>
        <v/>
      </c>
      <c r="H368" s="99" t="e">
        <f aca="false">Inputs!AE363</f>
        <v>#VALUE!</v>
      </c>
      <c r="I368" s="100" t="n">
        <f aca="false">Inputs!AB363</f>
        <v>0</v>
      </c>
      <c r="J368" s="98" t="str">
        <f aca="false">VLOOKUP($A368,[1]!Table,MATCH(J$4,[1]!Curves,0))</f>
        <v/>
      </c>
      <c r="K368" s="99" t="e">
        <f aca="false">Inputs!AF363</f>
        <v>#VALUE!</v>
      </c>
      <c r="L368" s="100" t="n">
        <f aca="false">Inputs!AC363</f>
        <v>0</v>
      </c>
      <c r="M368" s="105" t="n">
        <v>0</v>
      </c>
      <c r="N368" s="99" t="n">
        <f aca="false">Inputs!AG363</f>
        <v>0</v>
      </c>
      <c r="O368" s="101" t="n">
        <f aca="false">Inputs!AD363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0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e">
        <f aca="false">F368*G368</f>
        <v>#VALUE!</v>
      </c>
      <c r="AD368" s="90" t="e">
        <f aca="false">$F368*H368</f>
        <v>#VALUE!</v>
      </c>
      <c r="AE368" s="90" t="n">
        <f aca="false">$F368*I368</f>
        <v>0</v>
      </c>
      <c r="AF368" s="90" t="e">
        <f aca="false">$F368*J368</f>
        <v>#VALUE!</v>
      </c>
      <c r="AG368" s="90" t="e">
        <f aca="false">$F368*K368</f>
        <v>#VALUE!</v>
      </c>
      <c r="AH368" s="90" t="n">
        <f aca="false">$F368*L368</f>
        <v>0</v>
      </c>
      <c r="AI368" s="90" t="n">
        <f aca="false">$F368*M368</f>
        <v>0</v>
      </c>
      <c r="AJ368" s="90" t="n">
        <f aca="false">$F368*N368</f>
        <v>0</v>
      </c>
      <c r="AK368" s="90" t="n">
        <f aca="false">F368*O368</f>
        <v>0</v>
      </c>
      <c r="AL368" s="94"/>
      <c r="AM368" s="90" t="e">
        <f aca="false">-CHOOSE($G$3,AC368-AE368,AE368-AC368)</f>
        <v>#VALUE!</v>
      </c>
      <c r="AN368" s="90" t="e">
        <f aca="false">-CHOOSE($G$3,AF368-AH368,AH368-AF368)</f>
        <v>#VALUE!</v>
      </c>
      <c r="AO368" s="90" t="n">
        <f aca="false">-CHOOSE($G$3,AI368-AL368,AK368-AI368)</f>
        <v>-0</v>
      </c>
      <c r="AP368" s="107" t="e">
        <f aca="false">SUM(AM368:AO368)</f>
        <v>#VALUE!</v>
      </c>
      <c r="AR368" s="90" t="e">
        <f aca="false">-CHOOSE($G$3,AD368-AC368,AC368-AD368)</f>
        <v>#VALUE!</v>
      </c>
      <c r="AS368" s="90" t="e">
        <f aca="false">-CHOOSE($G$3,AG368-AF368,AF368-AG368)</f>
        <v>#VALUE!</v>
      </c>
      <c r="AT368" s="90" t="n">
        <f aca="false">-CHOOSE($G$3,AJ368-AI368,AI368-AJ368:AJ369)</f>
        <v>-0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91" t="n">
        <f aca="false">AK368+AH368+AE368</f>
        <v>0</v>
      </c>
      <c r="AZ368" s="108"/>
    </row>
    <row r="369" customFormat="false" ht="12" hidden="false" customHeight="true" outlineLevel="0" collapsed="false">
      <c r="A369" s="25" t="n">
        <f aca="false">EDATE(A368,1)</f>
        <v>47880</v>
      </c>
      <c r="B369" s="95" t="n">
        <f aca="false">Inputs!AA364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98" t="str">
        <f aca="false">VLOOKUP($A369,[1]!Table,MATCH(G$4,[1]!Curves,0))</f>
        <v/>
      </c>
      <c r="H369" s="99" t="e">
        <f aca="false">Inputs!AE364</f>
        <v>#VALUE!</v>
      </c>
      <c r="I369" s="100" t="n">
        <f aca="false">Inputs!AB364</f>
        <v>0</v>
      </c>
      <c r="J369" s="98" t="str">
        <f aca="false">VLOOKUP($A369,[1]!Table,MATCH(J$4,[1]!Curves,0))</f>
        <v/>
      </c>
      <c r="K369" s="99" t="e">
        <f aca="false">Inputs!AF364</f>
        <v>#VALUE!</v>
      </c>
      <c r="L369" s="100" t="n">
        <f aca="false">Inputs!AC364</f>
        <v>0</v>
      </c>
      <c r="M369" s="105" t="n">
        <v>0</v>
      </c>
      <c r="N369" s="99" t="n">
        <f aca="false">Inputs!AG364</f>
        <v>0</v>
      </c>
      <c r="O369" s="101" t="n">
        <f aca="false">Inputs!AD364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0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e">
        <f aca="false">F369*G369</f>
        <v>#VALUE!</v>
      </c>
      <c r="AD369" s="90" t="e">
        <f aca="false">$F369*H369</f>
        <v>#VALUE!</v>
      </c>
      <c r="AE369" s="90" t="n">
        <f aca="false">$F369*I369</f>
        <v>0</v>
      </c>
      <c r="AF369" s="90" t="e">
        <f aca="false">$F369*J369</f>
        <v>#VALUE!</v>
      </c>
      <c r="AG369" s="90" t="e">
        <f aca="false">$F369*K369</f>
        <v>#VALUE!</v>
      </c>
      <c r="AH369" s="90" t="n">
        <f aca="false">$F369*L369</f>
        <v>0</v>
      </c>
      <c r="AI369" s="90" t="n">
        <f aca="false">$F369*M369</f>
        <v>0</v>
      </c>
      <c r="AJ369" s="90" t="n">
        <f aca="false">$F369*N369</f>
        <v>0</v>
      </c>
      <c r="AK369" s="90" t="n">
        <f aca="false">F369*O369</f>
        <v>0</v>
      </c>
      <c r="AL369" s="94"/>
      <c r="AM369" s="90" t="e">
        <f aca="false">-CHOOSE($G$3,AC369-AE369,AE369-AC369)</f>
        <v>#VALUE!</v>
      </c>
      <c r="AN369" s="90" t="e">
        <f aca="false">-CHOOSE($G$3,AF369-AH369,AH369-AF369)</f>
        <v>#VALUE!</v>
      </c>
      <c r="AO369" s="90" t="n">
        <f aca="false">-CHOOSE($G$3,AI369-AL369,AK369-AI369)</f>
        <v>-0</v>
      </c>
      <c r="AP369" s="107" t="e">
        <f aca="false">SUM(AM369:AO369)</f>
        <v>#VALUE!</v>
      </c>
      <c r="AR369" s="90" t="e">
        <f aca="false">-CHOOSE($G$3,AD369-AC369,AC369-AD369)</f>
        <v>#VALUE!</v>
      </c>
      <c r="AS369" s="90" t="e">
        <f aca="false">-CHOOSE($G$3,AG369-AF369,AF369-AG369)</f>
        <v>#VALUE!</v>
      </c>
      <c r="AT369" s="90" t="n">
        <f aca="false">-CHOOSE($G$3,AJ369-AI369,AI369-AJ369:AJ370)</f>
        <v>-0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11" t="n">
        <f aca="false">AK369+AH369+AE369</f>
        <v>0</v>
      </c>
      <c r="AZ369" s="108"/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F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B10" activeCellId="0" sqref="BB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true" hidden="false" outlineLevel="0" max="51" min="51" style="36" width="18.41"/>
    <col collapsed="false" customWidth="false" hidden="false" outlineLevel="0" max="52" min="52" style="36" width="9.14"/>
    <col collapsed="false" customWidth="true" hidden="false" outlineLevel="0" max="53" min="53" style="36" width="15.41"/>
    <col collapsed="false" customWidth="true" hidden="false" outlineLevel="0" max="54" min="54" style="36" width="19.14"/>
    <col collapsed="false" customWidth="true" hidden="false" outlineLevel="0" max="55" min="55" style="36" width="13.7"/>
    <col collapsed="false" customWidth="true" hidden="false" outlineLevel="0" max="56" min="56" style="36" width="12.85"/>
    <col collapsed="false" customWidth="false" hidden="false" outlineLevel="0" max="257" min="57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Summary!C10</f>
        <v>36951</v>
      </c>
      <c r="B3" s="57" t="n">
        <f aca="false">Summary!D10</f>
        <v>38231</v>
      </c>
      <c r="C3" s="58" t="n">
        <f aca="false">'EO9904.1'!C3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2</v>
      </c>
      <c r="H3" s="61" t="n">
        <v>1</v>
      </c>
      <c r="I3" s="62" t="s">
        <v>10</v>
      </c>
      <c r="J3" s="62" t="s">
        <v>10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IF-TRANSCO/Z3-D</v>
      </c>
      <c r="K4" s="66" t="str">
        <f aca="false">I3</f>
        <v>IF-TRANSCO/Z3</v>
      </c>
      <c r="L4" s="66" t="str">
        <f aca="false">I3</f>
        <v>IF-TRANSCO/Z3</v>
      </c>
      <c r="M4" s="65" t="str">
        <f aca="false">CONCATENATE(J3,"-","I")</f>
        <v>IF-TRANSCO/Z3-I</v>
      </c>
      <c r="N4" s="66" t="str">
        <f aca="false">J3</f>
        <v>IF-TRANSCO/Z3</v>
      </c>
      <c r="O4" s="66" t="str">
        <f aca="false">J3</f>
        <v>IF-TRANSCO/Z3</v>
      </c>
      <c r="Q4" s="66" t="str">
        <f aca="false">K4</f>
        <v>IF-TRANSCO/Z3</v>
      </c>
      <c r="R4" s="66" t="str">
        <f aca="false">J4</f>
        <v>IF-TRANSCO/Z3-D</v>
      </c>
      <c r="S4" s="66" t="str">
        <f aca="false">K4</f>
        <v>IF-TRANSCO/Z3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IF-TRANSCO/Z3</v>
      </c>
      <c r="AG4" s="68" t="str">
        <f aca="false">AF4</f>
        <v>IF-TRANSCO/Z3</v>
      </c>
      <c r="AH4" s="68" t="str">
        <f aca="false">AG4</f>
        <v>IF-TRANSCO/Z3</v>
      </c>
      <c r="AI4" s="68" t="str">
        <f aca="false">AH4</f>
        <v>IF-TRANSCO/Z3</v>
      </c>
      <c r="AJ4" s="68" t="str">
        <f aca="false">AI4</f>
        <v>IF-TRANSCO/Z3</v>
      </c>
      <c r="AK4" s="68" t="str">
        <f aca="false">AJ4</f>
        <v>IF-TRANSCO/Z3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  <c r="AY4" s="71"/>
      <c r="BA4" s="71"/>
      <c r="BB4" s="71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CHOOSE(G3,"Bid-Contract","Contract-Offer")</f>
        <v>Contract-Offer</v>
      </c>
      <c r="AN5" s="75" t="str">
        <f aca="false">AM5</f>
        <v>Contract-Offer</v>
      </c>
      <c r="AO5" s="75" t="str">
        <f aca="false">AM5</f>
        <v>Contract-Offer</v>
      </c>
      <c r="AP5" s="75" t="str">
        <f aca="false">AM5</f>
        <v>Contract-Offer</v>
      </c>
      <c r="AR5" s="75" t="str">
        <f aca="false">CHOOSE(G3,"Mid-Bid","Offer-Mid")</f>
        <v>Offer-Mid</v>
      </c>
      <c r="AS5" s="75" t="str">
        <f aca="false">AR5</f>
        <v>Offer-Mid</v>
      </c>
      <c r="AT5" s="75" t="str">
        <f aca="false">AR5</f>
        <v>Offer-Mid</v>
      </c>
      <c r="AU5" s="75" t="str">
        <f aca="false">AR5</f>
        <v>Offer-Mid</v>
      </c>
      <c r="AV5" s="17"/>
      <c r="AW5" s="76" t="s">
        <v>66</v>
      </c>
      <c r="AY5" s="76" t="s">
        <v>66</v>
      </c>
      <c r="BA5" s="76" t="s">
        <v>96</v>
      </c>
      <c r="BB5" s="76" t="s">
        <v>97</v>
      </c>
      <c r="BC5" s="11"/>
    </row>
    <row r="6" customFormat="false" ht="12.7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CHOOSE(G3,"Bid","Offer")</f>
        <v>Offer</v>
      </c>
      <c r="I6" s="77" t="s">
        <v>86</v>
      </c>
      <c r="J6" s="77" t="s">
        <v>85</v>
      </c>
      <c r="K6" s="77" t="str">
        <f aca="false">H6</f>
        <v>Offer</v>
      </c>
      <c r="L6" s="77" t="s">
        <v>86</v>
      </c>
      <c r="M6" s="77" t="s">
        <v>85</v>
      </c>
      <c r="N6" s="77" t="str">
        <f aca="false">K6</f>
        <v>Offer</v>
      </c>
      <c r="O6" s="77" t="s">
        <v>86</v>
      </c>
      <c r="Q6" s="77" t="s">
        <v>85</v>
      </c>
      <c r="R6" s="77" t="str">
        <f aca="false">K6</f>
        <v>Offer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Offer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Offer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Offer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  <c r="AY6" s="76" t="s">
        <v>86</v>
      </c>
      <c r="BA6" s="76" t="s">
        <v>98</v>
      </c>
      <c r="BB6" s="76" t="s">
        <v>99</v>
      </c>
      <c r="BC6" s="11"/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  <c r="AY7" s="84"/>
      <c r="BA7" s="84"/>
      <c r="BB7" s="84"/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164528</v>
      </c>
      <c r="E8" s="86" t="n">
        <f aca="false">SUM(E10:E370)</f>
        <v>5010504</v>
      </c>
      <c r="F8" s="86" t="n">
        <f aca="false">SUM(F10:F370)</f>
        <v>4555534.75274498</v>
      </c>
      <c r="G8" s="87" t="e">
        <f aca="false">AC8/$F$8</f>
        <v>#VALUE!</v>
      </c>
      <c r="H8" s="87" t="e">
        <f aca="false">AD8/$F$8</f>
        <v>#VALUE!</v>
      </c>
      <c r="I8" s="87" t="n">
        <f aca="false">AE8/$F$8</f>
        <v>2.115</v>
      </c>
      <c r="J8" s="87" t="e">
        <f aca="false">AF8/$F$8</f>
        <v>#VALUE!</v>
      </c>
      <c r="K8" s="87" t="e">
        <f aca="false">AG8/$F$8</f>
        <v>#VALUE!</v>
      </c>
      <c r="L8" s="87" t="n">
        <f aca="false">AH8/$F$8</f>
        <v>0</v>
      </c>
      <c r="M8" s="112" t="e">
        <f aca="false">AI8/$F$8</f>
        <v>#VALUE!</v>
      </c>
      <c r="N8" s="87" t="e">
        <f aca="false">AJ8/$F$8</f>
        <v>#VALUE!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2.115</v>
      </c>
      <c r="X8" s="88"/>
      <c r="Z8" s="89" t="n">
        <f aca="false">SUM(Z10:Z370)</f>
        <v>43</v>
      </c>
      <c r="AA8" s="89" t="n">
        <f aca="false">SUM(AA10:AA370)</f>
        <v>1310</v>
      </c>
      <c r="AC8" s="90" t="e">
        <f aca="false">SUM(AC10:AC370)</f>
        <v>#VALUE!</v>
      </c>
      <c r="AD8" s="90" t="e">
        <f aca="false">SUM(AD10:AD370)</f>
        <v>#VALUE!</v>
      </c>
      <c r="AE8" s="90" t="n">
        <f aca="false">SUM(AE10:AE370)</f>
        <v>9634956.00205563</v>
      </c>
      <c r="AF8" s="90" t="e">
        <f aca="false">SUM(AF10:AF370)</f>
        <v>#VALUE!</v>
      </c>
      <c r="AG8" s="90" t="e">
        <f aca="false">SUM(AG10:AG370)</f>
        <v>#VALUE!</v>
      </c>
      <c r="AH8" s="90" t="n">
        <f aca="false">SUM(AH10:AH370)</f>
        <v>0</v>
      </c>
      <c r="AI8" s="90" t="e">
        <f aca="false">SUM(AI10:AI370)</f>
        <v>#VALUE!</v>
      </c>
      <c r="AJ8" s="90" t="e">
        <f aca="false">SUM(AJ10:AJ370)</f>
        <v>#VALUE!</v>
      </c>
      <c r="AK8" s="90" t="n">
        <f aca="false">SUM(AK10:AK370)</f>
        <v>0</v>
      </c>
      <c r="AL8" s="90"/>
      <c r="AM8" s="90" t="e">
        <f aca="false">SUM(AM10:AM370)</f>
        <v>#VALUE!</v>
      </c>
      <c r="AN8" s="90" t="e">
        <f aca="false">SUM(AN10:AN370)</f>
        <v>#VALUE!</v>
      </c>
      <c r="AO8" s="90" t="e">
        <f aca="false">SUM(AO10:AO370)</f>
        <v>#VALUE!</v>
      </c>
      <c r="AP8" s="90" t="e">
        <f aca="false">SUM(AP10:AP370)</f>
        <v>#VALUE!</v>
      </c>
      <c r="AR8" s="90" t="e">
        <f aca="false">SUM(AR10:AR370)</f>
        <v>#VALUE!</v>
      </c>
      <c r="AS8" s="90" t="e">
        <f aca="false">SUM(AS10:AS370)</f>
        <v>#VALUE!</v>
      </c>
      <c r="AT8" s="90" t="e">
        <f aca="false">SUM(AT10:AT370)</f>
        <v>#VALUE!</v>
      </c>
      <c r="AU8" s="90" t="e">
        <f aca="false">SUM(AU10:AU370)</f>
        <v>#VALUE!</v>
      </c>
      <c r="AV8" s="90"/>
      <c r="AW8" s="91" t="e">
        <f aca="false">SUM(AW10:AW370)</f>
        <v>#VALUE!</v>
      </c>
      <c r="AY8" s="91" t="n">
        <f aca="false">SUM(AY10:AY370)</f>
        <v>9634956.00205563</v>
      </c>
      <c r="BA8" s="91" t="e">
        <f aca="false">SUM(BA10:BA370)</f>
        <v>#VALUE!</v>
      </c>
      <c r="BB8" s="91" t="e">
        <f aca="false">SUM(BB10:BB370)</f>
        <v>#VALUE!</v>
      </c>
      <c r="BD8" s="113"/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  <c r="AY9" s="84"/>
      <c r="BA9" s="84"/>
      <c r="BB9" s="84"/>
    </row>
    <row r="10" customFormat="false" ht="12.75" hidden="false" customHeight="false" outlineLevel="0" collapsed="false">
      <c r="A10" s="25" t="n">
        <f aca="false">A3</f>
        <v>36951</v>
      </c>
      <c r="B10" s="114" t="n">
        <f aca="false">'EO9904.1'!B10</f>
        <v>3704</v>
      </c>
      <c r="C10" s="96"/>
      <c r="D10" s="97" t="n">
        <f aca="false">B10+C10</f>
        <v>3704</v>
      </c>
      <c r="E10" s="86" t="n">
        <f aca="false">IF(Z10=0,0,IF(AND(Z10=1,$H$3=1),D10*U10,IF($H$3=2,D10,"N/A")))</f>
        <v>114824</v>
      </c>
      <c r="F10" s="86" t="n">
        <f aca="false">E10*Y10</f>
        <v>114452.660727444</v>
      </c>
      <c r="G10" s="98" t="n">
        <f aca="false">VLOOKUP($A10,[1]!Table,MATCH(G$4,[1]!Curves,0))</f>
        <v>6.158</v>
      </c>
      <c r="H10" s="115" t="n">
        <f aca="false">G10</f>
        <v>6.158</v>
      </c>
      <c r="I10" s="116" t="n">
        <v>2.115</v>
      </c>
      <c r="J10" s="98" t="n">
        <f aca="false">VLOOKUP($A10,[1]!Table,MATCH(J$4,[1]!Curves,0))</f>
        <v>0.0175</v>
      </c>
      <c r="K10" s="115" t="n">
        <f aca="false">J10</f>
        <v>0.0175</v>
      </c>
      <c r="L10" s="117" t="n">
        <v>0</v>
      </c>
      <c r="M10" s="98" t="n">
        <f aca="false">VLOOKUP($A10,[1]!Table,MATCH(M$4,[1]!Curves,0))</f>
        <v>0.04</v>
      </c>
      <c r="N10" s="115" t="n">
        <f aca="false">M10</f>
        <v>0.04</v>
      </c>
      <c r="O10" s="117" t="n">
        <v>0</v>
      </c>
      <c r="P10" s="102"/>
      <c r="Q10" s="103" t="n">
        <f aca="false">M10+J10+G10</f>
        <v>6.2155</v>
      </c>
      <c r="R10" s="103" t="n">
        <f aca="false">N10+K10+H10</f>
        <v>6.2155</v>
      </c>
      <c r="S10" s="103" t="n">
        <f aca="false">O10+L10+I10</f>
        <v>2.115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704799.484759599</v>
      </c>
      <c r="AD10" s="90" t="n">
        <f aca="false">$F10*H10</f>
        <v>704799.484759599</v>
      </c>
      <c r="AE10" s="90" t="n">
        <f aca="false">$F10*I10</f>
        <v>242067.377438544</v>
      </c>
      <c r="AF10" s="90" t="n">
        <f aca="false">$F10*J10</f>
        <v>2002.92156273027</v>
      </c>
      <c r="AG10" s="90" t="n">
        <f aca="false">$F10*K10</f>
        <v>2002.92156273027</v>
      </c>
      <c r="AH10" s="90" t="n">
        <f aca="false">$F10*L10</f>
        <v>0</v>
      </c>
      <c r="AI10" s="90" t="n">
        <f aca="false">$F10*M10</f>
        <v>4578.10642909775</v>
      </c>
      <c r="AJ10" s="90" t="n">
        <f aca="false">$F10*N10</f>
        <v>4578.10642909775</v>
      </c>
      <c r="AK10" s="90" t="n">
        <f aca="false">F10*O10</f>
        <v>0</v>
      </c>
      <c r="AL10" s="94"/>
      <c r="AM10" s="90" t="n">
        <f aca="false">-CHOOSE($G$3,AC10-AE10,AE10-AC10)</f>
        <v>462732.107321055</v>
      </c>
      <c r="AN10" s="90" t="n">
        <f aca="false">-CHOOSE($G$3,AF10-AH10,AH10-AF10)</f>
        <v>2002.92156273027</v>
      </c>
      <c r="AO10" s="90" t="n">
        <f aca="false">-CHOOSE($G$3,AI10-AL10,AK10-AI10)</f>
        <v>4578.10642909775</v>
      </c>
      <c r="AP10" s="107" t="n">
        <f aca="false">SUM(AM10:AO10)</f>
        <v>469313.135312883</v>
      </c>
      <c r="AR10" s="90" t="n">
        <f aca="false">-CHOOSE($G$3,AD10-AC10,AC10-AD10)</f>
        <v>-0</v>
      </c>
      <c r="AS10" s="90" t="n">
        <f aca="false">-CHOOSE($G$3,AG10-AF10,AF10-AG10)</f>
        <v>-0</v>
      </c>
      <c r="AT10" s="90" t="n">
        <f aca="false">-CHOOSE($G$3,AJ10-AI10,AI10-AJ10:AJ11)</f>
        <v>-0</v>
      </c>
      <c r="AU10" s="107" t="n">
        <f aca="false">AR10+AS10+AT10</f>
        <v>-0</v>
      </c>
      <c r="AV10" s="107"/>
      <c r="AW10" s="91" t="n">
        <f aca="false">AU10+AP10</f>
        <v>469313.135312883</v>
      </c>
      <c r="AY10" s="91" t="n">
        <f aca="false">AK10+AH10+AE10</f>
        <v>242067.377438544</v>
      </c>
      <c r="AZ10" s="108"/>
      <c r="BA10" s="118" t="n">
        <f aca="false">'EO9904.1'!AW10</f>
        <v>376274.567407544</v>
      </c>
      <c r="BB10" s="118" t="n">
        <f aca="false">AW10-BA10</f>
        <v>93038.567905339</v>
      </c>
      <c r="BC10" s="108"/>
      <c r="BD10" s="119"/>
      <c r="BF10" s="109"/>
    </row>
    <row r="11" customFormat="false" ht="12.75" hidden="false" customHeight="false" outlineLevel="0" collapsed="false">
      <c r="A11" s="25" t="n">
        <f aca="false">EDATE(A10,1)</f>
        <v>36982</v>
      </c>
      <c r="B11" s="114" t="n">
        <f aca="false">'EO9904.1'!B11</f>
        <v>3704</v>
      </c>
      <c r="C11" s="110"/>
      <c r="D11" s="97" t="n">
        <f aca="false">B11+C11</f>
        <v>3704</v>
      </c>
      <c r="E11" s="86" t="n">
        <f aca="false">IF(Z11=0,0,IF(AND(Z11=1,$H$3=1),D11*U11,IF($H$3=2,D11,"N/A")))</f>
        <v>111120</v>
      </c>
      <c r="F11" s="86" t="n">
        <f aca="false">E11*Y11</f>
        <v>110238.085119249</v>
      </c>
      <c r="G11" s="98" t="n">
        <f aca="false">VLOOKUP($A11,[1]!Table,MATCH(G$4,[1]!Curves,0))</f>
        <v>5.86</v>
      </c>
      <c r="H11" s="115" t="n">
        <f aca="false">G11</f>
        <v>5.86</v>
      </c>
      <c r="I11" s="120" t="n">
        <f aca="false">I10</f>
        <v>2.115</v>
      </c>
      <c r="J11" s="98" t="n">
        <f aca="false">VLOOKUP($A11,[1]!Table,MATCH(J$4,[1]!Curves,0))</f>
        <v>0.0175</v>
      </c>
      <c r="K11" s="115" t="n">
        <f aca="false">J11</f>
        <v>0.0175</v>
      </c>
      <c r="L11" s="103" t="n">
        <f aca="false">L10</f>
        <v>0</v>
      </c>
      <c r="M11" s="98" t="n">
        <f aca="false">VLOOKUP($A11,[1]!Table,MATCH(M$4,[1]!Curves,0))</f>
        <v>0.015</v>
      </c>
      <c r="N11" s="115" t="n">
        <f aca="false">M11</f>
        <v>0.015</v>
      </c>
      <c r="O11" s="103" t="n">
        <f aca="false">O10</f>
        <v>0</v>
      </c>
      <c r="P11" s="102"/>
      <c r="Q11" s="103" t="n">
        <f aca="false">M11+J11+G11</f>
        <v>5.8925</v>
      </c>
      <c r="R11" s="103" t="n">
        <f aca="false">N11+K11+H11</f>
        <v>5.8925</v>
      </c>
      <c r="S11" s="103" t="n">
        <f aca="false">O11+L11+I11</f>
        <v>2.115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645995.178798797</v>
      </c>
      <c r="AD11" s="90" t="n">
        <f aca="false">$F11*H11</f>
        <v>645995.178798797</v>
      </c>
      <c r="AE11" s="90" t="n">
        <f aca="false">$F11*I11</f>
        <v>233153.550027211</v>
      </c>
      <c r="AF11" s="90" t="n">
        <f aca="false">$F11*J11</f>
        <v>1929.16648958685</v>
      </c>
      <c r="AG11" s="90" t="n">
        <f aca="false">$F11*K11</f>
        <v>1929.16648958685</v>
      </c>
      <c r="AH11" s="90" t="n">
        <f aca="false">$F11*L11</f>
        <v>0</v>
      </c>
      <c r="AI11" s="90" t="n">
        <f aca="false">$F11*M11</f>
        <v>1653.57127678873</v>
      </c>
      <c r="AJ11" s="90" t="n">
        <f aca="false">$F11*N11</f>
        <v>1653.57127678873</v>
      </c>
      <c r="AK11" s="90" t="n">
        <f aca="false">F11*O11</f>
        <v>0</v>
      </c>
      <c r="AL11" s="94"/>
      <c r="AM11" s="90" t="n">
        <f aca="false">-CHOOSE($G$3,AC11-AE11,AE11-AC11)</f>
        <v>412841.628771586</v>
      </c>
      <c r="AN11" s="90" t="n">
        <f aca="false">-CHOOSE($G$3,AF11-AH11,AH11-AF11)</f>
        <v>1929.16648958685</v>
      </c>
      <c r="AO11" s="90" t="n">
        <f aca="false">-CHOOSE($G$3,AI11-AL11,AK11-AI11)</f>
        <v>1653.57127678873</v>
      </c>
      <c r="AP11" s="107" t="n">
        <f aca="false">SUM(AM11:AO11)</f>
        <v>416424.366537961</v>
      </c>
      <c r="AR11" s="90" t="n">
        <f aca="false">-CHOOSE($G$3,AD11-AC11,AC11-AD11)</f>
        <v>-0</v>
      </c>
      <c r="AS11" s="90" t="n">
        <f aca="false">-CHOOSE($G$3,AG11-AF11,AF11-AG11)</f>
        <v>-0</v>
      </c>
      <c r="AT11" s="90" t="n">
        <f aca="false">-CHOOSE($G$3,AJ11-AI11,AI11-AJ11:AJ12)</f>
        <v>-0</v>
      </c>
      <c r="AU11" s="107" t="n">
        <f aca="false">AR11+AS11+AT11</f>
        <v>-0</v>
      </c>
      <c r="AV11" s="107"/>
      <c r="AW11" s="91" t="n">
        <f aca="false">AU11+AP11</f>
        <v>416424.366537961</v>
      </c>
      <c r="AY11" s="91" t="n">
        <f aca="false">AK11+AH11+AE11</f>
        <v>233153.550027211</v>
      </c>
      <c r="AZ11" s="108"/>
      <c r="BA11" s="118" t="n">
        <f aca="false">'EO9904.1'!AW11</f>
        <v>310783.209568186</v>
      </c>
      <c r="BB11" s="118" t="n">
        <f aca="false">AW11-BA11</f>
        <v>105641.156969776</v>
      </c>
      <c r="BC11" s="108"/>
      <c r="BD11" s="119"/>
    </row>
    <row r="12" customFormat="false" ht="12.75" hidden="false" customHeight="false" outlineLevel="0" collapsed="false">
      <c r="A12" s="25" t="n">
        <f aca="false">EDATE(A11,1)</f>
        <v>37012</v>
      </c>
      <c r="B12" s="114" t="n">
        <f aca="false">'EO9904.1'!B12</f>
        <v>3704</v>
      </c>
      <c r="C12" s="110"/>
      <c r="D12" s="97" t="n">
        <f aca="false">B12+C12</f>
        <v>3704</v>
      </c>
      <c r="E12" s="86" t="n">
        <f aca="false">IF(Z12=0,0,IF(AND(Z12=1,$H$3=1),D12*U12,IF($H$3=2,D12,"N/A")))</f>
        <v>114824</v>
      </c>
      <c r="F12" s="86" t="n">
        <f aca="false">E12*Y12</f>
        <v>113415.706303007</v>
      </c>
      <c r="G12" s="98" t="n">
        <f aca="false">VLOOKUP($A12,[1]!Table,MATCH(G$4,[1]!Curves,0))</f>
        <v>5.64</v>
      </c>
      <c r="H12" s="115" t="n">
        <f aca="false">G12</f>
        <v>5.64</v>
      </c>
      <c r="I12" s="120" t="n">
        <f aca="false">I11</f>
        <v>2.115</v>
      </c>
      <c r="J12" s="98" t="n">
        <f aca="false">VLOOKUP($A12,[1]!Table,MATCH(J$4,[1]!Curves,0))</f>
        <v>0.0175</v>
      </c>
      <c r="K12" s="115" t="n">
        <f aca="false">J12</f>
        <v>0.0175</v>
      </c>
      <c r="L12" s="103" t="n">
        <f aca="false">L11</f>
        <v>0</v>
      </c>
      <c r="M12" s="98" t="n">
        <f aca="false">VLOOKUP($A12,[1]!Table,MATCH(M$4,[1]!Curves,0))</f>
        <v>0.015</v>
      </c>
      <c r="N12" s="115" t="n">
        <f aca="false">M12</f>
        <v>0.015</v>
      </c>
      <c r="O12" s="103" t="n">
        <f aca="false">O11</f>
        <v>0</v>
      </c>
      <c r="P12" s="102"/>
      <c r="Q12" s="103" t="n">
        <f aca="false">M12+J12+G12</f>
        <v>5.6725</v>
      </c>
      <c r="R12" s="103" t="n">
        <f aca="false">N12+K12+H12</f>
        <v>5.6725</v>
      </c>
      <c r="S12" s="103" t="n">
        <f aca="false">O12+L12+I12</f>
        <v>2.115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639664.583548961</v>
      </c>
      <c r="AD12" s="90" t="n">
        <f aca="false">$F12*H12</f>
        <v>639664.583548961</v>
      </c>
      <c r="AE12" s="90" t="n">
        <f aca="false">$F12*I12</f>
        <v>239874.21883086</v>
      </c>
      <c r="AF12" s="90" t="n">
        <f aca="false">$F12*J12</f>
        <v>1984.77486030263</v>
      </c>
      <c r="AG12" s="90" t="n">
        <f aca="false">$F12*K12</f>
        <v>1984.77486030263</v>
      </c>
      <c r="AH12" s="90" t="n">
        <f aca="false">$F12*L12</f>
        <v>0</v>
      </c>
      <c r="AI12" s="90" t="n">
        <f aca="false">$F12*M12</f>
        <v>1701.23559454511</v>
      </c>
      <c r="AJ12" s="90" t="n">
        <f aca="false">$F12*N12</f>
        <v>1701.23559454511</v>
      </c>
      <c r="AK12" s="90" t="n">
        <f aca="false">F12*O12</f>
        <v>0</v>
      </c>
      <c r="AL12" s="94"/>
      <c r="AM12" s="90" t="n">
        <f aca="false">-CHOOSE($G$3,AC12-AE12,AE12-AC12)</f>
        <v>399790.364718101</v>
      </c>
      <c r="AN12" s="90" t="n">
        <f aca="false">-CHOOSE($G$3,AF12-AH12,AH12-AF12)</f>
        <v>1984.77486030263</v>
      </c>
      <c r="AO12" s="90" t="n">
        <f aca="false">-CHOOSE($G$3,AI12-AL12,AK12-AI12)</f>
        <v>1701.23559454511</v>
      </c>
      <c r="AP12" s="107" t="n">
        <f aca="false">SUM(AM12:AO12)</f>
        <v>403476.375172948</v>
      </c>
      <c r="AR12" s="90" t="n">
        <f aca="false">-CHOOSE($G$3,AD12-AC12,AC12-AD12)</f>
        <v>-0</v>
      </c>
      <c r="AS12" s="90" t="n">
        <f aca="false">-CHOOSE($G$3,AG12-AF12,AF12-AG12)</f>
        <v>-0</v>
      </c>
      <c r="AT12" s="90" t="n">
        <f aca="false">-CHOOSE($G$3,AJ12-AI12,AI12-AJ12:AJ13)</f>
        <v>-0</v>
      </c>
      <c r="AU12" s="107" t="n">
        <f aca="false">AR12+AS12+AT12</f>
        <v>-0</v>
      </c>
      <c r="AV12" s="107"/>
      <c r="AW12" s="91" t="n">
        <f aca="false">AU12+AP12</f>
        <v>403476.375172948</v>
      </c>
      <c r="AY12" s="91" t="n">
        <f aca="false">AK12+AH12+AE12</f>
        <v>239874.21883086</v>
      </c>
      <c r="AZ12" s="108"/>
      <c r="BA12" s="118" t="n">
        <f aca="false">'EO9904.1'!AW12</f>
        <v>292000.077447723</v>
      </c>
      <c r="BB12" s="118" t="n">
        <f aca="false">AW12-BA12</f>
        <v>111476.297725226</v>
      </c>
      <c r="BC12" s="108"/>
      <c r="BD12" s="119"/>
    </row>
    <row r="13" customFormat="false" ht="12.75" hidden="false" customHeight="false" outlineLevel="0" collapsed="false">
      <c r="A13" s="25" t="n">
        <f aca="false">EDATE(A12,1)</f>
        <v>37043</v>
      </c>
      <c r="B13" s="114" t="n">
        <f aca="false">'EO9904.1'!B13</f>
        <v>3704</v>
      </c>
      <c r="C13" s="110"/>
      <c r="D13" s="97" t="n">
        <f aca="false">B13+C13</f>
        <v>3704</v>
      </c>
      <c r="E13" s="86" t="n">
        <f aca="false">IF(Z13=0,0,IF(AND(Z13=1,$H$3=1),D13*U13,IF($H$3=2,D13,"N/A")))</f>
        <v>111120</v>
      </c>
      <c r="F13" s="86" t="n">
        <f aca="false">E13*Y13</f>
        <v>109277.368061212</v>
      </c>
      <c r="G13" s="98" t="n">
        <f aca="false">VLOOKUP($A13,[1]!Table,MATCH(G$4,[1]!Curves,0))</f>
        <v>5.62</v>
      </c>
      <c r="H13" s="115" t="n">
        <f aca="false">G13</f>
        <v>5.62</v>
      </c>
      <c r="I13" s="120" t="n">
        <f aca="false">I12</f>
        <v>2.115</v>
      </c>
      <c r="J13" s="98" t="n">
        <f aca="false">VLOOKUP($A13,[1]!Table,MATCH(J$4,[1]!Curves,0))</f>
        <v>0.0175</v>
      </c>
      <c r="K13" s="115" t="n">
        <f aca="false">J13</f>
        <v>0.0175</v>
      </c>
      <c r="L13" s="103" t="n">
        <f aca="false">L12</f>
        <v>0</v>
      </c>
      <c r="M13" s="98" t="n">
        <f aca="false">VLOOKUP($A13,[1]!Table,MATCH(M$4,[1]!Curves,0))</f>
        <v>0.015</v>
      </c>
      <c r="N13" s="115" t="n">
        <f aca="false">M13</f>
        <v>0.015</v>
      </c>
      <c r="O13" s="103" t="n">
        <f aca="false">O12</f>
        <v>0</v>
      </c>
      <c r="P13" s="102"/>
      <c r="Q13" s="103" t="n">
        <f aca="false">M13+J13+G13</f>
        <v>5.6525</v>
      </c>
      <c r="R13" s="103" t="n">
        <f aca="false">N13+K13+H13</f>
        <v>5.6525</v>
      </c>
      <c r="S13" s="103" t="n">
        <f aca="false">O13+L13+I13</f>
        <v>2.115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614138.80850401</v>
      </c>
      <c r="AD13" s="90" t="n">
        <f aca="false">$F13*H13</f>
        <v>614138.80850401</v>
      </c>
      <c r="AE13" s="90" t="n">
        <f aca="false">$F13*I13</f>
        <v>231121.633449463</v>
      </c>
      <c r="AF13" s="90" t="n">
        <f aca="false">$F13*J13</f>
        <v>1912.35394107121</v>
      </c>
      <c r="AG13" s="90" t="n">
        <f aca="false">$F13*K13</f>
        <v>1912.35394107121</v>
      </c>
      <c r="AH13" s="90" t="n">
        <f aca="false">$F13*L13</f>
        <v>0</v>
      </c>
      <c r="AI13" s="90" t="n">
        <f aca="false">$F13*M13</f>
        <v>1639.16052091818</v>
      </c>
      <c r="AJ13" s="90" t="n">
        <f aca="false">$F13*N13</f>
        <v>1639.16052091818</v>
      </c>
      <c r="AK13" s="90" t="n">
        <f aca="false">F13*O13</f>
        <v>0</v>
      </c>
      <c r="AL13" s="94"/>
      <c r="AM13" s="90" t="n">
        <f aca="false">-CHOOSE($G$3,AC13-AE13,AE13-AC13)</f>
        <v>383017.175054547</v>
      </c>
      <c r="AN13" s="90" t="n">
        <f aca="false">-CHOOSE($G$3,AF13-AH13,AH13-AF13)</f>
        <v>1912.35394107121</v>
      </c>
      <c r="AO13" s="90" t="n">
        <f aca="false">-CHOOSE($G$3,AI13-AL13,AK13-AI13)</f>
        <v>1639.16052091818</v>
      </c>
      <c r="AP13" s="107" t="n">
        <f aca="false">SUM(AM13:AO13)</f>
        <v>386568.689516537</v>
      </c>
      <c r="AR13" s="90" t="n">
        <f aca="false">-CHOOSE($G$3,AD13-AC13,AC13-AD13)</f>
        <v>-0</v>
      </c>
      <c r="AS13" s="90" t="n">
        <f aca="false">-CHOOSE($G$3,AG13-AF13,AF13-AG13)</f>
        <v>-0</v>
      </c>
      <c r="AT13" s="90" t="n">
        <f aca="false">-CHOOSE($G$3,AJ13-AI13,AI13-AJ13:AJ14)</f>
        <v>-0</v>
      </c>
      <c r="AU13" s="107" t="n">
        <f aca="false">AR13+AS13+AT13</f>
        <v>-0</v>
      </c>
      <c r="AV13" s="107"/>
      <c r="AW13" s="91" t="n">
        <f aca="false">AU13+AP13</f>
        <v>386568.689516537</v>
      </c>
      <c r="AY13" s="91" t="n">
        <f aca="false">AK13+AH13+AE13</f>
        <v>231121.633449463</v>
      </c>
      <c r="AZ13" s="108"/>
      <c r="BA13" s="118" t="n">
        <f aca="false">'EO9904.1'!AW13</f>
        <v>286885.874371099</v>
      </c>
      <c r="BB13" s="118" t="n">
        <f aca="false">AW13-BA13</f>
        <v>99682.8151454374</v>
      </c>
      <c r="BC13" s="108"/>
      <c r="BD13" s="119"/>
    </row>
    <row r="14" customFormat="false" ht="12.75" hidden="false" customHeight="false" outlineLevel="0" collapsed="false">
      <c r="A14" s="25" t="n">
        <f aca="false">EDATE(A13,1)</f>
        <v>37073</v>
      </c>
      <c r="B14" s="114" t="n">
        <f aca="false">'EO9904.1'!B14</f>
        <v>3704</v>
      </c>
      <c r="C14" s="110"/>
      <c r="D14" s="97" t="n">
        <f aca="false">B14+C14</f>
        <v>3704</v>
      </c>
      <c r="E14" s="86" t="n">
        <f aca="false">IF(Z14=0,0,IF(AND(Z14=1,$H$3=1),D14*U14,IF($H$3=2,D14,"N/A")))</f>
        <v>114824</v>
      </c>
      <c r="F14" s="86" t="n">
        <f aca="false">E14*Y14</f>
        <v>112451.529823631</v>
      </c>
      <c r="G14" s="98" t="n">
        <f aca="false">VLOOKUP($A14,[1]!Table,MATCH(G$4,[1]!Curves,0))</f>
        <v>5.63</v>
      </c>
      <c r="H14" s="115" t="n">
        <f aca="false">G14</f>
        <v>5.63</v>
      </c>
      <c r="I14" s="120" t="n">
        <f aca="false">I13</f>
        <v>2.115</v>
      </c>
      <c r="J14" s="98" t="n">
        <f aca="false">VLOOKUP($A14,[1]!Table,MATCH(J$4,[1]!Curves,0))</f>
        <v>0.0175</v>
      </c>
      <c r="K14" s="115" t="n">
        <f aca="false">J14</f>
        <v>0.0175</v>
      </c>
      <c r="L14" s="103" t="n">
        <f aca="false">L13</f>
        <v>0</v>
      </c>
      <c r="M14" s="98" t="n">
        <f aca="false">VLOOKUP($A14,[1]!Table,MATCH(M$4,[1]!Curves,0))</f>
        <v>0.015</v>
      </c>
      <c r="N14" s="115" t="n">
        <f aca="false">M14</f>
        <v>0.015</v>
      </c>
      <c r="O14" s="103" t="n">
        <f aca="false">O13</f>
        <v>0</v>
      </c>
      <c r="P14" s="102"/>
      <c r="Q14" s="103" t="n">
        <f aca="false">M14+J14+G14</f>
        <v>5.6625</v>
      </c>
      <c r="R14" s="103" t="n">
        <f aca="false">N14+K14+H14</f>
        <v>5.6625</v>
      </c>
      <c r="S14" s="103" t="n">
        <f aca="false">O14+L14+I14</f>
        <v>2.115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633102.112907045</v>
      </c>
      <c r="AD14" s="90" t="n">
        <f aca="false">$F14*H14</f>
        <v>633102.112907045</v>
      </c>
      <c r="AE14" s="90" t="n">
        <f aca="false">$F14*I14</f>
        <v>237834.98557698</v>
      </c>
      <c r="AF14" s="90" t="n">
        <f aca="false">$F14*J14</f>
        <v>1967.90177191355</v>
      </c>
      <c r="AG14" s="90" t="n">
        <f aca="false">$F14*K14</f>
        <v>1967.90177191355</v>
      </c>
      <c r="AH14" s="90" t="n">
        <f aca="false">$F14*L14</f>
        <v>0</v>
      </c>
      <c r="AI14" s="90" t="n">
        <f aca="false">$F14*M14</f>
        <v>1686.77294735447</v>
      </c>
      <c r="AJ14" s="90" t="n">
        <f aca="false">$F14*N14</f>
        <v>1686.77294735447</v>
      </c>
      <c r="AK14" s="90" t="n">
        <f aca="false">F14*O14</f>
        <v>0</v>
      </c>
      <c r="AL14" s="94"/>
      <c r="AM14" s="90" t="n">
        <f aca="false">-CHOOSE($G$3,AC14-AE14,AE14-AC14)</f>
        <v>395267.127330064</v>
      </c>
      <c r="AN14" s="90" t="n">
        <f aca="false">-CHOOSE($G$3,AF14-AH14,AH14-AF14)</f>
        <v>1967.90177191355</v>
      </c>
      <c r="AO14" s="90" t="n">
        <f aca="false">-CHOOSE($G$3,AI14-AL14,AK14-AI14)</f>
        <v>1686.77294735447</v>
      </c>
      <c r="AP14" s="107" t="n">
        <f aca="false">SUM(AM14:AO14)</f>
        <v>398921.802049332</v>
      </c>
      <c r="AR14" s="90" t="n">
        <f aca="false">-CHOOSE($G$3,AD14-AC14,AC14-AD14)</f>
        <v>-0</v>
      </c>
      <c r="AS14" s="90" t="n">
        <f aca="false">-CHOOSE($G$3,AG14-AF14,AF14-AG14)</f>
        <v>-0</v>
      </c>
      <c r="AT14" s="90" t="n">
        <f aca="false">-CHOOSE($G$3,AJ14-AI14,AI14-AJ14:AJ15)</f>
        <v>-0</v>
      </c>
      <c r="AU14" s="107" t="n">
        <f aca="false">AR14+AS14+AT14</f>
        <v>-0</v>
      </c>
      <c r="AV14" s="107"/>
      <c r="AW14" s="91" t="n">
        <f aca="false">AU14+AP14</f>
        <v>398921.802049332</v>
      </c>
      <c r="AY14" s="91" t="n">
        <f aca="false">AK14+AH14+AE14</f>
        <v>237834.98557698</v>
      </c>
      <c r="AZ14" s="108"/>
      <c r="BA14" s="118" t="n">
        <f aca="false">'EO9904.1'!AW14</f>
        <v>303146.834098546</v>
      </c>
      <c r="BB14" s="118" t="n">
        <f aca="false">AW14-BA14</f>
        <v>95774.9679507869</v>
      </c>
      <c r="BC14" s="108"/>
      <c r="BD14" s="119"/>
    </row>
    <row r="15" customFormat="false" ht="12.75" hidden="false" customHeight="false" outlineLevel="0" collapsed="false">
      <c r="A15" s="25" t="n">
        <f aca="false">EDATE(A14,1)</f>
        <v>37104</v>
      </c>
      <c r="B15" s="114" t="n">
        <f aca="false">'EO9904.1'!B15</f>
        <v>3704</v>
      </c>
      <c r="C15" s="110"/>
      <c r="D15" s="97" t="n">
        <f aca="false">B15+C15</f>
        <v>3704</v>
      </c>
      <c r="E15" s="86" t="n">
        <f aca="false">IF(Z15=0,0,IF(AND(Z15=1,$H$3=1),D15*U15,IF($H$3=2,D15,"N/A")))</f>
        <v>114824</v>
      </c>
      <c r="F15" s="86" t="n">
        <f aca="false">E15*Y15</f>
        <v>111970.046290166</v>
      </c>
      <c r="G15" s="98" t="n">
        <f aca="false">VLOOKUP($A15,[1]!Table,MATCH(G$4,[1]!Curves,0))</f>
        <v>5.64</v>
      </c>
      <c r="H15" s="115" t="n">
        <f aca="false">G15</f>
        <v>5.64</v>
      </c>
      <c r="I15" s="120" t="n">
        <f aca="false">I14</f>
        <v>2.115</v>
      </c>
      <c r="J15" s="98" t="n">
        <f aca="false">VLOOKUP($A15,[1]!Table,MATCH(J$4,[1]!Curves,0))</f>
        <v>0.0175</v>
      </c>
      <c r="K15" s="115" t="n">
        <f aca="false">J15</f>
        <v>0.0175</v>
      </c>
      <c r="L15" s="103" t="n">
        <f aca="false">L14</f>
        <v>0</v>
      </c>
      <c r="M15" s="98" t="n">
        <f aca="false">VLOOKUP($A15,[1]!Table,MATCH(M$4,[1]!Curves,0))</f>
        <v>0.015</v>
      </c>
      <c r="N15" s="115" t="n">
        <f aca="false">M15</f>
        <v>0.015</v>
      </c>
      <c r="O15" s="103" t="n">
        <f aca="false">O14</f>
        <v>0</v>
      </c>
      <c r="P15" s="102"/>
      <c r="Q15" s="103" t="n">
        <f aca="false">M15+J15+G15</f>
        <v>5.6725</v>
      </c>
      <c r="R15" s="103" t="n">
        <f aca="false">N15+K15+H15</f>
        <v>5.6725</v>
      </c>
      <c r="S15" s="103" t="n">
        <f aca="false">O15+L15+I15</f>
        <v>2.115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631511.061076534</v>
      </c>
      <c r="AD15" s="90" t="n">
        <f aca="false">$F15*H15</f>
        <v>631511.061076534</v>
      </c>
      <c r="AE15" s="90" t="n">
        <f aca="false">$F15*I15</f>
        <v>236816.6479037</v>
      </c>
      <c r="AF15" s="90" t="n">
        <f aca="false">$F15*J15</f>
        <v>1959.4758100779</v>
      </c>
      <c r="AG15" s="90" t="n">
        <f aca="false">$F15*K15</f>
        <v>1959.4758100779</v>
      </c>
      <c r="AH15" s="90" t="n">
        <f aca="false">$F15*L15</f>
        <v>0</v>
      </c>
      <c r="AI15" s="90" t="n">
        <f aca="false">$F15*M15</f>
        <v>1679.55069435249</v>
      </c>
      <c r="AJ15" s="90" t="n">
        <f aca="false">$F15*N15</f>
        <v>1679.55069435249</v>
      </c>
      <c r="AK15" s="90" t="n">
        <f aca="false">F15*O15</f>
        <v>0</v>
      </c>
      <c r="AL15" s="94"/>
      <c r="AM15" s="90" t="n">
        <f aca="false">-CHOOSE($G$3,AC15-AE15,AE15-AC15)</f>
        <v>394694.413172834</v>
      </c>
      <c r="AN15" s="90" t="n">
        <f aca="false">-CHOOSE($G$3,AF15-AH15,AH15-AF15)</f>
        <v>1959.4758100779</v>
      </c>
      <c r="AO15" s="90" t="n">
        <f aca="false">-CHOOSE($G$3,AI15-AL15,AK15-AI15)</f>
        <v>1679.55069435249</v>
      </c>
      <c r="AP15" s="107" t="n">
        <f aca="false">SUM(AM15:AO15)</f>
        <v>398333.439677264</v>
      </c>
      <c r="AR15" s="90" t="n">
        <f aca="false">-CHOOSE($G$3,AD15-AC15,AC15-AD15)</f>
        <v>-0</v>
      </c>
      <c r="AS15" s="90" t="n">
        <f aca="false">-CHOOSE($G$3,AG15-AF15,AF15-AG15)</f>
        <v>-0</v>
      </c>
      <c r="AT15" s="90" t="n">
        <f aca="false">-CHOOSE($G$3,AJ15-AI15,AI15-AJ15:AJ16)</f>
        <v>-0</v>
      </c>
      <c r="AU15" s="107" t="n">
        <f aca="false">AR15+AS15+AT15</f>
        <v>-0</v>
      </c>
      <c r="AV15" s="107"/>
      <c r="AW15" s="91" t="n">
        <f aca="false">AU15+AP15</f>
        <v>398333.439677264</v>
      </c>
      <c r="AY15" s="91" t="n">
        <f aca="false">AK15+AH15+AE15</f>
        <v>236816.6479037</v>
      </c>
      <c r="AZ15" s="108"/>
      <c r="BA15" s="118" t="n">
        <f aca="false">'EO9904.1'!AW15</f>
        <v>311142.364631112</v>
      </c>
      <c r="BB15" s="118" t="n">
        <f aca="false">AW15-BA15</f>
        <v>87191.075046152</v>
      </c>
      <c r="BC15" s="108"/>
      <c r="BD15" s="119"/>
    </row>
    <row r="16" customFormat="false" ht="12.75" hidden="false" customHeight="false" outlineLevel="0" collapsed="false">
      <c r="A16" s="25" t="n">
        <f aca="false">EDATE(A15,1)</f>
        <v>37135</v>
      </c>
      <c r="B16" s="114" t="n">
        <f aca="false">'EO9904.1'!B16</f>
        <v>3704</v>
      </c>
      <c r="C16" s="110"/>
      <c r="D16" s="97" t="n">
        <f aca="false">B16+C16</f>
        <v>3704</v>
      </c>
      <c r="E16" s="86" t="n">
        <f aca="false">IF(Z16=0,0,IF(AND(Z16=1,$H$3=1),D16*U16,IF($H$3=2,D16,"N/A")))</f>
        <v>111120</v>
      </c>
      <c r="F16" s="86" t="n">
        <f aca="false">E16*Y16</f>
        <v>107903.201084948</v>
      </c>
      <c r="G16" s="98" t="n">
        <f aca="false">VLOOKUP($A16,[1]!Table,MATCH(G$4,[1]!Curves,0))</f>
        <v>5.59</v>
      </c>
      <c r="H16" s="115" t="n">
        <f aca="false">G16</f>
        <v>5.59</v>
      </c>
      <c r="I16" s="120" t="n">
        <f aca="false">I15</f>
        <v>2.115</v>
      </c>
      <c r="J16" s="98" t="n">
        <f aca="false">VLOOKUP($A16,[1]!Table,MATCH(J$4,[1]!Curves,0))</f>
        <v>0.0175</v>
      </c>
      <c r="K16" s="115" t="n">
        <f aca="false">J16</f>
        <v>0.0175</v>
      </c>
      <c r="L16" s="103" t="n">
        <f aca="false">L15</f>
        <v>0</v>
      </c>
      <c r="M16" s="98" t="n">
        <f aca="false">VLOOKUP($A16,[1]!Table,MATCH(M$4,[1]!Curves,0))</f>
        <v>0.015</v>
      </c>
      <c r="N16" s="115" t="n">
        <f aca="false">M16</f>
        <v>0.015</v>
      </c>
      <c r="O16" s="103" t="n">
        <f aca="false">O15</f>
        <v>0</v>
      </c>
      <c r="P16" s="102"/>
      <c r="Q16" s="103" t="n">
        <f aca="false">M16+J16+G16</f>
        <v>5.6225</v>
      </c>
      <c r="R16" s="103" t="n">
        <f aca="false">N16+K16+H16</f>
        <v>5.6225</v>
      </c>
      <c r="S16" s="103" t="n">
        <f aca="false">O16+L16+I16</f>
        <v>2.115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603178.894064861</v>
      </c>
      <c r="AD16" s="90" t="n">
        <f aca="false">$F16*H16</f>
        <v>603178.894064861</v>
      </c>
      <c r="AE16" s="90" t="n">
        <f aca="false">$F16*I16</f>
        <v>228215.270294666</v>
      </c>
      <c r="AF16" s="90" t="n">
        <f aca="false">$F16*J16</f>
        <v>1888.3060189866</v>
      </c>
      <c r="AG16" s="90" t="n">
        <f aca="false">$F16*K16</f>
        <v>1888.3060189866</v>
      </c>
      <c r="AH16" s="90" t="n">
        <f aca="false">$F16*L16</f>
        <v>0</v>
      </c>
      <c r="AI16" s="90" t="n">
        <f aca="false">$F16*M16</f>
        <v>1618.54801627423</v>
      </c>
      <c r="AJ16" s="90" t="n">
        <f aca="false">$F16*N16</f>
        <v>1618.54801627423</v>
      </c>
      <c r="AK16" s="90" t="n">
        <f aca="false">F16*O16</f>
        <v>0</v>
      </c>
      <c r="AL16" s="94"/>
      <c r="AM16" s="90" t="n">
        <f aca="false">-CHOOSE($G$3,AC16-AE16,AE16-AC16)</f>
        <v>374963.623770195</v>
      </c>
      <c r="AN16" s="90" t="n">
        <f aca="false">-CHOOSE($G$3,AF16-AH16,AH16-AF16)</f>
        <v>1888.3060189866</v>
      </c>
      <c r="AO16" s="90" t="n">
        <f aca="false">-CHOOSE($G$3,AI16-AL16,AK16-AI16)</f>
        <v>1618.54801627423</v>
      </c>
      <c r="AP16" s="107" t="n">
        <f aca="false">SUM(AM16:AO16)</f>
        <v>378470.477805456</v>
      </c>
      <c r="AR16" s="90" t="n">
        <f aca="false">-CHOOSE($G$3,AD16-AC16,AC16-AD16)</f>
        <v>-0</v>
      </c>
      <c r="AS16" s="90" t="n">
        <f aca="false">-CHOOSE($G$3,AG16-AF16,AF16-AG16)</f>
        <v>-0</v>
      </c>
      <c r="AT16" s="90" t="n">
        <f aca="false">-CHOOSE($G$3,AJ16-AI16,AI16-AJ16:AJ17)</f>
        <v>-0</v>
      </c>
      <c r="AU16" s="107" t="n">
        <f aca="false">AR16+AS16+AT16</f>
        <v>-0</v>
      </c>
      <c r="AV16" s="107"/>
      <c r="AW16" s="91" t="n">
        <f aca="false">AU16+AP16</f>
        <v>378470.477805456</v>
      </c>
      <c r="AY16" s="91" t="n">
        <f aca="false">AK16+AH16+AE16</f>
        <v>228215.270294666</v>
      </c>
      <c r="AZ16" s="108"/>
      <c r="BA16" s="118" t="n">
        <f aca="false">'EO9904.1'!AW16</f>
        <v>301373.640630261</v>
      </c>
      <c r="BB16" s="118" t="n">
        <f aca="false">AW16-BA16</f>
        <v>77096.8371751956</v>
      </c>
      <c r="BC16" s="108"/>
      <c r="BD16" s="119"/>
    </row>
    <row r="17" customFormat="false" ht="12.75" hidden="false" customHeight="false" outlineLevel="0" collapsed="false">
      <c r="A17" s="25" t="n">
        <f aca="false">EDATE(A16,1)</f>
        <v>37165</v>
      </c>
      <c r="B17" s="114" t="n">
        <f aca="false">'EO9904.1'!B17</f>
        <v>3704</v>
      </c>
      <c r="C17" s="110"/>
      <c r="D17" s="97" t="n">
        <f aca="false">B17+C17</f>
        <v>3704</v>
      </c>
      <c r="E17" s="86" t="n">
        <f aca="false">IF(Z17=0,0,IF(AND(Z17=1,$H$3=1),D17*U17,IF($H$3=2,D17,"N/A")))</f>
        <v>114824</v>
      </c>
      <c r="F17" s="86" t="n">
        <f aca="false">E17*Y17</f>
        <v>111049.377993813</v>
      </c>
      <c r="G17" s="98" t="n">
        <f aca="false">VLOOKUP($A17,[1]!Table,MATCH(G$4,[1]!Curves,0))</f>
        <v>5.598</v>
      </c>
      <c r="H17" s="115" t="n">
        <f aca="false">G17</f>
        <v>5.598</v>
      </c>
      <c r="I17" s="120" t="n">
        <f aca="false">I16</f>
        <v>2.115</v>
      </c>
      <c r="J17" s="98" t="n">
        <f aca="false">VLOOKUP($A17,[1]!Table,MATCH(J$4,[1]!Curves,0))</f>
        <v>0.0175</v>
      </c>
      <c r="K17" s="115" t="n">
        <f aca="false">J17</f>
        <v>0.0175</v>
      </c>
      <c r="L17" s="103" t="n">
        <f aca="false">L16</f>
        <v>0</v>
      </c>
      <c r="M17" s="98" t="n">
        <f aca="false">VLOOKUP($A17,[1]!Table,MATCH(M$4,[1]!Curves,0))</f>
        <v>0.015</v>
      </c>
      <c r="N17" s="115" t="n">
        <f aca="false">M17</f>
        <v>0.015</v>
      </c>
      <c r="O17" s="103" t="n">
        <f aca="false">O16</f>
        <v>0</v>
      </c>
      <c r="P17" s="102"/>
      <c r="Q17" s="103" t="n">
        <f aca="false">M17+J17+G17</f>
        <v>5.6305</v>
      </c>
      <c r="R17" s="103" t="n">
        <f aca="false">N17+K17+H17</f>
        <v>5.6305</v>
      </c>
      <c r="S17" s="103" t="n">
        <f aca="false">O17+L17+I17</f>
        <v>2.115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621654.418009365</v>
      </c>
      <c r="AD17" s="90" t="n">
        <f aca="false">$F17*H17</f>
        <v>621654.418009365</v>
      </c>
      <c r="AE17" s="90" t="n">
        <f aca="false">$F17*I17</f>
        <v>234869.434456915</v>
      </c>
      <c r="AF17" s="90" t="n">
        <f aca="false">$F17*J17</f>
        <v>1943.36411489173</v>
      </c>
      <c r="AG17" s="90" t="n">
        <f aca="false">$F17*K17</f>
        <v>1943.36411489173</v>
      </c>
      <c r="AH17" s="90" t="n">
        <f aca="false">$F17*L17</f>
        <v>0</v>
      </c>
      <c r="AI17" s="90" t="n">
        <f aca="false">$F17*M17</f>
        <v>1665.7406699072</v>
      </c>
      <c r="AJ17" s="90" t="n">
        <f aca="false">$F17*N17</f>
        <v>1665.7406699072</v>
      </c>
      <c r="AK17" s="90" t="n">
        <f aca="false">F17*O17</f>
        <v>0</v>
      </c>
      <c r="AL17" s="94"/>
      <c r="AM17" s="90" t="n">
        <f aca="false">-CHOOSE($G$3,AC17-AE17,AE17-AC17)</f>
        <v>386784.983552451</v>
      </c>
      <c r="AN17" s="90" t="n">
        <f aca="false">-CHOOSE($G$3,AF17-AH17,AH17-AF17)</f>
        <v>1943.36411489173</v>
      </c>
      <c r="AO17" s="90" t="n">
        <f aca="false">-CHOOSE($G$3,AI17-AL17,AK17-AI17)</f>
        <v>1665.7406699072</v>
      </c>
      <c r="AP17" s="107" t="n">
        <f aca="false">SUM(AM17:AO17)</f>
        <v>390394.08833725</v>
      </c>
      <c r="AR17" s="90" t="n">
        <f aca="false">-CHOOSE($G$3,AD17-AC17,AC17-AD17)</f>
        <v>-0</v>
      </c>
      <c r="AS17" s="90" t="n">
        <f aca="false">-CHOOSE($G$3,AG17-AF17,AF17-AG17)</f>
        <v>-0</v>
      </c>
      <c r="AT17" s="90" t="n">
        <f aca="false">-CHOOSE($G$3,AJ17-AI17,AI17-AJ17:AJ18)</f>
        <v>-0</v>
      </c>
      <c r="AU17" s="107" t="n">
        <f aca="false">AR17+AS17+AT17</f>
        <v>-0</v>
      </c>
      <c r="AV17" s="107"/>
      <c r="AW17" s="91" t="n">
        <f aca="false">AU17+AP17</f>
        <v>390394.08833725</v>
      </c>
      <c r="AY17" s="91" t="n">
        <f aca="false">AK17+AH17+AE17</f>
        <v>234869.434456915</v>
      </c>
      <c r="AZ17" s="108"/>
      <c r="BA17" s="118" t="n">
        <f aca="false">'EO9904.1'!AW17</f>
        <v>311371.350956852</v>
      </c>
      <c r="BB17" s="118" t="n">
        <f aca="false">AW17-BA17</f>
        <v>79022.7373803974</v>
      </c>
      <c r="BC17" s="108"/>
      <c r="BD17" s="119"/>
    </row>
    <row r="18" customFormat="false" ht="12.75" hidden="false" customHeight="false" outlineLevel="0" collapsed="false">
      <c r="A18" s="25" t="n">
        <f aca="false">EDATE(A17,1)</f>
        <v>37196</v>
      </c>
      <c r="B18" s="114" t="n">
        <f aca="false">'EO9904.1'!B18</f>
        <v>3704</v>
      </c>
      <c r="C18" s="110"/>
      <c r="D18" s="97" t="n">
        <f aca="false">B18+C18</f>
        <v>3704</v>
      </c>
      <c r="E18" s="86" t="n">
        <f aca="false">IF(Z18=0,0,IF(AND(Z18=1,$H$3=1),D18*U18,IF($H$3=2,D18,"N/A")))</f>
        <v>111120</v>
      </c>
      <c r="F18" s="86" t="n">
        <f aca="false">E18*Y18</f>
        <v>107014.216920537</v>
      </c>
      <c r="G18" s="98" t="n">
        <f aca="false">VLOOKUP($A18,[1]!Table,MATCH(G$4,[1]!Curves,0))</f>
        <v>5.668</v>
      </c>
      <c r="H18" s="115" t="n">
        <f aca="false">G18</f>
        <v>5.668</v>
      </c>
      <c r="I18" s="120" t="n">
        <f aca="false">I17</f>
        <v>2.115</v>
      </c>
      <c r="J18" s="98" t="n">
        <f aca="false">VLOOKUP($A18,[1]!Table,MATCH(J$4,[1]!Curves,0))</f>
        <v>0.02</v>
      </c>
      <c r="K18" s="115" t="n">
        <f aca="false">J18</f>
        <v>0.02</v>
      </c>
      <c r="L18" s="103" t="n">
        <f aca="false">L17</f>
        <v>0</v>
      </c>
      <c r="M18" s="98" t="n">
        <f aca="false">VLOOKUP($A18,[1]!Table,MATCH(M$4,[1]!Curves,0))</f>
        <v>0.02</v>
      </c>
      <c r="N18" s="115" t="n">
        <f aca="false">M18</f>
        <v>0.02</v>
      </c>
      <c r="O18" s="103" t="n">
        <f aca="false">O17</f>
        <v>0</v>
      </c>
      <c r="P18" s="102"/>
      <c r="Q18" s="103" t="n">
        <f aca="false">M18+J18+G18</f>
        <v>5.708</v>
      </c>
      <c r="R18" s="103" t="n">
        <f aca="false">N18+K18+H18</f>
        <v>5.708</v>
      </c>
      <c r="S18" s="103" t="n">
        <f aca="false">O18+L18+I18</f>
        <v>2.115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606556.581505605</v>
      </c>
      <c r="AD18" s="90" t="n">
        <f aca="false">$F18*H18</f>
        <v>606556.581505605</v>
      </c>
      <c r="AE18" s="90" t="n">
        <f aca="false">$F18*I18</f>
        <v>226335.068786936</v>
      </c>
      <c r="AF18" s="90" t="n">
        <f aca="false">$F18*J18</f>
        <v>2140.28433841075</v>
      </c>
      <c r="AG18" s="90" t="n">
        <f aca="false">$F18*K18</f>
        <v>2140.28433841075</v>
      </c>
      <c r="AH18" s="90" t="n">
        <f aca="false">$F18*L18</f>
        <v>0</v>
      </c>
      <c r="AI18" s="90" t="n">
        <f aca="false">$F18*M18</f>
        <v>2140.28433841075</v>
      </c>
      <c r="AJ18" s="90" t="n">
        <f aca="false">$F18*N18</f>
        <v>2140.28433841075</v>
      </c>
      <c r="AK18" s="90" t="n">
        <f aca="false">F18*O18</f>
        <v>0</v>
      </c>
      <c r="AL18" s="94"/>
      <c r="AM18" s="90" t="n">
        <f aca="false">-CHOOSE($G$3,AC18-AE18,AE18-AC18)</f>
        <v>380221.512718669</v>
      </c>
      <c r="AN18" s="90" t="n">
        <f aca="false">-CHOOSE($G$3,AF18-AH18,AH18-AF18)</f>
        <v>2140.28433841075</v>
      </c>
      <c r="AO18" s="90" t="n">
        <f aca="false">-CHOOSE($G$3,AI18-AL18,AK18-AI18)</f>
        <v>2140.28433841075</v>
      </c>
      <c r="AP18" s="107" t="n">
        <f aca="false">SUM(AM18:AO18)</f>
        <v>384502.08139549</v>
      </c>
      <c r="AR18" s="90" t="n">
        <f aca="false">-CHOOSE($G$3,AD18-AC18,AC18-AD18)</f>
        <v>-0</v>
      </c>
      <c r="AS18" s="90" t="n">
        <f aca="false">-CHOOSE($G$3,AG18-AF18,AF18-AG18)</f>
        <v>-0</v>
      </c>
      <c r="AT18" s="90" t="n">
        <f aca="false">-CHOOSE($G$3,AJ18-AI18,AI18-AJ18:AJ19)</f>
        <v>-0</v>
      </c>
      <c r="AU18" s="107" t="n">
        <f aca="false">AR18+AS18+AT18</f>
        <v>-0</v>
      </c>
      <c r="AV18" s="107"/>
      <c r="AW18" s="91" t="n">
        <f aca="false">AU18+AP18</f>
        <v>384502.08139549</v>
      </c>
      <c r="AY18" s="91" t="n">
        <f aca="false">AK18+AH18+AE18</f>
        <v>226335.068786936</v>
      </c>
      <c r="AZ18" s="108"/>
      <c r="BA18" s="118" t="n">
        <f aca="false">'EO9904.1'!AW18</f>
        <v>307890.603502078</v>
      </c>
      <c r="BB18" s="118" t="n">
        <f aca="false">AW18-BA18</f>
        <v>76611.4778934126</v>
      </c>
      <c r="BC18" s="108"/>
      <c r="BD18" s="119"/>
    </row>
    <row r="19" customFormat="false" ht="12.75" hidden="false" customHeight="false" outlineLevel="0" collapsed="false">
      <c r="A19" s="25" t="n">
        <f aca="false">EDATE(A18,1)</f>
        <v>37226</v>
      </c>
      <c r="B19" s="114" t="n">
        <f aca="false">'EO9904.1'!B19</f>
        <v>4288</v>
      </c>
      <c r="C19" s="110"/>
      <c r="D19" s="97" t="n">
        <f aca="false">B19+C19</f>
        <v>4288</v>
      </c>
      <c r="E19" s="86" t="n">
        <f aca="false">IF(Z19=0,0,IF(AND(Z19=1,$H$3=1),D19*U19,IF($H$3=2,D19,"N/A")))</f>
        <v>132928</v>
      </c>
      <c r="F19" s="86" t="n">
        <f aca="false">E19*Y19</f>
        <v>127499.534305516</v>
      </c>
      <c r="G19" s="98" t="n">
        <f aca="false">VLOOKUP($A19,[1]!Table,MATCH(G$4,[1]!Curves,0))</f>
        <v>5.763</v>
      </c>
      <c r="H19" s="115" t="n">
        <f aca="false">G19</f>
        <v>5.763</v>
      </c>
      <c r="I19" s="120" t="n">
        <f aca="false">I18</f>
        <v>2.115</v>
      </c>
      <c r="J19" s="98" t="n">
        <f aca="false">VLOOKUP($A19,[1]!Table,MATCH(J$4,[1]!Curves,0))</f>
        <v>0.02</v>
      </c>
      <c r="K19" s="115" t="n">
        <f aca="false">J19</f>
        <v>0.02</v>
      </c>
      <c r="L19" s="103" t="n">
        <f aca="false">L18</f>
        <v>0</v>
      </c>
      <c r="M19" s="98" t="n">
        <f aca="false">VLOOKUP($A19,[1]!Table,MATCH(M$4,[1]!Curves,0))</f>
        <v>0.02</v>
      </c>
      <c r="N19" s="115" t="n">
        <f aca="false">M19</f>
        <v>0.02</v>
      </c>
      <c r="O19" s="103" t="n">
        <f aca="false">O18</f>
        <v>0</v>
      </c>
      <c r="P19" s="102"/>
      <c r="Q19" s="103" t="n">
        <f aca="false">M19+J19+G19</f>
        <v>5.803</v>
      </c>
      <c r="R19" s="103" t="n">
        <f aca="false">N19+K19+H19</f>
        <v>5.803</v>
      </c>
      <c r="S19" s="103" t="n">
        <f aca="false">O19+L19+I19</f>
        <v>2.115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734779.816202689</v>
      </c>
      <c r="AD19" s="90" t="n">
        <f aca="false">$F19*H19</f>
        <v>734779.816202689</v>
      </c>
      <c r="AE19" s="90" t="n">
        <f aca="false">$F19*I19</f>
        <v>269661.515056166</v>
      </c>
      <c r="AF19" s="90" t="n">
        <f aca="false">$F19*J19</f>
        <v>2549.99068611032</v>
      </c>
      <c r="AG19" s="90" t="n">
        <f aca="false">$F19*K19</f>
        <v>2549.99068611032</v>
      </c>
      <c r="AH19" s="90" t="n">
        <f aca="false">$F19*L19</f>
        <v>0</v>
      </c>
      <c r="AI19" s="90" t="n">
        <f aca="false">$F19*M19</f>
        <v>2549.99068611032</v>
      </c>
      <c r="AJ19" s="90" t="n">
        <f aca="false">$F19*N19</f>
        <v>2549.99068611032</v>
      </c>
      <c r="AK19" s="90" t="n">
        <f aca="false">F19*O19</f>
        <v>0</v>
      </c>
      <c r="AL19" s="94"/>
      <c r="AM19" s="90" t="n">
        <f aca="false">-CHOOSE($G$3,AC19-AE19,AE19-AC19)</f>
        <v>465118.301146522</v>
      </c>
      <c r="AN19" s="90" t="n">
        <f aca="false">-CHOOSE($G$3,AF19-AH19,AH19-AF19)</f>
        <v>2549.99068611032</v>
      </c>
      <c r="AO19" s="90" t="n">
        <f aca="false">-CHOOSE($G$3,AI19-AL19,AK19-AI19)</f>
        <v>2549.99068611032</v>
      </c>
      <c r="AP19" s="107" t="n">
        <f aca="false">SUM(AM19:AO19)</f>
        <v>470218.282518743</v>
      </c>
      <c r="AR19" s="90" t="n">
        <f aca="false">-CHOOSE($G$3,AD19-AC19,AC19-AD19)</f>
        <v>-0</v>
      </c>
      <c r="AS19" s="90" t="n">
        <f aca="false">-CHOOSE($G$3,AG19-AF19,AF19-AG19)</f>
        <v>-0</v>
      </c>
      <c r="AT19" s="90" t="n">
        <f aca="false">-CHOOSE($G$3,AJ19-AI19,AI19-AJ19:AJ20)</f>
        <v>-0</v>
      </c>
      <c r="AU19" s="107" t="n">
        <f aca="false">AR19+AS19+AT19</f>
        <v>-0</v>
      </c>
      <c r="AV19" s="107"/>
      <c r="AW19" s="91" t="n">
        <f aca="false">AU19+AP19</f>
        <v>470218.282518743</v>
      </c>
      <c r="AY19" s="91" t="n">
        <f aca="false">AK19+AH19+AE19</f>
        <v>269661.515056166</v>
      </c>
      <c r="AZ19" s="108"/>
      <c r="BA19" s="118" t="n">
        <f aca="false">'EO9904.1'!AW19</f>
        <v>374759.381184203</v>
      </c>
      <c r="BB19" s="118" t="n">
        <f aca="false">AW19-BA19</f>
        <v>95458.9013345398</v>
      </c>
      <c r="BC19" s="108"/>
      <c r="BD19" s="119"/>
    </row>
    <row r="20" customFormat="false" ht="12.75" hidden="false" customHeight="false" outlineLevel="0" collapsed="false">
      <c r="A20" s="25" t="n">
        <f aca="false">EDATE(A19,1)</f>
        <v>37257</v>
      </c>
      <c r="B20" s="114" t="n">
        <f aca="false">'EO9904.1'!B20</f>
        <v>4288</v>
      </c>
      <c r="C20" s="110"/>
      <c r="D20" s="97" t="n">
        <f aca="false">B20+C20</f>
        <v>4288</v>
      </c>
      <c r="E20" s="86" t="n">
        <f aca="false">IF(Z20=0,0,IF(AND(Z20=1,$H$3=1),D20*U20,IF($H$3=2,D20,"N/A")))</f>
        <v>132928</v>
      </c>
      <c r="F20" s="86" t="n">
        <f aca="false">E20*Y20</f>
        <v>126959.801085599</v>
      </c>
      <c r="G20" s="98" t="n">
        <f aca="false">VLOOKUP($A20,[1]!Table,MATCH(G$4,[1]!Curves,0))</f>
        <v>5.768</v>
      </c>
      <c r="H20" s="115" t="n">
        <f aca="false">G20</f>
        <v>5.768</v>
      </c>
      <c r="I20" s="120" t="n">
        <f aca="false">I19</f>
        <v>2.115</v>
      </c>
      <c r="J20" s="98" t="n">
        <f aca="false">VLOOKUP($A20,[1]!Table,MATCH(J$4,[1]!Curves,0))</f>
        <v>0.02</v>
      </c>
      <c r="K20" s="115" t="n">
        <f aca="false">J20</f>
        <v>0.02</v>
      </c>
      <c r="L20" s="103" t="n">
        <f aca="false">L19</f>
        <v>0</v>
      </c>
      <c r="M20" s="98" t="n">
        <f aca="false">VLOOKUP($A20,[1]!Table,MATCH(M$4,[1]!Curves,0))</f>
        <v>0.02</v>
      </c>
      <c r="N20" s="115" t="n">
        <f aca="false">M20</f>
        <v>0.02</v>
      </c>
      <c r="O20" s="103" t="n">
        <f aca="false">O19</f>
        <v>0</v>
      </c>
      <c r="P20" s="102"/>
      <c r="Q20" s="103" t="n">
        <f aca="false">M20+J20+G20</f>
        <v>5.808</v>
      </c>
      <c r="R20" s="103" t="n">
        <f aca="false">N20+K20+H20</f>
        <v>5.808</v>
      </c>
      <c r="S20" s="103" t="n">
        <f aca="false">O20+L20+I20</f>
        <v>2.115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732304.132661737</v>
      </c>
      <c r="AD20" s="90" t="n">
        <f aca="false">$F20*H20</f>
        <v>732304.132661737</v>
      </c>
      <c r="AE20" s="90" t="n">
        <f aca="false">$F20*I20</f>
        <v>268519.979296042</v>
      </c>
      <c r="AF20" s="90" t="n">
        <f aca="false">$F20*J20</f>
        <v>2539.19602171198</v>
      </c>
      <c r="AG20" s="90" t="n">
        <f aca="false">$F20*K20</f>
        <v>2539.19602171198</v>
      </c>
      <c r="AH20" s="90" t="n">
        <f aca="false">$F20*L20</f>
        <v>0</v>
      </c>
      <c r="AI20" s="90" t="n">
        <f aca="false">$F20*M20</f>
        <v>2539.19602171198</v>
      </c>
      <c r="AJ20" s="90" t="n">
        <f aca="false">$F20*N20</f>
        <v>2539.19602171198</v>
      </c>
      <c r="AK20" s="90" t="n">
        <f aca="false">F20*O20</f>
        <v>0</v>
      </c>
      <c r="AL20" s="94"/>
      <c r="AM20" s="90" t="n">
        <f aca="false">-CHOOSE($G$3,AC20-AE20,AE20-AC20)</f>
        <v>463784.153365694</v>
      </c>
      <c r="AN20" s="90" t="n">
        <f aca="false">-CHOOSE($G$3,AF20-AH20,AH20-AF20)</f>
        <v>2539.19602171198</v>
      </c>
      <c r="AO20" s="90" t="n">
        <f aca="false">-CHOOSE($G$3,AI20-AL20,AK20-AI20)</f>
        <v>2539.19602171198</v>
      </c>
      <c r="AP20" s="107" t="n">
        <f aca="false">SUM(AM20:AO20)</f>
        <v>468862.545409118</v>
      </c>
      <c r="AR20" s="90" t="n">
        <f aca="false">-CHOOSE($G$3,AD20-AC20,AC20-AD20)</f>
        <v>-0</v>
      </c>
      <c r="AS20" s="90" t="n">
        <f aca="false">-CHOOSE($G$3,AG20-AF20,AF20-AG20)</f>
        <v>-0</v>
      </c>
      <c r="AT20" s="90" t="n">
        <f aca="false">-CHOOSE($G$3,AJ20-AI20,AI20-AJ20:AJ21)</f>
        <v>-0</v>
      </c>
      <c r="AU20" s="107" t="n">
        <f aca="false">AR20+AS20+AT20</f>
        <v>-0</v>
      </c>
      <c r="AV20" s="107"/>
      <c r="AW20" s="91" t="n">
        <f aca="false">AU20+AP20</f>
        <v>468862.545409118</v>
      </c>
      <c r="AY20" s="91" t="n">
        <f aca="false">AK20+AH20+AE20</f>
        <v>268519.979296042</v>
      </c>
      <c r="AZ20" s="108"/>
      <c r="BA20" s="118" t="n">
        <f aca="false">'EO9904.1'!AW20</f>
        <v>322147.7992746</v>
      </c>
      <c r="BB20" s="118" t="n">
        <f aca="false">AW20-BA20</f>
        <v>146714.746134518</v>
      </c>
      <c r="BC20" s="108"/>
      <c r="BD20" s="119"/>
    </row>
    <row r="21" customFormat="false" ht="12.75" hidden="false" customHeight="false" outlineLevel="0" collapsed="false">
      <c r="A21" s="25" t="n">
        <f aca="false">EDATE(A20,1)</f>
        <v>37288</v>
      </c>
      <c r="B21" s="114" t="n">
        <f aca="false">'EO9904.1'!B21</f>
        <v>4288</v>
      </c>
      <c r="C21" s="110"/>
      <c r="D21" s="97" t="n">
        <f aca="false">B21+C21</f>
        <v>4288</v>
      </c>
      <c r="E21" s="86" t="n">
        <f aca="false">IF(Z21=0,0,IF(AND(Z21=1,$H$3=1),D21*U21,IF($H$3=2,D21,"N/A")))</f>
        <v>120064</v>
      </c>
      <c r="F21" s="86" t="n">
        <f aca="false">E21*Y21</f>
        <v>114172.611090224</v>
      </c>
      <c r="G21" s="98" t="n">
        <f aca="false">VLOOKUP($A21,[1]!Table,MATCH(G$4,[1]!Curves,0))</f>
        <v>5.548</v>
      </c>
      <c r="H21" s="115" t="n">
        <f aca="false">G21</f>
        <v>5.548</v>
      </c>
      <c r="I21" s="120" t="n">
        <f aca="false">I20</f>
        <v>2.115</v>
      </c>
      <c r="J21" s="98" t="n">
        <f aca="false">VLOOKUP($A21,[1]!Table,MATCH(J$4,[1]!Curves,0))</f>
        <v>0.02</v>
      </c>
      <c r="K21" s="115" t="n">
        <f aca="false">J21</f>
        <v>0.02</v>
      </c>
      <c r="L21" s="103" t="n">
        <f aca="false">L20</f>
        <v>0</v>
      </c>
      <c r="M21" s="98" t="n">
        <f aca="false">VLOOKUP($A21,[1]!Table,MATCH(M$4,[1]!Curves,0))</f>
        <v>0.02</v>
      </c>
      <c r="N21" s="115" t="n">
        <f aca="false">M21</f>
        <v>0.02</v>
      </c>
      <c r="O21" s="103" t="n">
        <f aca="false">O20</f>
        <v>0</v>
      </c>
      <c r="P21" s="102"/>
      <c r="Q21" s="103" t="n">
        <f aca="false">M21+J21+G21</f>
        <v>5.588</v>
      </c>
      <c r="R21" s="103" t="n">
        <f aca="false">N21+K21+H21</f>
        <v>5.588</v>
      </c>
      <c r="S21" s="103" t="n">
        <f aca="false">O21+L21+I21</f>
        <v>2.115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633429.646328564</v>
      </c>
      <c r="AD21" s="90" t="n">
        <f aca="false">$F21*H21</f>
        <v>633429.646328564</v>
      </c>
      <c r="AE21" s="90" t="n">
        <f aca="false">$F21*I21</f>
        <v>241475.072455824</v>
      </c>
      <c r="AF21" s="90" t="n">
        <f aca="false">$F21*J21</f>
        <v>2283.45222180448</v>
      </c>
      <c r="AG21" s="90" t="n">
        <f aca="false">$F21*K21</f>
        <v>2283.45222180448</v>
      </c>
      <c r="AH21" s="90" t="n">
        <f aca="false">$F21*L21</f>
        <v>0</v>
      </c>
      <c r="AI21" s="90" t="n">
        <f aca="false">$F21*M21</f>
        <v>2283.45222180448</v>
      </c>
      <c r="AJ21" s="90" t="n">
        <f aca="false">$F21*N21</f>
        <v>2283.45222180448</v>
      </c>
      <c r="AK21" s="90" t="n">
        <f aca="false">F21*O21</f>
        <v>0</v>
      </c>
      <c r="AL21" s="94"/>
      <c r="AM21" s="90" t="n">
        <f aca="false">-CHOOSE($G$3,AC21-AE21,AE21-AC21)</f>
        <v>391954.573872739</v>
      </c>
      <c r="AN21" s="90" t="n">
        <f aca="false">-CHOOSE($G$3,AF21-AH21,AH21-AF21)</f>
        <v>2283.45222180448</v>
      </c>
      <c r="AO21" s="90" t="n">
        <f aca="false">-CHOOSE($G$3,AI21-AL21,AK21-AI21)</f>
        <v>2283.45222180448</v>
      </c>
      <c r="AP21" s="107" t="n">
        <f aca="false">SUM(AM21:AO21)</f>
        <v>396521.478316348</v>
      </c>
      <c r="AR21" s="90" t="n">
        <f aca="false">-CHOOSE($G$3,AD21-AC21,AC21-AD21)</f>
        <v>-0</v>
      </c>
      <c r="AS21" s="90" t="n">
        <f aca="false">-CHOOSE($G$3,AG21-AF21,AF21-AG21)</f>
        <v>-0</v>
      </c>
      <c r="AT21" s="90" t="n">
        <f aca="false">-CHOOSE($G$3,AJ21-AI21,AI21-AJ21:AJ22)</f>
        <v>-0</v>
      </c>
      <c r="AU21" s="107" t="n">
        <f aca="false">AR21+AS21+AT21</f>
        <v>-0</v>
      </c>
      <c r="AV21" s="107"/>
      <c r="AW21" s="91" t="n">
        <f aca="false">AU21+AP21</f>
        <v>396521.478316348</v>
      </c>
      <c r="AY21" s="91" t="n">
        <f aca="false">AK21+AH21+AE21</f>
        <v>241475.072455824</v>
      </c>
      <c r="AZ21" s="108"/>
      <c r="BA21" s="118" t="n">
        <f aca="false">'EO9904.1'!AW21</f>
        <v>287669.310902929</v>
      </c>
      <c r="BB21" s="118" t="n">
        <f aca="false">AW21-BA21</f>
        <v>108852.16741342</v>
      </c>
      <c r="BC21" s="108"/>
      <c r="BD21" s="119"/>
    </row>
    <row r="22" customFormat="false" ht="12.75" hidden="false" customHeight="false" outlineLevel="0" collapsed="false">
      <c r="A22" s="25" t="n">
        <f aca="false">EDATE(A21,1)</f>
        <v>37316</v>
      </c>
      <c r="B22" s="114" t="n">
        <f aca="false">'EO9904.1'!B22</f>
        <v>3704</v>
      </c>
      <c r="C22" s="110"/>
      <c r="D22" s="97" t="n">
        <f aca="false">B22+C22</f>
        <v>3704</v>
      </c>
      <c r="E22" s="86" t="n">
        <f aca="false">IF(Z22=0,0,IF(AND(Z22=1,$H$3=1),D22*U22,IF($H$3=2,D22,"N/A")))</f>
        <v>114824</v>
      </c>
      <c r="F22" s="86" t="n">
        <f aca="false">E22*Y22</f>
        <v>108758.623800871</v>
      </c>
      <c r="G22" s="98" t="n">
        <f aca="false">VLOOKUP($A22,[1]!Table,MATCH(G$4,[1]!Curves,0))</f>
        <v>5.183</v>
      </c>
      <c r="H22" s="115" t="n">
        <f aca="false">G22</f>
        <v>5.183</v>
      </c>
      <c r="I22" s="120" t="n">
        <f aca="false">I10</f>
        <v>2.115</v>
      </c>
      <c r="J22" s="98" t="n">
        <f aca="false">VLOOKUP($A22,[1]!Table,MATCH(J$4,[1]!Curves,0))</f>
        <v>0.02</v>
      </c>
      <c r="K22" s="115" t="n">
        <f aca="false">J22</f>
        <v>0.02</v>
      </c>
      <c r="L22" s="103" t="n">
        <f aca="false">L21</f>
        <v>0</v>
      </c>
      <c r="M22" s="98" t="n">
        <f aca="false">VLOOKUP($A22,[1]!Table,MATCH(M$4,[1]!Curves,0))</f>
        <v>0.02</v>
      </c>
      <c r="N22" s="115" t="n">
        <f aca="false">M22</f>
        <v>0.02</v>
      </c>
      <c r="O22" s="103" t="n">
        <f aca="false">O21</f>
        <v>0</v>
      </c>
      <c r="P22" s="102"/>
      <c r="Q22" s="103" t="n">
        <f aca="false">M22+J22+G22</f>
        <v>5.223</v>
      </c>
      <c r="R22" s="103" t="n">
        <f aca="false">N22+K22+H22</f>
        <v>5.223</v>
      </c>
      <c r="S22" s="103" t="n">
        <f aca="false">O22+L22+I22</f>
        <v>2.115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563695.947159916</v>
      </c>
      <c r="AD22" s="90" t="n">
        <f aca="false">$F22*H22</f>
        <v>563695.947159916</v>
      </c>
      <c r="AE22" s="90" t="n">
        <f aca="false">$F22*I22</f>
        <v>230024.489338843</v>
      </c>
      <c r="AF22" s="90" t="n">
        <f aca="false">$F22*J22</f>
        <v>2175.17247601743</v>
      </c>
      <c r="AG22" s="90" t="n">
        <f aca="false">$F22*K22</f>
        <v>2175.17247601743</v>
      </c>
      <c r="AH22" s="90" t="n">
        <f aca="false">$F22*L22</f>
        <v>0</v>
      </c>
      <c r="AI22" s="90" t="n">
        <f aca="false">$F22*M22</f>
        <v>2175.17247601743</v>
      </c>
      <c r="AJ22" s="90" t="n">
        <f aca="false">$F22*N22</f>
        <v>2175.17247601743</v>
      </c>
      <c r="AK22" s="90" t="n">
        <f aca="false">F22*O22</f>
        <v>0</v>
      </c>
      <c r="AL22" s="94"/>
      <c r="AM22" s="90" t="n">
        <f aca="false">-CHOOSE($G$3,AC22-AE22,AE22-AC22)</f>
        <v>333671.457821073</v>
      </c>
      <c r="AN22" s="90" t="n">
        <f aca="false">-CHOOSE($G$3,AF22-AH22,AH22-AF22)</f>
        <v>2175.17247601743</v>
      </c>
      <c r="AO22" s="90" t="n">
        <f aca="false">-CHOOSE($G$3,AI22-AL22,AK22-AI22)</f>
        <v>2175.17247601743</v>
      </c>
      <c r="AP22" s="107" t="n">
        <f aca="false">SUM(AM22:AO22)</f>
        <v>338021.802773108</v>
      </c>
      <c r="AR22" s="90" t="n">
        <f aca="false">-CHOOSE($G$3,AD22-AC22,AC22-AD22)</f>
        <v>-0</v>
      </c>
      <c r="AS22" s="90" t="n">
        <f aca="false">-CHOOSE($G$3,AG22-AF22,AF22-AG22)</f>
        <v>-0</v>
      </c>
      <c r="AT22" s="90" t="n">
        <f aca="false">-CHOOSE($G$3,AJ22-AI22,AI22-AJ22:AJ23)</f>
        <v>-0</v>
      </c>
      <c r="AU22" s="107" t="n">
        <f aca="false">AR22+AS22+AT22</f>
        <v>-0</v>
      </c>
      <c r="AV22" s="107"/>
      <c r="AW22" s="91" t="n">
        <f aca="false">AU22+AP22</f>
        <v>338021.802773108</v>
      </c>
      <c r="AY22" s="91" t="n">
        <f aca="false">AK22+AH22+AE22</f>
        <v>230024.489338843</v>
      </c>
      <c r="AZ22" s="108"/>
      <c r="BA22" s="118" t="n">
        <f aca="false">'EO9904.1'!AW22</f>
        <v>249611.91748538</v>
      </c>
      <c r="BB22" s="118" t="n">
        <f aca="false">AW22-BA22</f>
        <v>88409.8852877283</v>
      </c>
      <c r="BC22" s="108"/>
      <c r="BD22" s="119"/>
    </row>
    <row r="23" customFormat="false" ht="12.75" hidden="false" customHeight="false" outlineLevel="0" collapsed="false">
      <c r="A23" s="25" t="n">
        <f aca="false">EDATE(A22,1)</f>
        <v>37347</v>
      </c>
      <c r="B23" s="114" t="n">
        <f aca="false">'EO9904.1'!B23</f>
        <v>3704</v>
      </c>
      <c r="C23" s="110"/>
      <c r="D23" s="97" t="n">
        <f aca="false">B23+C23</f>
        <v>3704</v>
      </c>
      <c r="E23" s="86" t="n">
        <f aca="false">IF(Z23=0,0,IF(AND(Z23=1,$H$3=1),D23*U23,IF($H$3=2,D23,"N/A")))</f>
        <v>111120</v>
      </c>
      <c r="F23" s="86" t="n">
        <f aca="false">E23*Y23</f>
        <v>104788.014943982</v>
      </c>
      <c r="G23" s="98" t="n">
        <f aca="false">VLOOKUP($A23,[1]!Table,MATCH(G$4,[1]!Curves,0))</f>
        <v>4.633</v>
      </c>
      <c r="H23" s="115" t="n">
        <f aca="false">G23</f>
        <v>4.633</v>
      </c>
      <c r="I23" s="120" t="n">
        <f aca="false">I11</f>
        <v>2.115</v>
      </c>
      <c r="J23" s="98" t="n">
        <f aca="false">VLOOKUP($A23,[1]!Table,MATCH(J$4,[1]!Curves,0))</f>
        <v>0.0125</v>
      </c>
      <c r="K23" s="115" t="n">
        <f aca="false">J23</f>
        <v>0.0125</v>
      </c>
      <c r="L23" s="103" t="n">
        <f aca="false">L22</f>
        <v>0</v>
      </c>
      <c r="M23" s="98" t="n">
        <f aca="false">VLOOKUP($A23,[1]!Table,MATCH(M$4,[1]!Curves,0))</f>
        <v>0.015</v>
      </c>
      <c r="N23" s="115" t="n">
        <f aca="false">M23</f>
        <v>0.015</v>
      </c>
      <c r="O23" s="103" t="n">
        <f aca="false">O22</f>
        <v>0</v>
      </c>
      <c r="P23" s="102"/>
      <c r="Q23" s="103" t="n">
        <f aca="false">M23+J23+G23</f>
        <v>4.6605</v>
      </c>
      <c r="R23" s="103" t="n">
        <f aca="false">N23+K23+H23</f>
        <v>4.6605</v>
      </c>
      <c r="S23" s="103" t="n">
        <f aca="false">O23+L23+I23</f>
        <v>2.115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485482.873235469</v>
      </c>
      <c r="AD23" s="90" t="n">
        <f aca="false">$F23*H23</f>
        <v>485482.873235469</v>
      </c>
      <c r="AE23" s="90" t="n">
        <f aca="false">$F23*I23</f>
        <v>221626.651606522</v>
      </c>
      <c r="AF23" s="90" t="n">
        <f aca="false">$F23*J23</f>
        <v>1309.85018679978</v>
      </c>
      <c r="AG23" s="90" t="n">
        <f aca="false">$F23*K23</f>
        <v>1309.85018679978</v>
      </c>
      <c r="AH23" s="90" t="n">
        <f aca="false">$F23*L23</f>
        <v>0</v>
      </c>
      <c r="AI23" s="90" t="n">
        <f aca="false">$F23*M23</f>
        <v>1571.82022415973</v>
      </c>
      <c r="AJ23" s="90" t="n">
        <f aca="false">$F23*N23</f>
        <v>1571.82022415973</v>
      </c>
      <c r="AK23" s="90" t="n">
        <f aca="false">F23*O23</f>
        <v>0</v>
      </c>
      <c r="AL23" s="94"/>
      <c r="AM23" s="90" t="n">
        <f aca="false">-CHOOSE($G$3,AC23-AE23,AE23-AC23)</f>
        <v>263856.221628947</v>
      </c>
      <c r="AN23" s="90" t="n">
        <f aca="false">-CHOOSE($G$3,AF23-AH23,AH23-AF23)</f>
        <v>1309.85018679978</v>
      </c>
      <c r="AO23" s="90" t="n">
        <f aca="false">-CHOOSE($G$3,AI23-AL23,AK23-AI23)</f>
        <v>1571.82022415973</v>
      </c>
      <c r="AP23" s="107" t="n">
        <f aca="false">SUM(AM23:AO23)</f>
        <v>266737.892039906</v>
      </c>
      <c r="AR23" s="90" t="n">
        <f aca="false">-CHOOSE($G$3,AD23-AC23,AC23-AD23)</f>
        <v>-0</v>
      </c>
      <c r="AS23" s="90" t="n">
        <f aca="false">-CHOOSE($G$3,AG23-AF23,AF23-AG23)</f>
        <v>-0</v>
      </c>
      <c r="AT23" s="90" t="n">
        <f aca="false">-CHOOSE($G$3,AJ23-AI23,AI23-AJ23:AJ24)</f>
        <v>-0</v>
      </c>
      <c r="AU23" s="107" t="n">
        <f aca="false">AR23+AS23+AT23</f>
        <v>-0</v>
      </c>
      <c r="AV23" s="107"/>
      <c r="AW23" s="91" t="n">
        <f aca="false">AU23+AP23</f>
        <v>266737.892039906</v>
      </c>
      <c r="AY23" s="91" t="n">
        <f aca="false">AK23+AH23+AE23</f>
        <v>221626.651606522</v>
      </c>
      <c r="AZ23" s="108"/>
      <c r="BA23" s="118" t="n">
        <f aca="false">'EO9904.1'!AW23</f>
        <v>166319.537319088</v>
      </c>
      <c r="BB23" s="118" t="n">
        <f aca="false">AW23-BA23</f>
        <v>100418.354720818</v>
      </c>
      <c r="BC23" s="108"/>
      <c r="BD23" s="119"/>
    </row>
    <row r="24" customFormat="false" ht="12.75" hidden="false" customHeight="false" outlineLevel="0" collapsed="false">
      <c r="A24" s="25" t="n">
        <f aca="false">EDATE(A23,1)</f>
        <v>37377</v>
      </c>
      <c r="B24" s="114" t="n">
        <f aca="false">'EO9904.1'!B24</f>
        <v>3704</v>
      </c>
      <c r="C24" s="110"/>
      <c r="D24" s="97" t="n">
        <f aca="false">B24+C24</f>
        <v>3704</v>
      </c>
      <c r="E24" s="86" t="n">
        <f aca="false">IF(Z24=0,0,IF(AND(Z24=1,$H$3=1),D24*U24,IF($H$3=2,D24,"N/A")))</f>
        <v>114824</v>
      </c>
      <c r="F24" s="86" t="n">
        <f aca="false">E24*Y24</f>
        <v>107817.571322091</v>
      </c>
      <c r="G24" s="98" t="n">
        <f aca="false">VLOOKUP($A24,[1]!Table,MATCH(G$4,[1]!Curves,0))</f>
        <v>4.488</v>
      </c>
      <c r="H24" s="115" t="n">
        <f aca="false">G24</f>
        <v>4.488</v>
      </c>
      <c r="I24" s="120" t="n">
        <f aca="false">I12</f>
        <v>2.115</v>
      </c>
      <c r="J24" s="98" t="n">
        <f aca="false">VLOOKUP($A24,[1]!Table,MATCH(J$4,[1]!Curves,0))</f>
        <v>0.0125</v>
      </c>
      <c r="K24" s="115" t="n">
        <f aca="false">J24</f>
        <v>0.0125</v>
      </c>
      <c r="L24" s="103" t="n">
        <f aca="false">L23</f>
        <v>0</v>
      </c>
      <c r="M24" s="98" t="n">
        <f aca="false">VLOOKUP($A24,[1]!Table,MATCH(M$4,[1]!Curves,0))</f>
        <v>0.015</v>
      </c>
      <c r="N24" s="115" t="n">
        <f aca="false">M24</f>
        <v>0.015</v>
      </c>
      <c r="O24" s="103" t="n">
        <f aca="false">O23</f>
        <v>0</v>
      </c>
      <c r="P24" s="102"/>
      <c r="Q24" s="103" t="n">
        <f aca="false">M24+J24+G24</f>
        <v>4.5155</v>
      </c>
      <c r="R24" s="103" t="n">
        <f aca="false">N24+K24+H24</f>
        <v>4.5155</v>
      </c>
      <c r="S24" s="103" t="n">
        <f aca="false">O24+L24+I24</f>
        <v>2.115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483885.260093546</v>
      </c>
      <c r="AD24" s="90" t="n">
        <f aca="false">$F24*H24</f>
        <v>483885.260093546</v>
      </c>
      <c r="AE24" s="90" t="n">
        <f aca="false">$F24*I24</f>
        <v>228034.163346223</v>
      </c>
      <c r="AF24" s="90" t="n">
        <f aca="false">$F24*J24</f>
        <v>1347.71964152614</v>
      </c>
      <c r="AG24" s="90" t="n">
        <f aca="false">$F24*K24</f>
        <v>1347.71964152614</v>
      </c>
      <c r="AH24" s="90" t="n">
        <f aca="false">$F24*L24</f>
        <v>0</v>
      </c>
      <c r="AI24" s="90" t="n">
        <f aca="false">$F24*M24</f>
        <v>1617.26356983137</v>
      </c>
      <c r="AJ24" s="90" t="n">
        <f aca="false">$F24*N24</f>
        <v>1617.26356983137</v>
      </c>
      <c r="AK24" s="90" t="n">
        <f aca="false">F24*O24</f>
        <v>0</v>
      </c>
      <c r="AL24" s="94"/>
      <c r="AM24" s="90" t="n">
        <f aca="false">-CHOOSE($G$3,AC24-AE24,AE24-AC24)</f>
        <v>255851.096747323</v>
      </c>
      <c r="AN24" s="90" t="n">
        <f aca="false">-CHOOSE($G$3,AF24-AH24,AH24-AF24)</f>
        <v>1347.71964152614</v>
      </c>
      <c r="AO24" s="90" t="n">
        <f aca="false">-CHOOSE($G$3,AI24-AL24,AK24-AI24)</f>
        <v>1617.26356983137</v>
      </c>
      <c r="AP24" s="107" t="n">
        <f aca="false">SUM(AM24:AO24)</f>
        <v>258816.07995868</v>
      </c>
      <c r="AR24" s="90" t="n">
        <f aca="false">-CHOOSE($G$3,AD24-AC24,AC24-AD24)</f>
        <v>-0</v>
      </c>
      <c r="AS24" s="90" t="n">
        <f aca="false">-CHOOSE($G$3,AG24-AF24,AF24-AG24)</f>
        <v>-0</v>
      </c>
      <c r="AT24" s="90" t="n">
        <f aca="false">-CHOOSE($G$3,AJ24-AI24,AI24-AJ24:AJ25)</f>
        <v>-0</v>
      </c>
      <c r="AU24" s="107" t="n">
        <f aca="false">AR24+AS24+AT24</f>
        <v>-0</v>
      </c>
      <c r="AV24" s="107"/>
      <c r="AW24" s="91" t="n">
        <f aca="false">AU24+AP24</f>
        <v>258816.07995868</v>
      </c>
      <c r="AY24" s="91" t="n">
        <f aca="false">AK24+AH24+AE24</f>
        <v>228034.163346223</v>
      </c>
      <c r="AZ24" s="108"/>
      <c r="BA24" s="118" t="n">
        <f aca="false">'EO9904.1'!AW24</f>
        <v>152842.189106197</v>
      </c>
      <c r="BB24" s="118" t="n">
        <f aca="false">AW24-BA24</f>
        <v>105973.890852484</v>
      </c>
      <c r="BC24" s="108"/>
      <c r="BD24" s="119"/>
    </row>
    <row r="25" customFormat="false" ht="12.75" hidden="false" customHeight="false" outlineLevel="0" collapsed="false">
      <c r="A25" s="25" t="n">
        <f aca="false">EDATE(A24,1)</f>
        <v>37408</v>
      </c>
      <c r="B25" s="114" t="n">
        <f aca="false">'EO9904.1'!B25</f>
        <v>3704</v>
      </c>
      <c r="C25" s="110"/>
      <c r="D25" s="97" t="n">
        <f aca="false">B25+C25</f>
        <v>3704</v>
      </c>
      <c r="E25" s="86" t="n">
        <f aca="false">IF(Z25=0,0,IF(AND(Z25=1,$H$3=1),D25*U25,IF($H$3=2,D25,"N/A")))</f>
        <v>111120</v>
      </c>
      <c r="F25" s="86" t="n">
        <f aca="false">E25*Y25</f>
        <v>103877.233243826</v>
      </c>
      <c r="G25" s="98" t="n">
        <f aca="false">VLOOKUP($A25,[1]!Table,MATCH(G$4,[1]!Curves,0))</f>
        <v>4.478</v>
      </c>
      <c r="H25" s="115" t="n">
        <f aca="false">G25</f>
        <v>4.478</v>
      </c>
      <c r="I25" s="120" t="n">
        <f aca="false">I13</f>
        <v>2.115</v>
      </c>
      <c r="J25" s="98" t="n">
        <f aca="false">VLOOKUP($A25,[1]!Table,MATCH(J$4,[1]!Curves,0))</f>
        <v>0.0125</v>
      </c>
      <c r="K25" s="115" t="n">
        <f aca="false">J25</f>
        <v>0.0125</v>
      </c>
      <c r="L25" s="103" t="n">
        <f aca="false">L24</f>
        <v>0</v>
      </c>
      <c r="M25" s="98" t="n">
        <f aca="false">VLOOKUP($A25,[1]!Table,MATCH(M$4,[1]!Curves,0))</f>
        <v>0.015</v>
      </c>
      <c r="N25" s="115" t="n">
        <f aca="false">M25</f>
        <v>0.015</v>
      </c>
      <c r="O25" s="103" t="n">
        <f aca="false">O24</f>
        <v>0</v>
      </c>
      <c r="P25" s="102"/>
      <c r="Q25" s="103" t="n">
        <f aca="false">M25+J25+G25</f>
        <v>4.5055</v>
      </c>
      <c r="R25" s="103" t="n">
        <f aca="false">N25+K25+H25</f>
        <v>4.5055</v>
      </c>
      <c r="S25" s="103" t="n">
        <f aca="false">O25+L25+I25</f>
        <v>2.115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465162.250465851</v>
      </c>
      <c r="AD25" s="90" t="n">
        <f aca="false">$F25*H25</f>
        <v>465162.250465851</v>
      </c>
      <c r="AE25" s="90" t="n">
        <f aca="false">$F25*I25</f>
        <v>219700.348310691</v>
      </c>
      <c r="AF25" s="90" t="n">
        <f aca="false">$F25*J25</f>
        <v>1298.46541554782</v>
      </c>
      <c r="AG25" s="90" t="n">
        <f aca="false">$F25*K25</f>
        <v>1298.46541554782</v>
      </c>
      <c r="AH25" s="90" t="n">
        <f aca="false">$F25*L25</f>
        <v>0</v>
      </c>
      <c r="AI25" s="90" t="n">
        <f aca="false">$F25*M25</f>
        <v>1558.15849865738</v>
      </c>
      <c r="AJ25" s="90" t="n">
        <f aca="false">$F25*N25</f>
        <v>1558.15849865738</v>
      </c>
      <c r="AK25" s="90" t="n">
        <f aca="false">F25*O25</f>
        <v>0</v>
      </c>
      <c r="AL25" s="94"/>
      <c r="AM25" s="90" t="n">
        <f aca="false">-CHOOSE($G$3,AC25-AE25,AE25-AC25)</f>
        <v>245461.90215516</v>
      </c>
      <c r="AN25" s="90" t="n">
        <f aca="false">-CHOOSE($G$3,AF25-AH25,AH25-AF25)</f>
        <v>1298.46541554782</v>
      </c>
      <c r="AO25" s="90" t="n">
        <f aca="false">-CHOOSE($G$3,AI25-AL25,AK25-AI25)</f>
        <v>1558.15849865738</v>
      </c>
      <c r="AP25" s="107" t="n">
        <f aca="false">SUM(AM25:AO25)</f>
        <v>248318.526069365</v>
      </c>
      <c r="AR25" s="90" t="n">
        <f aca="false">-CHOOSE($G$3,AD25-AC25,AC25-AD25)</f>
        <v>-0</v>
      </c>
      <c r="AS25" s="90" t="n">
        <f aca="false">-CHOOSE($G$3,AG25-AF25,AF25-AG25)</f>
        <v>-0</v>
      </c>
      <c r="AT25" s="90" t="n">
        <f aca="false">-CHOOSE($G$3,AJ25-AI25,AI25-AJ25:AJ26)</f>
        <v>-0</v>
      </c>
      <c r="AU25" s="107" t="n">
        <f aca="false">AR25+AS25+AT25</f>
        <v>-0</v>
      </c>
      <c r="AV25" s="107"/>
      <c r="AW25" s="91" t="n">
        <f aca="false">AU25+AP25</f>
        <v>248318.526069365</v>
      </c>
      <c r="AY25" s="91" t="n">
        <f aca="false">AK25+AH25+AE25</f>
        <v>219700.348310691</v>
      </c>
      <c r="AZ25" s="108"/>
      <c r="BA25" s="118" t="n">
        <f aca="false">'EO9904.1'!AW25</f>
        <v>153561.713904347</v>
      </c>
      <c r="BB25" s="118" t="n">
        <f aca="false">AW25-BA25</f>
        <v>94756.8121650176</v>
      </c>
      <c r="BC25" s="108"/>
      <c r="BD25" s="119"/>
    </row>
    <row r="26" customFormat="false" ht="12.75" hidden="false" customHeight="false" outlineLevel="0" collapsed="false">
      <c r="A26" s="25" t="n">
        <f aca="false">EDATE(A25,1)</f>
        <v>37438</v>
      </c>
      <c r="B26" s="114" t="n">
        <f aca="false">'EO9904.1'!B26</f>
        <v>3704</v>
      </c>
      <c r="C26" s="110"/>
      <c r="D26" s="97" t="n">
        <f aca="false">B26+C26</f>
        <v>3704</v>
      </c>
      <c r="E26" s="86" t="n">
        <f aca="false">IF(Z26=0,0,IF(AND(Z26=1,$H$3=1),D26*U26,IF($H$3=2,D26,"N/A")))</f>
        <v>114824</v>
      </c>
      <c r="F26" s="86" t="n">
        <f aca="false">E26*Y26</f>
        <v>106874.594705452</v>
      </c>
      <c r="G26" s="98" t="n">
        <f aca="false">VLOOKUP($A26,[1]!Table,MATCH(G$4,[1]!Curves,0))</f>
        <v>4.488</v>
      </c>
      <c r="H26" s="115" t="n">
        <f aca="false">G26</f>
        <v>4.488</v>
      </c>
      <c r="I26" s="120" t="n">
        <f aca="false">I14</f>
        <v>2.115</v>
      </c>
      <c r="J26" s="98" t="n">
        <f aca="false">VLOOKUP($A26,[1]!Table,MATCH(J$4,[1]!Curves,0))</f>
        <v>0.0125</v>
      </c>
      <c r="K26" s="115" t="n">
        <f aca="false">J26</f>
        <v>0.0125</v>
      </c>
      <c r="L26" s="103" t="n">
        <f aca="false">L25</f>
        <v>0</v>
      </c>
      <c r="M26" s="98" t="n">
        <f aca="false">VLOOKUP($A26,[1]!Table,MATCH(M$4,[1]!Curves,0))</f>
        <v>0.015</v>
      </c>
      <c r="N26" s="115" t="n">
        <f aca="false">M26</f>
        <v>0.015</v>
      </c>
      <c r="O26" s="103" t="n">
        <f aca="false">O25</f>
        <v>0</v>
      </c>
      <c r="P26" s="102"/>
      <c r="Q26" s="103" t="n">
        <f aca="false">M26+J26+G26</f>
        <v>4.5155</v>
      </c>
      <c r="R26" s="103" t="n">
        <f aca="false">N26+K26+H26</f>
        <v>4.5155</v>
      </c>
      <c r="S26" s="103" t="n">
        <f aca="false">O26+L26+I26</f>
        <v>2.115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479653.18103807</v>
      </c>
      <c r="AD26" s="90" t="n">
        <f aca="false">$F26*H26</f>
        <v>479653.18103807</v>
      </c>
      <c r="AE26" s="90" t="n">
        <f aca="false">$F26*I26</f>
        <v>226039.767802032</v>
      </c>
      <c r="AF26" s="90" t="n">
        <f aca="false">$F26*J26</f>
        <v>1335.93243381815</v>
      </c>
      <c r="AG26" s="90" t="n">
        <f aca="false">$F26*K26</f>
        <v>1335.93243381815</v>
      </c>
      <c r="AH26" s="90" t="n">
        <f aca="false">$F26*L26</f>
        <v>0</v>
      </c>
      <c r="AI26" s="90" t="n">
        <f aca="false">$F26*M26</f>
        <v>1603.11892058179</v>
      </c>
      <c r="AJ26" s="90" t="n">
        <f aca="false">$F26*N26</f>
        <v>1603.11892058179</v>
      </c>
      <c r="AK26" s="90" t="n">
        <f aca="false">F26*O26</f>
        <v>0</v>
      </c>
      <c r="AL26" s="94"/>
      <c r="AM26" s="90" t="n">
        <f aca="false">-CHOOSE($G$3,AC26-AE26,AE26-AC26)</f>
        <v>253613.413236038</v>
      </c>
      <c r="AN26" s="90" t="n">
        <f aca="false">-CHOOSE($G$3,AF26-AH26,AH26-AF26)</f>
        <v>1335.93243381815</v>
      </c>
      <c r="AO26" s="90" t="n">
        <f aca="false">-CHOOSE($G$3,AI26-AL26,AK26-AI26)</f>
        <v>1603.11892058179</v>
      </c>
      <c r="AP26" s="107" t="n">
        <f aca="false">SUM(AM26:AO26)</f>
        <v>256552.464590438</v>
      </c>
      <c r="AR26" s="90" t="n">
        <f aca="false">-CHOOSE($G$3,AD26-AC26,AC26-AD26)</f>
        <v>-0</v>
      </c>
      <c r="AS26" s="90" t="n">
        <f aca="false">-CHOOSE($G$3,AG26-AF26,AF26-AG26)</f>
        <v>-0</v>
      </c>
      <c r="AT26" s="90" t="n">
        <f aca="false">-CHOOSE($G$3,AJ26-AI26,AI26-AJ26:AJ27)</f>
        <v>-0</v>
      </c>
      <c r="AU26" s="107" t="n">
        <f aca="false">AR26+AS26+AT26</f>
        <v>-0</v>
      </c>
      <c r="AV26" s="107"/>
      <c r="AW26" s="91" t="n">
        <f aca="false">AU26+AP26</f>
        <v>256552.464590438</v>
      </c>
      <c r="AY26" s="91" t="n">
        <f aca="false">AK26+AH26+AE26</f>
        <v>226039.767802032</v>
      </c>
      <c r="AZ26" s="108"/>
      <c r="BA26" s="118" t="n">
        <f aca="false">'EO9904.1'!AW26</f>
        <v>165527.372279805</v>
      </c>
      <c r="BB26" s="118" t="n">
        <f aca="false">AW26-BA26</f>
        <v>91025.0923106337</v>
      </c>
      <c r="BC26" s="108"/>
      <c r="BD26" s="119"/>
    </row>
    <row r="27" customFormat="false" ht="12.75" hidden="false" customHeight="false" outlineLevel="0" collapsed="false">
      <c r="A27" s="25" t="n">
        <f aca="false">EDATE(A26,1)</f>
        <v>37469</v>
      </c>
      <c r="B27" s="114" t="n">
        <f aca="false">'EO9904.1'!B27</f>
        <v>3704</v>
      </c>
      <c r="C27" s="110"/>
      <c r="D27" s="97" t="n">
        <f aca="false">B27+C27</f>
        <v>3704</v>
      </c>
      <c r="E27" s="86" t="n">
        <f aca="false">IF(Z27=0,0,IF(AND(Z27=1,$H$3=1),D27*U27,IF($H$3=2,D27,"N/A")))</f>
        <v>114824</v>
      </c>
      <c r="F27" s="86" t="n">
        <f aca="false">E27*Y27</f>
        <v>106387.75616212</v>
      </c>
      <c r="G27" s="98" t="n">
        <f aca="false">VLOOKUP($A27,[1]!Table,MATCH(G$4,[1]!Curves,0))</f>
        <v>4.493</v>
      </c>
      <c r="H27" s="115" t="n">
        <f aca="false">G27</f>
        <v>4.493</v>
      </c>
      <c r="I27" s="120" t="n">
        <f aca="false">I15</f>
        <v>2.115</v>
      </c>
      <c r="J27" s="98" t="n">
        <f aca="false">VLOOKUP($A27,[1]!Table,MATCH(J$4,[1]!Curves,0))</f>
        <v>0.0125</v>
      </c>
      <c r="K27" s="115" t="n">
        <f aca="false">J27</f>
        <v>0.0125</v>
      </c>
      <c r="L27" s="103" t="n">
        <f aca="false">L26</f>
        <v>0</v>
      </c>
      <c r="M27" s="98" t="n">
        <f aca="false">VLOOKUP($A27,[1]!Table,MATCH(M$4,[1]!Curves,0))</f>
        <v>0.015</v>
      </c>
      <c r="N27" s="115" t="n">
        <f aca="false">M27</f>
        <v>0.015</v>
      </c>
      <c r="O27" s="103" t="n">
        <f aca="false">O26</f>
        <v>0</v>
      </c>
      <c r="P27" s="102"/>
      <c r="Q27" s="103" t="n">
        <f aca="false">M27+J27+G27</f>
        <v>4.5205</v>
      </c>
      <c r="R27" s="103" t="n">
        <f aca="false">N27+K27+H27</f>
        <v>4.5205</v>
      </c>
      <c r="S27" s="103" t="n">
        <f aca="false">O27+L27+I27</f>
        <v>2.115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478000.188436403</v>
      </c>
      <c r="AD27" s="90" t="n">
        <f aca="false">$F27*H27</f>
        <v>478000.188436403</v>
      </c>
      <c r="AE27" s="90" t="n">
        <f aca="false">$F27*I27</f>
        <v>225010.104282883</v>
      </c>
      <c r="AF27" s="90" t="n">
        <f aca="false">$F27*J27</f>
        <v>1329.84695202649</v>
      </c>
      <c r="AG27" s="90" t="n">
        <f aca="false">$F27*K27</f>
        <v>1329.84695202649</v>
      </c>
      <c r="AH27" s="90" t="n">
        <f aca="false">$F27*L27</f>
        <v>0</v>
      </c>
      <c r="AI27" s="90" t="n">
        <f aca="false">$F27*M27</f>
        <v>1595.81634243179</v>
      </c>
      <c r="AJ27" s="90" t="n">
        <f aca="false">$F27*N27</f>
        <v>1595.81634243179</v>
      </c>
      <c r="AK27" s="90" t="n">
        <f aca="false">F27*O27</f>
        <v>0</v>
      </c>
      <c r="AL27" s="94"/>
      <c r="AM27" s="90" t="n">
        <f aca="false">-CHOOSE($G$3,AC27-AE27,AE27-AC27)</f>
        <v>252990.08415352</v>
      </c>
      <c r="AN27" s="90" t="n">
        <f aca="false">-CHOOSE($G$3,AF27-AH27,AH27-AF27)</f>
        <v>1329.84695202649</v>
      </c>
      <c r="AO27" s="90" t="n">
        <f aca="false">-CHOOSE($G$3,AI27-AL27,AK27-AI27)</f>
        <v>1595.81634243179</v>
      </c>
      <c r="AP27" s="107" t="n">
        <f aca="false">SUM(AM27:AO27)</f>
        <v>255915.747447979</v>
      </c>
      <c r="AR27" s="90" t="n">
        <f aca="false">-CHOOSE($G$3,AD27-AC27,AC27-AD27)</f>
        <v>-0</v>
      </c>
      <c r="AS27" s="90" t="n">
        <f aca="false">-CHOOSE($G$3,AG27-AF27,AF27-AG27)</f>
        <v>-0</v>
      </c>
      <c r="AT27" s="90" t="n">
        <f aca="false">-CHOOSE($G$3,AJ27-AI27,AI27-AJ27:AJ28)</f>
        <v>-0</v>
      </c>
      <c r="AU27" s="107" t="n">
        <f aca="false">AR27+AS27+AT27</f>
        <v>-0</v>
      </c>
      <c r="AV27" s="107"/>
      <c r="AW27" s="91" t="n">
        <f aca="false">AU27+AP27</f>
        <v>255915.747447979</v>
      </c>
      <c r="AY27" s="91" t="n">
        <f aca="false">AK27+AH27+AE27</f>
        <v>225010.104282883</v>
      </c>
      <c r="AZ27" s="108"/>
      <c r="BA27" s="118" t="n">
        <f aca="false">'EO9904.1'!AW27</f>
        <v>173071.601724536</v>
      </c>
      <c r="BB27" s="118" t="n">
        <f aca="false">AW27-BA27</f>
        <v>82844.1457234424</v>
      </c>
      <c r="BC27" s="108"/>
      <c r="BD27" s="119"/>
    </row>
    <row r="28" customFormat="false" ht="12.75" hidden="false" customHeight="false" outlineLevel="0" collapsed="false">
      <c r="A28" s="25" t="n">
        <f aca="false">EDATE(A27,1)</f>
        <v>37500</v>
      </c>
      <c r="B28" s="114" t="n">
        <f aca="false">'EO9904.1'!B28</f>
        <v>3704</v>
      </c>
      <c r="C28" s="110"/>
      <c r="D28" s="97" t="n">
        <f aca="false">B28+C28</f>
        <v>3704</v>
      </c>
      <c r="E28" s="86" t="n">
        <f aca="false">IF(Z28=0,0,IF(AND(Z28=1,$H$3=1),D28*U28,IF($H$3=2,D28,"N/A")))</f>
        <v>111120</v>
      </c>
      <c r="F28" s="86" t="n">
        <f aca="false">E28*Y28</f>
        <v>102484.695591054</v>
      </c>
      <c r="G28" s="98" t="n">
        <f aca="false">VLOOKUP($A28,[1]!Table,MATCH(G$4,[1]!Curves,0))</f>
        <v>4.493</v>
      </c>
      <c r="H28" s="115" t="n">
        <f aca="false">G28</f>
        <v>4.493</v>
      </c>
      <c r="I28" s="120" t="n">
        <f aca="false">I16</f>
        <v>2.115</v>
      </c>
      <c r="J28" s="98" t="n">
        <f aca="false">VLOOKUP($A28,[1]!Table,MATCH(J$4,[1]!Curves,0))</f>
        <v>0.0125</v>
      </c>
      <c r="K28" s="115" t="n">
        <f aca="false">J28</f>
        <v>0.0125</v>
      </c>
      <c r="L28" s="103" t="n">
        <f aca="false">L27</f>
        <v>0</v>
      </c>
      <c r="M28" s="98" t="n">
        <f aca="false">VLOOKUP($A28,[1]!Table,MATCH(M$4,[1]!Curves,0))</f>
        <v>0.015</v>
      </c>
      <c r="N28" s="115" t="n">
        <f aca="false">M28</f>
        <v>0.015</v>
      </c>
      <c r="O28" s="103" t="n">
        <f aca="false">O27</f>
        <v>0</v>
      </c>
      <c r="P28" s="102"/>
      <c r="Q28" s="103" t="n">
        <f aca="false">M28+J28+G28</f>
        <v>4.5205</v>
      </c>
      <c r="R28" s="103" t="n">
        <f aca="false">N28+K28+H28</f>
        <v>4.5205</v>
      </c>
      <c r="S28" s="103" t="n">
        <f aca="false">O28+L28+I28</f>
        <v>2.115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460463.737290604</v>
      </c>
      <c r="AD28" s="90" t="n">
        <f aca="false">$F28*H28</f>
        <v>460463.737290604</v>
      </c>
      <c r="AE28" s="90" t="n">
        <f aca="false">$F28*I28</f>
        <v>216755.131175078</v>
      </c>
      <c r="AF28" s="90" t="n">
        <f aca="false">$F28*J28</f>
        <v>1281.05869488817</v>
      </c>
      <c r="AG28" s="90" t="n">
        <f aca="false">$F28*K28</f>
        <v>1281.05869488817</v>
      </c>
      <c r="AH28" s="90" t="n">
        <f aca="false">$F28*L28</f>
        <v>0</v>
      </c>
      <c r="AI28" s="90" t="n">
        <f aca="false">$F28*M28</f>
        <v>1537.2704338658</v>
      </c>
      <c r="AJ28" s="90" t="n">
        <f aca="false">$F28*N28</f>
        <v>1537.2704338658</v>
      </c>
      <c r="AK28" s="90" t="n">
        <f aca="false">F28*O28</f>
        <v>0</v>
      </c>
      <c r="AL28" s="94"/>
      <c r="AM28" s="90" t="n">
        <f aca="false">-CHOOSE($G$3,AC28-AE28,AE28-AC28)</f>
        <v>243708.606115526</v>
      </c>
      <c r="AN28" s="90" t="n">
        <f aca="false">-CHOOSE($G$3,AF28-AH28,AH28-AF28)</f>
        <v>1281.05869488817</v>
      </c>
      <c r="AO28" s="90" t="n">
        <f aca="false">-CHOOSE($G$3,AI28-AL28,AK28-AI28)</f>
        <v>1537.2704338658</v>
      </c>
      <c r="AP28" s="107" t="n">
        <f aca="false">SUM(AM28:AO28)</f>
        <v>246526.93524428</v>
      </c>
      <c r="AR28" s="90" t="n">
        <f aca="false">-CHOOSE($G$3,AD28-AC28,AC28-AD28)</f>
        <v>-0</v>
      </c>
      <c r="AS28" s="90" t="n">
        <f aca="false">-CHOOSE($G$3,AG28-AF28,AF28-AG28)</f>
        <v>-0</v>
      </c>
      <c r="AT28" s="90" t="n">
        <f aca="false">-CHOOSE($G$3,AJ28-AI28,AI28-AJ28:AJ29)</f>
        <v>-0</v>
      </c>
      <c r="AU28" s="107" t="n">
        <f aca="false">AR28+AS28+AT28</f>
        <v>-0</v>
      </c>
      <c r="AV28" s="107"/>
      <c r="AW28" s="91" t="n">
        <f aca="false">AU28+AP28</f>
        <v>246526.93524428</v>
      </c>
      <c r="AY28" s="91" t="n">
        <f aca="false">AK28+AH28+AE28</f>
        <v>216755.131175078</v>
      </c>
      <c r="AZ28" s="108"/>
      <c r="BA28" s="118" t="n">
        <f aca="false">'EO9904.1'!AW28</f>
        <v>173301.620244472</v>
      </c>
      <c r="BB28" s="118" t="n">
        <f aca="false">AW28-BA28</f>
        <v>73225.3149998078</v>
      </c>
      <c r="BC28" s="108"/>
      <c r="BD28" s="119"/>
    </row>
    <row r="29" customFormat="false" ht="12.75" hidden="false" customHeight="false" outlineLevel="0" collapsed="false">
      <c r="A29" s="25" t="n">
        <f aca="false">EDATE(A28,1)</f>
        <v>37530</v>
      </c>
      <c r="B29" s="114" t="n">
        <f aca="false">'EO9904.1'!B29</f>
        <v>3704</v>
      </c>
      <c r="C29" s="110"/>
      <c r="D29" s="97" t="n">
        <f aca="false">B29+C29</f>
        <v>3704</v>
      </c>
      <c r="E29" s="86" t="n">
        <f aca="false">IF(Z29=0,0,IF(AND(Z29=1,$H$3=1),D29*U29,IF($H$3=2,D29,"N/A")))</f>
        <v>114824</v>
      </c>
      <c r="F29" s="86" t="n">
        <f aca="false">E29*Y29</f>
        <v>105428.22127416</v>
      </c>
      <c r="G29" s="98" t="n">
        <f aca="false">VLOOKUP($A29,[1]!Table,MATCH(G$4,[1]!Curves,0))</f>
        <v>4.493</v>
      </c>
      <c r="H29" s="115" t="n">
        <f aca="false">G29</f>
        <v>4.493</v>
      </c>
      <c r="I29" s="120" t="n">
        <f aca="false">I17</f>
        <v>2.115</v>
      </c>
      <c r="J29" s="98" t="n">
        <f aca="false">VLOOKUP($A29,[1]!Table,MATCH(J$4,[1]!Curves,0))</f>
        <v>0.0125</v>
      </c>
      <c r="K29" s="115" t="n">
        <f aca="false">J29</f>
        <v>0.0125</v>
      </c>
      <c r="L29" s="103" t="n">
        <f aca="false">L28</f>
        <v>0</v>
      </c>
      <c r="M29" s="98" t="n">
        <f aca="false">VLOOKUP($A29,[1]!Table,MATCH(M$4,[1]!Curves,0))</f>
        <v>0.015</v>
      </c>
      <c r="N29" s="115" t="n">
        <f aca="false">M29</f>
        <v>0.015</v>
      </c>
      <c r="O29" s="103" t="n">
        <f aca="false">O28</f>
        <v>0</v>
      </c>
      <c r="P29" s="102"/>
      <c r="Q29" s="103" t="n">
        <f aca="false">M29+J29+G29</f>
        <v>4.5205</v>
      </c>
      <c r="R29" s="103" t="n">
        <f aca="false">N29+K29+H29</f>
        <v>4.5205</v>
      </c>
      <c r="S29" s="103" t="n">
        <f aca="false">O29+L29+I29</f>
        <v>2.115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473688.998184802</v>
      </c>
      <c r="AD29" s="90" t="n">
        <f aca="false">$F29*H29</f>
        <v>473688.998184802</v>
      </c>
      <c r="AE29" s="90" t="n">
        <f aca="false">$F29*I29</f>
        <v>222980.687994849</v>
      </c>
      <c r="AF29" s="90" t="n">
        <f aca="false">$F29*J29</f>
        <v>1317.852765927</v>
      </c>
      <c r="AG29" s="90" t="n">
        <f aca="false">$F29*K29</f>
        <v>1317.852765927</v>
      </c>
      <c r="AH29" s="90" t="n">
        <f aca="false">$F29*L29</f>
        <v>0</v>
      </c>
      <c r="AI29" s="90" t="n">
        <f aca="false">$F29*M29</f>
        <v>1581.4233191124</v>
      </c>
      <c r="AJ29" s="90" t="n">
        <f aca="false">$F29*N29</f>
        <v>1581.4233191124</v>
      </c>
      <c r="AK29" s="90" t="n">
        <f aca="false">F29*O29</f>
        <v>0</v>
      </c>
      <c r="AL29" s="94"/>
      <c r="AM29" s="90" t="n">
        <f aca="false">-CHOOSE($G$3,AC29-AE29,AE29-AC29)</f>
        <v>250708.310189953</v>
      </c>
      <c r="AN29" s="90" t="n">
        <f aca="false">-CHOOSE($G$3,AF29-AH29,AH29-AF29)</f>
        <v>1317.852765927</v>
      </c>
      <c r="AO29" s="90" t="n">
        <f aca="false">-CHOOSE($G$3,AI29-AL29,AK29-AI29)</f>
        <v>1581.4233191124</v>
      </c>
      <c r="AP29" s="107" t="n">
        <f aca="false">SUM(AM29:AO29)</f>
        <v>253607.586274992</v>
      </c>
      <c r="AR29" s="90" t="n">
        <f aca="false">-CHOOSE($G$3,AD29-AC29,AC29-AD29)</f>
        <v>-0</v>
      </c>
      <c r="AS29" s="90" t="n">
        <f aca="false">-CHOOSE($G$3,AG29-AF29,AF29-AG29)</f>
        <v>-0</v>
      </c>
      <c r="AT29" s="90" t="n">
        <f aca="false">-CHOOSE($G$3,AJ29-AI29,AI29-AJ29:AJ30)</f>
        <v>-0</v>
      </c>
      <c r="AU29" s="107" t="n">
        <f aca="false">AR29+AS29+AT29</f>
        <v>-0</v>
      </c>
      <c r="AV29" s="107"/>
      <c r="AW29" s="91" t="n">
        <f aca="false">AU29+AP29</f>
        <v>253607.586274992</v>
      </c>
      <c r="AY29" s="91" t="n">
        <f aca="false">AK29+AH29+AE29</f>
        <v>222980.687994849</v>
      </c>
      <c r="AZ29" s="108"/>
      <c r="BA29" s="118" t="n">
        <f aca="false">'EO9904.1'!AW29</f>
        <v>178584.8640163</v>
      </c>
      <c r="BB29" s="118" t="n">
        <f aca="false">AW29-BA29</f>
        <v>75022.7222586924</v>
      </c>
      <c r="BC29" s="108"/>
      <c r="BD29" s="119"/>
    </row>
    <row r="30" customFormat="false" ht="12.75" hidden="false" customHeight="false" outlineLevel="0" collapsed="false">
      <c r="A30" s="25" t="n">
        <f aca="false">EDATE(A29,1)</f>
        <v>37561</v>
      </c>
      <c r="B30" s="114" t="n">
        <f aca="false">'EO9904.1'!B30</f>
        <v>3704</v>
      </c>
      <c r="C30" s="110"/>
      <c r="D30" s="97" t="n">
        <f aca="false">B30+C30</f>
        <v>3704</v>
      </c>
      <c r="E30" s="86" t="n">
        <f aca="false">IF(Z30=0,0,IF(AND(Z30=1,$H$3=1),D30*U30,IF($H$3=2,D30,"N/A")))</f>
        <v>111120</v>
      </c>
      <c r="F30" s="86" t="n">
        <f aca="false">E30*Y30</f>
        <v>101552.512800438</v>
      </c>
      <c r="G30" s="98" t="n">
        <f aca="false">VLOOKUP($A30,[1]!Table,MATCH(G$4,[1]!Curves,0))</f>
        <v>4.623</v>
      </c>
      <c r="H30" s="115" t="n">
        <f aca="false">G30</f>
        <v>4.623</v>
      </c>
      <c r="I30" s="120" t="n">
        <f aca="false">I18</f>
        <v>2.115</v>
      </c>
      <c r="J30" s="98" t="n">
        <f aca="false">VLOOKUP($A30,[1]!Table,MATCH(J$4,[1]!Curves,0))</f>
        <v>0.02</v>
      </c>
      <c r="K30" s="115" t="n">
        <f aca="false">J30</f>
        <v>0.02</v>
      </c>
      <c r="L30" s="103" t="n">
        <f aca="false">L29</f>
        <v>0</v>
      </c>
      <c r="M30" s="98" t="n">
        <f aca="false">VLOOKUP($A30,[1]!Table,MATCH(M$4,[1]!Curves,0))</f>
        <v>0.015</v>
      </c>
      <c r="N30" s="115" t="n">
        <f aca="false">M30</f>
        <v>0.015</v>
      </c>
      <c r="O30" s="103" t="n">
        <f aca="false">O29</f>
        <v>0</v>
      </c>
      <c r="P30" s="102"/>
      <c r="Q30" s="103" t="n">
        <f aca="false">M30+J30+G30</f>
        <v>4.658</v>
      </c>
      <c r="R30" s="103" t="n">
        <f aca="false">N30+K30+H30</f>
        <v>4.658</v>
      </c>
      <c r="S30" s="103" t="n">
        <f aca="false">O30+L30+I30</f>
        <v>2.115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469477.266676427</v>
      </c>
      <c r="AD30" s="90" t="n">
        <f aca="false">$F30*H30</f>
        <v>469477.266676427</v>
      </c>
      <c r="AE30" s="90" t="n">
        <f aca="false">$F30*I30</f>
        <v>214783.564572927</v>
      </c>
      <c r="AF30" s="90" t="n">
        <f aca="false">$F30*J30</f>
        <v>2031.05025600877</v>
      </c>
      <c r="AG30" s="90" t="n">
        <f aca="false">$F30*K30</f>
        <v>2031.05025600877</v>
      </c>
      <c r="AH30" s="90" t="n">
        <f aca="false">$F30*L30</f>
        <v>0</v>
      </c>
      <c r="AI30" s="90" t="n">
        <f aca="false">$F30*M30</f>
        <v>1523.28769200658</v>
      </c>
      <c r="AJ30" s="90" t="n">
        <f aca="false">$F30*N30</f>
        <v>1523.28769200658</v>
      </c>
      <c r="AK30" s="90" t="n">
        <f aca="false">F30*O30</f>
        <v>0</v>
      </c>
      <c r="AL30" s="94"/>
      <c r="AM30" s="90" t="n">
        <f aca="false">-CHOOSE($G$3,AC30-AE30,AE30-AC30)</f>
        <v>254693.7021035</v>
      </c>
      <c r="AN30" s="90" t="n">
        <f aca="false">-CHOOSE($G$3,AF30-AH30,AH30-AF30)</f>
        <v>2031.05025600877</v>
      </c>
      <c r="AO30" s="90" t="n">
        <f aca="false">-CHOOSE($G$3,AI30-AL30,AK30-AI30)</f>
        <v>1523.28769200658</v>
      </c>
      <c r="AP30" s="107" t="n">
        <f aca="false">SUM(AM30:AO30)</f>
        <v>258248.040051515</v>
      </c>
      <c r="AR30" s="90" t="n">
        <f aca="false">-CHOOSE($G$3,AD30-AC30,AC30-AD30)</f>
        <v>-0</v>
      </c>
      <c r="AS30" s="90" t="n">
        <f aca="false">-CHOOSE($G$3,AG30-AF30,AF30-AG30)</f>
        <v>-0</v>
      </c>
      <c r="AT30" s="90" t="n">
        <f aca="false">-CHOOSE($G$3,AJ30-AI30,AI30-AJ30:AJ31)</f>
        <v>-0</v>
      </c>
      <c r="AU30" s="107" t="n">
        <f aca="false">AR30+AS30+AT30</f>
        <v>-0</v>
      </c>
      <c r="AV30" s="107"/>
      <c r="AW30" s="91" t="n">
        <f aca="false">AU30+AP30</f>
        <v>258248.040051515</v>
      </c>
      <c r="AY30" s="91" t="n">
        <f aca="false">AK30+AH30+AE30</f>
        <v>214783.564572927</v>
      </c>
      <c r="AZ30" s="108"/>
      <c r="BA30" s="118" t="n">
        <f aca="false">'EO9904.1'!AW30</f>
        <v>185546.596137681</v>
      </c>
      <c r="BB30" s="118" t="n">
        <f aca="false">AW30-BA30</f>
        <v>72701.4439138339</v>
      </c>
      <c r="BC30" s="108"/>
      <c r="BD30" s="119"/>
    </row>
    <row r="31" customFormat="false" ht="12.75" hidden="false" customHeight="false" outlineLevel="0" collapsed="false">
      <c r="A31" s="25" t="n">
        <f aca="false">EDATE(A30,1)</f>
        <v>37591</v>
      </c>
      <c r="B31" s="114" t="n">
        <f aca="false">'EO9904.1'!B31</f>
        <v>4288</v>
      </c>
      <c r="C31" s="110"/>
      <c r="D31" s="97" t="n">
        <f aca="false">B31+C31</f>
        <v>4288</v>
      </c>
      <c r="E31" s="86" t="n">
        <f aca="false">IF(Z31=0,0,IF(AND(Z31=1,$H$3=1),D31*U31,IF($H$3=2,D31,"N/A")))</f>
        <v>132928</v>
      </c>
      <c r="F31" s="86" t="n">
        <f aca="false">E31*Y31</f>
        <v>120932.823505415</v>
      </c>
      <c r="G31" s="98" t="n">
        <f aca="false">VLOOKUP($A31,[1]!Table,MATCH(G$4,[1]!Curves,0))</f>
        <v>4.725</v>
      </c>
      <c r="H31" s="115" t="n">
        <f aca="false">G31</f>
        <v>4.725</v>
      </c>
      <c r="I31" s="120" t="n">
        <f aca="false">I19</f>
        <v>2.115</v>
      </c>
      <c r="J31" s="98" t="n">
        <f aca="false">VLOOKUP($A31,[1]!Table,MATCH(J$4,[1]!Curves,0))</f>
        <v>0.02</v>
      </c>
      <c r="K31" s="115" t="n">
        <f aca="false">J31</f>
        <v>0.02</v>
      </c>
      <c r="L31" s="103" t="n">
        <f aca="false">L30</f>
        <v>0</v>
      </c>
      <c r="M31" s="98" t="n">
        <f aca="false">VLOOKUP($A31,[1]!Table,MATCH(M$4,[1]!Curves,0))</f>
        <v>0.015</v>
      </c>
      <c r="N31" s="115" t="n">
        <f aca="false">M31</f>
        <v>0.015</v>
      </c>
      <c r="O31" s="103" t="n">
        <f aca="false">O30</f>
        <v>0</v>
      </c>
      <c r="P31" s="102"/>
      <c r="Q31" s="103" t="n">
        <f aca="false">M31+J31+G31</f>
        <v>4.76</v>
      </c>
      <c r="R31" s="103" t="n">
        <f aca="false">N31+K31+H31</f>
        <v>4.76</v>
      </c>
      <c r="S31" s="103" t="n">
        <f aca="false">O31+L31+I31</f>
        <v>2.115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571407.591063087</v>
      </c>
      <c r="AD31" s="90" t="n">
        <f aca="false">$F31*H31</f>
        <v>571407.591063087</v>
      </c>
      <c r="AE31" s="90" t="n">
        <f aca="false">$F31*I31</f>
        <v>255772.921713953</v>
      </c>
      <c r="AF31" s="90" t="n">
        <f aca="false">$F31*J31</f>
        <v>2418.6564701083</v>
      </c>
      <c r="AG31" s="90" t="n">
        <f aca="false">$F31*K31</f>
        <v>2418.6564701083</v>
      </c>
      <c r="AH31" s="90" t="n">
        <f aca="false">$F31*L31</f>
        <v>0</v>
      </c>
      <c r="AI31" s="90" t="n">
        <f aca="false">$F31*M31</f>
        <v>1813.99235258123</v>
      </c>
      <c r="AJ31" s="90" t="n">
        <f aca="false">$F31*N31</f>
        <v>1813.99235258123</v>
      </c>
      <c r="AK31" s="90" t="n">
        <f aca="false">F31*O31</f>
        <v>0</v>
      </c>
      <c r="AL31" s="94"/>
      <c r="AM31" s="90" t="n">
        <f aca="false">-CHOOSE($G$3,AC31-AE31,AE31-AC31)</f>
        <v>315634.669349134</v>
      </c>
      <c r="AN31" s="90" t="n">
        <f aca="false">-CHOOSE($G$3,AF31-AH31,AH31-AF31)</f>
        <v>2418.6564701083</v>
      </c>
      <c r="AO31" s="90" t="n">
        <f aca="false">-CHOOSE($G$3,AI31-AL31,AK31-AI31)</f>
        <v>1813.99235258123</v>
      </c>
      <c r="AP31" s="107" t="n">
        <f aca="false">SUM(AM31:AO31)</f>
        <v>319867.318171823</v>
      </c>
      <c r="AR31" s="90" t="n">
        <f aca="false">-CHOOSE($G$3,AD31-AC31,AC31-AD31)</f>
        <v>-0</v>
      </c>
      <c r="AS31" s="90" t="n">
        <f aca="false">-CHOOSE($G$3,AG31-AF31,AF31-AG31)</f>
        <v>-0</v>
      </c>
      <c r="AT31" s="90" t="n">
        <f aca="false">-CHOOSE($G$3,AJ31-AI31,AI31-AJ31:AJ32)</f>
        <v>-0</v>
      </c>
      <c r="AU31" s="107" t="n">
        <f aca="false">AR31+AS31+AT31</f>
        <v>-0</v>
      </c>
      <c r="AV31" s="107"/>
      <c r="AW31" s="91" t="n">
        <f aca="false">AU31+AP31</f>
        <v>319867.318171823</v>
      </c>
      <c r="AY31" s="91" t="n">
        <f aca="false">AK31+AH31+AE31</f>
        <v>255772.921713953</v>
      </c>
      <c r="AZ31" s="108"/>
      <c r="BA31" s="118" t="n">
        <f aca="false">'EO9904.1'!AW31</f>
        <v>229324.913213319</v>
      </c>
      <c r="BB31" s="118" t="n">
        <f aca="false">AW31-BA31</f>
        <v>90542.4049585044</v>
      </c>
      <c r="BC31" s="108"/>
      <c r="BD31" s="119"/>
    </row>
    <row r="32" customFormat="false" ht="12.75" hidden="false" customHeight="false" outlineLevel="0" collapsed="false">
      <c r="A32" s="25" t="n">
        <f aca="false">EDATE(A31,1)</f>
        <v>37622</v>
      </c>
      <c r="B32" s="114" t="n">
        <f aca="false">'EO9904.1'!B32</f>
        <v>4288</v>
      </c>
      <c r="C32" s="110"/>
      <c r="D32" s="97" t="n">
        <f aca="false">B32+C32</f>
        <v>4288</v>
      </c>
      <c r="E32" s="86" t="n">
        <f aca="false">IF(Z32=0,0,IF(AND(Z32=1,$H$3=1),D32*U32,IF($H$3=2,D32,"N/A")))</f>
        <v>132928</v>
      </c>
      <c r="F32" s="86" t="n">
        <f aca="false">E32*Y32</f>
        <v>120360.958068176</v>
      </c>
      <c r="G32" s="98" t="n">
        <f aca="false">VLOOKUP($A32,[1]!Table,MATCH(G$4,[1]!Curves,0))</f>
        <v>4.768</v>
      </c>
      <c r="H32" s="115" t="n">
        <f aca="false">G32</f>
        <v>4.768</v>
      </c>
      <c r="I32" s="120" t="n">
        <f aca="false">I20</f>
        <v>2.115</v>
      </c>
      <c r="J32" s="98" t="n">
        <f aca="false">VLOOKUP($A32,[1]!Table,MATCH(J$4,[1]!Curves,0))</f>
        <v>0.02</v>
      </c>
      <c r="K32" s="115" t="n">
        <f aca="false">J32</f>
        <v>0.02</v>
      </c>
      <c r="L32" s="103" t="n">
        <f aca="false">L31</f>
        <v>0</v>
      </c>
      <c r="M32" s="98" t="n">
        <f aca="false">VLOOKUP($A32,[1]!Table,MATCH(M$4,[1]!Curves,0))</f>
        <v>0.02</v>
      </c>
      <c r="N32" s="115" t="n">
        <f aca="false">M32</f>
        <v>0.02</v>
      </c>
      <c r="O32" s="103" t="n">
        <f aca="false">O31</f>
        <v>0</v>
      </c>
      <c r="P32" s="102"/>
      <c r="Q32" s="103" t="n">
        <f aca="false">M32+J32+G32</f>
        <v>4.808</v>
      </c>
      <c r="R32" s="103" t="n">
        <f aca="false">N32+K32+H32</f>
        <v>4.808</v>
      </c>
      <c r="S32" s="103" t="n">
        <f aca="false">O32+L32+I32</f>
        <v>2.115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573881.048069062</v>
      </c>
      <c r="AD32" s="90" t="n">
        <f aca="false">$F32*H32</f>
        <v>573881.048069062</v>
      </c>
      <c r="AE32" s="90" t="n">
        <f aca="false">$F32*I32</f>
        <v>254563.426314192</v>
      </c>
      <c r="AF32" s="90" t="n">
        <f aca="false">$F32*J32</f>
        <v>2407.21916136352</v>
      </c>
      <c r="AG32" s="90" t="n">
        <f aca="false">$F32*K32</f>
        <v>2407.21916136352</v>
      </c>
      <c r="AH32" s="90" t="n">
        <f aca="false">$F32*L32</f>
        <v>0</v>
      </c>
      <c r="AI32" s="90" t="n">
        <f aca="false">$F32*M32</f>
        <v>2407.21916136352</v>
      </c>
      <c r="AJ32" s="90" t="n">
        <f aca="false">$F32*N32</f>
        <v>2407.21916136352</v>
      </c>
      <c r="AK32" s="90" t="n">
        <f aca="false">F32*O32</f>
        <v>0</v>
      </c>
      <c r="AL32" s="94"/>
      <c r="AM32" s="90" t="n">
        <f aca="false">-CHOOSE($G$3,AC32-AE32,AE32-AC32)</f>
        <v>319317.62175487</v>
      </c>
      <c r="AN32" s="90" t="n">
        <f aca="false">-CHOOSE($G$3,AF32-AH32,AH32-AF32)</f>
        <v>2407.21916136352</v>
      </c>
      <c r="AO32" s="90" t="n">
        <f aca="false">-CHOOSE($G$3,AI32-AL32,AK32-AI32)</f>
        <v>2407.21916136352</v>
      </c>
      <c r="AP32" s="107" t="n">
        <f aca="false">SUM(AM32:AO32)</f>
        <v>324132.060077597</v>
      </c>
      <c r="AR32" s="90" t="n">
        <f aca="false">-CHOOSE($G$3,AD32-AC32,AC32-AD32)</f>
        <v>-0</v>
      </c>
      <c r="AS32" s="90" t="n">
        <f aca="false">-CHOOSE($G$3,AG32-AF32,AF32-AG32)</f>
        <v>-0</v>
      </c>
      <c r="AT32" s="90" t="n">
        <f aca="false">-CHOOSE($G$3,AJ32-AI32,AI32-AJ32:AJ33)</f>
        <v>-0</v>
      </c>
      <c r="AU32" s="107" t="n">
        <f aca="false">AR32+AS32+AT32</f>
        <v>-0</v>
      </c>
      <c r="AV32" s="107"/>
      <c r="AW32" s="91" t="n">
        <f aca="false">AU32+AP32</f>
        <v>324132.060077597</v>
      </c>
      <c r="AY32" s="91" t="n">
        <f aca="false">AK32+AH32+AE32</f>
        <v>254563.426314192</v>
      </c>
      <c r="AZ32" s="108"/>
      <c r="BA32" s="118" t="n">
        <f aca="false">'EO9904.1'!AW32</f>
        <v>185042.936934013</v>
      </c>
      <c r="BB32" s="118" t="n">
        <f aca="false">AW32-BA32</f>
        <v>139089.123143584</v>
      </c>
      <c r="BC32" s="108"/>
      <c r="BD32" s="119"/>
    </row>
    <row r="33" customFormat="false" ht="12.75" hidden="false" customHeight="false" outlineLevel="0" collapsed="false">
      <c r="A33" s="25" t="n">
        <f aca="false">EDATE(A32,1)</f>
        <v>37653</v>
      </c>
      <c r="B33" s="114" t="n">
        <f aca="false">'EO9904.1'!B33</f>
        <v>4288</v>
      </c>
      <c r="C33" s="110"/>
      <c r="D33" s="97" t="n">
        <f aca="false">B33+C33</f>
        <v>4288</v>
      </c>
      <c r="E33" s="86" t="n">
        <f aca="false">IF(Z33=0,0,IF(AND(Z33=1,$H$3=1),D33*U33,IF($H$3=2,D33,"N/A")))</f>
        <v>120064</v>
      </c>
      <c r="F33" s="86" t="n">
        <f aca="false">E33*Y33</f>
        <v>108192.455529843</v>
      </c>
      <c r="G33" s="98" t="n">
        <f aca="false">VLOOKUP($A33,[1]!Table,MATCH(G$4,[1]!Curves,0))</f>
        <v>4.618</v>
      </c>
      <c r="H33" s="115" t="n">
        <f aca="false">G33</f>
        <v>4.618</v>
      </c>
      <c r="I33" s="120" t="n">
        <f aca="false">I21</f>
        <v>2.115</v>
      </c>
      <c r="J33" s="98" t="n">
        <f aca="false">VLOOKUP($A33,[1]!Table,MATCH(J$4,[1]!Curves,0))</f>
        <v>0.02</v>
      </c>
      <c r="K33" s="115" t="n">
        <f aca="false">J33</f>
        <v>0.02</v>
      </c>
      <c r="L33" s="103" t="n">
        <f aca="false">L32</f>
        <v>0</v>
      </c>
      <c r="M33" s="98" t="n">
        <f aca="false">VLOOKUP($A33,[1]!Table,MATCH(M$4,[1]!Curves,0))</f>
        <v>0.02</v>
      </c>
      <c r="N33" s="115" t="n">
        <f aca="false">M33</f>
        <v>0.02</v>
      </c>
      <c r="O33" s="103" t="n">
        <f aca="false">O32</f>
        <v>0</v>
      </c>
      <c r="P33" s="102"/>
      <c r="Q33" s="103" t="n">
        <f aca="false">M33+J33+G33</f>
        <v>4.658</v>
      </c>
      <c r="R33" s="103" t="n">
        <f aca="false">N33+K33+H33</f>
        <v>4.658</v>
      </c>
      <c r="S33" s="103" t="n">
        <f aca="false">O33+L33+I33</f>
        <v>2.115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499632.759636815</v>
      </c>
      <c r="AD33" s="90" t="n">
        <f aca="false">$F33*H33</f>
        <v>499632.759636815</v>
      </c>
      <c r="AE33" s="90" t="n">
        <f aca="false">$F33*I33</f>
        <v>228827.043445618</v>
      </c>
      <c r="AF33" s="90" t="n">
        <f aca="false">$F33*J33</f>
        <v>2163.84911059686</v>
      </c>
      <c r="AG33" s="90" t="n">
        <f aca="false">$F33*K33</f>
        <v>2163.84911059686</v>
      </c>
      <c r="AH33" s="90" t="n">
        <f aca="false">$F33*L33</f>
        <v>0</v>
      </c>
      <c r="AI33" s="90" t="n">
        <f aca="false">$F33*M33</f>
        <v>2163.84911059686</v>
      </c>
      <c r="AJ33" s="90" t="n">
        <f aca="false">$F33*N33</f>
        <v>2163.84911059686</v>
      </c>
      <c r="AK33" s="90" t="n">
        <f aca="false">F33*O33</f>
        <v>0</v>
      </c>
      <c r="AL33" s="94"/>
      <c r="AM33" s="90" t="n">
        <f aca="false">-CHOOSE($G$3,AC33-AE33,AE33-AC33)</f>
        <v>270805.716191197</v>
      </c>
      <c r="AN33" s="90" t="n">
        <f aca="false">-CHOOSE($G$3,AF33-AH33,AH33-AF33)</f>
        <v>2163.84911059686</v>
      </c>
      <c r="AO33" s="90" t="n">
        <f aca="false">-CHOOSE($G$3,AI33-AL33,AK33-AI33)</f>
        <v>2163.84911059686</v>
      </c>
      <c r="AP33" s="107" t="n">
        <f aca="false">SUM(AM33:AO33)</f>
        <v>275133.414412391</v>
      </c>
      <c r="AR33" s="90" t="n">
        <f aca="false">-CHOOSE($G$3,AD33-AC33,AC33-AD33)</f>
        <v>-0</v>
      </c>
      <c r="AS33" s="90" t="n">
        <f aca="false">-CHOOSE($G$3,AG33-AF33,AF33-AG33)</f>
        <v>-0</v>
      </c>
      <c r="AT33" s="90" t="n">
        <f aca="false">-CHOOSE($G$3,AJ33-AI33,AI33-AJ33:AJ34)</f>
        <v>-0</v>
      </c>
      <c r="AU33" s="107" t="n">
        <f aca="false">AR33+AS33+AT33</f>
        <v>-0</v>
      </c>
      <c r="AV33" s="107"/>
      <c r="AW33" s="91" t="n">
        <f aca="false">AU33+AP33</f>
        <v>275133.414412391</v>
      </c>
      <c r="AY33" s="91" t="n">
        <f aca="false">AK33+AH33+AE33</f>
        <v>228827.043445618</v>
      </c>
      <c r="AZ33" s="108"/>
      <c r="BA33" s="118" t="n">
        <f aca="false">'EO9904.1'!AW33</f>
        <v>171982.727310239</v>
      </c>
      <c r="BB33" s="118" t="n">
        <f aca="false">AW33-BA33</f>
        <v>103150.687102152</v>
      </c>
      <c r="BC33" s="108"/>
      <c r="BD33" s="119"/>
    </row>
    <row r="34" customFormat="false" ht="12.75" hidden="false" customHeight="false" outlineLevel="0" collapsed="false">
      <c r="A34" s="25" t="n">
        <f aca="false">EDATE(A33,1)</f>
        <v>37681</v>
      </c>
      <c r="B34" s="114" t="n">
        <f aca="false">'EO9904.1'!B34</f>
        <v>3704</v>
      </c>
      <c r="C34" s="110"/>
      <c r="D34" s="97" t="n">
        <f aca="false">B34+C34</f>
        <v>3704</v>
      </c>
      <c r="E34" s="86" t="n">
        <f aca="false">IF(Z34=0,0,IF(AND(Z34=1,$H$3=1),D34*U34,IF($H$3=2,D34,"N/A")))</f>
        <v>114824</v>
      </c>
      <c r="F34" s="86" t="n">
        <f aca="false">E34*Y34</f>
        <v>103020.19472862</v>
      </c>
      <c r="G34" s="98" t="n">
        <f aca="false">VLOOKUP($A34,[1]!Table,MATCH(G$4,[1]!Curves,0))</f>
        <v>4.443</v>
      </c>
      <c r="H34" s="115" t="n">
        <f aca="false">G34</f>
        <v>4.443</v>
      </c>
      <c r="I34" s="120" t="n">
        <f aca="false">I22</f>
        <v>2.115</v>
      </c>
      <c r="J34" s="98" t="n">
        <f aca="false">VLOOKUP($A34,[1]!Table,MATCH(J$4,[1]!Curves,0))</f>
        <v>0.02</v>
      </c>
      <c r="K34" s="115" t="n">
        <f aca="false">J34</f>
        <v>0.02</v>
      </c>
      <c r="L34" s="103" t="n">
        <f aca="false">L33</f>
        <v>0</v>
      </c>
      <c r="M34" s="98" t="n">
        <f aca="false">VLOOKUP($A34,[1]!Table,MATCH(M$4,[1]!Curves,0))</f>
        <v>0.02</v>
      </c>
      <c r="N34" s="115" t="n">
        <f aca="false">M34</f>
        <v>0.02</v>
      </c>
      <c r="O34" s="103" t="n">
        <f aca="false">O33</f>
        <v>0</v>
      </c>
      <c r="P34" s="102"/>
      <c r="Q34" s="103" t="n">
        <f aca="false">M34+J34+G34</f>
        <v>4.483</v>
      </c>
      <c r="R34" s="103" t="n">
        <f aca="false">N34+K34+H34</f>
        <v>4.483</v>
      </c>
      <c r="S34" s="103" t="n">
        <f aca="false">O34+L34+I34</f>
        <v>2.115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457718.725179261</v>
      </c>
      <c r="AD34" s="90" t="n">
        <f aca="false">$F34*H34</f>
        <v>457718.725179261</v>
      </c>
      <c r="AE34" s="90" t="n">
        <f aca="false">$F34*I34</f>
        <v>217887.711851032</v>
      </c>
      <c r="AF34" s="90" t="n">
        <f aca="false">$F34*J34</f>
        <v>2060.40389457241</v>
      </c>
      <c r="AG34" s="90" t="n">
        <f aca="false">$F34*K34</f>
        <v>2060.40389457241</v>
      </c>
      <c r="AH34" s="90" t="n">
        <f aca="false">$F34*L34</f>
        <v>0</v>
      </c>
      <c r="AI34" s="90" t="n">
        <f aca="false">$F34*M34</f>
        <v>2060.40389457241</v>
      </c>
      <c r="AJ34" s="90" t="n">
        <f aca="false">$F34*N34</f>
        <v>2060.40389457241</v>
      </c>
      <c r="AK34" s="90" t="n">
        <f aca="false">F34*O34</f>
        <v>0</v>
      </c>
      <c r="AL34" s="94"/>
      <c r="AM34" s="90" t="n">
        <f aca="false">-CHOOSE($G$3,AC34-AE34,AE34-AC34)</f>
        <v>239831.013328228</v>
      </c>
      <c r="AN34" s="90" t="n">
        <f aca="false">-CHOOSE($G$3,AF34-AH34,AH34-AF34)</f>
        <v>2060.40389457241</v>
      </c>
      <c r="AO34" s="90" t="n">
        <f aca="false">-CHOOSE($G$3,AI34-AL34,AK34-AI34)</f>
        <v>2060.40389457241</v>
      </c>
      <c r="AP34" s="107" t="n">
        <f aca="false">SUM(AM34:AO34)</f>
        <v>243951.821117373</v>
      </c>
      <c r="AR34" s="90" t="n">
        <f aca="false">-CHOOSE($G$3,AD34-AC34,AC34-AD34)</f>
        <v>-0</v>
      </c>
      <c r="AS34" s="90" t="n">
        <f aca="false">-CHOOSE($G$3,AG34-AF34,AF34-AG34)</f>
        <v>-0</v>
      </c>
      <c r="AT34" s="90" t="n">
        <f aca="false">-CHOOSE($G$3,AJ34-AI34,AI34-AJ34:AJ35)</f>
        <v>-0</v>
      </c>
      <c r="AU34" s="107" t="n">
        <f aca="false">AR34+AS34+AT34</f>
        <v>-0</v>
      </c>
      <c r="AV34" s="107"/>
      <c r="AW34" s="91" t="n">
        <f aca="false">AU34+AP34</f>
        <v>243951.821117373</v>
      </c>
      <c r="AY34" s="91" t="n">
        <f aca="false">AK34+AH34+AE34</f>
        <v>217887.711851032</v>
      </c>
      <c r="AZ34" s="108"/>
      <c r="BA34" s="118" t="n">
        <f aca="false">'EO9904.1'!AW34</f>
        <v>160206.704822478</v>
      </c>
      <c r="BB34" s="118" t="n">
        <f aca="false">AW34-BA34</f>
        <v>83745.1162948956</v>
      </c>
      <c r="BC34" s="108"/>
      <c r="BD34" s="119"/>
    </row>
    <row r="35" customFormat="false" ht="12.75" hidden="false" customHeight="false" outlineLevel="0" collapsed="false">
      <c r="A35" s="25" t="n">
        <f aca="false">EDATE(A34,1)</f>
        <v>37712</v>
      </c>
      <c r="B35" s="114" t="n">
        <f aca="false">'EO9904.1'!B35</f>
        <v>3704</v>
      </c>
      <c r="C35" s="110"/>
      <c r="D35" s="97" t="n">
        <f aca="false">B35+C35</f>
        <v>3704</v>
      </c>
      <c r="E35" s="86" t="n">
        <f aca="false">IF(Z35=0,0,IF(AND(Z35=1,$H$3=1),D35*U35,IF($H$3=2,D35,"N/A")))</f>
        <v>111120</v>
      </c>
      <c r="F35" s="86" t="n">
        <f aca="false">E35*Y35</f>
        <v>99216.7731712321</v>
      </c>
      <c r="G35" s="98" t="n">
        <f aca="false">VLOOKUP($A35,[1]!Table,MATCH(G$4,[1]!Curves,0))</f>
        <v>4.263</v>
      </c>
      <c r="H35" s="115" t="n">
        <f aca="false">G35</f>
        <v>4.263</v>
      </c>
      <c r="I35" s="120" t="n">
        <f aca="false">I23</f>
        <v>2.115</v>
      </c>
      <c r="J35" s="98" t="n">
        <f aca="false">VLOOKUP($A35,[1]!Table,MATCH(J$4,[1]!Curves,0))</f>
        <v>0.0125</v>
      </c>
      <c r="K35" s="115" t="n">
        <f aca="false">J35</f>
        <v>0.0125</v>
      </c>
      <c r="L35" s="103" t="n">
        <f aca="false">L34</f>
        <v>0</v>
      </c>
      <c r="M35" s="98" t="n">
        <f aca="false">VLOOKUP($A35,[1]!Table,MATCH(M$4,[1]!Curves,0))</f>
        <v>0.015</v>
      </c>
      <c r="N35" s="115" t="n">
        <f aca="false">M35</f>
        <v>0.015</v>
      </c>
      <c r="O35" s="103" t="n">
        <f aca="false">O34</f>
        <v>0</v>
      </c>
      <c r="P35" s="102"/>
      <c r="Q35" s="103" t="n">
        <f aca="false">M35+J35+G35</f>
        <v>4.2905</v>
      </c>
      <c r="R35" s="103" t="n">
        <f aca="false">N35+K35+H35</f>
        <v>4.2905</v>
      </c>
      <c r="S35" s="103" t="n">
        <f aca="false">O35+L35+I35</f>
        <v>2.115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422961.104028963</v>
      </c>
      <c r="AD35" s="90" t="n">
        <f aca="false">$F35*H35</f>
        <v>422961.104028963</v>
      </c>
      <c r="AE35" s="90" t="n">
        <f aca="false">$F35*I35</f>
        <v>209843.475257156</v>
      </c>
      <c r="AF35" s="90" t="n">
        <f aca="false">$F35*J35</f>
        <v>1240.2096646404</v>
      </c>
      <c r="AG35" s="90" t="n">
        <f aca="false">$F35*K35</f>
        <v>1240.2096646404</v>
      </c>
      <c r="AH35" s="90" t="n">
        <f aca="false">$F35*L35</f>
        <v>0</v>
      </c>
      <c r="AI35" s="90" t="n">
        <f aca="false">$F35*M35</f>
        <v>1488.25159756848</v>
      </c>
      <c r="AJ35" s="90" t="n">
        <f aca="false">$F35*N35</f>
        <v>1488.25159756848</v>
      </c>
      <c r="AK35" s="90" t="n">
        <f aca="false">F35*O35</f>
        <v>0</v>
      </c>
      <c r="AL35" s="94"/>
      <c r="AM35" s="90" t="n">
        <f aca="false">-CHOOSE($G$3,AC35-AE35,AE35-AC35)</f>
        <v>213117.628771807</v>
      </c>
      <c r="AN35" s="90" t="n">
        <f aca="false">-CHOOSE($G$3,AF35-AH35,AH35-AF35)</f>
        <v>1240.2096646404</v>
      </c>
      <c r="AO35" s="90" t="n">
        <f aca="false">-CHOOSE($G$3,AI35-AL35,AK35-AI35)</f>
        <v>1488.25159756848</v>
      </c>
      <c r="AP35" s="107" t="n">
        <f aca="false">SUM(AM35:AO35)</f>
        <v>215846.090034015</v>
      </c>
      <c r="AR35" s="90" t="n">
        <f aca="false">-CHOOSE($G$3,AD35-AC35,AC35-AD35)</f>
        <v>-0</v>
      </c>
      <c r="AS35" s="90" t="n">
        <f aca="false">-CHOOSE($G$3,AG35-AF35,AF35-AG35)</f>
        <v>-0</v>
      </c>
      <c r="AT35" s="90" t="n">
        <f aca="false">-CHOOSE($G$3,AJ35-AI35,AI35-AJ35:AJ36)</f>
        <v>-0</v>
      </c>
      <c r="AU35" s="107" t="n">
        <f aca="false">AR35+AS35+AT35</f>
        <v>-0</v>
      </c>
      <c r="AV35" s="107"/>
      <c r="AW35" s="91" t="n">
        <f aca="false">AU35+AP35</f>
        <v>215846.090034015</v>
      </c>
      <c r="AY35" s="91" t="n">
        <f aca="false">AK35+AH35+AE35</f>
        <v>209843.475257156</v>
      </c>
      <c r="AZ35" s="108"/>
      <c r="BA35" s="118" t="n">
        <f aca="false">'EO9904.1'!AW35</f>
        <v>120766.656304024</v>
      </c>
      <c r="BB35" s="118" t="n">
        <f aca="false">AW35-BA35</f>
        <v>95079.4337299918</v>
      </c>
      <c r="BC35" s="108"/>
      <c r="BD35" s="119"/>
    </row>
    <row r="36" customFormat="false" ht="12.75" hidden="false" customHeight="false" outlineLevel="0" collapsed="false">
      <c r="A36" s="25" t="n">
        <f aca="false">EDATE(A35,1)</f>
        <v>37742</v>
      </c>
      <c r="B36" s="114" t="n">
        <f aca="false">'EO9904.1'!B36</f>
        <v>3704</v>
      </c>
      <c r="C36" s="110"/>
      <c r="D36" s="97" t="n">
        <f aca="false">B36+C36</f>
        <v>3704</v>
      </c>
      <c r="E36" s="86" t="n">
        <f aca="false">IF(Z36=0,0,IF(AND(Z36=1,$H$3=1),D36*U36,IF($H$3=2,D36,"N/A")))</f>
        <v>114824</v>
      </c>
      <c r="F36" s="86" t="n">
        <f aca="false">E36*Y36</f>
        <v>102047.662899885</v>
      </c>
      <c r="G36" s="98" t="n">
        <f aca="false">VLOOKUP($A36,[1]!Table,MATCH(G$4,[1]!Curves,0))</f>
        <v>4.233</v>
      </c>
      <c r="H36" s="115" t="n">
        <f aca="false">G36</f>
        <v>4.233</v>
      </c>
      <c r="I36" s="120" t="n">
        <f aca="false">I24</f>
        <v>2.115</v>
      </c>
      <c r="J36" s="98" t="n">
        <f aca="false">VLOOKUP($A36,[1]!Table,MATCH(J$4,[1]!Curves,0))</f>
        <v>0.0125</v>
      </c>
      <c r="K36" s="115" t="n">
        <f aca="false">J36</f>
        <v>0.0125</v>
      </c>
      <c r="L36" s="103" t="n">
        <f aca="false">L35</f>
        <v>0</v>
      </c>
      <c r="M36" s="98" t="n">
        <f aca="false">VLOOKUP($A36,[1]!Table,MATCH(M$4,[1]!Curves,0))</f>
        <v>0.015</v>
      </c>
      <c r="N36" s="115" t="n">
        <f aca="false">M36</f>
        <v>0.015</v>
      </c>
      <c r="O36" s="103" t="n">
        <f aca="false">O35</f>
        <v>0</v>
      </c>
      <c r="P36" s="102"/>
      <c r="Q36" s="103" t="n">
        <f aca="false">M36+J36+G36</f>
        <v>4.2605</v>
      </c>
      <c r="R36" s="103" t="n">
        <f aca="false">N36+K36+H36</f>
        <v>4.2605</v>
      </c>
      <c r="S36" s="103" t="n">
        <f aca="false">O36+L36+I36</f>
        <v>2.115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431967.757055215</v>
      </c>
      <c r="AD36" s="90" t="n">
        <f aca="false">$F36*H36</f>
        <v>431967.757055215</v>
      </c>
      <c r="AE36" s="90" t="n">
        <f aca="false">$F36*I36</f>
        <v>215830.807033258</v>
      </c>
      <c r="AF36" s="90" t="n">
        <f aca="false">$F36*J36</f>
        <v>1275.59578624857</v>
      </c>
      <c r="AG36" s="90" t="n">
        <f aca="false">$F36*K36</f>
        <v>1275.59578624857</v>
      </c>
      <c r="AH36" s="90" t="n">
        <f aca="false">$F36*L36</f>
        <v>0</v>
      </c>
      <c r="AI36" s="90" t="n">
        <f aca="false">$F36*M36</f>
        <v>1530.71494349828</v>
      </c>
      <c r="AJ36" s="90" t="n">
        <f aca="false">$F36*N36</f>
        <v>1530.71494349828</v>
      </c>
      <c r="AK36" s="90" t="n">
        <f aca="false">F36*O36</f>
        <v>0</v>
      </c>
      <c r="AL36" s="94"/>
      <c r="AM36" s="90" t="n">
        <f aca="false">-CHOOSE($G$3,AC36-AE36,AE36-AC36)</f>
        <v>216136.950021957</v>
      </c>
      <c r="AN36" s="90" t="n">
        <f aca="false">-CHOOSE($G$3,AF36-AH36,AH36-AF36)</f>
        <v>1275.59578624857</v>
      </c>
      <c r="AO36" s="90" t="n">
        <f aca="false">-CHOOSE($G$3,AI36-AL36,AK36-AI36)</f>
        <v>1530.71494349828</v>
      </c>
      <c r="AP36" s="107" t="n">
        <f aca="false">SUM(AM36:AO36)</f>
        <v>218943.260751704</v>
      </c>
      <c r="AR36" s="90" t="n">
        <f aca="false">-CHOOSE($G$3,AD36-AC36,AC36-AD36)</f>
        <v>-0</v>
      </c>
      <c r="AS36" s="90" t="n">
        <f aca="false">-CHOOSE($G$3,AG36-AF36,AF36-AG36)</f>
        <v>-0</v>
      </c>
      <c r="AT36" s="90" t="n">
        <f aca="false">-CHOOSE($G$3,AJ36-AI36,AI36-AJ36:AJ37)</f>
        <v>-0</v>
      </c>
      <c r="AU36" s="107" t="n">
        <f aca="false">AR36+AS36+AT36</f>
        <v>-0</v>
      </c>
      <c r="AV36" s="107"/>
      <c r="AW36" s="91" t="n">
        <f aca="false">AU36+AP36</f>
        <v>218943.260751704</v>
      </c>
      <c r="AY36" s="91" t="n">
        <f aca="false">AK36+AH36+AE36</f>
        <v>215830.807033258</v>
      </c>
      <c r="AZ36" s="108"/>
      <c r="BA36" s="118" t="n">
        <f aca="false">'EO9904.1'!AW36</f>
        <v>118640.612887407</v>
      </c>
      <c r="BB36" s="118" t="n">
        <f aca="false">AW36-BA36</f>
        <v>100302.647864297</v>
      </c>
      <c r="BC36" s="108"/>
      <c r="BD36" s="119"/>
    </row>
    <row r="37" customFormat="false" ht="12.75" hidden="false" customHeight="false" outlineLevel="0" collapsed="false">
      <c r="A37" s="25" t="n">
        <f aca="false">EDATE(A36,1)</f>
        <v>37773</v>
      </c>
      <c r="B37" s="114" t="n">
        <f aca="false">'EO9904.1'!B37</f>
        <v>3704</v>
      </c>
      <c r="C37" s="110"/>
      <c r="D37" s="97" t="n">
        <f aca="false">B37+C37</f>
        <v>3704</v>
      </c>
      <c r="E37" s="86" t="n">
        <f aca="false">IF(Z37=0,0,IF(AND(Z37=1,$H$3=1),D37*U37,IF($H$3=2,D37,"N/A")))</f>
        <v>111120</v>
      </c>
      <c r="F37" s="86" t="n">
        <f aca="false">E37*Y37</f>
        <v>98279.3521009856</v>
      </c>
      <c r="G37" s="98" t="n">
        <f aca="false">VLOOKUP($A37,[1]!Table,MATCH(G$4,[1]!Curves,0))</f>
        <v>4.268</v>
      </c>
      <c r="H37" s="115" t="n">
        <f aca="false">G37</f>
        <v>4.268</v>
      </c>
      <c r="I37" s="120" t="n">
        <f aca="false">I25</f>
        <v>2.115</v>
      </c>
      <c r="J37" s="98" t="n">
        <f aca="false">VLOOKUP($A37,[1]!Table,MATCH(J$4,[1]!Curves,0))</f>
        <v>0.0125</v>
      </c>
      <c r="K37" s="115" t="n">
        <f aca="false">J37</f>
        <v>0.0125</v>
      </c>
      <c r="L37" s="103" t="n">
        <f aca="false">L36</f>
        <v>0</v>
      </c>
      <c r="M37" s="98" t="n">
        <f aca="false">VLOOKUP($A37,[1]!Table,MATCH(M$4,[1]!Curves,0))</f>
        <v>0.015</v>
      </c>
      <c r="N37" s="115" t="n">
        <f aca="false">M37</f>
        <v>0.015</v>
      </c>
      <c r="O37" s="103" t="n">
        <f aca="false">O36</f>
        <v>0</v>
      </c>
      <c r="P37" s="102"/>
      <c r="Q37" s="103" t="n">
        <f aca="false">M37+J37+G37</f>
        <v>4.2955</v>
      </c>
      <c r="R37" s="103" t="n">
        <f aca="false">N37+K37+H37</f>
        <v>4.2955</v>
      </c>
      <c r="S37" s="103" t="n">
        <f aca="false">O37+L37+I37</f>
        <v>2.115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419456.274767006</v>
      </c>
      <c r="AD37" s="90" t="n">
        <f aca="false">$F37*H37</f>
        <v>419456.274767006</v>
      </c>
      <c r="AE37" s="90" t="n">
        <f aca="false">$F37*I37</f>
        <v>207860.829693585</v>
      </c>
      <c r="AF37" s="90" t="n">
        <f aca="false">$F37*J37</f>
        <v>1228.49190126232</v>
      </c>
      <c r="AG37" s="90" t="n">
        <f aca="false">$F37*K37</f>
        <v>1228.49190126232</v>
      </c>
      <c r="AH37" s="90" t="n">
        <f aca="false">$F37*L37</f>
        <v>0</v>
      </c>
      <c r="AI37" s="90" t="n">
        <f aca="false">$F37*M37</f>
        <v>1474.19028151478</v>
      </c>
      <c r="AJ37" s="90" t="n">
        <f aca="false">$F37*N37</f>
        <v>1474.19028151478</v>
      </c>
      <c r="AK37" s="90" t="n">
        <f aca="false">F37*O37</f>
        <v>0</v>
      </c>
      <c r="AL37" s="94"/>
      <c r="AM37" s="90" t="n">
        <f aca="false">-CHOOSE($G$3,AC37-AE37,AE37-AC37)</f>
        <v>211595.445073422</v>
      </c>
      <c r="AN37" s="90" t="n">
        <f aca="false">-CHOOSE($G$3,AF37-AH37,AH37-AF37)</f>
        <v>1228.49190126232</v>
      </c>
      <c r="AO37" s="90" t="n">
        <f aca="false">-CHOOSE($G$3,AI37-AL37,AK37-AI37)</f>
        <v>1474.19028151478</v>
      </c>
      <c r="AP37" s="107" t="n">
        <f aca="false">SUM(AM37:AO37)</f>
        <v>214298.127256199</v>
      </c>
      <c r="AR37" s="90" t="n">
        <f aca="false">-CHOOSE($G$3,AD37-AC37,AC37-AD37)</f>
        <v>-0</v>
      </c>
      <c r="AS37" s="90" t="n">
        <f aca="false">-CHOOSE($G$3,AG37-AF37,AF37-AG37)</f>
        <v>-0</v>
      </c>
      <c r="AT37" s="90" t="n">
        <f aca="false">-CHOOSE($G$3,AJ37-AI37,AI37-AJ37:AJ38)</f>
        <v>-0</v>
      </c>
      <c r="AU37" s="107" t="n">
        <f aca="false">AR37+AS37+AT37</f>
        <v>-0</v>
      </c>
      <c r="AV37" s="107"/>
      <c r="AW37" s="91" t="n">
        <f aca="false">AU37+AP37</f>
        <v>214298.127256199</v>
      </c>
      <c r="AY37" s="91" t="n">
        <f aca="false">AK37+AH37+AE37</f>
        <v>207860.829693585</v>
      </c>
      <c r="AZ37" s="108"/>
      <c r="BA37" s="118" t="n">
        <f aca="false">'EO9904.1'!AW37</f>
        <v>124647.70226968</v>
      </c>
      <c r="BB37" s="118" t="n">
        <f aca="false">AW37-BA37</f>
        <v>89650.424986519</v>
      </c>
      <c r="BC37" s="108"/>
      <c r="BD37" s="119"/>
    </row>
    <row r="38" customFormat="false" ht="12.75" hidden="false" customHeight="false" outlineLevel="0" collapsed="false">
      <c r="A38" s="25" t="n">
        <f aca="false">EDATE(A37,1)</f>
        <v>37803</v>
      </c>
      <c r="B38" s="114" t="n">
        <f aca="false">'EO9904.1'!B38</f>
        <v>3704</v>
      </c>
      <c r="C38" s="110"/>
      <c r="D38" s="97" t="n">
        <f aca="false">B38+C38</f>
        <v>3704</v>
      </c>
      <c r="E38" s="86" t="n">
        <f aca="false">IF(Z38=0,0,IF(AND(Z38=1,$H$3=1),D38*U38,IF($H$3=2,D38,"N/A")))</f>
        <v>114824</v>
      </c>
      <c r="F38" s="86" t="n">
        <f aca="false">E38*Y38</f>
        <v>101079.509740297</v>
      </c>
      <c r="G38" s="98" t="n">
        <f aca="false">VLOOKUP($A38,[1]!Table,MATCH(G$4,[1]!Curves,0))</f>
        <v>4.284</v>
      </c>
      <c r="H38" s="115" t="n">
        <f aca="false">G38</f>
        <v>4.284</v>
      </c>
      <c r="I38" s="120" t="n">
        <f aca="false">I26</f>
        <v>2.115</v>
      </c>
      <c r="J38" s="98" t="n">
        <f aca="false">VLOOKUP($A38,[1]!Table,MATCH(J$4,[1]!Curves,0))</f>
        <v>0.0125</v>
      </c>
      <c r="K38" s="115" t="n">
        <f aca="false">J38</f>
        <v>0.0125</v>
      </c>
      <c r="L38" s="103" t="n">
        <f aca="false">L37</f>
        <v>0</v>
      </c>
      <c r="M38" s="98" t="n">
        <f aca="false">VLOOKUP($A38,[1]!Table,MATCH(M$4,[1]!Curves,0))</f>
        <v>0.015</v>
      </c>
      <c r="N38" s="115" t="n">
        <f aca="false">M38</f>
        <v>0.015</v>
      </c>
      <c r="O38" s="103" t="n">
        <f aca="false">O37</f>
        <v>0</v>
      </c>
      <c r="P38" s="102"/>
      <c r="Q38" s="103" t="n">
        <f aca="false">M38+J38+G38</f>
        <v>4.3115</v>
      </c>
      <c r="R38" s="103" t="n">
        <f aca="false">N38+K38+H38</f>
        <v>4.3115</v>
      </c>
      <c r="S38" s="103" t="n">
        <f aca="false">O38+L38+I38</f>
        <v>2.115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433024.619727433</v>
      </c>
      <c r="AD38" s="90" t="n">
        <f aca="false">$F38*H38</f>
        <v>433024.619727433</v>
      </c>
      <c r="AE38" s="90" t="n">
        <f aca="false">$F38*I38</f>
        <v>213783.163100728</v>
      </c>
      <c r="AF38" s="90" t="n">
        <f aca="false">$F38*J38</f>
        <v>1263.49387175371</v>
      </c>
      <c r="AG38" s="90" t="n">
        <f aca="false">$F38*K38</f>
        <v>1263.49387175371</v>
      </c>
      <c r="AH38" s="90" t="n">
        <f aca="false">$F38*L38</f>
        <v>0</v>
      </c>
      <c r="AI38" s="90" t="n">
        <f aca="false">$F38*M38</f>
        <v>1516.19264610446</v>
      </c>
      <c r="AJ38" s="90" t="n">
        <f aca="false">$F38*N38</f>
        <v>1516.19264610446</v>
      </c>
      <c r="AK38" s="90" t="n">
        <f aca="false">F38*O38</f>
        <v>0</v>
      </c>
      <c r="AL38" s="94"/>
      <c r="AM38" s="90" t="n">
        <f aca="false">-CHOOSE($G$3,AC38-AE38,AE38-AC38)</f>
        <v>219241.456626704</v>
      </c>
      <c r="AN38" s="90" t="n">
        <f aca="false">-CHOOSE($G$3,AF38-AH38,AH38-AF38)</f>
        <v>1263.49387175371</v>
      </c>
      <c r="AO38" s="90" t="n">
        <f aca="false">-CHOOSE($G$3,AI38-AL38,AK38-AI38)</f>
        <v>1516.19264610446</v>
      </c>
      <c r="AP38" s="107" t="n">
        <f aca="false">SUM(AM38:AO38)</f>
        <v>222021.143144563</v>
      </c>
      <c r="AR38" s="90" t="n">
        <f aca="false">-CHOOSE($G$3,AD38-AC38,AC38-AD38)</f>
        <v>-0</v>
      </c>
      <c r="AS38" s="90" t="n">
        <f aca="false">-CHOOSE($G$3,AG38-AF38,AF38-AG38)</f>
        <v>-0</v>
      </c>
      <c r="AT38" s="90" t="n">
        <f aca="false">-CHOOSE($G$3,AJ38-AI38,AI38-AJ38:AJ39)</f>
        <v>-0</v>
      </c>
      <c r="AU38" s="107" t="n">
        <f aca="false">AR38+AS38+AT38</f>
        <v>-0</v>
      </c>
      <c r="AV38" s="107"/>
      <c r="AW38" s="91" t="n">
        <f aca="false">AU38+AP38</f>
        <v>222021.143144563</v>
      </c>
      <c r="AY38" s="91" t="n">
        <f aca="false">AK38+AH38+AE38</f>
        <v>213783.163100728</v>
      </c>
      <c r="AZ38" s="108"/>
      <c r="BA38" s="118" t="n">
        <f aca="false">'EO9904.1'!AW38</f>
        <v>135931.724698751</v>
      </c>
      <c r="BB38" s="118" t="n">
        <f aca="false">AW38-BA38</f>
        <v>86089.418445811</v>
      </c>
      <c r="BC38" s="108"/>
      <c r="BD38" s="119"/>
    </row>
    <row r="39" customFormat="false" ht="12.75" hidden="false" customHeight="false" outlineLevel="0" collapsed="false">
      <c r="A39" s="25" t="n">
        <f aca="false">EDATE(A38,1)</f>
        <v>37834</v>
      </c>
      <c r="B39" s="114" t="n">
        <f aca="false">'EO9904.1'!B39</f>
        <v>3704</v>
      </c>
      <c r="C39" s="110"/>
      <c r="D39" s="97" t="n">
        <f aca="false">B39+C39</f>
        <v>3704</v>
      </c>
      <c r="E39" s="86" t="n">
        <f aca="false">IF(Z39=0,0,IF(AND(Z39=1,$H$3=1),D39*U39,IF($H$3=2,D39,"N/A")))</f>
        <v>114824</v>
      </c>
      <c r="F39" s="86" t="n">
        <f aca="false">E39*Y39</f>
        <v>100588.869450468</v>
      </c>
      <c r="G39" s="98" t="n">
        <f aca="false">VLOOKUP($A39,[1]!Table,MATCH(G$4,[1]!Curves,0))</f>
        <v>4.298</v>
      </c>
      <c r="H39" s="115" t="n">
        <f aca="false">G39</f>
        <v>4.298</v>
      </c>
      <c r="I39" s="120" t="n">
        <f aca="false">I27</f>
        <v>2.115</v>
      </c>
      <c r="J39" s="98" t="n">
        <f aca="false">VLOOKUP($A39,[1]!Table,MATCH(J$4,[1]!Curves,0))</f>
        <v>0.0125</v>
      </c>
      <c r="K39" s="115" t="n">
        <f aca="false">J39</f>
        <v>0.0125</v>
      </c>
      <c r="L39" s="103" t="n">
        <f aca="false">L38</f>
        <v>0</v>
      </c>
      <c r="M39" s="98" t="n">
        <f aca="false">VLOOKUP($A39,[1]!Table,MATCH(M$4,[1]!Curves,0))</f>
        <v>0.015</v>
      </c>
      <c r="N39" s="115" t="n">
        <f aca="false">M39</f>
        <v>0.015</v>
      </c>
      <c r="O39" s="103" t="n">
        <f aca="false">O38</f>
        <v>0</v>
      </c>
      <c r="P39" s="102"/>
      <c r="Q39" s="103" t="n">
        <f aca="false">M39+J39+G39</f>
        <v>4.3255</v>
      </c>
      <c r="R39" s="103" t="n">
        <f aca="false">N39+K39+H39</f>
        <v>4.3255</v>
      </c>
      <c r="S39" s="103" t="n">
        <f aca="false">O39+L39+I39</f>
        <v>2.115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432330.960898111</v>
      </c>
      <c r="AD39" s="90" t="n">
        <f aca="false">$F39*H39</f>
        <v>432330.960898111</v>
      </c>
      <c r="AE39" s="90" t="n">
        <f aca="false">$F39*I39</f>
        <v>212745.45888774</v>
      </c>
      <c r="AF39" s="90" t="n">
        <f aca="false">$F39*J39</f>
        <v>1257.36086813085</v>
      </c>
      <c r="AG39" s="90" t="n">
        <f aca="false">$F39*K39</f>
        <v>1257.36086813085</v>
      </c>
      <c r="AH39" s="90" t="n">
        <f aca="false">$F39*L39</f>
        <v>0</v>
      </c>
      <c r="AI39" s="90" t="n">
        <f aca="false">$F39*M39</f>
        <v>1508.83304175702</v>
      </c>
      <c r="AJ39" s="90" t="n">
        <f aca="false">$F39*N39</f>
        <v>1508.83304175702</v>
      </c>
      <c r="AK39" s="90" t="n">
        <f aca="false">F39*O39</f>
        <v>0</v>
      </c>
      <c r="AL39" s="94"/>
      <c r="AM39" s="90" t="n">
        <f aca="false">-CHOOSE($G$3,AC39-AE39,AE39-AC39)</f>
        <v>219585.502010372</v>
      </c>
      <c r="AN39" s="90" t="n">
        <f aca="false">-CHOOSE($G$3,AF39-AH39,AH39-AF39)</f>
        <v>1257.36086813085</v>
      </c>
      <c r="AO39" s="90" t="n">
        <f aca="false">-CHOOSE($G$3,AI39-AL39,AK39-AI39)</f>
        <v>1508.83304175702</v>
      </c>
      <c r="AP39" s="107" t="n">
        <f aca="false">SUM(AM39:AO39)</f>
        <v>222351.695920259</v>
      </c>
      <c r="AR39" s="90" t="n">
        <f aca="false">-CHOOSE($G$3,AD39-AC39,AC39-AD39)</f>
        <v>-0</v>
      </c>
      <c r="AS39" s="90" t="n">
        <f aca="false">-CHOOSE($G$3,AG39-AF39,AF39-AG39)</f>
        <v>-0</v>
      </c>
      <c r="AT39" s="90" t="n">
        <f aca="false">-CHOOSE($G$3,AJ39-AI39,AI39-AJ39:AJ40)</f>
        <v>-0</v>
      </c>
      <c r="AU39" s="107" t="n">
        <f aca="false">AR39+AS39+AT39</f>
        <v>-0</v>
      </c>
      <c r="AV39" s="107"/>
      <c r="AW39" s="91" t="n">
        <f aca="false">AU39+AP39</f>
        <v>222351.695920259</v>
      </c>
      <c r="AY39" s="91" t="n">
        <f aca="false">AK39+AH39+AE39</f>
        <v>212745.45888774</v>
      </c>
      <c r="AZ39" s="108"/>
      <c r="BA39" s="118" t="n">
        <f aca="false">'EO9904.1'!AW39</f>
        <v>144023.14327918</v>
      </c>
      <c r="BB39" s="118" t="n">
        <f aca="false">AW39-BA39</f>
        <v>78328.5526410794</v>
      </c>
      <c r="BC39" s="108"/>
      <c r="BD39" s="119"/>
    </row>
    <row r="40" customFormat="false" ht="12.75" hidden="false" customHeight="false" outlineLevel="0" collapsed="false">
      <c r="A40" s="25" t="n">
        <f aca="false">EDATE(A39,1)</f>
        <v>37865</v>
      </c>
      <c r="B40" s="114" t="n">
        <f aca="false">'EO9904.1'!B40</f>
        <v>3704</v>
      </c>
      <c r="C40" s="110"/>
      <c r="D40" s="97" t="n">
        <f aca="false">B40+C40</f>
        <v>3704</v>
      </c>
      <c r="E40" s="86" t="n">
        <f aca="false">IF(Z40=0,0,IF(AND(Z40=1,$H$3=1),D40*U40,IF($H$3=2,D40,"N/A")))</f>
        <v>111120</v>
      </c>
      <c r="F40" s="86" t="n">
        <f aca="false">E40*Y40</f>
        <v>96869.3116665095</v>
      </c>
      <c r="G40" s="98" t="n">
        <f aca="false">VLOOKUP($A40,[1]!Table,MATCH(G$4,[1]!Curves,0))</f>
        <v>4.333</v>
      </c>
      <c r="H40" s="115" t="n">
        <f aca="false">G40</f>
        <v>4.333</v>
      </c>
      <c r="I40" s="120" t="n">
        <f aca="false">I28</f>
        <v>2.115</v>
      </c>
      <c r="J40" s="98" t="n">
        <f aca="false">VLOOKUP($A40,[1]!Table,MATCH(J$4,[1]!Curves,0))</f>
        <v>0.0125</v>
      </c>
      <c r="K40" s="115" t="n">
        <f aca="false">J40</f>
        <v>0.0125</v>
      </c>
      <c r="L40" s="103" t="n">
        <f aca="false">L39</f>
        <v>0</v>
      </c>
      <c r="M40" s="98" t="n">
        <f aca="false">VLOOKUP($A40,[1]!Table,MATCH(M$4,[1]!Curves,0))</f>
        <v>0.015</v>
      </c>
      <c r="N40" s="115" t="n">
        <f aca="false">M40</f>
        <v>0.015</v>
      </c>
      <c r="O40" s="103" t="n">
        <f aca="false">O39</f>
        <v>0</v>
      </c>
      <c r="P40" s="102"/>
      <c r="Q40" s="103" t="n">
        <f aca="false">M40+J40+G40</f>
        <v>4.3605</v>
      </c>
      <c r="R40" s="103" t="n">
        <f aca="false">N40+K40+H40</f>
        <v>4.3605</v>
      </c>
      <c r="S40" s="103" t="n">
        <f aca="false">O40+L40+I40</f>
        <v>2.115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419734.727450986</v>
      </c>
      <c r="AD40" s="90" t="n">
        <f aca="false">$F40*H40</f>
        <v>419734.727450986</v>
      </c>
      <c r="AE40" s="90" t="n">
        <f aca="false">$F40*I40</f>
        <v>204878.594174668</v>
      </c>
      <c r="AF40" s="90" t="n">
        <f aca="false">$F40*J40</f>
        <v>1210.86639583137</v>
      </c>
      <c r="AG40" s="90" t="n">
        <f aca="false">$F40*K40</f>
        <v>1210.86639583137</v>
      </c>
      <c r="AH40" s="90" t="n">
        <f aca="false">$F40*L40</f>
        <v>0</v>
      </c>
      <c r="AI40" s="90" t="n">
        <f aca="false">$F40*M40</f>
        <v>1453.03967499764</v>
      </c>
      <c r="AJ40" s="90" t="n">
        <f aca="false">$F40*N40</f>
        <v>1453.03967499764</v>
      </c>
      <c r="AK40" s="90" t="n">
        <f aca="false">F40*O40</f>
        <v>0</v>
      </c>
      <c r="AL40" s="94"/>
      <c r="AM40" s="90" t="n">
        <f aca="false">-CHOOSE($G$3,AC40-AE40,AE40-AC40)</f>
        <v>214856.133276318</v>
      </c>
      <c r="AN40" s="90" t="n">
        <f aca="false">-CHOOSE($G$3,AF40-AH40,AH40-AF40)</f>
        <v>1210.86639583137</v>
      </c>
      <c r="AO40" s="90" t="n">
        <f aca="false">-CHOOSE($G$3,AI40-AL40,AK40-AI40)</f>
        <v>1453.03967499764</v>
      </c>
      <c r="AP40" s="107" t="n">
        <f aca="false">SUM(AM40:AO40)</f>
        <v>217520.039347147</v>
      </c>
      <c r="AR40" s="90" t="n">
        <f aca="false">-CHOOSE($G$3,AD40-AC40,AC40-AD40)</f>
        <v>-0</v>
      </c>
      <c r="AS40" s="90" t="n">
        <f aca="false">-CHOOSE($G$3,AG40-AF40,AF40-AG40)</f>
        <v>-0</v>
      </c>
      <c r="AT40" s="90" t="n">
        <f aca="false">-CHOOSE($G$3,AJ40-AI40,AI40-AJ40:AJ41)</f>
        <v>-0</v>
      </c>
      <c r="AU40" s="107" t="n">
        <f aca="false">AR40+AS40+AT40</f>
        <v>-0</v>
      </c>
      <c r="AV40" s="107"/>
      <c r="AW40" s="91" t="n">
        <f aca="false">AU40+AP40</f>
        <v>217520.039347147</v>
      </c>
      <c r="AY40" s="91" t="n">
        <f aca="false">AK40+AH40+AE40</f>
        <v>204878.594174668</v>
      </c>
      <c r="AZ40" s="108"/>
      <c r="BA40" s="118" t="n">
        <f aca="false">'EO9904.1'!AW40</f>
        <v>148306.916161426</v>
      </c>
      <c r="BB40" s="118" t="n">
        <f aca="false">AW40-BA40</f>
        <v>69213.123185721</v>
      </c>
      <c r="BC40" s="108"/>
      <c r="BD40" s="119"/>
    </row>
    <row r="41" customFormat="false" ht="12.75" hidden="false" customHeight="false" outlineLevel="0" collapsed="false">
      <c r="A41" s="25" t="n">
        <f aca="false">EDATE(A40,1)</f>
        <v>37895</v>
      </c>
      <c r="B41" s="114" t="n">
        <f aca="false">'EO9904.1'!B41</f>
        <v>3704</v>
      </c>
      <c r="C41" s="110"/>
      <c r="D41" s="97" t="n">
        <f aca="false">B41+C41</f>
        <v>3704</v>
      </c>
      <c r="E41" s="86" t="n">
        <f aca="false">IF(Z41=0,0,IF(AND(Z41=1,$H$3=1),D41*U41,IF($H$3=2,D41,"N/A")))</f>
        <v>114824</v>
      </c>
      <c r="F41" s="86" t="n">
        <f aca="false">E41*Y41</f>
        <v>99624.5874083016</v>
      </c>
      <c r="G41" s="98" t="n">
        <f aca="false">VLOOKUP($A41,[1]!Table,MATCH(G$4,[1]!Curves,0))</f>
        <v>4.363</v>
      </c>
      <c r="H41" s="115" t="n">
        <f aca="false">G41</f>
        <v>4.363</v>
      </c>
      <c r="I41" s="120" t="n">
        <f aca="false">I29</f>
        <v>2.115</v>
      </c>
      <c r="J41" s="98" t="n">
        <f aca="false">VLOOKUP($A41,[1]!Table,MATCH(J$4,[1]!Curves,0))</f>
        <v>0.0125</v>
      </c>
      <c r="K41" s="115" t="n">
        <f aca="false">J41</f>
        <v>0.0125</v>
      </c>
      <c r="L41" s="103" t="n">
        <f aca="false">L40</f>
        <v>0</v>
      </c>
      <c r="M41" s="98" t="n">
        <f aca="false">VLOOKUP($A41,[1]!Table,MATCH(M$4,[1]!Curves,0))</f>
        <v>0.015</v>
      </c>
      <c r="N41" s="115" t="n">
        <f aca="false">M41</f>
        <v>0.015</v>
      </c>
      <c r="O41" s="103" t="n">
        <f aca="false">O40</f>
        <v>0</v>
      </c>
      <c r="P41" s="102"/>
      <c r="Q41" s="103" t="n">
        <f aca="false">M41+J41+G41</f>
        <v>4.3905</v>
      </c>
      <c r="R41" s="103" t="n">
        <f aca="false">N41+K41+H41</f>
        <v>4.3905</v>
      </c>
      <c r="S41" s="103" t="n">
        <f aca="false">O41+L41+I41</f>
        <v>2.115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434662.07486242</v>
      </c>
      <c r="AD41" s="90" t="n">
        <f aca="false">$F41*H41</f>
        <v>434662.07486242</v>
      </c>
      <c r="AE41" s="90" t="n">
        <f aca="false">$F41*I41</f>
        <v>210706.002368558</v>
      </c>
      <c r="AF41" s="90" t="n">
        <f aca="false">$F41*J41</f>
        <v>1245.30734260377</v>
      </c>
      <c r="AG41" s="90" t="n">
        <f aca="false">$F41*K41</f>
        <v>1245.30734260377</v>
      </c>
      <c r="AH41" s="90" t="n">
        <f aca="false">$F41*L41</f>
        <v>0</v>
      </c>
      <c r="AI41" s="90" t="n">
        <f aca="false">$F41*M41</f>
        <v>1494.36881112452</v>
      </c>
      <c r="AJ41" s="90" t="n">
        <f aca="false">$F41*N41</f>
        <v>1494.36881112452</v>
      </c>
      <c r="AK41" s="90" t="n">
        <f aca="false">F41*O41</f>
        <v>0</v>
      </c>
      <c r="AL41" s="94"/>
      <c r="AM41" s="90" t="n">
        <f aca="false">-CHOOSE($G$3,AC41-AE41,AE41-AC41)</f>
        <v>223956.072493862</v>
      </c>
      <c r="AN41" s="90" t="n">
        <f aca="false">-CHOOSE($G$3,AF41-AH41,AH41-AF41)</f>
        <v>1245.30734260377</v>
      </c>
      <c r="AO41" s="90" t="n">
        <f aca="false">-CHOOSE($G$3,AI41-AL41,AK41-AI41)</f>
        <v>1494.36881112452</v>
      </c>
      <c r="AP41" s="107" t="n">
        <f aca="false">SUM(AM41:AO41)</f>
        <v>226695.74864759</v>
      </c>
      <c r="AR41" s="90" t="n">
        <f aca="false">-CHOOSE($G$3,AD41-AC41,AC41-AD41)</f>
        <v>-0</v>
      </c>
      <c r="AS41" s="90" t="n">
        <f aca="false">-CHOOSE($G$3,AG41-AF41,AF41-AG41)</f>
        <v>-0</v>
      </c>
      <c r="AT41" s="90" t="n">
        <f aca="false">-CHOOSE($G$3,AJ41-AI41,AI41-AJ41:AJ42)</f>
        <v>-0</v>
      </c>
      <c r="AU41" s="107" t="n">
        <f aca="false">AR41+AS41+AT41</f>
        <v>-0</v>
      </c>
      <c r="AV41" s="107"/>
      <c r="AW41" s="91" t="n">
        <f aca="false">AU41+AP41</f>
        <v>226695.74864759</v>
      </c>
      <c r="AY41" s="91" t="n">
        <f aca="false">AK41+AH41+AE41</f>
        <v>210706.002368558</v>
      </c>
      <c r="AZ41" s="108"/>
      <c r="BA41" s="118" t="n">
        <f aca="false">'EO9904.1'!AW41</f>
        <v>155802.892247843</v>
      </c>
      <c r="BB41" s="118" t="n">
        <f aca="false">AW41-BA41</f>
        <v>70892.8563997474</v>
      </c>
      <c r="BC41" s="108"/>
      <c r="BD41" s="119"/>
    </row>
    <row r="42" customFormat="false" ht="12.75" hidden="false" customHeight="false" outlineLevel="0" collapsed="false">
      <c r="A42" s="25" t="n">
        <f aca="false">EDATE(A41,1)</f>
        <v>37926</v>
      </c>
      <c r="B42" s="114" t="n">
        <f aca="false">'EO9904.1'!B42</f>
        <v>3704</v>
      </c>
      <c r="C42" s="110"/>
      <c r="D42" s="97" t="n">
        <f aca="false">B42+C42</f>
        <v>3704</v>
      </c>
      <c r="E42" s="86" t="n">
        <f aca="false">IF(Z42=0,0,IF(AND(Z42=1,$H$3=1),D42*U42,IF($H$3=2,D42,"N/A")))</f>
        <v>111120</v>
      </c>
      <c r="F42" s="86" t="n">
        <f aca="false">E42*Y42</f>
        <v>95938.5583208581</v>
      </c>
      <c r="G42" s="98" t="n">
        <f aca="false">VLOOKUP($A42,[1]!Table,MATCH(G$4,[1]!Curves,0))</f>
        <v>4.503</v>
      </c>
      <c r="H42" s="115" t="n">
        <f aca="false">G42</f>
        <v>4.503</v>
      </c>
      <c r="I42" s="120" t="n">
        <f aca="false">I30</f>
        <v>2.115</v>
      </c>
      <c r="J42" s="98" t="n">
        <f aca="false">VLOOKUP($A42,[1]!Table,MATCH(J$4,[1]!Curves,0))</f>
        <v>0.02</v>
      </c>
      <c r="K42" s="115" t="n">
        <f aca="false">J42</f>
        <v>0.02</v>
      </c>
      <c r="L42" s="103" t="n">
        <f aca="false">L41</f>
        <v>0</v>
      </c>
      <c r="M42" s="98" t="n">
        <f aca="false">VLOOKUP($A42,[1]!Table,MATCH(M$4,[1]!Curves,0))</f>
        <v>0.015</v>
      </c>
      <c r="N42" s="115" t="n">
        <f aca="false">M42</f>
        <v>0.015</v>
      </c>
      <c r="O42" s="103" t="n">
        <f aca="false">O41</f>
        <v>0</v>
      </c>
      <c r="P42" s="102"/>
      <c r="Q42" s="103" t="n">
        <f aca="false">M42+J42+G42</f>
        <v>4.538</v>
      </c>
      <c r="R42" s="103" t="n">
        <f aca="false">N42+K42+H42</f>
        <v>4.538</v>
      </c>
      <c r="S42" s="103" t="n">
        <f aca="false">O42+L42+I42</f>
        <v>2.115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432011.328118824</v>
      </c>
      <c r="AD42" s="90" t="n">
        <f aca="false">$F42*H42</f>
        <v>432011.328118824</v>
      </c>
      <c r="AE42" s="90" t="n">
        <f aca="false">$F42*I42</f>
        <v>202910.050848615</v>
      </c>
      <c r="AF42" s="90" t="n">
        <f aca="false">$F42*J42</f>
        <v>1918.77116641716</v>
      </c>
      <c r="AG42" s="90" t="n">
        <f aca="false">$F42*K42</f>
        <v>1918.77116641716</v>
      </c>
      <c r="AH42" s="90" t="n">
        <f aca="false">$F42*L42</f>
        <v>0</v>
      </c>
      <c r="AI42" s="90" t="n">
        <f aca="false">$F42*M42</f>
        <v>1439.07837481287</v>
      </c>
      <c r="AJ42" s="90" t="n">
        <f aca="false">$F42*N42</f>
        <v>1439.07837481287</v>
      </c>
      <c r="AK42" s="90" t="n">
        <f aca="false">F42*O42</f>
        <v>0</v>
      </c>
      <c r="AL42" s="94"/>
      <c r="AM42" s="90" t="n">
        <f aca="false">-CHOOSE($G$3,AC42-AE42,AE42-AC42)</f>
        <v>229101.277270209</v>
      </c>
      <c r="AN42" s="90" t="n">
        <f aca="false">-CHOOSE($G$3,AF42-AH42,AH42-AF42)</f>
        <v>1918.77116641716</v>
      </c>
      <c r="AO42" s="90" t="n">
        <f aca="false">-CHOOSE($G$3,AI42-AL42,AK42-AI42)</f>
        <v>1439.07837481287</v>
      </c>
      <c r="AP42" s="107" t="n">
        <f aca="false">SUM(AM42:AO42)</f>
        <v>232459.126811439</v>
      </c>
      <c r="AR42" s="90" t="n">
        <f aca="false">-CHOOSE($G$3,AD42-AC42,AC42-AD42)</f>
        <v>-0</v>
      </c>
      <c r="AS42" s="90" t="n">
        <f aca="false">-CHOOSE($G$3,AG42-AF42,AF42-AG42)</f>
        <v>-0</v>
      </c>
      <c r="AT42" s="90" t="n">
        <f aca="false">-CHOOSE($G$3,AJ42-AI42,AI42-AJ42:AJ43)</f>
        <v>-0</v>
      </c>
      <c r="AU42" s="107" t="n">
        <f aca="false">AR42+AS42+AT42</f>
        <v>-0</v>
      </c>
      <c r="AV42" s="107"/>
      <c r="AW42" s="91" t="n">
        <f aca="false">AU42+AP42</f>
        <v>232459.126811439</v>
      </c>
      <c r="AY42" s="91" t="n">
        <f aca="false">AK42+AH42+AE42</f>
        <v>202910.050848615</v>
      </c>
      <c r="AZ42" s="108"/>
      <c r="BA42" s="118" t="n">
        <f aca="false">'EO9904.1'!AW42</f>
        <v>163776.712909537</v>
      </c>
      <c r="BB42" s="118" t="n">
        <f aca="false">AW42-BA42</f>
        <v>68682.4139019023</v>
      </c>
      <c r="BC42" s="108"/>
      <c r="BD42" s="119"/>
    </row>
    <row r="43" customFormat="false" ht="12.75" hidden="false" customHeight="false" outlineLevel="0" collapsed="false">
      <c r="A43" s="25" t="n">
        <f aca="false">EDATE(A42,1)</f>
        <v>37956</v>
      </c>
      <c r="B43" s="114" t="n">
        <f aca="false">'EO9904.1'!B43</f>
        <v>4288</v>
      </c>
      <c r="C43" s="110"/>
      <c r="D43" s="97" t="n">
        <f aca="false">B43+C43</f>
        <v>4288</v>
      </c>
      <c r="E43" s="86" t="n">
        <f aca="false">IF(Z43=0,0,IF(AND(Z43=1,$H$3=1),D43*U43,IF($H$3=2,D43,"N/A")))</f>
        <v>132928</v>
      </c>
      <c r="F43" s="86" t="n">
        <f aca="false">E43*Y43</f>
        <v>114220.570682987</v>
      </c>
      <c r="G43" s="98" t="n">
        <f aca="false">VLOOKUP($A43,[1]!Table,MATCH(G$4,[1]!Curves,0))</f>
        <v>4.628</v>
      </c>
      <c r="H43" s="115" t="n">
        <f aca="false">G43</f>
        <v>4.628</v>
      </c>
      <c r="I43" s="120" t="n">
        <f aca="false">I31</f>
        <v>2.115</v>
      </c>
      <c r="J43" s="98" t="n">
        <f aca="false">VLOOKUP($A43,[1]!Table,MATCH(J$4,[1]!Curves,0))</f>
        <v>0.02</v>
      </c>
      <c r="K43" s="115" t="n">
        <f aca="false">J43</f>
        <v>0.02</v>
      </c>
      <c r="L43" s="103" t="n">
        <f aca="false">L42</f>
        <v>0</v>
      </c>
      <c r="M43" s="98" t="n">
        <f aca="false">VLOOKUP($A43,[1]!Table,MATCH(M$4,[1]!Curves,0))</f>
        <v>0.015</v>
      </c>
      <c r="N43" s="115" t="n">
        <f aca="false">M43</f>
        <v>0.015</v>
      </c>
      <c r="O43" s="103" t="n">
        <f aca="false">O42</f>
        <v>0</v>
      </c>
      <c r="P43" s="102"/>
      <c r="Q43" s="103" t="n">
        <f aca="false">M43+J43+G43</f>
        <v>4.663</v>
      </c>
      <c r="R43" s="103" t="n">
        <f aca="false">N43+K43+H43</f>
        <v>4.663</v>
      </c>
      <c r="S43" s="103" t="n">
        <f aca="false">O43+L43+I43</f>
        <v>2.115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528612.801120862</v>
      </c>
      <c r="AD43" s="90" t="n">
        <f aca="false">$F43*H43</f>
        <v>528612.801120862</v>
      </c>
      <c r="AE43" s="90" t="n">
        <f aca="false">$F43*I43</f>
        <v>241576.506994517</v>
      </c>
      <c r="AF43" s="90" t="n">
        <f aca="false">$F43*J43</f>
        <v>2284.41141365973</v>
      </c>
      <c r="AG43" s="90" t="n">
        <f aca="false">$F43*K43</f>
        <v>2284.41141365973</v>
      </c>
      <c r="AH43" s="90" t="n">
        <f aca="false">$F43*L43</f>
        <v>0</v>
      </c>
      <c r="AI43" s="90" t="n">
        <f aca="false">$F43*M43</f>
        <v>1713.3085602448</v>
      </c>
      <c r="AJ43" s="90" t="n">
        <f aca="false">$F43*N43</f>
        <v>1713.3085602448</v>
      </c>
      <c r="AK43" s="90" t="n">
        <f aca="false">F43*O43</f>
        <v>0</v>
      </c>
      <c r="AL43" s="94"/>
      <c r="AM43" s="90" t="n">
        <f aca="false">-CHOOSE($G$3,AC43-AE43,AE43-AC43)</f>
        <v>287036.294126345</v>
      </c>
      <c r="AN43" s="90" t="n">
        <f aca="false">-CHOOSE($G$3,AF43-AH43,AH43-AF43)</f>
        <v>2284.41141365973</v>
      </c>
      <c r="AO43" s="90" t="n">
        <f aca="false">-CHOOSE($G$3,AI43-AL43,AK43-AI43)</f>
        <v>1713.3085602448</v>
      </c>
      <c r="AP43" s="107" t="n">
        <f aca="false">SUM(AM43:AO43)</f>
        <v>291034.01410025</v>
      </c>
      <c r="AR43" s="90" t="n">
        <f aca="false">-CHOOSE($G$3,AD43-AC43,AC43-AD43)</f>
        <v>-0</v>
      </c>
      <c r="AS43" s="90" t="n">
        <f aca="false">-CHOOSE($G$3,AG43-AF43,AF43-AG43)</f>
        <v>-0</v>
      </c>
      <c r="AT43" s="90" t="n">
        <f aca="false">-CHOOSE($G$3,AJ43-AI43,AI43-AJ43:AJ44)</f>
        <v>-0</v>
      </c>
      <c r="AU43" s="107" t="n">
        <f aca="false">AR43+AS43+AT43</f>
        <v>-0</v>
      </c>
      <c r="AV43" s="107"/>
      <c r="AW43" s="91" t="n">
        <f aca="false">AU43+AP43</f>
        <v>291034.01410025</v>
      </c>
      <c r="AY43" s="91" t="n">
        <f aca="false">AK43+AH43+AE43</f>
        <v>241576.506994517</v>
      </c>
      <c r="AZ43" s="108"/>
      <c r="BA43" s="118" t="n">
        <f aca="false">'EO9904.1'!AW43</f>
        <v>205517.072829898</v>
      </c>
      <c r="BB43" s="118" t="n">
        <f aca="false">AW43-BA43</f>
        <v>85516.9412703521</v>
      </c>
      <c r="BC43" s="108"/>
      <c r="BD43" s="119"/>
    </row>
    <row r="44" customFormat="false" ht="12.75" hidden="false" customHeight="false" outlineLevel="0" collapsed="false">
      <c r="A44" s="25" t="n">
        <f aca="false">EDATE(A43,1)</f>
        <v>37987</v>
      </c>
      <c r="B44" s="114" t="n">
        <f aca="false">'EO9904.1'!B44</f>
        <v>4288</v>
      </c>
      <c r="C44" s="110"/>
      <c r="D44" s="97" t="n">
        <f aca="false">B44+C44</f>
        <v>4288</v>
      </c>
      <c r="E44" s="86" t="n">
        <f aca="false">IF(Z44=0,0,IF(AND(Z44=1,$H$3=1),D44*U44,IF($H$3=2,D44,"N/A")))</f>
        <v>132928</v>
      </c>
      <c r="F44" s="86" t="n">
        <f aca="false">E44*Y44</f>
        <v>113654.557458177</v>
      </c>
      <c r="G44" s="98" t="n">
        <f aca="false">VLOOKUP($A44,[1]!Table,MATCH(G$4,[1]!Curves,0))</f>
        <v>4.668</v>
      </c>
      <c r="H44" s="115" t="n">
        <f aca="false">G44</f>
        <v>4.668</v>
      </c>
      <c r="I44" s="120" t="n">
        <f aca="false">I32</f>
        <v>2.115</v>
      </c>
      <c r="J44" s="98" t="n">
        <f aca="false">VLOOKUP($A44,[1]!Table,MATCH(J$4,[1]!Curves,0))</f>
        <v>0.02</v>
      </c>
      <c r="K44" s="115" t="n">
        <f aca="false">J44</f>
        <v>0.02</v>
      </c>
      <c r="L44" s="103" t="n">
        <f aca="false">L43</f>
        <v>0</v>
      </c>
      <c r="M44" s="98" t="n">
        <f aca="false">VLOOKUP($A44,[1]!Table,MATCH(M$4,[1]!Curves,0))</f>
        <v>0.02</v>
      </c>
      <c r="N44" s="115" t="n">
        <f aca="false">M44</f>
        <v>0.02</v>
      </c>
      <c r="O44" s="103" t="n">
        <f aca="false">O43</f>
        <v>0</v>
      </c>
      <c r="P44" s="102"/>
      <c r="Q44" s="103" t="n">
        <f aca="false">M44+J44+G44</f>
        <v>4.708</v>
      </c>
      <c r="R44" s="103" t="n">
        <f aca="false">N44+K44+H44</f>
        <v>4.708</v>
      </c>
      <c r="S44" s="103" t="n">
        <f aca="false">O44+L44+I44</f>
        <v>2.115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530539.47421477</v>
      </c>
      <c r="AD44" s="90" t="n">
        <f aca="false">$F44*H44</f>
        <v>530539.47421477</v>
      </c>
      <c r="AE44" s="90" t="n">
        <f aca="false">$F44*I44</f>
        <v>240379.389024044</v>
      </c>
      <c r="AF44" s="90" t="n">
        <f aca="false">$F44*J44</f>
        <v>2273.09114916354</v>
      </c>
      <c r="AG44" s="90" t="n">
        <f aca="false">$F44*K44</f>
        <v>2273.09114916354</v>
      </c>
      <c r="AH44" s="90" t="n">
        <f aca="false">$F44*L44</f>
        <v>0</v>
      </c>
      <c r="AI44" s="90" t="n">
        <f aca="false">$F44*M44</f>
        <v>2273.09114916354</v>
      </c>
      <c r="AJ44" s="90" t="n">
        <f aca="false">$F44*N44</f>
        <v>2273.09114916354</v>
      </c>
      <c r="AK44" s="90" t="n">
        <f aca="false">F44*O44</f>
        <v>0</v>
      </c>
      <c r="AL44" s="94"/>
      <c r="AM44" s="90" t="n">
        <f aca="false">-CHOOSE($G$3,AC44-AE44,AE44-AC44)</f>
        <v>290160.085190726</v>
      </c>
      <c r="AN44" s="90" t="n">
        <f aca="false">-CHOOSE($G$3,AF44-AH44,AH44-AF44)</f>
        <v>2273.09114916354</v>
      </c>
      <c r="AO44" s="90" t="n">
        <f aca="false">-CHOOSE($G$3,AI44-AL44,AK44-AI44)</f>
        <v>2273.09114916354</v>
      </c>
      <c r="AP44" s="107" t="n">
        <f aca="false">SUM(AM44:AO44)</f>
        <v>294706.267489053</v>
      </c>
      <c r="AR44" s="90" t="n">
        <f aca="false">-CHOOSE($G$3,AD44-AC44,AC44-AD44)</f>
        <v>-0</v>
      </c>
      <c r="AS44" s="90" t="n">
        <f aca="false">-CHOOSE($G$3,AG44-AF44,AF44-AG44)</f>
        <v>-0</v>
      </c>
      <c r="AT44" s="90" t="n">
        <f aca="false">-CHOOSE($G$3,AJ44-AI44,AI44-AJ44:AJ45)</f>
        <v>-0</v>
      </c>
      <c r="AU44" s="107" t="n">
        <f aca="false">AR44+AS44+AT44</f>
        <v>-0</v>
      </c>
      <c r="AV44" s="107"/>
      <c r="AW44" s="91" t="n">
        <f aca="false">AU44+AP44</f>
        <v>294706.267489053</v>
      </c>
      <c r="AY44" s="91" t="n">
        <f aca="false">AK44+AH44+AE44</f>
        <v>240379.389024044</v>
      </c>
      <c r="AZ44" s="108"/>
      <c r="BA44" s="118" t="n">
        <f aca="false">'EO9904.1'!AW44</f>
        <v>163367.060890384</v>
      </c>
      <c r="BB44" s="118" t="n">
        <f aca="false">AW44-BA44</f>
        <v>131339.206598669</v>
      </c>
      <c r="BC44" s="108"/>
      <c r="BD44" s="119"/>
    </row>
    <row r="45" customFormat="false" ht="12.75" hidden="false" customHeight="false" outlineLevel="0" collapsed="false">
      <c r="A45" s="25" t="n">
        <f aca="false">EDATE(A44,1)</f>
        <v>38018</v>
      </c>
      <c r="B45" s="114" t="n">
        <f aca="false">'EO9904.1'!B45</f>
        <v>4288</v>
      </c>
      <c r="C45" s="110"/>
      <c r="D45" s="97" t="n">
        <f aca="false">B45+C45</f>
        <v>4288</v>
      </c>
      <c r="E45" s="86" t="n">
        <f aca="false">IF(Z45=0,0,IF(AND(Z45=1,$H$3=1),D45*U45,IF($H$3=2,D45,"N/A")))</f>
        <v>124352</v>
      </c>
      <c r="F45" s="86" t="n">
        <f aca="false">E45*Y45</f>
        <v>105791.149533455</v>
      </c>
      <c r="G45" s="98" t="n">
        <f aca="false">VLOOKUP($A45,[1]!Table,MATCH(G$4,[1]!Curves,0))</f>
        <v>4.548</v>
      </c>
      <c r="H45" s="115" t="n">
        <f aca="false">G45</f>
        <v>4.548</v>
      </c>
      <c r="I45" s="120" t="n">
        <f aca="false">I33</f>
        <v>2.115</v>
      </c>
      <c r="J45" s="98" t="n">
        <f aca="false">VLOOKUP($A45,[1]!Table,MATCH(J$4,[1]!Curves,0))</f>
        <v>0.02</v>
      </c>
      <c r="K45" s="115" t="n">
        <f aca="false">J45</f>
        <v>0.02</v>
      </c>
      <c r="L45" s="103" t="n">
        <f aca="false">L44</f>
        <v>0</v>
      </c>
      <c r="M45" s="98" t="n">
        <f aca="false">VLOOKUP($A45,[1]!Table,MATCH(M$4,[1]!Curves,0))</f>
        <v>0.02</v>
      </c>
      <c r="N45" s="115" t="n">
        <f aca="false">M45</f>
        <v>0.02</v>
      </c>
      <c r="O45" s="103" t="n">
        <f aca="false">O44</f>
        <v>0</v>
      </c>
      <c r="P45" s="102"/>
      <c r="Q45" s="103" t="n">
        <f aca="false">M45+J45+G45</f>
        <v>4.588</v>
      </c>
      <c r="R45" s="103" t="n">
        <f aca="false">N45+K45+H45</f>
        <v>4.588</v>
      </c>
      <c r="S45" s="103" t="n">
        <f aca="false">O45+L45+I45</f>
        <v>2.115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481138.148078152</v>
      </c>
      <c r="AD45" s="90" t="n">
        <f aca="false">$F45*H45</f>
        <v>481138.148078152</v>
      </c>
      <c r="AE45" s="90" t="n">
        <f aca="false">$F45*I45</f>
        <v>223748.281263257</v>
      </c>
      <c r="AF45" s="90" t="n">
        <f aca="false">$F45*J45</f>
        <v>2115.8229906691</v>
      </c>
      <c r="AG45" s="90" t="n">
        <f aca="false">$F45*K45</f>
        <v>2115.8229906691</v>
      </c>
      <c r="AH45" s="90" t="n">
        <f aca="false">$F45*L45</f>
        <v>0</v>
      </c>
      <c r="AI45" s="90" t="n">
        <f aca="false">$F45*M45</f>
        <v>2115.8229906691</v>
      </c>
      <c r="AJ45" s="90" t="n">
        <f aca="false">$F45*N45</f>
        <v>2115.8229906691</v>
      </c>
      <c r="AK45" s="90" t="n">
        <f aca="false">F45*O45</f>
        <v>0</v>
      </c>
      <c r="AL45" s="94"/>
      <c r="AM45" s="90" t="n">
        <f aca="false">-CHOOSE($G$3,AC45-AE45,AE45-AC45)</f>
        <v>257389.866814895</v>
      </c>
      <c r="AN45" s="90" t="n">
        <f aca="false">-CHOOSE($G$3,AF45-AH45,AH45-AF45)</f>
        <v>2115.8229906691</v>
      </c>
      <c r="AO45" s="90" t="n">
        <f aca="false">-CHOOSE($G$3,AI45-AL45,AK45-AI45)</f>
        <v>2115.8229906691</v>
      </c>
      <c r="AP45" s="107" t="n">
        <f aca="false">SUM(AM45:AO45)</f>
        <v>261621.512796234</v>
      </c>
      <c r="AR45" s="90" t="n">
        <f aca="false">-CHOOSE($G$3,AD45-AC45,AC45-AD45)</f>
        <v>-0</v>
      </c>
      <c r="AS45" s="90" t="n">
        <f aca="false">-CHOOSE($G$3,AG45-AF45,AF45-AG45)</f>
        <v>-0</v>
      </c>
      <c r="AT45" s="90" t="n">
        <f aca="false">-CHOOSE($G$3,AJ45-AI45,AI45-AJ45:AJ46)</f>
        <v>-0</v>
      </c>
      <c r="AU45" s="107" t="n">
        <f aca="false">AR45+AS45+AT45</f>
        <v>-0</v>
      </c>
      <c r="AV45" s="107"/>
      <c r="AW45" s="91" t="n">
        <f aca="false">AU45+AP45</f>
        <v>261621.512796234</v>
      </c>
      <c r="AY45" s="91" t="n">
        <f aca="false">AK45+AH45+AE45</f>
        <v>223748.281263257</v>
      </c>
      <c r="AZ45" s="108"/>
      <c r="BA45" s="118" t="n">
        <f aca="false">'EO9904.1'!AW45</f>
        <v>160760.230831038</v>
      </c>
      <c r="BB45" s="118" t="n">
        <f aca="false">AW45-BA45</f>
        <v>100861.281965196</v>
      </c>
      <c r="BC45" s="108"/>
      <c r="BD45" s="119"/>
    </row>
    <row r="46" customFormat="false" ht="12.75" hidden="false" customHeight="false" outlineLevel="0" collapsed="false">
      <c r="A46" s="25" t="n">
        <f aca="false">EDATE(A45,1)</f>
        <v>38047</v>
      </c>
      <c r="B46" s="114" t="n">
        <f aca="false">'EO9904.1'!B46</f>
        <v>3704</v>
      </c>
      <c r="C46" s="110"/>
      <c r="D46" s="97" t="n">
        <f aca="false">B46+C46</f>
        <v>3704</v>
      </c>
      <c r="E46" s="86" t="n">
        <f aca="false">IF(Z46=0,0,IF(AND(Z46=1,$H$3=1),D46*U46,IF($H$3=2,D46,"N/A")))</f>
        <v>114824</v>
      </c>
      <c r="F46" s="86" t="n">
        <f aca="false">E46*Y46</f>
        <v>97226.9031805875</v>
      </c>
      <c r="G46" s="98" t="n">
        <f aca="false">VLOOKUP($A46,[1]!Table,MATCH(G$4,[1]!Curves,0))</f>
        <v>4.423</v>
      </c>
      <c r="H46" s="115" t="n">
        <f aca="false">G46</f>
        <v>4.423</v>
      </c>
      <c r="I46" s="120" t="n">
        <f aca="false">I34</f>
        <v>2.115</v>
      </c>
      <c r="J46" s="98" t="n">
        <f aca="false">VLOOKUP($A46,[1]!Table,MATCH(J$4,[1]!Curves,0))</f>
        <v>0.02</v>
      </c>
      <c r="K46" s="115" t="n">
        <f aca="false">J46</f>
        <v>0.02</v>
      </c>
      <c r="L46" s="103" t="n">
        <f aca="false">L45</f>
        <v>0</v>
      </c>
      <c r="M46" s="98" t="n">
        <f aca="false">VLOOKUP($A46,[1]!Table,MATCH(M$4,[1]!Curves,0))</f>
        <v>0.02</v>
      </c>
      <c r="N46" s="115" t="n">
        <f aca="false">M46</f>
        <v>0.02</v>
      </c>
      <c r="O46" s="103" t="n">
        <f aca="false">O45</f>
        <v>0</v>
      </c>
      <c r="P46" s="102"/>
      <c r="Q46" s="103" t="n">
        <f aca="false">M46+J46+G46</f>
        <v>4.463</v>
      </c>
      <c r="R46" s="103" t="n">
        <f aca="false">N46+K46+H46</f>
        <v>4.463</v>
      </c>
      <c r="S46" s="103" t="n">
        <f aca="false">O46+L46+I46</f>
        <v>2.115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430034.592767739</v>
      </c>
      <c r="AD46" s="90" t="n">
        <f aca="false">$F46*H46</f>
        <v>430034.592767739</v>
      </c>
      <c r="AE46" s="90" t="n">
        <f aca="false">$F46*I46</f>
        <v>205634.900226943</v>
      </c>
      <c r="AF46" s="90" t="n">
        <f aca="false">$F46*J46</f>
        <v>1944.53806361175</v>
      </c>
      <c r="AG46" s="90" t="n">
        <f aca="false">$F46*K46</f>
        <v>1944.53806361175</v>
      </c>
      <c r="AH46" s="90" t="n">
        <f aca="false">$F46*L46</f>
        <v>0</v>
      </c>
      <c r="AI46" s="90" t="n">
        <f aca="false">$F46*M46</f>
        <v>1944.53806361175</v>
      </c>
      <c r="AJ46" s="90" t="n">
        <f aca="false">$F46*N46</f>
        <v>1944.53806361175</v>
      </c>
      <c r="AK46" s="90" t="n">
        <f aca="false">F46*O46</f>
        <v>0</v>
      </c>
      <c r="AL46" s="94"/>
      <c r="AM46" s="90" t="n">
        <f aca="false">-CHOOSE($G$3,AC46-AE46,AE46-AC46)</f>
        <v>224399.692540796</v>
      </c>
      <c r="AN46" s="90" t="n">
        <f aca="false">-CHOOSE($G$3,AF46-AH46,AH46-AF46)</f>
        <v>1944.53806361175</v>
      </c>
      <c r="AO46" s="90" t="n">
        <f aca="false">-CHOOSE($G$3,AI46-AL46,AK46-AI46)</f>
        <v>1944.53806361175</v>
      </c>
      <c r="AP46" s="107" t="n">
        <f aca="false">SUM(AM46:AO46)</f>
        <v>228288.768668019</v>
      </c>
      <c r="AR46" s="90" t="n">
        <f aca="false">-CHOOSE($G$3,AD46-AC46,AC46-AD46)</f>
        <v>-0</v>
      </c>
      <c r="AS46" s="90" t="n">
        <f aca="false">-CHOOSE($G$3,AG46-AF46,AF46-AG46)</f>
        <v>-0</v>
      </c>
      <c r="AT46" s="90" t="n">
        <f aca="false">-CHOOSE($G$3,AJ46-AI46,AI46-AJ46:AJ47)</f>
        <v>-0</v>
      </c>
      <c r="AU46" s="107" t="n">
        <f aca="false">AR46+AS46+AT46</f>
        <v>-0</v>
      </c>
      <c r="AV46" s="107"/>
      <c r="AW46" s="91" t="n">
        <f aca="false">AU46+AP46</f>
        <v>228288.768668019</v>
      </c>
      <c r="AY46" s="91" t="n">
        <f aca="false">AK46+AH46+AE46</f>
        <v>205634.900226943</v>
      </c>
      <c r="AZ46" s="108"/>
      <c r="BA46" s="118" t="n">
        <f aca="false">'EO9904.1'!AW46</f>
        <v>149253.01907252</v>
      </c>
      <c r="BB46" s="118" t="n">
        <f aca="false">AW46-BA46</f>
        <v>79035.7495954996</v>
      </c>
      <c r="BC46" s="108"/>
      <c r="BD46" s="119"/>
    </row>
    <row r="47" customFormat="false" ht="12.75" hidden="false" customHeight="false" outlineLevel="0" collapsed="false">
      <c r="A47" s="25" t="n">
        <f aca="false">EDATE(A46,1)</f>
        <v>38078</v>
      </c>
      <c r="B47" s="114" t="n">
        <f aca="false">'EO9904.1'!B47</f>
        <v>3704</v>
      </c>
      <c r="C47" s="110"/>
      <c r="D47" s="97" t="n">
        <f aca="false">B47+C47</f>
        <v>3704</v>
      </c>
      <c r="E47" s="86" t="n">
        <f aca="false">IF(Z47=0,0,IF(AND(Z47=1,$H$3=1),D47*U47,IF($H$3=2,D47,"N/A")))</f>
        <v>111120</v>
      </c>
      <c r="F47" s="86" t="n">
        <f aca="false">E47*Y47</f>
        <v>93620.371375529</v>
      </c>
      <c r="G47" s="98" t="n">
        <f aca="false">VLOOKUP($A47,[1]!Table,MATCH(G$4,[1]!Curves,0))</f>
        <v>4.293</v>
      </c>
      <c r="H47" s="115" t="n">
        <f aca="false">G47</f>
        <v>4.293</v>
      </c>
      <c r="I47" s="120" t="n">
        <f aca="false">I35</f>
        <v>2.115</v>
      </c>
      <c r="J47" s="98" t="n">
        <f aca="false">VLOOKUP($A47,[1]!Table,MATCH(J$4,[1]!Curves,0))</f>
        <v>0.0125</v>
      </c>
      <c r="K47" s="115" t="n">
        <f aca="false">J47</f>
        <v>0.0125</v>
      </c>
      <c r="L47" s="103" t="n">
        <f aca="false">L46</f>
        <v>0</v>
      </c>
      <c r="M47" s="98" t="n">
        <f aca="false">VLOOKUP($A47,[1]!Table,MATCH(M$4,[1]!Curves,0))</f>
        <v>0.015</v>
      </c>
      <c r="N47" s="115" t="n">
        <f aca="false">M47</f>
        <v>0.015</v>
      </c>
      <c r="O47" s="103" t="n">
        <f aca="false">O46</f>
        <v>0</v>
      </c>
      <c r="P47" s="102"/>
      <c r="Q47" s="103" t="n">
        <f aca="false">M47+J47+G47</f>
        <v>4.3205</v>
      </c>
      <c r="R47" s="103" t="n">
        <f aca="false">N47+K47+H47</f>
        <v>4.3205</v>
      </c>
      <c r="S47" s="103" t="n">
        <f aca="false">O47+L47+I47</f>
        <v>2.115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401912.254315146</v>
      </c>
      <c r="AD47" s="90" t="n">
        <f aca="false">$F47*H47</f>
        <v>401912.254315146</v>
      </c>
      <c r="AE47" s="90" t="n">
        <f aca="false">$F47*I47</f>
        <v>198007.085459244</v>
      </c>
      <c r="AF47" s="90" t="n">
        <f aca="false">$F47*J47</f>
        <v>1170.25464219411</v>
      </c>
      <c r="AG47" s="90" t="n">
        <f aca="false">$F47*K47</f>
        <v>1170.25464219411</v>
      </c>
      <c r="AH47" s="90" t="n">
        <f aca="false">$F47*L47</f>
        <v>0</v>
      </c>
      <c r="AI47" s="90" t="n">
        <f aca="false">$F47*M47</f>
        <v>1404.30557063293</v>
      </c>
      <c r="AJ47" s="90" t="n">
        <f aca="false">$F47*N47</f>
        <v>1404.30557063293</v>
      </c>
      <c r="AK47" s="90" t="n">
        <f aca="false">F47*O47</f>
        <v>0</v>
      </c>
      <c r="AL47" s="94"/>
      <c r="AM47" s="90" t="n">
        <f aca="false">-CHOOSE($G$3,AC47-AE47,AE47-AC47)</f>
        <v>203905.168855902</v>
      </c>
      <c r="AN47" s="90" t="n">
        <f aca="false">-CHOOSE($G$3,AF47-AH47,AH47-AF47)</f>
        <v>1170.25464219411</v>
      </c>
      <c r="AO47" s="90" t="n">
        <f aca="false">-CHOOSE($G$3,AI47-AL47,AK47-AI47)</f>
        <v>1404.30557063293</v>
      </c>
      <c r="AP47" s="107" t="n">
        <f aca="false">SUM(AM47:AO47)</f>
        <v>206479.729068729</v>
      </c>
      <c r="AR47" s="90" t="n">
        <f aca="false">-CHOOSE($G$3,AD47-AC47,AC47-AD47)</f>
        <v>-0</v>
      </c>
      <c r="AS47" s="90" t="n">
        <f aca="false">-CHOOSE($G$3,AG47-AF47,AF47-AG47)</f>
        <v>-0</v>
      </c>
      <c r="AT47" s="90" t="n">
        <f aca="false">-CHOOSE($G$3,AJ47-AI47,AI47-AJ47:AJ48)</f>
        <v>-0</v>
      </c>
      <c r="AU47" s="107" t="n">
        <f aca="false">AR47+AS47+AT47</f>
        <v>-0</v>
      </c>
      <c r="AV47" s="107"/>
      <c r="AW47" s="91" t="n">
        <f aca="false">AU47+AP47</f>
        <v>206479.729068729</v>
      </c>
      <c r="AY47" s="91" t="n">
        <f aca="false">AK47+AH47+AE47</f>
        <v>198007.085459244</v>
      </c>
      <c r="AZ47" s="108"/>
      <c r="BA47" s="118" t="n">
        <f aca="false">'EO9904.1'!AW47</f>
        <v>116763.32717956</v>
      </c>
      <c r="BB47" s="118" t="n">
        <f aca="false">AW47-BA47</f>
        <v>89716.4018891694</v>
      </c>
      <c r="BC47" s="108"/>
      <c r="BD47" s="119"/>
    </row>
    <row r="48" customFormat="false" ht="12.75" hidden="false" customHeight="false" outlineLevel="0" collapsed="false">
      <c r="A48" s="25" t="n">
        <f aca="false">EDATE(A47,1)</f>
        <v>38108</v>
      </c>
      <c r="B48" s="114" t="n">
        <f aca="false">'EO9904.1'!B48</f>
        <v>3704</v>
      </c>
      <c r="C48" s="110"/>
      <c r="D48" s="97" t="n">
        <f aca="false">B48+C48</f>
        <v>3704</v>
      </c>
      <c r="E48" s="86" t="n">
        <f aca="false">IF(Z48=0,0,IF(AND(Z48=1,$H$3=1),D48*U48,IF($H$3=2,D48,"N/A")))</f>
        <v>114824</v>
      </c>
      <c r="F48" s="86" t="n">
        <f aca="false">E48*Y48</f>
        <v>96275.4295909228</v>
      </c>
      <c r="G48" s="98" t="n">
        <f aca="false">VLOOKUP($A48,[1]!Table,MATCH(G$4,[1]!Curves,0))</f>
        <v>4.283</v>
      </c>
      <c r="H48" s="115" t="n">
        <f aca="false">G48</f>
        <v>4.283</v>
      </c>
      <c r="I48" s="120" t="n">
        <f aca="false">I36</f>
        <v>2.115</v>
      </c>
      <c r="J48" s="98" t="n">
        <f aca="false">VLOOKUP($A48,[1]!Table,MATCH(J$4,[1]!Curves,0))</f>
        <v>0.0125</v>
      </c>
      <c r="K48" s="115" t="n">
        <f aca="false">J48</f>
        <v>0.0125</v>
      </c>
      <c r="L48" s="103" t="n">
        <f aca="false">L47</f>
        <v>0</v>
      </c>
      <c r="M48" s="98" t="n">
        <f aca="false">VLOOKUP($A48,[1]!Table,MATCH(M$4,[1]!Curves,0))</f>
        <v>0.015</v>
      </c>
      <c r="N48" s="115" t="n">
        <f aca="false">M48</f>
        <v>0.015</v>
      </c>
      <c r="O48" s="103" t="n">
        <f aca="false">O47</f>
        <v>0</v>
      </c>
      <c r="P48" s="102"/>
      <c r="Q48" s="103" t="n">
        <f aca="false">M48+J48+G48</f>
        <v>4.3105</v>
      </c>
      <c r="R48" s="103" t="n">
        <f aca="false">N48+K48+H48</f>
        <v>4.3105</v>
      </c>
      <c r="S48" s="103" t="n">
        <f aca="false">O48+L48+I48</f>
        <v>2.115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412347.664937923</v>
      </c>
      <c r="AD48" s="90" t="n">
        <f aca="false">$F48*H48</f>
        <v>412347.664937923</v>
      </c>
      <c r="AE48" s="90" t="n">
        <f aca="false">$F48*I48</f>
        <v>203622.533584802</v>
      </c>
      <c r="AF48" s="90" t="n">
        <f aca="false">$F48*J48</f>
        <v>1203.44286988654</v>
      </c>
      <c r="AG48" s="90" t="n">
        <f aca="false">$F48*K48</f>
        <v>1203.44286988654</v>
      </c>
      <c r="AH48" s="90" t="n">
        <f aca="false">$F48*L48</f>
        <v>0</v>
      </c>
      <c r="AI48" s="90" t="n">
        <f aca="false">$F48*M48</f>
        <v>1444.13144386384</v>
      </c>
      <c r="AJ48" s="90" t="n">
        <f aca="false">$F48*N48</f>
        <v>1444.13144386384</v>
      </c>
      <c r="AK48" s="90" t="n">
        <f aca="false">F48*O48</f>
        <v>0</v>
      </c>
      <c r="AL48" s="94"/>
      <c r="AM48" s="90" t="n">
        <f aca="false">-CHOOSE($G$3,AC48-AE48,AE48-AC48)</f>
        <v>208725.131353121</v>
      </c>
      <c r="AN48" s="90" t="n">
        <f aca="false">-CHOOSE($G$3,AF48-AH48,AH48-AF48)</f>
        <v>1203.44286988654</v>
      </c>
      <c r="AO48" s="90" t="n">
        <f aca="false">-CHOOSE($G$3,AI48-AL48,AK48-AI48)</f>
        <v>1444.13144386384</v>
      </c>
      <c r="AP48" s="107" t="n">
        <f aca="false">SUM(AM48:AO48)</f>
        <v>211372.705666871</v>
      </c>
      <c r="AR48" s="90" t="n">
        <f aca="false">-CHOOSE($G$3,AD48-AC48,AC48-AD48)</f>
        <v>-0</v>
      </c>
      <c r="AS48" s="90" t="n">
        <f aca="false">-CHOOSE($G$3,AG48-AF48,AF48-AG48)</f>
        <v>-0</v>
      </c>
      <c r="AT48" s="90" t="n">
        <f aca="false">-CHOOSE($G$3,AJ48-AI48,AI48-AJ48:AJ49)</f>
        <v>-0</v>
      </c>
      <c r="AU48" s="107" t="n">
        <f aca="false">AR48+AS48+AT48</f>
        <v>-0</v>
      </c>
      <c r="AV48" s="107"/>
      <c r="AW48" s="91" t="n">
        <f aca="false">AU48+AP48</f>
        <v>211372.705666871</v>
      </c>
      <c r="AY48" s="91" t="n">
        <f aca="false">AK48+AH48+AE48</f>
        <v>203622.533584802</v>
      </c>
      <c r="AZ48" s="108"/>
      <c r="BA48" s="118" t="n">
        <f aca="false">'EO9904.1'!AW48</f>
        <v>116743.585921953</v>
      </c>
      <c r="BB48" s="118" t="n">
        <f aca="false">AW48-BA48</f>
        <v>94629.1197449181</v>
      </c>
      <c r="BC48" s="108"/>
      <c r="BD48" s="119"/>
    </row>
    <row r="49" customFormat="false" ht="12.75" hidden="false" customHeight="false" outlineLevel="0" collapsed="false">
      <c r="A49" s="25" t="n">
        <f aca="false">EDATE(A48,1)</f>
        <v>38139</v>
      </c>
      <c r="B49" s="114" t="n">
        <f aca="false">'EO9904.1'!B49</f>
        <v>3704</v>
      </c>
      <c r="C49" s="110"/>
      <c r="D49" s="97" t="n">
        <f aca="false">B49+C49</f>
        <v>3704</v>
      </c>
      <c r="E49" s="86" t="n">
        <f aca="false">IF(Z49=0,0,IF(AND(Z49=1,$H$3=1),D49*U49,IF($H$3=2,D49,"N/A")))</f>
        <v>111120</v>
      </c>
      <c r="F49" s="86" t="n">
        <f aca="false">E49*Y49</f>
        <v>92704.7107386169</v>
      </c>
      <c r="G49" s="98" t="n">
        <f aca="false">VLOOKUP($A49,[1]!Table,MATCH(G$4,[1]!Curves,0))</f>
        <v>4.303</v>
      </c>
      <c r="H49" s="115" t="n">
        <f aca="false">G49</f>
        <v>4.303</v>
      </c>
      <c r="I49" s="120" t="n">
        <f aca="false">I37</f>
        <v>2.115</v>
      </c>
      <c r="J49" s="98" t="n">
        <f aca="false">VLOOKUP($A49,[1]!Table,MATCH(J$4,[1]!Curves,0))</f>
        <v>0.0125</v>
      </c>
      <c r="K49" s="115" t="n">
        <f aca="false">J49</f>
        <v>0.0125</v>
      </c>
      <c r="L49" s="103" t="n">
        <f aca="false">L48</f>
        <v>0</v>
      </c>
      <c r="M49" s="98" t="n">
        <f aca="false">VLOOKUP($A49,[1]!Table,MATCH(M$4,[1]!Curves,0))</f>
        <v>0.015</v>
      </c>
      <c r="N49" s="115" t="n">
        <f aca="false">M49</f>
        <v>0.015</v>
      </c>
      <c r="O49" s="103" t="n">
        <f aca="false">O48</f>
        <v>0</v>
      </c>
      <c r="P49" s="102"/>
      <c r="Q49" s="103" t="n">
        <f aca="false">M49+J49+G49</f>
        <v>4.3305</v>
      </c>
      <c r="R49" s="103" t="n">
        <f aca="false">N49+K49+H49</f>
        <v>4.3305</v>
      </c>
      <c r="S49" s="103" t="n">
        <f aca="false">O49+L49+I49</f>
        <v>2.115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398908.370308268</v>
      </c>
      <c r="AD49" s="90" t="n">
        <f aca="false">$F49*H49</f>
        <v>398908.370308268</v>
      </c>
      <c r="AE49" s="90" t="n">
        <f aca="false">$F49*I49</f>
        <v>196070.463212175</v>
      </c>
      <c r="AF49" s="90" t="n">
        <f aca="false">$F49*J49</f>
        <v>1158.80888423271</v>
      </c>
      <c r="AG49" s="90" t="n">
        <f aca="false">$F49*K49</f>
        <v>1158.80888423271</v>
      </c>
      <c r="AH49" s="90" t="n">
        <f aca="false">$F49*L49</f>
        <v>0</v>
      </c>
      <c r="AI49" s="90" t="n">
        <f aca="false">$F49*M49</f>
        <v>1390.57066107925</v>
      </c>
      <c r="AJ49" s="90" t="n">
        <f aca="false">$F49*N49</f>
        <v>1390.57066107925</v>
      </c>
      <c r="AK49" s="90" t="n">
        <f aca="false">F49*O49</f>
        <v>0</v>
      </c>
      <c r="AL49" s="94"/>
      <c r="AM49" s="90" t="n">
        <f aca="false">-CHOOSE($G$3,AC49-AE49,AE49-AC49)</f>
        <v>202837.907096094</v>
      </c>
      <c r="AN49" s="90" t="n">
        <f aca="false">-CHOOSE($G$3,AF49-AH49,AH49-AF49)</f>
        <v>1158.80888423271</v>
      </c>
      <c r="AO49" s="90" t="n">
        <f aca="false">-CHOOSE($G$3,AI49-AL49,AK49-AI49)</f>
        <v>1390.57066107925</v>
      </c>
      <c r="AP49" s="107" t="n">
        <f aca="false">SUM(AM49:AO49)</f>
        <v>205387.286641406</v>
      </c>
      <c r="AR49" s="90" t="n">
        <f aca="false">-CHOOSE($G$3,AD49-AC49,AC49-AD49)</f>
        <v>-0</v>
      </c>
      <c r="AS49" s="90" t="n">
        <f aca="false">-CHOOSE($G$3,AG49-AF49,AF49-AG49)</f>
        <v>-0</v>
      </c>
      <c r="AT49" s="90" t="n">
        <f aca="false">-CHOOSE($G$3,AJ49-AI49,AI49-AJ49:AJ50)</f>
        <v>-0</v>
      </c>
      <c r="AU49" s="107" t="n">
        <f aca="false">AR49+AS49+AT49</f>
        <v>-0</v>
      </c>
      <c r="AV49" s="107"/>
      <c r="AW49" s="91" t="n">
        <f aca="false">AU49+AP49</f>
        <v>205387.286641406</v>
      </c>
      <c r="AY49" s="91" t="n">
        <f aca="false">AK49+AH49+AE49</f>
        <v>196070.463212175</v>
      </c>
      <c r="AZ49" s="108"/>
      <c r="BA49" s="118" t="n">
        <f aca="false">'EO9904.1'!AW49</f>
        <v>120822.049505639</v>
      </c>
      <c r="BB49" s="118" t="n">
        <f aca="false">AW49-BA49</f>
        <v>84565.2371357663</v>
      </c>
      <c r="BC49" s="108"/>
      <c r="BD49" s="119"/>
    </row>
    <row r="50" customFormat="false" ht="12.75" hidden="false" customHeight="false" outlineLevel="0" collapsed="false">
      <c r="A50" s="25" t="n">
        <f aca="false">EDATE(A49,1)</f>
        <v>38169</v>
      </c>
      <c r="B50" s="114" t="n">
        <f aca="false">'EO9904.1'!B50</f>
        <v>3704</v>
      </c>
      <c r="C50" s="110"/>
      <c r="D50" s="97" t="n">
        <f aca="false">B50+C50</f>
        <v>3704</v>
      </c>
      <c r="E50" s="86" t="n">
        <f aca="false">IF(Z50=0,0,IF(AND(Z50=1,$H$3=1),D50*U50,IF($H$3=2,D50,"N/A")))</f>
        <v>114824</v>
      </c>
      <c r="F50" s="86" t="n">
        <f aca="false">E50*Y50</f>
        <v>95331.1419452199</v>
      </c>
      <c r="G50" s="98" t="n">
        <f aca="false">VLOOKUP($A50,[1]!Table,MATCH(G$4,[1]!Curves,0))</f>
        <v>4.324</v>
      </c>
      <c r="H50" s="115" t="n">
        <f aca="false">G50</f>
        <v>4.324</v>
      </c>
      <c r="I50" s="120" t="n">
        <f aca="false">I38</f>
        <v>2.115</v>
      </c>
      <c r="J50" s="98" t="n">
        <f aca="false">VLOOKUP($A50,[1]!Table,MATCH(J$4,[1]!Curves,0))</f>
        <v>0.0125</v>
      </c>
      <c r="K50" s="115" t="n">
        <f aca="false">J50</f>
        <v>0.0125</v>
      </c>
      <c r="L50" s="103" t="n">
        <f aca="false">L49</f>
        <v>0</v>
      </c>
      <c r="M50" s="98" t="n">
        <f aca="false">VLOOKUP($A50,[1]!Table,MATCH(M$4,[1]!Curves,0))</f>
        <v>0.015</v>
      </c>
      <c r="N50" s="115" t="n">
        <f aca="false">M50</f>
        <v>0.015</v>
      </c>
      <c r="O50" s="103" t="n">
        <f aca="false">O49</f>
        <v>0</v>
      </c>
      <c r="P50" s="102"/>
      <c r="Q50" s="103" t="n">
        <f aca="false">M50+J50+G50</f>
        <v>4.3515</v>
      </c>
      <c r="R50" s="103" t="n">
        <f aca="false">N50+K50+H50</f>
        <v>4.3515</v>
      </c>
      <c r="S50" s="103" t="n">
        <f aca="false">O50+L50+I50</f>
        <v>2.115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412211.857771131</v>
      </c>
      <c r="AD50" s="90" t="n">
        <f aca="false">$F50*H50</f>
        <v>412211.857771131</v>
      </c>
      <c r="AE50" s="90" t="n">
        <f aca="false">$F50*I50</f>
        <v>201625.36521414</v>
      </c>
      <c r="AF50" s="90" t="n">
        <f aca="false">$F50*J50</f>
        <v>1191.63927431525</v>
      </c>
      <c r="AG50" s="90" t="n">
        <f aca="false">$F50*K50</f>
        <v>1191.63927431525</v>
      </c>
      <c r="AH50" s="90" t="n">
        <f aca="false">$F50*L50</f>
        <v>0</v>
      </c>
      <c r="AI50" s="90" t="n">
        <f aca="false">$F50*M50</f>
        <v>1429.9671291783</v>
      </c>
      <c r="AJ50" s="90" t="n">
        <f aca="false">$F50*N50</f>
        <v>1429.9671291783</v>
      </c>
      <c r="AK50" s="90" t="n">
        <f aca="false">F50*O50</f>
        <v>0</v>
      </c>
      <c r="AL50" s="94"/>
      <c r="AM50" s="90" t="n">
        <f aca="false">-CHOOSE($G$3,AC50-AE50,AE50-AC50)</f>
        <v>210586.492556991</v>
      </c>
      <c r="AN50" s="90" t="n">
        <f aca="false">-CHOOSE($G$3,AF50-AH50,AH50-AF50)</f>
        <v>1191.63927431525</v>
      </c>
      <c r="AO50" s="90" t="n">
        <f aca="false">-CHOOSE($G$3,AI50-AL50,AK50-AI50)</f>
        <v>1429.9671291783</v>
      </c>
      <c r="AP50" s="107" t="n">
        <f aca="false">SUM(AM50:AO50)</f>
        <v>213208.098960484</v>
      </c>
      <c r="AR50" s="90" t="n">
        <f aca="false">-CHOOSE($G$3,AD50-AC50,AC50-AD50)</f>
        <v>-0</v>
      </c>
      <c r="AS50" s="90" t="n">
        <f aca="false">-CHOOSE($G$3,AG50-AF50,AF50-AG50)</f>
        <v>-0</v>
      </c>
      <c r="AT50" s="90" t="n">
        <f aca="false">-CHOOSE($G$3,AJ50-AI50,AI50-AJ50:AJ51)</f>
        <v>-0</v>
      </c>
      <c r="AU50" s="107" t="n">
        <f aca="false">AR50+AS50+AT50</f>
        <v>-0</v>
      </c>
      <c r="AV50" s="107"/>
      <c r="AW50" s="91" t="n">
        <f aca="false">AU50+AP50</f>
        <v>213208.098960484</v>
      </c>
      <c r="AY50" s="91" t="n">
        <f aca="false">AK50+AH50+AE50</f>
        <v>201625.36521414</v>
      </c>
      <c r="AZ50" s="108"/>
      <c r="BA50" s="118" t="n">
        <f aca="false">'EO9904.1'!AW50</f>
        <v>132014.565365741</v>
      </c>
      <c r="BB50" s="118" t="n">
        <f aca="false">AW50-BA50</f>
        <v>81193.5335947437</v>
      </c>
      <c r="BC50" s="108"/>
      <c r="BD50" s="119"/>
    </row>
    <row r="51" customFormat="false" ht="12.75" hidden="false" customHeight="false" outlineLevel="0" collapsed="false">
      <c r="A51" s="25" t="n">
        <f aca="false">EDATE(A50,1)</f>
        <v>38200</v>
      </c>
      <c r="B51" s="114" t="n">
        <f aca="false">'EO9904.1'!B51</f>
        <v>3704</v>
      </c>
      <c r="C51" s="110"/>
      <c r="D51" s="97" t="n">
        <f aca="false">B51+C51</f>
        <v>3704</v>
      </c>
      <c r="E51" s="86" t="n">
        <f aca="false">IF(Z51=0,0,IF(AND(Z51=1,$H$3=1),D51*U51,IF($H$3=2,D51,"N/A")))</f>
        <v>114824</v>
      </c>
      <c r="F51" s="86" t="n">
        <f aca="false">E51*Y51</f>
        <v>94853.4484970653</v>
      </c>
      <c r="G51" s="98" t="n">
        <f aca="false">VLOOKUP($A51,[1]!Table,MATCH(G$4,[1]!Curves,0))</f>
        <v>4.348</v>
      </c>
      <c r="H51" s="115" t="n">
        <f aca="false">G51</f>
        <v>4.348</v>
      </c>
      <c r="I51" s="120" t="n">
        <f aca="false">I39</f>
        <v>2.115</v>
      </c>
      <c r="J51" s="98" t="n">
        <f aca="false">VLOOKUP($A51,[1]!Table,MATCH(J$4,[1]!Curves,0))</f>
        <v>0.0125</v>
      </c>
      <c r="K51" s="115" t="n">
        <f aca="false">J51</f>
        <v>0.0125</v>
      </c>
      <c r="L51" s="103" t="n">
        <f aca="false">L50</f>
        <v>0</v>
      </c>
      <c r="M51" s="98" t="n">
        <f aca="false">VLOOKUP($A51,[1]!Table,MATCH(M$4,[1]!Curves,0))</f>
        <v>0.015</v>
      </c>
      <c r="N51" s="115" t="n">
        <f aca="false">M51</f>
        <v>0.015</v>
      </c>
      <c r="O51" s="103" t="n">
        <f aca="false">O50</f>
        <v>0</v>
      </c>
      <c r="P51" s="102"/>
      <c r="Q51" s="103" t="n">
        <f aca="false">M51+J51+G51</f>
        <v>4.3755</v>
      </c>
      <c r="R51" s="103" t="n">
        <f aca="false">N51+K51+H51</f>
        <v>4.3755</v>
      </c>
      <c r="S51" s="103" t="n">
        <f aca="false">O51+L51+I51</f>
        <v>2.115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412422.79406524</v>
      </c>
      <c r="AD51" s="90" t="n">
        <f aca="false">$F51*H51</f>
        <v>412422.79406524</v>
      </c>
      <c r="AE51" s="90" t="n">
        <f aca="false">$F51*I51</f>
        <v>200615.043571293</v>
      </c>
      <c r="AF51" s="90" t="n">
        <f aca="false">$F51*J51</f>
        <v>1185.66810621332</v>
      </c>
      <c r="AG51" s="90" t="n">
        <f aca="false">$F51*K51</f>
        <v>1185.66810621332</v>
      </c>
      <c r="AH51" s="90" t="n">
        <f aca="false">$F51*L51</f>
        <v>0</v>
      </c>
      <c r="AI51" s="90" t="n">
        <f aca="false">$F51*M51</f>
        <v>1422.80172745598</v>
      </c>
      <c r="AJ51" s="90" t="n">
        <f aca="false">$F51*N51</f>
        <v>1422.80172745598</v>
      </c>
      <c r="AK51" s="90" t="n">
        <f aca="false">F51*O51</f>
        <v>0</v>
      </c>
      <c r="AL51" s="94"/>
      <c r="AM51" s="90" t="n">
        <f aca="false">-CHOOSE($G$3,AC51-AE51,AE51-AC51)</f>
        <v>211807.750493947</v>
      </c>
      <c r="AN51" s="90" t="n">
        <f aca="false">-CHOOSE($G$3,AF51-AH51,AH51-AF51)</f>
        <v>1185.66810621332</v>
      </c>
      <c r="AO51" s="90" t="n">
        <f aca="false">-CHOOSE($G$3,AI51-AL51,AK51-AI51)</f>
        <v>1422.80172745598</v>
      </c>
      <c r="AP51" s="107" t="n">
        <f aca="false">SUM(AM51:AO51)</f>
        <v>214416.220327616</v>
      </c>
      <c r="AR51" s="90" t="n">
        <f aca="false">-CHOOSE($G$3,AD51-AC51,AC51-AD51)</f>
        <v>-0</v>
      </c>
      <c r="AS51" s="90" t="n">
        <f aca="false">-CHOOSE($G$3,AG51-AF51,AF51-AG51)</f>
        <v>-0</v>
      </c>
      <c r="AT51" s="90" t="n">
        <f aca="false">-CHOOSE($G$3,AJ51-AI51,AI51-AJ51:AJ52)</f>
        <v>-0</v>
      </c>
      <c r="AU51" s="107" t="n">
        <f aca="false">AR51+AS51+AT51</f>
        <v>-0</v>
      </c>
      <c r="AV51" s="107"/>
      <c r="AW51" s="91" t="n">
        <f aca="false">AU51+AP51</f>
        <v>214416.220327616</v>
      </c>
      <c r="AY51" s="91" t="n">
        <f aca="false">AK51+AH51+AE51</f>
        <v>200615.043571293</v>
      </c>
      <c r="AZ51" s="108"/>
      <c r="BA51" s="118" t="n">
        <f aca="false">'EO9904.1'!AW51</f>
        <v>140553.839982951</v>
      </c>
      <c r="BB51" s="118" t="n">
        <f aca="false">AW51-BA51</f>
        <v>73862.3803446647</v>
      </c>
      <c r="BC51" s="108"/>
      <c r="BD51" s="119"/>
    </row>
    <row r="52" customFormat="false" ht="12.75" hidden="false" customHeight="false" outlineLevel="0" collapsed="false">
      <c r="A52" s="25" t="n">
        <f aca="false">EDATE(A51,1)</f>
        <v>38231</v>
      </c>
      <c r="B52" s="114" t="n">
        <f aca="false">'EO9904.1'!B52</f>
        <v>3704</v>
      </c>
      <c r="C52" s="110"/>
      <c r="D52" s="97" t="n">
        <f aca="false">B52+C52</f>
        <v>3704</v>
      </c>
      <c r="E52" s="86" t="n">
        <f aca="false">IF(Z52=0,0,IF(AND(Z52=1,$H$3=1),D52*U52,IF($H$3=2,D52,"N/A")))</f>
        <v>111120</v>
      </c>
      <c r="F52" s="86" t="n">
        <f aca="false">E52*Y52</f>
        <v>91332.0505024849</v>
      </c>
      <c r="G52" s="98" t="n">
        <f aca="false">VLOOKUP($A52,[1]!Table,MATCH(G$4,[1]!Curves,0))</f>
        <v>4.358</v>
      </c>
      <c r="H52" s="115" t="n">
        <f aca="false">G52</f>
        <v>4.358</v>
      </c>
      <c r="I52" s="120" t="n">
        <f aca="false">I40</f>
        <v>2.115</v>
      </c>
      <c r="J52" s="98" t="n">
        <f aca="false">VLOOKUP($A52,[1]!Table,MATCH(J$4,[1]!Curves,0))</f>
        <v>0.0125</v>
      </c>
      <c r="K52" s="115" t="n">
        <f aca="false">J52</f>
        <v>0.0125</v>
      </c>
      <c r="L52" s="103" t="n">
        <f aca="false">L51</f>
        <v>0</v>
      </c>
      <c r="M52" s="98" t="n">
        <f aca="false">VLOOKUP($A52,[1]!Table,MATCH(M$4,[1]!Curves,0))</f>
        <v>0.015</v>
      </c>
      <c r="N52" s="115" t="n">
        <f aca="false">M52</f>
        <v>0.015</v>
      </c>
      <c r="O52" s="103" t="n">
        <f aca="false">O51</f>
        <v>0</v>
      </c>
      <c r="P52" s="102"/>
      <c r="Q52" s="103" t="n">
        <f aca="false">M52+J52+G52</f>
        <v>4.3855</v>
      </c>
      <c r="R52" s="103" t="n">
        <f aca="false">N52+K52+H52</f>
        <v>4.3855</v>
      </c>
      <c r="S52" s="103" t="n">
        <f aca="false">O52+L52+I52</f>
        <v>2.115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398025.076089829</v>
      </c>
      <c r="AD52" s="90" t="n">
        <f aca="false">$F52*H52</f>
        <v>398025.076089829</v>
      </c>
      <c r="AE52" s="90" t="n">
        <f aca="false">$F52*I52</f>
        <v>193167.286812756</v>
      </c>
      <c r="AF52" s="90" t="n">
        <f aca="false">$F52*J52</f>
        <v>1141.65063128106</v>
      </c>
      <c r="AG52" s="90" t="n">
        <f aca="false">$F52*K52</f>
        <v>1141.65063128106</v>
      </c>
      <c r="AH52" s="90" t="n">
        <f aca="false">$F52*L52</f>
        <v>0</v>
      </c>
      <c r="AI52" s="90" t="n">
        <f aca="false">$F52*M52</f>
        <v>1369.98075753727</v>
      </c>
      <c r="AJ52" s="90" t="n">
        <f aca="false">$F52*N52</f>
        <v>1369.98075753727</v>
      </c>
      <c r="AK52" s="90" t="n">
        <f aca="false">F52*O52</f>
        <v>0</v>
      </c>
      <c r="AL52" s="94"/>
      <c r="AM52" s="90" t="n">
        <f aca="false">-CHOOSE($G$3,AC52-AE52,AE52-AC52)</f>
        <v>204857.789277074</v>
      </c>
      <c r="AN52" s="90" t="n">
        <f aca="false">-CHOOSE($G$3,AF52-AH52,AH52-AF52)</f>
        <v>1141.65063128106</v>
      </c>
      <c r="AO52" s="90" t="n">
        <f aca="false">-CHOOSE($G$3,AI52-AL52,AK52-AI52)</f>
        <v>1369.98075753727</v>
      </c>
      <c r="AP52" s="107" t="n">
        <f aca="false">SUM(AM52:AO52)</f>
        <v>207369.420665892</v>
      </c>
      <c r="AR52" s="90" t="n">
        <f aca="false">-CHOOSE($G$3,AD52-AC52,AC52-AD52)</f>
        <v>-0</v>
      </c>
      <c r="AS52" s="90" t="n">
        <f aca="false">-CHOOSE($G$3,AG52-AF52,AF52-AG52)</f>
        <v>-0</v>
      </c>
      <c r="AT52" s="90" t="n">
        <f aca="false">-CHOOSE($G$3,AJ52-AI52,AI52-AJ52:AJ53)</f>
        <v>-0</v>
      </c>
      <c r="AU52" s="107" t="n">
        <f aca="false">AR52+AS52+AT52</f>
        <v>-0</v>
      </c>
      <c r="AV52" s="107"/>
      <c r="AW52" s="91" t="n">
        <f aca="false">AU52+AP52</f>
        <v>207369.420665892</v>
      </c>
      <c r="AY52" s="91" t="n">
        <f aca="false">AK52+AH52+AE52</f>
        <v>193167.286812756</v>
      </c>
      <c r="AZ52" s="108"/>
      <c r="BA52" s="118" t="n">
        <f aca="false">'EO9904.1'!AW52</f>
        <v>142112.670581867</v>
      </c>
      <c r="BB52" s="118" t="n">
        <f aca="false">AW52-BA52</f>
        <v>65256.7500840255</v>
      </c>
      <c r="BC52" s="108"/>
      <c r="BD52" s="119"/>
    </row>
    <row r="53" customFormat="false" ht="12.75" hidden="false" customHeight="false" outlineLevel="0" collapsed="false">
      <c r="A53" s="25" t="n">
        <f aca="false">EDATE(A52,1)</f>
        <v>38261</v>
      </c>
      <c r="B53" s="114" t="n">
        <f aca="false">'EO9904.1'!B53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98" t="n">
        <f aca="false">VLOOKUP($A53,[1]!Table,MATCH(G$4,[1]!Curves,0))</f>
        <v>4.388</v>
      </c>
      <c r="H53" s="115" t="n">
        <f aca="false">G53</f>
        <v>4.388</v>
      </c>
      <c r="I53" s="120" t="n">
        <f aca="false">I41</f>
        <v>2.115</v>
      </c>
      <c r="J53" s="98" t="n">
        <f aca="false">VLOOKUP($A53,[1]!Table,MATCH(J$4,[1]!Curves,0))</f>
        <v>0.0125</v>
      </c>
      <c r="K53" s="115" t="n">
        <f aca="false">J53</f>
        <v>0.0125</v>
      </c>
      <c r="L53" s="103" t="n">
        <f aca="false">L52</f>
        <v>0</v>
      </c>
      <c r="M53" s="98" t="n">
        <f aca="false">VLOOKUP($A53,[1]!Table,MATCH(M$4,[1]!Curves,0))</f>
        <v>0.015</v>
      </c>
      <c r="N53" s="115" t="n">
        <f aca="false">M53</f>
        <v>0.015</v>
      </c>
      <c r="O53" s="103" t="n">
        <f aca="false">O52</f>
        <v>0</v>
      </c>
      <c r="P53" s="102"/>
      <c r="Q53" s="103" t="n">
        <f aca="false">M53+J53+G53</f>
        <v>4.4155</v>
      </c>
      <c r="R53" s="103" t="n">
        <f aca="false">N53+K53+H53</f>
        <v>4.4155</v>
      </c>
      <c r="S53" s="103" t="n">
        <f aca="false">O53+L53+I53</f>
        <v>2.115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91" t="n">
        <f aca="false">AK53+AH53+AE53</f>
        <v>0</v>
      </c>
      <c r="AZ53" s="108"/>
      <c r="BA53" s="118" t="n">
        <f aca="false">'EO9904.1'!AW53</f>
        <v>0</v>
      </c>
      <c r="BB53" s="118" t="n">
        <f aca="false">AW53-BA53</f>
        <v>0</v>
      </c>
      <c r="BC53" s="108"/>
      <c r="BD53" s="119"/>
    </row>
    <row r="54" customFormat="false" ht="12.75" hidden="false" customHeight="false" outlineLevel="0" collapsed="false">
      <c r="A54" s="25" t="n">
        <f aca="false">EDATE(A53,1)</f>
        <v>38292</v>
      </c>
      <c r="B54" s="114" t="n">
        <f aca="false">'EO9904.1'!B54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98" t="n">
        <f aca="false">VLOOKUP($A54,[1]!Table,MATCH(G$4,[1]!Curves,0))</f>
        <v>4.528</v>
      </c>
      <c r="H54" s="115" t="n">
        <f aca="false">G54</f>
        <v>4.528</v>
      </c>
      <c r="I54" s="120" t="n">
        <f aca="false">I42</f>
        <v>2.115</v>
      </c>
      <c r="J54" s="98" t="n">
        <f aca="false">VLOOKUP($A54,[1]!Table,MATCH(J$4,[1]!Curves,0))</f>
        <v>0.02</v>
      </c>
      <c r="K54" s="115" t="n">
        <f aca="false">J54</f>
        <v>0.02</v>
      </c>
      <c r="L54" s="103" t="n">
        <f aca="false">L53</f>
        <v>0</v>
      </c>
      <c r="M54" s="98" t="n">
        <f aca="false">VLOOKUP($A54,[1]!Table,MATCH(M$4,[1]!Curves,0))</f>
        <v>0.015</v>
      </c>
      <c r="N54" s="115" t="n">
        <f aca="false">M54</f>
        <v>0.015</v>
      </c>
      <c r="O54" s="103" t="n">
        <f aca="false">O53</f>
        <v>0</v>
      </c>
      <c r="P54" s="102"/>
      <c r="Q54" s="103" t="n">
        <f aca="false">M54+J54+G54</f>
        <v>4.563</v>
      </c>
      <c r="R54" s="103" t="n">
        <f aca="false">N54+K54+H54</f>
        <v>4.563</v>
      </c>
      <c r="S54" s="103" t="n">
        <f aca="false">O54+L54+I54</f>
        <v>2.115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91" t="n">
        <f aca="false">AK54+AH54+AE54</f>
        <v>0</v>
      </c>
      <c r="AZ54" s="108"/>
      <c r="BA54" s="118" t="n">
        <f aca="false">'EO9904.1'!AW54</f>
        <v>0</v>
      </c>
      <c r="BB54" s="118" t="n">
        <f aca="false">AW54-BA54</f>
        <v>0</v>
      </c>
      <c r="BC54" s="108"/>
      <c r="BD54" s="119"/>
    </row>
    <row r="55" customFormat="false" ht="12.75" hidden="false" customHeight="false" outlineLevel="0" collapsed="false">
      <c r="A55" s="25" t="n">
        <f aca="false">EDATE(A54,1)</f>
        <v>38322</v>
      </c>
      <c r="B55" s="114" t="n">
        <f aca="false">'EO9904.1'!B55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98" t="n">
        <f aca="false">VLOOKUP($A55,[1]!Table,MATCH(G$4,[1]!Curves,0))</f>
        <v>4.668</v>
      </c>
      <c r="H55" s="115" t="n">
        <f aca="false">G55</f>
        <v>4.668</v>
      </c>
      <c r="I55" s="120" t="n">
        <f aca="false">I43</f>
        <v>2.115</v>
      </c>
      <c r="J55" s="98" t="n">
        <f aca="false">VLOOKUP($A55,[1]!Table,MATCH(J$4,[1]!Curves,0))</f>
        <v>0.02</v>
      </c>
      <c r="K55" s="115" t="n">
        <f aca="false">J55</f>
        <v>0.02</v>
      </c>
      <c r="L55" s="103" t="n">
        <f aca="false">L54</f>
        <v>0</v>
      </c>
      <c r="M55" s="98" t="n">
        <f aca="false">VLOOKUP($A55,[1]!Table,MATCH(M$4,[1]!Curves,0))</f>
        <v>0.015</v>
      </c>
      <c r="N55" s="115" t="n">
        <f aca="false">M55</f>
        <v>0.015</v>
      </c>
      <c r="O55" s="103" t="n">
        <f aca="false">O54</f>
        <v>0</v>
      </c>
      <c r="P55" s="102"/>
      <c r="Q55" s="103" t="n">
        <f aca="false">M55+J55+G55</f>
        <v>4.703</v>
      </c>
      <c r="R55" s="103" t="n">
        <f aca="false">N55+K55+H55</f>
        <v>4.703</v>
      </c>
      <c r="S55" s="103" t="n">
        <f aca="false">O55+L55+I55</f>
        <v>2.115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91" t="n">
        <f aca="false">AK55+AH55+AE55</f>
        <v>0</v>
      </c>
      <c r="AZ55" s="108"/>
      <c r="BA55" s="118" t="n">
        <f aca="false">'EO9904.1'!AW55</f>
        <v>0</v>
      </c>
      <c r="BB55" s="118" t="n">
        <f aca="false">AW55-BA55</f>
        <v>0</v>
      </c>
      <c r="BC55" s="108"/>
      <c r="BD55" s="119"/>
    </row>
    <row r="56" customFormat="false" ht="12.75" hidden="false" customHeight="false" outlineLevel="0" collapsed="false">
      <c r="A56" s="25" t="n">
        <f aca="false">EDATE(A55,1)</f>
        <v>38353</v>
      </c>
      <c r="B56" s="114" t="n">
        <f aca="false">'EO9904.1'!B56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98" t="n">
        <f aca="false">VLOOKUP($A56,[1]!Table,MATCH(G$4,[1]!Curves,0))</f>
        <v>4.718</v>
      </c>
      <c r="H56" s="115" t="n">
        <f aca="false">G56</f>
        <v>4.718</v>
      </c>
      <c r="I56" s="120" t="n">
        <f aca="false">I44</f>
        <v>2.115</v>
      </c>
      <c r="J56" s="98" t="n">
        <f aca="false">VLOOKUP($A56,[1]!Table,MATCH(J$4,[1]!Curves,0))</f>
        <v>0.02</v>
      </c>
      <c r="K56" s="115" t="n">
        <f aca="false">J56</f>
        <v>0.02</v>
      </c>
      <c r="L56" s="103" t="n">
        <f aca="false">L55</f>
        <v>0</v>
      </c>
      <c r="M56" s="98" t="n">
        <f aca="false">VLOOKUP($A56,[1]!Table,MATCH(M$4,[1]!Curves,0))</f>
        <v>0.02</v>
      </c>
      <c r="N56" s="115" t="n">
        <f aca="false">M56</f>
        <v>0.02</v>
      </c>
      <c r="O56" s="103" t="n">
        <f aca="false">O55</f>
        <v>0</v>
      </c>
      <c r="P56" s="102"/>
      <c r="Q56" s="103" t="n">
        <f aca="false">M56+J56+G56</f>
        <v>4.758</v>
      </c>
      <c r="R56" s="103" t="n">
        <f aca="false">N56+K56+H56</f>
        <v>4.758</v>
      </c>
      <c r="S56" s="103" t="n">
        <f aca="false">O56+L56+I56</f>
        <v>2.115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91" t="n">
        <f aca="false">AK56+AH56+AE56</f>
        <v>0</v>
      </c>
      <c r="AZ56" s="108"/>
      <c r="BA56" s="118" t="n">
        <f aca="false">'EO9904.1'!AW56</f>
        <v>0</v>
      </c>
      <c r="BB56" s="118" t="n">
        <f aca="false">AW56-BA56</f>
        <v>0</v>
      </c>
      <c r="BC56" s="108"/>
      <c r="BD56" s="119"/>
    </row>
    <row r="57" customFormat="false" ht="12.75" hidden="false" customHeight="false" outlineLevel="0" collapsed="false">
      <c r="A57" s="25" t="n">
        <f aca="false">EDATE(A56,1)</f>
        <v>38384</v>
      </c>
      <c r="B57" s="114" t="n">
        <f aca="false">'EO9904.1'!B57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98" t="n">
        <f aca="false">VLOOKUP($A57,[1]!Table,MATCH(G$4,[1]!Curves,0))</f>
        <v>4.598</v>
      </c>
      <c r="H57" s="115" t="n">
        <f aca="false">G57</f>
        <v>4.598</v>
      </c>
      <c r="I57" s="120" t="n">
        <f aca="false">I45</f>
        <v>2.115</v>
      </c>
      <c r="J57" s="98" t="n">
        <f aca="false">VLOOKUP($A57,[1]!Table,MATCH(J$4,[1]!Curves,0))</f>
        <v>0.02</v>
      </c>
      <c r="K57" s="115" t="n">
        <f aca="false">J57</f>
        <v>0.02</v>
      </c>
      <c r="L57" s="103" t="n">
        <f aca="false">L56</f>
        <v>0</v>
      </c>
      <c r="M57" s="98" t="n">
        <f aca="false">VLOOKUP($A57,[1]!Table,MATCH(M$4,[1]!Curves,0))</f>
        <v>0.02</v>
      </c>
      <c r="N57" s="115" t="n">
        <f aca="false">M57</f>
        <v>0.02</v>
      </c>
      <c r="O57" s="103" t="n">
        <f aca="false">O56</f>
        <v>0</v>
      </c>
      <c r="P57" s="102"/>
      <c r="Q57" s="103" t="n">
        <f aca="false">M57+J57+G57</f>
        <v>4.638</v>
      </c>
      <c r="R57" s="103" t="n">
        <f aca="false">N57+K57+H57</f>
        <v>4.638</v>
      </c>
      <c r="S57" s="103" t="n">
        <f aca="false">O57+L57+I57</f>
        <v>2.115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91" t="n">
        <f aca="false">AK57+AH57+AE57</f>
        <v>0</v>
      </c>
      <c r="AZ57" s="108"/>
      <c r="BA57" s="118" t="n">
        <f aca="false">'EO9904.1'!AW57</f>
        <v>0</v>
      </c>
      <c r="BB57" s="118" t="n">
        <f aca="false">AW57-BA57</f>
        <v>0</v>
      </c>
      <c r="BC57" s="108"/>
      <c r="BD57" s="119"/>
    </row>
    <row r="58" customFormat="false" ht="12.75" hidden="false" customHeight="false" outlineLevel="0" collapsed="false">
      <c r="A58" s="25" t="n">
        <f aca="false">EDATE(A57,1)</f>
        <v>38412</v>
      </c>
      <c r="B58" s="114" t="n">
        <f aca="false">'EO9904.1'!B58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98" t="n">
        <f aca="false">VLOOKUP($A58,[1]!Table,MATCH(G$4,[1]!Curves,0))</f>
        <v>4.473</v>
      </c>
      <c r="H58" s="115" t="n">
        <f aca="false">G58</f>
        <v>4.473</v>
      </c>
      <c r="I58" s="120" t="n">
        <f aca="false">I46</f>
        <v>2.115</v>
      </c>
      <c r="J58" s="98" t="n">
        <f aca="false">VLOOKUP($A58,[1]!Table,MATCH(J$4,[1]!Curves,0))</f>
        <v>0.02</v>
      </c>
      <c r="K58" s="115" t="n">
        <f aca="false">J58</f>
        <v>0.02</v>
      </c>
      <c r="L58" s="103" t="n">
        <f aca="false">L57</f>
        <v>0</v>
      </c>
      <c r="M58" s="98" t="n">
        <f aca="false">VLOOKUP($A58,[1]!Table,MATCH(M$4,[1]!Curves,0))</f>
        <v>0.02</v>
      </c>
      <c r="N58" s="115" t="n">
        <f aca="false">M58</f>
        <v>0.02</v>
      </c>
      <c r="O58" s="103" t="n">
        <f aca="false">O57</f>
        <v>0</v>
      </c>
      <c r="P58" s="102"/>
      <c r="Q58" s="103" t="n">
        <f aca="false">M58+J58+G58</f>
        <v>4.513</v>
      </c>
      <c r="R58" s="103" t="n">
        <f aca="false">N58+K58+H58</f>
        <v>4.513</v>
      </c>
      <c r="S58" s="103" t="n">
        <f aca="false">O58+L58+I58</f>
        <v>2.115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91" t="n">
        <f aca="false">AK58+AH58+AE58</f>
        <v>0</v>
      </c>
      <c r="AZ58" s="108"/>
      <c r="BA58" s="118" t="n">
        <f aca="false">'EO9904.1'!AW58</f>
        <v>0</v>
      </c>
      <c r="BB58" s="118" t="n">
        <f aca="false">AW58-BA58</f>
        <v>0</v>
      </c>
      <c r="BC58" s="108"/>
      <c r="BD58" s="119"/>
    </row>
    <row r="59" customFormat="false" ht="12.75" hidden="false" customHeight="false" outlineLevel="0" collapsed="false">
      <c r="A59" s="25" t="n">
        <f aca="false">EDATE(A58,1)</f>
        <v>38443</v>
      </c>
      <c r="B59" s="114" t="n">
        <f aca="false">'EO9904.1'!B59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98" t="n">
        <f aca="false">VLOOKUP($A59,[1]!Table,MATCH(G$4,[1]!Curves,0))</f>
        <v>4.343</v>
      </c>
      <c r="H59" s="115" t="n">
        <f aca="false">G59</f>
        <v>4.343</v>
      </c>
      <c r="I59" s="120" t="n">
        <f aca="false">I47</f>
        <v>2.115</v>
      </c>
      <c r="J59" s="98" t="n">
        <f aca="false">VLOOKUP($A59,[1]!Table,MATCH(J$4,[1]!Curves,0))</f>
        <v>0.0125</v>
      </c>
      <c r="K59" s="115" t="n">
        <f aca="false">J59</f>
        <v>0.0125</v>
      </c>
      <c r="L59" s="103" t="n">
        <f aca="false">L58</f>
        <v>0</v>
      </c>
      <c r="M59" s="98" t="n">
        <f aca="false">VLOOKUP($A59,[1]!Table,MATCH(M$4,[1]!Curves,0))</f>
        <v>0.015</v>
      </c>
      <c r="N59" s="115" t="n">
        <f aca="false">M59</f>
        <v>0.015</v>
      </c>
      <c r="O59" s="103" t="n">
        <f aca="false">O58</f>
        <v>0</v>
      </c>
      <c r="P59" s="102"/>
      <c r="Q59" s="103" t="n">
        <f aca="false">M59+J59+G59</f>
        <v>4.3705</v>
      </c>
      <c r="R59" s="103" t="n">
        <f aca="false">N59+K59+H59</f>
        <v>4.3705</v>
      </c>
      <c r="S59" s="103" t="n">
        <f aca="false">O59+L59+I59</f>
        <v>2.115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91" t="n">
        <f aca="false">AK59+AH59+AE59</f>
        <v>0</v>
      </c>
      <c r="AZ59" s="108"/>
      <c r="BA59" s="118" t="n">
        <f aca="false">'EO9904.1'!AW59</f>
        <v>0</v>
      </c>
      <c r="BB59" s="118" t="n">
        <f aca="false">AW59-BA59</f>
        <v>0</v>
      </c>
      <c r="BC59" s="108"/>
      <c r="BD59" s="119"/>
    </row>
    <row r="60" customFormat="false" ht="12.75" hidden="false" customHeight="false" outlineLevel="0" collapsed="false">
      <c r="A60" s="25" t="n">
        <f aca="false">EDATE(A59,1)</f>
        <v>38473</v>
      </c>
      <c r="B60" s="114" t="n">
        <f aca="false">'EO9904.1'!B60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98" t="n">
        <f aca="false">VLOOKUP($A60,[1]!Table,MATCH(G$4,[1]!Curves,0))</f>
        <v>4.333</v>
      </c>
      <c r="H60" s="115" t="n">
        <f aca="false">G60</f>
        <v>4.333</v>
      </c>
      <c r="I60" s="120" t="n">
        <f aca="false">I48</f>
        <v>2.115</v>
      </c>
      <c r="J60" s="98" t="n">
        <f aca="false">VLOOKUP($A60,[1]!Table,MATCH(J$4,[1]!Curves,0))</f>
        <v>0.0125</v>
      </c>
      <c r="K60" s="115" t="n">
        <f aca="false">J60</f>
        <v>0.0125</v>
      </c>
      <c r="L60" s="103" t="n">
        <f aca="false">L59</f>
        <v>0</v>
      </c>
      <c r="M60" s="98" t="n">
        <f aca="false">VLOOKUP($A60,[1]!Table,MATCH(M$4,[1]!Curves,0))</f>
        <v>0.015</v>
      </c>
      <c r="N60" s="115" t="n">
        <f aca="false">M60</f>
        <v>0.015</v>
      </c>
      <c r="O60" s="103" t="n">
        <f aca="false">O59</f>
        <v>0</v>
      </c>
      <c r="P60" s="102"/>
      <c r="Q60" s="103" t="n">
        <f aca="false">M60+J60+G60</f>
        <v>4.3605</v>
      </c>
      <c r="R60" s="103" t="n">
        <f aca="false">N60+K60+H60</f>
        <v>4.3605</v>
      </c>
      <c r="S60" s="103" t="n">
        <f aca="false">O60+L60+I60</f>
        <v>2.115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91" t="n">
        <f aca="false">AK60+AH60+AE60</f>
        <v>0</v>
      </c>
      <c r="AZ60" s="108"/>
      <c r="BA60" s="118" t="n">
        <f aca="false">'EO9904.1'!AW60</f>
        <v>0</v>
      </c>
      <c r="BB60" s="118" t="n">
        <f aca="false">AW60-BA60</f>
        <v>0</v>
      </c>
      <c r="BC60" s="108"/>
      <c r="BD60" s="119"/>
    </row>
    <row r="61" customFormat="false" ht="12.75" hidden="false" customHeight="false" outlineLevel="0" collapsed="false">
      <c r="A61" s="25" t="n">
        <f aca="false">EDATE(A60,1)</f>
        <v>38504</v>
      </c>
      <c r="B61" s="114" t="n">
        <f aca="false">'EO9904.1'!B61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98" t="n">
        <f aca="false">VLOOKUP($A61,[1]!Table,MATCH(G$4,[1]!Curves,0))</f>
        <v>4.353</v>
      </c>
      <c r="H61" s="115" t="n">
        <f aca="false">G61</f>
        <v>4.353</v>
      </c>
      <c r="I61" s="120" t="n">
        <f aca="false">I49</f>
        <v>2.115</v>
      </c>
      <c r="J61" s="98" t="n">
        <f aca="false">VLOOKUP($A61,[1]!Table,MATCH(J$4,[1]!Curves,0))</f>
        <v>0.0125</v>
      </c>
      <c r="K61" s="115" t="n">
        <f aca="false">J61</f>
        <v>0.0125</v>
      </c>
      <c r="L61" s="103" t="n">
        <f aca="false">L60</f>
        <v>0</v>
      </c>
      <c r="M61" s="98" t="n">
        <f aca="false">VLOOKUP($A61,[1]!Table,MATCH(M$4,[1]!Curves,0))</f>
        <v>0.015</v>
      </c>
      <c r="N61" s="115" t="n">
        <f aca="false">M61</f>
        <v>0.015</v>
      </c>
      <c r="O61" s="103" t="n">
        <f aca="false">O60</f>
        <v>0</v>
      </c>
      <c r="P61" s="102"/>
      <c r="Q61" s="103" t="n">
        <f aca="false">M61+J61+G61</f>
        <v>4.3805</v>
      </c>
      <c r="R61" s="103" t="n">
        <f aca="false">N61+K61+H61</f>
        <v>4.3805</v>
      </c>
      <c r="S61" s="103" t="n">
        <f aca="false">O61+L61+I61</f>
        <v>2.115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91" t="n">
        <f aca="false">AK61+AH61+AE61</f>
        <v>0</v>
      </c>
      <c r="AZ61" s="108"/>
      <c r="BA61" s="118" t="n">
        <f aca="false">'EO9904.1'!AW61</f>
        <v>0</v>
      </c>
      <c r="BB61" s="118" t="n">
        <f aca="false">AW61-BA61</f>
        <v>0</v>
      </c>
      <c r="BC61" s="108"/>
      <c r="BD61" s="119"/>
    </row>
    <row r="62" customFormat="false" ht="12.75" hidden="false" customHeight="false" outlineLevel="0" collapsed="false">
      <c r="A62" s="25" t="n">
        <f aca="false">EDATE(A61,1)</f>
        <v>38534</v>
      </c>
      <c r="B62" s="114" t="n">
        <f aca="false">'EO9904.1'!B62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98" t="n">
        <f aca="false">VLOOKUP($A62,[1]!Table,MATCH(G$4,[1]!Curves,0))</f>
        <v>4.374</v>
      </c>
      <c r="H62" s="115" t="n">
        <f aca="false">G62</f>
        <v>4.374</v>
      </c>
      <c r="I62" s="120" t="n">
        <f aca="false">I50</f>
        <v>2.115</v>
      </c>
      <c r="J62" s="98" t="n">
        <f aca="false">VLOOKUP($A62,[1]!Table,MATCH(J$4,[1]!Curves,0))</f>
        <v>0.0125</v>
      </c>
      <c r="K62" s="115" t="n">
        <f aca="false">J62</f>
        <v>0.0125</v>
      </c>
      <c r="L62" s="103" t="n">
        <f aca="false">L61</f>
        <v>0</v>
      </c>
      <c r="M62" s="98" t="n">
        <f aca="false">VLOOKUP($A62,[1]!Table,MATCH(M$4,[1]!Curves,0))</f>
        <v>0.015</v>
      </c>
      <c r="N62" s="115" t="n">
        <f aca="false">M62</f>
        <v>0.015</v>
      </c>
      <c r="O62" s="103" t="n">
        <f aca="false">O61</f>
        <v>0</v>
      </c>
      <c r="P62" s="102"/>
      <c r="Q62" s="103" t="n">
        <f aca="false">M62+J62+G62</f>
        <v>4.4015</v>
      </c>
      <c r="R62" s="103" t="n">
        <f aca="false">N62+K62+H62</f>
        <v>4.4015</v>
      </c>
      <c r="S62" s="103" t="n">
        <f aca="false">O62+L62+I62</f>
        <v>2.115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91" t="n">
        <f aca="false">AK62+AH62+AE62</f>
        <v>0</v>
      </c>
      <c r="AZ62" s="108"/>
      <c r="BA62" s="118" t="n">
        <f aca="false">'EO9904.1'!AW62</f>
        <v>0</v>
      </c>
      <c r="BB62" s="118" t="n">
        <f aca="false">AW62-BA62</f>
        <v>0</v>
      </c>
      <c r="BC62" s="108"/>
      <c r="BD62" s="119"/>
    </row>
    <row r="63" customFormat="false" ht="12.75" hidden="false" customHeight="false" outlineLevel="0" collapsed="false">
      <c r="A63" s="25" t="n">
        <f aca="false">EDATE(A62,1)</f>
        <v>38565</v>
      </c>
      <c r="B63" s="114" t="n">
        <f aca="false">'EO9904.1'!B63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98" t="n">
        <f aca="false">VLOOKUP($A63,[1]!Table,MATCH(G$4,[1]!Curves,0))</f>
        <v>4.398</v>
      </c>
      <c r="H63" s="115" t="n">
        <f aca="false">G63</f>
        <v>4.398</v>
      </c>
      <c r="I63" s="120" t="n">
        <f aca="false">I51</f>
        <v>2.115</v>
      </c>
      <c r="J63" s="98" t="n">
        <f aca="false">VLOOKUP($A63,[1]!Table,MATCH(J$4,[1]!Curves,0))</f>
        <v>0.0125</v>
      </c>
      <c r="K63" s="115" t="n">
        <f aca="false">J63</f>
        <v>0.0125</v>
      </c>
      <c r="L63" s="103" t="n">
        <f aca="false">L62</f>
        <v>0</v>
      </c>
      <c r="M63" s="98" t="n">
        <f aca="false">VLOOKUP($A63,[1]!Table,MATCH(M$4,[1]!Curves,0))</f>
        <v>0.015</v>
      </c>
      <c r="N63" s="115" t="n">
        <f aca="false">M63</f>
        <v>0.015</v>
      </c>
      <c r="O63" s="103" t="n">
        <f aca="false">O62</f>
        <v>0</v>
      </c>
      <c r="P63" s="102"/>
      <c r="Q63" s="103" t="n">
        <f aca="false">M63+J63+G63</f>
        <v>4.4255</v>
      </c>
      <c r="R63" s="103" t="n">
        <f aca="false">N63+K63+H63</f>
        <v>4.4255</v>
      </c>
      <c r="S63" s="103" t="n">
        <f aca="false">O63+L63+I63</f>
        <v>2.115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91" t="n">
        <f aca="false">AK63+AH63+AE63</f>
        <v>0</v>
      </c>
      <c r="AZ63" s="108"/>
      <c r="BA63" s="118" t="n">
        <f aca="false">'EO9904.1'!AW63</f>
        <v>0</v>
      </c>
      <c r="BB63" s="118" t="n">
        <f aca="false">AW63-BA63</f>
        <v>0</v>
      </c>
      <c r="BC63" s="108"/>
      <c r="BD63" s="119"/>
    </row>
    <row r="64" customFormat="false" ht="12.75" hidden="false" customHeight="false" outlineLevel="0" collapsed="false">
      <c r="A64" s="25" t="n">
        <f aca="false">EDATE(A63,1)</f>
        <v>38596</v>
      </c>
      <c r="B64" s="114" t="n">
        <f aca="false">'EO9904.1'!B64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98" t="n">
        <f aca="false">VLOOKUP($A64,[1]!Table,MATCH(G$4,[1]!Curves,0))</f>
        <v>4.408</v>
      </c>
      <c r="H64" s="115" t="n">
        <f aca="false">G64</f>
        <v>4.408</v>
      </c>
      <c r="I64" s="120" t="n">
        <f aca="false">I52</f>
        <v>2.115</v>
      </c>
      <c r="J64" s="98" t="n">
        <f aca="false">VLOOKUP($A64,[1]!Table,MATCH(J$4,[1]!Curves,0))</f>
        <v>0.0125</v>
      </c>
      <c r="K64" s="115" t="n">
        <f aca="false">J64</f>
        <v>0.0125</v>
      </c>
      <c r="L64" s="103" t="n">
        <f aca="false">L63</f>
        <v>0</v>
      </c>
      <c r="M64" s="98" t="n">
        <f aca="false">VLOOKUP($A64,[1]!Table,MATCH(M$4,[1]!Curves,0))</f>
        <v>0.015</v>
      </c>
      <c r="N64" s="115" t="n">
        <f aca="false">M64</f>
        <v>0.015</v>
      </c>
      <c r="O64" s="103" t="n">
        <f aca="false">O63</f>
        <v>0</v>
      </c>
      <c r="P64" s="102"/>
      <c r="Q64" s="103" t="n">
        <f aca="false">M64+J64+G64</f>
        <v>4.4355</v>
      </c>
      <c r="R64" s="103" t="n">
        <f aca="false">N64+K64+H64</f>
        <v>4.4355</v>
      </c>
      <c r="S64" s="103" t="n">
        <f aca="false">O64+L64+I64</f>
        <v>2.115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91" t="n">
        <f aca="false">AK64+AH64+AE64</f>
        <v>0</v>
      </c>
      <c r="AZ64" s="108"/>
      <c r="BA64" s="118" t="n">
        <f aca="false">'EO9904.1'!AW64</f>
        <v>0</v>
      </c>
      <c r="BB64" s="118" t="n">
        <f aca="false">AW64-BA64</f>
        <v>0</v>
      </c>
      <c r="BC64" s="108"/>
      <c r="BD64" s="119"/>
    </row>
    <row r="65" customFormat="false" ht="12.75" hidden="false" customHeight="false" outlineLevel="0" collapsed="false">
      <c r="A65" s="25" t="n">
        <f aca="false">EDATE(A64,1)</f>
        <v>38626</v>
      </c>
      <c r="B65" s="114" t="n">
        <f aca="false">'EO9904.1'!B65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98" t="n">
        <f aca="false">VLOOKUP($A65,[1]!Table,MATCH(G$4,[1]!Curves,0))</f>
        <v>4.438</v>
      </c>
      <c r="H65" s="115" t="n">
        <f aca="false">G65</f>
        <v>4.438</v>
      </c>
      <c r="I65" s="120" t="n">
        <f aca="false">I53</f>
        <v>2.115</v>
      </c>
      <c r="J65" s="98" t="n">
        <f aca="false">VLOOKUP($A65,[1]!Table,MATCH(J$4,[1]!Curves,0))</f>
        <v>0.0125</v>
      </c>
      <c r="K65" s="115" t="n">
        <f aca="false">J65</f>
        <v>0.0125</v>
      </c>
      <c r="L65" s="103" t="n">
        <f aca="false">L64</f>
        <v>0</v>
      </c>
      <c r="M65" s="98" t="n">
        <f aca="false">VLOOKUP($A65,[1]!Table,MATCH(M$4,[1]!Curves,0))</f>
        <v>0.015</v>
      </c>
      <c r="N65" s="115" t="n">
        <f aca="false">M65</f>
        <v>0.015</v>
      </c>
      <c r="O65" s="103" t="n">
        <f aca="false">O64</f>
        <v>0</v>
      </c>
      <c r="P65" s="102"/>
      <c r="Q65" s="103" t="n">
        <f aca="false">M65+J65+G65</f>
        <v>4.4655</v>
      </c>
      <c r="R65" s="103" t="n">
        <f aca="false">N65+K65+H65</f>
        <v>4.4655</v>
      </c>
      <c r="S65" s="103" t="n">
        <f aca="false">O65+L65+I65</f>
        <v>2.115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91" t="n">
        <f aca="false">AK65+AH65+AE65</f>
        <v>0</v>
      </c>
      <c r="AZ65" s="108"/>
      <c r="BA65" s="118" t="n">
        <f aca="false">'EO9904.1'!AW65</f>
        <v>0</v>
      </c>
      <c r="BB65" s="118" t="n">
        <f aca="false">AW65-BA65</f>
        <v>0</v>
      </c>
      <c r="BC65" s="108"/>
      <c r="BD65" s="119"/>
    </row>
    <row r="66" customFormat="false" ht="12.75" hidden="false" customHeight="false" outlineLevel="0" collapsed="false">
      <c r="A66" s="25" t="n">
        <f aca="false">EDATE(A65,1)</f>
        <v>38657</v>
      </c>
      <c r="B66" s="114" t="n">
        <f aca="false">'EO9904.1'!B66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98" t="n">
        <f aca="false">VLOOKUP($A66,[1]!Table,MATCH(G$4,[1]!Curves,0))</f>
        <v>4.578</v>
      </c>
      <c r="H66" s="115" t="n">
        <f aca="false">G66</f>
        <v>4.578</v>
      </c>
      <c r="I66" s="120" t="n">
        <f aca="false">I54</f>
        <v>2.115</v>
      </c>
      <c r="J66" s="98" t="n">
        <f aca="false">VLOOKUP($A66,[1]!Table,MATCH(J$4,[1]!Curves,0))</f>
        <v>0.021</v>
      </c>
      <c r="K66" s="115" t="n">
        <f aca="false">J66</f>
        <v>0.021</v>
      </c>
      <c r="L66" s="103" t="n">
        <f aca="false">L65</f>
        <v>0</v>
      </c>
      <c r="M66" s="98" t="n">
        <f aca="false">VLOOKUP($A66,[1]!Table,MATCH(M$4,[1]!Curves,0))</f>
        <v>0.015</v>
      </c>
      <c r="N66" s="115" t="n">
        <f aca="false">M66</f>
        <v>0.015</v>
      </c>
      <c r="O66" s="103" t="n">
        <f aca="false">O65</f>
        <v>0</v>
      </c>
      <c r="P66" s="102"/>
      <c r="Q66" s="103" t="n">
        <f aca="false">M66+J66+G66</f>
        <v>4.614</v>
      </c>
      <c r="R66" s="103" t="n">
        <f aca="false">N66+K66+H66</f>
        <v>4.614</v>
      </c>
      <c r="S66" s="103" t="n">
        <f aca="false">O66+L66+I66</f>
        <v>2.115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91" t="n">
        <f aca="false">AK66+AH66+AE66</f>
        <v>0</v>
      </c>
      <c r="AZ66" s="108"/>
      <c r="BA66" s="118" t="n">
        <f aca="false">'EO9904.1'!AW66</f>
        <v>0</v>
      </c>
      <c r="BB66" s="118" t="n">
        <f aca="false">AW66-BA66</f>
        <v>0</v>
      </c>
      <c r="BC66" s="108"/>
      <c r="BD66" s="119"/>
    </row>
    <row r="67" customFormat="false" ht="12.75" hidden="false" customHeight="false" outlineLevel="0" collapsed="false">
      <c r="A67" s="25" t="n">
        <f aca="false">EDATE(A66,1)</f>
        <v>38687</v>
      </c>
      <c r="B67" s="114" t="n">
        <f aca="false">'EO9904.1'!B67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98" t="n">
        <f aca="false">VLOOKUP($A67,[1]!Table,MATCH(G$4,[1]!Curves,0))</f>
        <v>4.718</v>
      </c>
      <c r="H67" s="115" t="n">
        <f aca="false">G67</f>
        <v>4.718</v>
      </c>
      <c r="I67" s="120" t="n">
        <f aca="false">I55</f>
        <v>2.115</v>
      </c>
      <c r="J67" s="98" t="n">
        <f aca="false">VLOOKUP($A67,[1]!Table,MATCH(J$4,[1]!Curves,0))</f>
        <v>0.021</v>
      </c>
      <c r="K67" s="115" t="n">
        <f aca="false">J67</f>
        <v>0.021</v>
      </c>
      <c r="L67" s="103" t="n">
        <f aca="false">L66</f>
        <v>0</v>
      </c>
      <c r="M67" s="98" t="n">
        <f aca="false">VLOOKUP($A67,[1]!Table,MATCH(M$4,[1]!Curves,0))</f>
        <v>0.015</v>
      </c>
      <c r="N67" s="115" t="n">
        <f aca="false">M67</f>
        <v>0.015</v>
      </c>
      <c r="O67" s="103" t="n">
        <f aca="false">O66</f>
        <v>0</v>
      </c>
      <c r="P67" s="102"/>
      <c r="Q67" s="103" t="n">
        <f aca="false">M67+J67+G67</f>
        <v>4.754</v>
      </c>
      <c r="R67" s="103" t="n">
        <f aca="false">N67+K67+H67</f>
        <v>4.754</v>
      </c>
      <c r="S67" s="103" t="n">
        <f aca="false">O67+L67+I67</f>
        <v>2.115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91" t="n">
        <f aca="false">AK67+AH67+AE67</f>
        <v>0</v>
      </c>
      <c r="AZ67" s="108"/>
      <c r="BA67" s="118" t="n">
        <f aca="false">'EO9904.1'!AW67</f>
        <v>0</v>
      </c>
      <c r="BB67" s="118" t="n">
        <f aca="false">AW67-BA67</f>
        <v>0</v>
      </c>
      <c r="BC67" s="108"/>
      <c r="BD67" s="119"/>
    </row>
    <row r="68" customFormat="false" ht="12.75" hidden="false" customHeight="false" outlineLevel="0" collapsed="false">
      <c r="A68" s="25" t="n">
        <f aca="false">EDATE(A67,1)</f>
        <v>38718</v>
      </c>
      <c r="B68" s="114" t="n">
        <f aca="false">'EO9904.1'!B68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98" t="n">
        <f aca="false">VLOOKUP($A68,[1]!Table,MATCH(G$4,[1]!Curves,0))</f>
        <v>4.773</v>
      </c>
      <c r="H68" s="115" t="n">
        <f aca="false">G68</f>
        <v>4.773</v>
      </c>
      <c r="I68" s="120" t="n">
        <f aca="false">I56</f>
        <v>2.115</v>
      </c>
      <c r="J68" s="98" t="n">
        <f aca="false">VLOOKUP($A68,[1]!Table,MATCH(J$4,[1]!Curves,0))</f>
        <v>0.021</v>
      </c>
      <c r="K68" s="115" t="n">
        <f aca="false">J68</f>
        <v>0.021</v>
      </c>
      <c r="L68" s="103" t="n">
        <f aca="false">L67</f>
        <v>0</v>
      </c>
      <c r="M68" s="98" t="n">
        <f aca="false">VLOOKUP($A68,[1]!Table,MATCH(M$4,[1]!Curves,0))</f>
        <v>0.0125</v>
      </c>
      <c r="N68" s="115" t="n">
        <f aca="false">M68</f>
        <v>0.0125</v>
      </c>
      <c r="O68" s="103" t="n">
        <f aca="false">O67</f>
        <v>0</v>
      </c>
      <c r="P68" s="102"/>
      <c r="Q68" s="103" t="n">
        <f aca="false">M68+J68+G68</f>
        <v>4.8065</v>
      </c>
      <c r="R68" s="103" t="n">
        <f aca="false">N68+K68+H68</f>
        <v>4.8065</v>
      </c>
      <c r="S68" s="103" t="n">
        <f aca="false">O68+L68+I68</f>
        <v>2.115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91" t="n">
        <f aca="false">AK68+AH68+AE68</f>
        <v>0</v>
      </c>
      <c r="AZ68" s="108"/>
      <c r="BA68" s="118" t="n">
        <f aca="false">'EO9904.1'!AW68</f>
        <v>0</v>
      </c>
      <c r="BB68" s="118" t="n">
        <f aca="false">AW68-BA68</f>
        <v>0</v>
      </c>
      <c r="BC68" s="108"/>
      <c r="BD68" s="119"/>
    </row>
    <row r="69" customFormat="false" ht="12.75" hidden="false" customHeight="false" outlineLevel="0" collapsed="false">
      <c r="A69" s="25" t="n">
        <f aca="false">EDATE(A68,1)</f>
        <v>38749</v>
      </c>
      <c r="B69" s="114" t="n">
        <f aca="false">'EO9904.1'!B69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98" t="n">
        <f aca="false">VLOOKUP($A69,[1]!Table,MATCH(G$4,[1]!Curves,0))</f>
        <v>4.653</v>
      </c>
      <c r="H69" s="115" t="n">
        <f aca="false">G69</f>
        <v>4.653</v>
      </c>
      <c r="I69" s="120" t="n">
        <f aca="false">I57</f>
        <v>2.115</v>
      </c>
      <c r="J69" s="98" t="n">
        <f aca="false">VLOOKUP($A69,[1]!Table,MATCH(J$4,[1]!Curves,0))</f>
        <v>0.021</v>
      </c>
      <c r="K69" s="115" t="n">
        <f aca="false">J69</f>
        <v>0.021</v>
      </c>
      <c r="L69" s="103" t="n">
        <f aca="false">L68</f>
        <v>0</v>
      </c>
      <c r="M69" s="98" t="n">
        <f aca="false">VLOOKUP($A69,[1]!Table,MATCH(M$4,[1]!Curves,0))</f>
        <v>0.0125</v>
      </c>
      <c r="N69" s="115" t="n">
        <f aca="false">M69</f>
        <v>0.0125</v>
      </c>
      <c r="O69" s="103" t="n">
        <f aca="false">O68</f>
        <v>0</v>
      </c>
      <c r="P69" s="102"/>
      <c r="Q69" s="103" t="n">
        <f aca="false">M69+J69+G69</f>
        <v>4.6865</v>
      </c>
      <c r="R69" s="103" t="n">
        <f aca="false">N69+K69+H69</f>
        <v>4.6865</v>
      </c>
      <c r="S69" s="103" t="n">
        <f aca="false">O69+L69+I69</f>
        <v>2.115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91" t="n">
        <f aca="false">AK69+AH69+AE69</f>
        <v>0</v>
      </c>
      <c r="AZ69" s="108"/>
      <c r="BA69" s="118" t="n">
        <f aca="false">'EO9904.1'!AW69</f>
        <v>0</v>
      </c>
      <c r="BB69" s="118" t="n">
        <f aca="false">AW69-BA69</f>
        <v>0</v>
      </c>
      <c r="BC69" s="108"/>
      <c r="BD69" s="119"/>
    </row>
    <row r="70" customFormat="false" ht="12.75" hidden="false" customHeight="false" outlineLevel="0" collapsed="false">
      <c r="A70" s="25" t="n">
        <f aca="false">EDATE(A69,1)</f>
        <v>38777</v>
      </c>
      <c r="B70" s="114" t="n">
        <f aca="false">'EO9904.1'!B70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98" t="n">
        <f aca="false">VLOOKUP($A70,[1]!Table,MATCH(G$4,[1]!Curves,0))</f>
        <v>4.528</v>
      </c>
      <c r="H70" s="115" t="n">
        <f aca="false">G70</f>
        <v>4.528</v>
      </c>
      <c r="I70" s="120" t="n">
        <f aca="false">I58</f>
        <v>2.115</v>
      </c>
      <c r="J70" s="98" t="n">
        <f aca="false">VLOOKUP($A70,[1]!Table,MATCH(J$4,[1]!Curves,0))</f>
        <v>0.021</v>
      </c>
      <c r="K70" s="115" t="n">
        <f aca="false">J70</f>
        <v>0.021</v>
      </c>
      <c r="L70" s="103" t="n">
        <f aca="false">L69</f>
        <v>0</v>
      </c>
      <c r="M70" s="98" t="n">
        <f aca="false">VLOOKUP($A70,[1]!Table,MATCH(M$4,[1]!Curves,0))</f>
        <v>0.0125</v>
      </c>
      <c r="N70" s="115" t="n">
        <f aca="false">M70</f>
        <v>0.0125</v>
      </c>
      <c r="O70" s="103" t="n">
        <f aca="false">O69</f>
        <v>0</v>
      </c>
      <c r="P70" s="102"/>
      <c r="Q70" s="103" t="n">
        <f aca="false">M70+J70+G70</f>
        <v>4.5615</v>
      </c>
      <c r="R70" s="103" t="n">
        <f aca="false">N70+K70+H70</f>
        <v>4.5615</v>
      </c>
      <c r="S70" s="103" t="n">
        <f aca="false">O70+L70+I70</f>
        <v>2.115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91" t="n">
        <f aca="false">AK70+AH70+AE70</f>
        <v>0</v>
      </c>
      <c r="AZ70" s="108"/>
      <c r="BA70" s="118" t="n">
        <f aca="false">'EO9904.1'!AW70</f>
        <v>0</v>
      </c>
      <c r="BB70" s="118" t="n">
        <f aca="false">AW70-BA70</f>
        <v>0</v>
      </c>
      <c r="BC70" s="108"/>
      <c r="BD70" s="119"/>
    </row>
    <row r="71" customFormat="false" ht="12.75" hidden="false" customHeight="false" outlineLevel="0" collapsed="false">
      <c r="A71" s="25" t="n">
        <f aca="false">EDATE(A70,1)</f>
        <v>38808</v>
      </c>
      <c r="B71" s="114" t="n">
        <f aca="false">'EO9904.1'!B71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98" t="n">
        <f aca="false">VLOOKUP($A71,[1]!Table,MATCH(G$4,[1]!Curves,0))</f>
        <v>4.398</v>
      </c>
      <c r="H71" s="115" t="n">
        <f aca="false">G71</f>
        <v>4.398</v>
      </c>
      <c r="I71" s="120" t="n">
        <f aca="false">I59</f>
        <v>2.115</v>
      </c>
      <c r="J71" s="98" t="n">
        <f aca="false">VLOOKUP($A71,[1]!Table,MATCH(J$4,[1]!Curves,0))</f>
        <v>0.013</v>
      </c>
      <c r="K71" s="115" t="n">
        <f aca="false">J71</f>
        <v>0.013</v>
      </c>
      <c r="L71" s="103" t="n">
        <f aca="false">L70</f>
        <v>0</v>
      </c>
      <c r="M71" s="98" t="n">
        <f aca="false">VLOOKUP($A71,[1]!Table,MATCH(M$4,[1]!Curves,0))</f>
        <v>0.01</v>
      </c>
      <c r="N71" s="115" t="n">
        <f aca="false">M71</f>
        <v>0.01</v>
      </c>
      <c r="O71" s="103" t="n">
        <f aca="false">O70</f>
        <v>0</v>
      </c>
      <c r="P71" s="102"/>
      <c r="Q71" s="103" t="n">
        <f aca="false">M71+J71+G71</f>
        <v>4.421</v>
      </c>
      <c r="R71" s="103" t="n">
        <f aca="false">N71+K71+H71</f>
        <v>4.421</v>
      </c>
      <c r="S71" s="103" t="n">
        <f aca="false">O71+L71+I71</f>
        <v>2.115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91" t="n">
        <f aca="false">AK71+AH71+AE71</f>
        <v>0</v>
      </c>
      <c r="AZ71" s="108"/>
      <c r="BA71" s="118" t="n">
        <f aca="false">'EO9904.1'!AW71</f>
        <v>0</v>
      </c>
      <c r="BB71" s="118" t="n">
        <f aca="false">AW71-BA71</f>
        <v>0</v>
      </c>
      <c r="BC71" s="108"/>
      <c r="BD71" s="119"/>
    </row>
    <row r="72" customFormat="false" ht="12.75" hidden="false" customHeight="false" outlineLevel="0" collapsed="false">
      <c r="A72" s="25" t="n">
        <f aca="false">EDATE(A71,1)</f>
        <v>38838</v>
      </c>
      <c r="B72" s="114" t="n">
        <f aca="false">'EO9904.1'!B72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98" t="n">
        <f aca="false">VLOOKUP($A72,[1]!Table,MATCH(G$4,[1]!Curves,0))</f>
        <v>4.388</v>
      </c>
      <c r="H72" s="115" t="n">
        <f aca="false">G72</f>
        <v>4.388</v>
      </c>
      <c r="I72" s="120" t="n">
        <f aca="false">I60</f>
        <v>2.115</v>
      </c>
      <c r="J72" s="98" t="n">
        <f aca="false">VLOOKUP($A72,[1]!Table,MATCH(J$4,[1]!Curves,0))</f>
        <v>0.013</v>
      </c>
      <c r="K72" s="115" t="n">
        <f aca="false">J72</f>
        <v>0.013</v>
      </c>
      <c r="L72" s="103" t="n">
        <f aca="false">L71</f>
        <v>0</v>
      </c>
      <c r="M72" s="98" t="n">
        <f aca="false">VLOOKUP($A72,[1]!Table,MATCH(M$4,[1]!Curves,0))</f>
        <v>0.01</v>
      </c>
      <c r="N72" s="115" t="n">
        <f aca="false">M72</f>
        <v>0.01</v>
      </c>
      <c r="O72" s="103" t="n">
        <f aca="false">O71</f>
        <v>0</v>
      </c>
      <c r="P72" s="102"/>
      <c r="Q72" s="103" t="n">
        <f aca="false">M72+J72+G72</f>
        <v>4.411</v>
      </c>
      <c r="R72" s="103" t="n">
        <f aca="false">N72+K72+H72</f>
        <v>4.411</v>
      </c>
      <c r="S72" s="103" t="n">
        <f aca="false">O72+L72+I72</f>
        <v>2.115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91" t="n">
        <f aca="false">AK72+AH72+AE72</f>
        <v>0</v>
      </c>
      <c r="AZ72" s="108"/>
      <c r="BA72" s="118" t="n">
        <f aca="false">'EO9904.1'!AW72</f>
        <v>0</v>
      </c>
      <c r="BB72" s="118" t="n">
        <f aca="false">AW72-BA72</f>
        <v>0</v>
      </c>
      <c r="BC72" s="108"/>
      <c r="BD72" s="119"/>
    </row>
    <row r="73" customFormat="false" ht="12.75" hidden="false" customHeight="false" outlineLevel="0" collapsed="false">
      <c r="A73" s="25" t="n">
        <f aca="false">EDATE(A72,1)</f>
        <v>38869</v>
      </c>
      <c r="B73" s="114" t="n">
        <f aca="false">'EO9904.1'!B73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98" t="n">
        <f aca="false">VLOOKUP($A73,[1]!Table,MATCH(G$4,[1]!Curves,0))</f>
        <v>4.408</v>
      </c>
      <c r="H73" s="115" t="n">
        <f aca="false">G73</f>
        <v>4.408</v>
      </c>
      <c r="I73" s="120" t="n">
        <f aca="false">I61</f>
        <v>2.115</v>
      </c>
      <c r="J73" s="98" t="n">
        <f aca="false">VLOOKUP($A73,[1]!Table,MATCH(J$4,[1]!Curves,0))</f>
        <v>0.013</v>
      </c>
      <c r="K73" s="115" t="n">
        <f aca="false">J73</f>
        <v>0.013</v>
      </c>
      <c r="L73" s="103" t="n">
        <f aca="false">L72</f>
        <v>0</v>
      </c>
      <c r="M73" s="98" t="n">
        <f aca="false">VLOOKUP($A73,[1]!Table,MATCH(M$4,[1]!Curves,0))</f>
        <v>0.01</v>
      </c>
      <c r="N73" s="115" t="n">
        <f aca="false">M73</f>
        <v>0.01</v>
      </c>
      <c r="O73" s="103" t="n">
        <f aca="false">O72</f>
        <v>0</v>
      </c>
      <c r="P73" s="102"/>
      <c r="Q73" s="103" t="n">
        <f aca="false">M73+J73+G73</f>
        <v>4.431</v>
      </c>
      <c r="R73" s="103" t="n">
        <f aca="false">N73+K73+H73</f>
        <v>4.431</v>
      </c>
      <c r="S73" s="103" t="n">
        <f aca="false">O73+L73+I73</f>
        <v>2.115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91" t="n">
        <f aca="false">AK73+AH73+AE73</f>
        <v>0</v>
      </c>
      <c r="AZ73" s="108"/>
      <c r="BA73" s="118" t="n">
        <f aca="false">'EO9904.1'!AW73</f>
        <v>0</v>
      </c>
      <c r="BB73" s="118" t="n">
        <f aca="false">AW73-BA73</f>
        <v>0</v>
      </c>
      <c r="BC73" s="108"/>
      <c r="BD73" s="119"/>
    </row>
    <row r="74" customFormat="false" ht="12.75" hidden="false" customHeight="false" outlineLevel="0" collapsed="false">
      <c r="A74" s="25" t="n">
        <f aca="false">EDATE(A73,1)</f>
        <v>38899</v>
      </c>
      <c r="B74" s="114" t="n">
        <f aca="false">'EO9904.1'!B74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98" t="n">
        <f aca="false">VLOOKUP($A74,[1]!Table,MATCH(G$4,[1]!Curves,0))</f>
        <v>4.429</v>
      </c>
      <c r="H74" s="115" t="n">
        <f aca="false">G74</f>
        <v>4.429</v>
      </c>
      <c r="I74" s="120" t="n">
        <f aca="false">I62</f>
        <v>2.115</v>
      </c>
      <c r="J74" s="98" t="n">
        <f aca="false">VLOOKUP($A74,[1]!Table,MATCH(J$4,[1]!Curves,0))</f>
        <v>0.013</v>
      </c>
      <c r="K74" s="115" t="n">
        <f aca="false">J74</f>
        <v>0.013</v>
      </c>
      <c r="L74" s="103" t="n">
        <f aca="false">L73</f>
        <v>0</v>
      </c>
      <c r="M74" s="98" t="n">
        <f aca="false">VLOOKUP($A74,[1]!Table,MATCH(M$4,[1]!Curves,0))</f>
        <v>0.01</v>
      </c>
      <c r="N74" s="115" t="n">
        <f aca="false">M74</f>
        <v>0.01</v>
      </c>
      <c r="O74" s="103" t="n">
        <f aca="false">O73</f>
        <v>0</v>
      </c>
      <c r="P74" s="102"/>
      <c r="Q74" s="103" t="n">
        <f aca="false">M74+J74+G74</f>
        <v>4.452</v>
      </c>
      <c r="R74" s="103" t="n">
        <f aca="false">N74+K74+H74</f>
        <v>4.452</v>
      </c>
      <c r="S74" s="103" t="n">
        <f aca="false">O74+L74+I74</f>
        <v>2.115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91" t="n">
        <f aca="false">AK74+AH74+AE74</f>
        <v>0</v>
      </c>
      <c r="AZ74" s="108"/>
      <c r="BA74" s="118" t="n">
        <f aca="false">'EO9904.1'!AW74</f>
        <v>0</v>
      </c>
      <c r="BB74" s="118" t="n">
        <f aca="false">AW74-BA74</f>
        <v>0</v>
      </c>
      <c r="BC74" s="108"/>
      <c r="BD74" s="119"/>
    </row>
    <row r="75" customFormat="false" ht="12.75" hidden="false" customHeight="false" outlineLevel="0" collapsed="false">
      <c r="A75" s="25" t="n">
        <f aca="false">EDATE(A74,1)</f>
        <v>38930</v>
      </c>
      <c r="B75" s="114" t="n">
        <f aca="false">'EO9904.1'!B75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98" t="n">
        <f aca="false">VLOOKUP($A75,[1]!Table,MATCH(G$4,[1]!Curves,0))</f>
        <v>4.453</v>
      </c>
      <c r="H75" s="115" t="n">
        <f aca="false">G75</f>
        <v>4.453</v>
      </c>
      <c r="I75" s="120" t="n">
        <f aca="false">I63</f>
        <v>2.115</v>
      </c>
      <c r="J75" s="98" t="n">
        <f aca="false">VLOOKUP($A75,[1]!Table,MATCH(J$4,[1]!Curves,0))</f>
        <v>0.013</v>
      </c>
      <c r="K75" s="115" t="n">
        <f aca="false">J75</f>
        <v>0.013</v>
      </c>
      <c r="L75" s="103" t="n">
        <f aca="false">L74</f>
        <v>0</v>
      </c>
      <c r="M75" s="98" t="n">
        <f aca="false">VLOOKUP($A75,[1]!Table,MATCH(M$4,[1]!Curves,0))</f>
        <v>0.01</v>
      </c>
      <c r="N75" s="115" t="n">
        <f aca="false">M75</f>
        <v>0.01</v>
      </c>
      <c r="O75" s="103" t="n">
        <f aca="false">O74</f>
        <v>0</v>
      </c>
      <c r="P75" s="102"/>
      <c r="Q75" s="103" t="n">
        <f aca="false">M75+J75+G75</f>
        <v>4.476</v>
      </c>
      <c r="R75" s="103" t="n">
        <f aca="false">N75+K75+H75</f>
        <v>4.476</v>
      </c>
      <c r="S75" s="103" t="n">
        <f aca="false">O75+L75+I75</f>
        <v>2.115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91" t="n">
        <f aca="false">AK75+AH75+AE75</f>
        <v>0</v>
      </c>
      <c r="AZ75" s="108"/>
      <c r="BA75" s="118" t="n">
        <f aca="false">'EO9904.1'!AW75</f>
        <v>0</v>
      </c>
      <c r="BB75" s="118" t="n">
        <f aca="false">AW75-BA75</f>
        <v>0</v>
      </c>
      <c r="BC75" s="108"/>
      <c r="BD75" s="119"/>
    </row>
    <row r="76" customFormat="false" ht="12.75" hidden="false" customHeight="false" outlineLevel="0" collapsed="false">
      <c r="A76" s="25" t="n">
        <f aca="false">EDATE(A75,1)</f>
        <v>38961</v>
      </c>
      <c r="B76" s="114" t="n">
        <f aca="false">'EO9904.1'!B76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98" t="n">
        <f aca="false">VLOOKUP($A76,[1]!Table,MATCH(G$4,[1]!Curves,0))</f>
        <v>4.463</v>
      </c>
      <c r="H76" s="115" t="n">
        <f aca="false">G76</f>
        <v>4.463</v>
      </c>
      <c r="I76" s="120" t="n">
        <f aca="false">I64</f>
        <v>2.115</v>
      </c>
      <c r="J76" s="98" t="n">
        <f aca="false">VLOOKUP($A76,[1]!Table,MATCH(J$4,[1]!Curves,0))</f>
        <v>0.013</v>
      </c>
      <c r="K76" s="115" t="n">
        <f aca="false">J76</f>
        <v>0.013</v>
      </c>
      <c r="L76" s="103" t="n">
        <f aca="false">L75</f>
        <v>0</v>
      </c>
      <c r="M76" s="98" t="n">
        <f aca="false">VLOOKUP($A76,[1]!Table,MATCH(M$4,[1]!Curves,0))</f>
        <v>0.01</v>
      </c>
      <c r="N76" s="115" t="n">
        <f aca="false">M76</f>
        <v>0.01</v>
      </c>
      <c r="O76" s="103" t="n">
        <f aca="false">O75</f>
        <v>0</v>
      </c>
      <c r="P76" s="102"/>
      <c r="Q76" s="103" t="n">
        <f aca="false">M76+J76+G76</f>
        <v>4.486</v>
      </c>
      <c r="R76" s="103" t="n">
        <f aca="false">N76+K76+H76</f>
        <v>4.486</v>
      </c>
      <c r="S76" s="103" t="n">
        <f aca="false">O76+L76+I76</f>
        <v>2.115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91" t="n">
        <f aca="false">AK76+AH76+AE76</f>
        <v>0</v>
      </c>
      <c r="AZ76" s="108"/>
      <c r="BA76" s="118" t="n">
        <f aca="false">'EO9904.1'!AW76</f>
        <v>0</v>
      </c>
      <c r="BB76" s="118" t="n">
        <f aca="false">AW76-BA76</f>
        <v>0</v>
      </c>
      <c r="BC76" s="108"/>
      <c r="BD76" s="119"/>
    </row>
    <row r="77" customFormat="false" ht="12.75" hidden="false" customHeight="false" outlineLevel="0" collapsed="false">
      <c r="A77" s="25" t="n">
        <f aca="false">EDATE(A76,1)</f>
        <v>38991</v>
      </c>
      <c r="B77" s="114" t="n">
        <f aca="false">'EO9904.1'!B77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98" t="n">
        <f aca="false">VLOOKUP($A77,[1]!Table,MATCH(G$4,[1]!Curves,0))</f>
        <v>4.493</v>
      </c>
      <c r="H77" s="115" t="n">
        <f aca="false">G77</f>
        <v>4.493</v>
      </c>
      <c r="I77" s="120" t="n">
        <f aca="false">I65</f>
        <v>2.115</v>
      </c>
      <c r="J77" s="98" t="n">
        <f aca="false">VLOOKUP($A77,[1]!Table,MATCH(J$4,[1]!Curves,0))</f>
        <v>0.013</v>
      </c>
      <c r="K77" s="115" t="n">
        <f aca="false">J77</f>
        <v>0.013</v>
      </c>
      <c r="L77" s="103" t="n">
        <f aca="false">L76</f>
        <v>0</v>
      </c>
      <c r="M77" s="98" t="n">
        <f aca="false">VLOOKUP($A77,[1]!Table,MATCH(M$4,[1]!Curves,0))</f>
        <v>0.01</v>
      </c>
      <c r="N77" s="115" t="n">
        <f aca="false">M77</f>
        <v>0.01</v>
      </c>
      <c r="O77" s="103" t="n">
        <f aca="false">O76</f>
        <v>0</v>
      </c>
      <c r="P77" s="102"/>
      <c r="Q77" s="103" t="n">
        <f aca="false">M77+J77+G77</f>
        <v>4.516</v>
      </c>
      <c r="R77" s="103" t="n">
        <f aca="false">N77+K77+H77</f>
        <v>4.516</v>
      </c>
      <c r="S77" s="103" t="n">
        <f aca="false">O77+L77+I77</f>
        <v>2.115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91" t="n">
        <f aca="false">AK77+AH77+AE77</f>
        <v>0</v>
      </c>
      <c r="AZ77" s="108"/>
      <c r="BA77" s="118" t="n">
        <f aca="false">'EO9904.1'!AW77</f>
        <v>0</v>
      </c>
      <c r="BB77" s="118" t="n">
        <f aca="false">AW77-BA77</f>
        <v>0</v>
      </c>
      <c r="BC77" s="108"/>
      <c r="BD77" s="119"/>
    </row>
    <row r="78" customFormat="false" ht="12.75" hidden="false" customHeight="false" outlineLevel="0" collapsed="false">
      <c r="A78" s="25" t="n">
        <f aca="false">EDATE(A77,1)</f>
        <v>39022</v>
      </c>
      <c r="B78" s="114" t="n">
        <f aca="false">'EO9904.1'!B78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98" t="n">
        <f aca="false">VLOOKUP($A78,[1]!Table,MATCH(G$4,[1]!Curves,0))</f>
        <v>4.633</v>
      </c>
      <c r="H78" s="115" t="n">
        <f aca="false">G78</f>
        <v>4.633</v>
      </c>
      <c r="I78" s="120" t="n">
        <f aca="false">I66</f>
        <v>2.115</v>
      </c>
      <c r="J78" s="98" t="n">
        <f aca="false">VLOOKUP($A78,[1]!Table,MATCH(J$4,[1]!Curves,0))</f>
        <v>0.0215</v>
      </c>
      <c r="K78" s="115" t="n">
        <f aca="false">J78</f>
        <v>0.0215</v>
      </c>
      <c r="L78" s="103" t="n">
        <f aca="false">L77</f>
        <v>0</v>
      </c>
      <c r="M78" s="98" t="n">
        <f aca="false">VLOOKUP($A78,[1]!Table,MATCH(M$4,[1]!Curves,0))</f>
        <v>0.015</v>
      </c>
      <c r="N78" s="115" t="n">
        <f aca="false">M78</f>
        <v>0.015</v>
      </c>
      <c r="O78" s="103" t="n">
        <f aca="false">O77</f>
        <v>0</v>
      </c>
      <c r="P78" s="102"/>
      <c r="Q78" s="103" t="n">
        <f aca="false">M78+J78+G78</f>
        <v>4.6695</v>
      </c>
      <c r="R78" s="103" t="n">
        <f aca="false">N78+K78+H78</f>
        <v>4.6695</v>
      </c>
      <c r="S78" s="103" t="n">
        <f aca="false">O78+L78+I78</f>
        <v>2.115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91" t="n">
        <f aca="false">AK78+AH78+AE78</f>
        <v>0</v>
      </c>
      <c r="AZ78" s="108"/>
      <c r="BA78" s="118" t="n">
        <f aca="false">'EO9904.1'!AW78</f>
        <v>0</v>
      </c>
      <c r="BB78" s="118" t="n">
        <f aca="false">AW78-BA78</f>
        <v>0</v>
      </c>
      <c r="BC78" s="108"/>
      <c r="BD78" s="119"/>
    </row>
    <row r="79" customFormat="false" ht="12.75" hidden="false" customHeight="false" outlineLevel="0" collapsed="false">
      <c r="A79" s="25" t="n">
        <f aca="false">EDATE(A78,1)</f>
        <v>39052</v>
      </c>
      <c r="B79" s="114" t="n">
        <f aca="false">'EO9904.1'!B79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98" t="n">
        <f aca="false">VLOOKUP($A79,[1]!Table,MATCH(G$4,[1]!Curves,0))</f>
        <v>4.773</v>
      </c>
      <c r="H79" s="115" t="n">
        <f aca="false">G79</f>
        <v>4.773</v>
      </c>
      <c r="I79" s="120" t="n">
        <f aca="false">I67</f>
        <v>2.115</v>
      </c>
      <c r="J79" s="98" t="n">
        <f aca="false">VLOOKUP($A79,[1]!Table,MATCH(J$4,[1]!Curves,0))</f>
        <v>0.0215</v>
      </c>
      <c r="K79" s="115" t="n">
        <f aca="false">J79</f>
        <v>0.0215</v>
      </c>
      <c r="L79" s="103" t="n">
        <f aca="false">L78</f>
        <v>0</v>
      </c>
      <c r="M79" s="98" t="n">
        <f aca="false">VLOOKUP($A79,[1]!Table,MATCH(M$4,[1]!Curves,0))</f>
        <v>0.015</v>
      </c>
      <c r="N79" s="115" t="n">
        <f aca="false">M79</f>
        <v>0.015</v>
      </c>
      <c r="O79" s="103" t="n">
        <f aca="false">O78</f>
        <v>0</v>
      </c>
      <c r="P79" s="102"/>
      <c r="Q79" s="103" t="n">
        <f aca="false">M79+J79+G79</f>
        <v>4.8095</v>
      </c>
      <c r="R79" s="103" t="n">
        <f aca="false">N79+K79+H79</f>
        <v>4.8095</v>
      </c>
      <c r="S79" s="103" t="n">
        <f aca="false">O79+L79+I79</f>
        <v>2.115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91" t="n">
        <f aca="false">AK79+AH79+AE79</f>
        <v>0</v>
      </c>
      <c r="AZ79" s="108"/>
      <c r="BA79" s="118" t="n">
        <f aca="false">'EO9904.1'!AW79</f>
        <v>0</v>
      </c>
      <c r="BB79" s="118" t="n">
        <f aca="false">AW79-BA79</f>
        <v>0</v>
      </c>
      <c r="BC79" s="108"/>
      <c r="BD79" s="119"/>
    </row>
    <row r="80" customFormat="false" ht="12.75" hidden="false" customHeight="false" outlineLevel="0" collapsed="false">
      <c r="A80" s="25" t="n">
        <f aca="false">EDATE(A79,1)</f>
        <v>39083</v>
      </c>
      <c r="B80" s="114" t="n">
        <f aca="false">'EO9904.1'!B80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98" t="n">
        <f aca="false">VLOOKUP($A80,[1]!Table,MATCH(G$4,[1]!Curves,0))</f>
        <v>4.833</v>
      </c>
      <c r="H80" s="115" t="n">
        <f aca="false">G80</f>
        <v>4.833</v>
      </c>
      <c r="I80" s="120" t="n">
        <f aca="false">I68</f>
        <v>2.115</v>
      </c>
      <c r="J80" s="98" t="n">
        <f aca="false">VLOOKUP($A80,[1]!Table,MATCH(J$4,[1]!Curves,0))</f>
        <v>0.0215</v>
      </c>
      <c r="K80" s="115" t="n">
        <f aca="false">J80</f>
        <v>0.0215</v>
      </c>
      <c r="L80" s="103" t="n">
        <f aca="false">L79</f>
        <v>0</v>
      </c>
      <c r="M80" s="98" t="n">
        <f aca="false">VLOOKUP($A80,[1]!Table,MATCH(M$4,[1]!Curves,0))</f>
        <v>0.015</v>
      </c>
      <c r="N80" s="115" t="n">
        <f aca="false">M80</f>
        <v>0.015</v>
      </c>
      <c r="O80" s="103" t="n">
        <f aca="false">O79</f>
        <v>0</v>
      </c>
      <c r="P80" s="102"/>
      <c r="Q80" s="103" t="n">
        <f aca="false">M80+J80+G80</f>
        <v>4.8695</v>
      </c>
      <c r="R80" s="103" t="n">
        <f aca="false">N80+K80+H80</f>
        <v>4.8695</v>
      </c>
      <c r="S80" s="103" t="n">
        <f aca="false">O80+L80+I80</f>
        <v>2.115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91" t="n">
        <f aca="false">AK80+AH80+AE80</f>
        <v>0</v>
      </c>
      <c r="AZ80" s="108"/>
      <c r="BA80" s="118" t="n">
        <f aca="false">'EO9904.1'!AW80</f>
        <v>0</v>
      </c>
      <c r="BB80" s="118" t="n">
        <f aca="false">AW80-BA80</f>
        <v>0</v>
      </c>
      <c r="BC80" s="108"/>
      <c r="BD80" s="119"/>
    </row>
    <row r="81" customFormat="false" ht="12.75" hidden="false" customHeight="false" outlineLevel="0" collapsed="false">
      <c r="A81" s="25" t="n">
        <f aca="false">EDATE(A80,1)</f>
        <v>39114</v>
      </c>
      <c r="B81" s="114" t="n">
        <f aca="false">'EO9904.1'!B81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98" t="n">
        <f aca="false">VLOOKUP($A81,[1]!Table,MATCH(G$4,[1]!Curves,0))</f>
        <v>4.713</v>
      </c>
      <c r="H81" s="115" t="n">
        <f aca="false">G81</f>
        <v>4.713</v>
      </c>
      <c r="I81" s="120" t="n">
        <f aca="false">I69</f>
        <v>2.115</v>
      </c>
      <c r="J81" s="98" t="n">
        <f aca="false">VLOOKUP($A81,[1]!Table,MATCH(J$4,[1]!Curves,0))</f>
        <v>0.0215</v>
      </c>
      <c r="K81" s="115" t="n">
        <f aca="false">J81</f>
        <v>0.0215</v>
      </c>
      <c r="L81" s="103" t="n">
        <f aca="false">L80</f>
        <v>0</v>
      </c>
      <c r="M81" s="98" t="n">
        <f aca="false">VLOOKUP($A81,[1]!Table,MATCH(M$4,[1]!Curves,0))</f>
        <v>0.015</v>
      </c>
      <c r="N81" s="115" t="n">
        <f aca="false">M81</f>
        <v>0.015</v>
      </c>
      <c r="O81" s="103" t="n">
        <f aca="false">O80</f>
        <v>0</v>
      </c>
      <c r="P81" s="102"/>
      <c r="Q81" s="103" t="n">
        <f aca="false">M81+J81+G81</f>
        <v>4.7495</v>
      </c>
      <c r="R81" s="103" t="n">
        <f aca="false">N81+K81+H81</f>
        <v>4.7495</v>
      </c>
      <c r="S81" s="103" t="n">
        <f aca="false">O81+L81+I81</f>
        <v>2.115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91" t="n">
        <f aca="false">AK81+AH81+AE81</f>
        <v>0</v>
      </c>
      <c r="AZ81" s="108"/>
      <c r="BA81" s="118" t="n">
        <f aca="false">'EO9904.1'!AW81</f>
        <v>0</v>
      </c>
      <c r="BB81" s="118" t="n">
        <f aca="false">AW81-BA81</f>
        <v>0</v>
      </c>
      <c r="BC81" s="108"/>
      <c r="BD81" s="119"/>
    </row>
    <row r="82" customFormat="false" ht="12.75" hidden="false" customHeight="false" outlineLevel="0" collapsed="false">
      <c r="A82" s="25" t="n">
        <f aca="false">EDATE(A81,1)</f>
        <v>39142</v>
      </c>
      <c r="B82" s="114" t="n">
        <f aca="false">'EO9904.1'!B82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98" t="n">
        <f aca="false">VLOOKUP($A82,[1]!Table,MATCH(G$4,[1]!Curves,0))</f>
        <v>4.588</v>
      </c>
      <c r="H82" s="115" t="n">
        <f aca="false">G82</f>
        <v>4.588</v>
      </c>
      <c r="I82" s="120" t="n">
        <f aca="false">I70</f>
        <v>2.115</v>
      </c>
      <c r="J82" s="98" t="n">
        <f aca="false">VLOOKUP($A82,[1]!Table,MATCH(J$4,[1]!Curves,0))</f>
        <v>0.0215</v>
      </c>
      <c r="K82" s="115" t="n">
        <f aca="false">J82</f>
        <v>0.0215</v>
      </c>
      <c r="L82" s="103" t="n">
        <f aca="false">L81</f>
        <v>0</v>
      </c>
      <c r="M82" s="98" t="n">
        <f aca="false">VLOOKUP($A82,[1]!Table,MATCH(M$4,[1]!Curves,0))</f>
        <v>0.015</v>
      </c>
      <c r="N82" s="115" t="n">
        <f aca="false">M82</f>
        <v>0.015</v>
      </c>
      <c r="O82" s="103" t="n">
        <f aca="false">O81</f>
        <v>0</v>
      </c>
      <c r="P82" s="102"/>
      <c r="Q82" s="103" t="n">
        <f aca="false">M82+J82+G82</f>
        <v>4.6245</v>
      </c>
      <c r="R82" s="103" t="n">
        <f aca="false">N82+K82+H82</f>
        <v>4.6245</v>
      </c>
      <c r="S82" s="103" t="n">
        <f aca="false">O82+L82+I82</f>
        <v>2.115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91" t="n">
        <f aca="false">AK82+AH82+AE82</f>
        <v>0</v>
      </c>
      <c r="AZ82" s="108"/>
      <c r="BA82" s="118" t="n">
        <f aca="false">'EO9904.1'!AW82</f>
        <v>0</v>
      </c>
      <c r="BB82" s="118" t="n">
        <f aca="false">AW82-BA82</f>
        <v>0</v>
      </c>
      <c r="BC82" s="108"/>
      <c r="BD82" s="119"/>
    </row>
    <row r="83" customFormat="false" ht="12.75" hidden="false" customHeight="false" outlineLevel="0" collapsed="false">
      <c r="A83" s="25" t="n">
        <f aca="false">EDATE(A82,1)</f>
        <v>39173</v>
      </c>
      <c r="B83" s="114" t="n">
        <f aca="false">'EO9904.1'!B83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98" t="n">
        <f aca="false">VLOOKUP($A83,[1]!Table,MATCH(G$4,[1]!Curves,0))</f>
        <v>4.458</v>
      </c>
      <c r="H83" s="115" t="n">
        <f aca="false">G83</f>
        <v>4.458</v>
      </c>
      <c r="I83" s="120" t="n">
        <f aca="false">I71</f>
        <v>2.115</v>
      </c>
      <c r="J83" s="98" t="n">
        <f aca="false">VLOOKUP($A83,[1]!Table,MATCH(J$4,[1]!Curves,0))</f>
        <v>0.013</v>
      </c>
      <c r="K83" s="115" t="n">
        <f aca="false">J83</f>
        <v>0.013</v>
      </c>
      <c r="L83" s="103" t="n">
        <f aca="false">L82</f>
        <v>0</v>
      </c>
      <c r="M83" s="98" t="n">
        <f aca="false">VLOOKUP($A83,[1]!Table,MATCH(M$4,[1]!Curves,0))</f>
        <v>0.01</v>
      </c>
      <c r="N83" s="115" t="n">
        <f aca="false">M83</f>
        <v>0.01</v>
      </c>
      <c r="O83" s="103" t="n">
        <f aca="false">O82</f>
        <v>0</v>
      </c>
      <c r="P83" s="102"/>
      <c r="Q83" s="103" t="n">
        <f aca="false">M83+J83+G83</f>
        <v>4.481</v>
      </c>
      <c r="R83" s="103" t="n">
        <f aca="false">N83+K83+H83</f>
        <v>4.481</v>
      </c>
      <c r="S83" s="103" t="n">
        <f aca="false">O83+L83+I83</f>
        <v>2.115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91" t="n">
        <f aca="false">AK83+AH83+AE83</f>
        <v>0</v>
      </c>
      <c r="AZ83" s="108"/>
      <c r="BA83" s="118" t="n">
        <f aca="false">'EO9904.1'!AW83</f>
        <v>0</v>
      </c>
      <c r="BB83" s="118" t="n">
        <f aca="false">AW83-BA83</f>
        <v>0</v>
      </c>
      <c r="BC83" s="108"/>
      <c r="BD83" s="119"/>
    </row>
    <row r="84" customFormat="false" ht="12.75" hidden="false" customHeight="false" outlineLevel="0" collapsed="false">
      <c r="A84" s="25" t="n">
        <f aca="false">EDATE(A83,1)</f>
        <v>39203</v>
      </c>
      <c r="B84" s="114" t="n">
        <f aca="false">'EO9904.1'!B84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98" t="n">
        <f aca="false">VLOOKUP($A84,[1]!Table,MATCH(G$4,[1]!Curves,0))</f>
        <v>4.448</v>
      </c>
      <c r="H84" s="115" t="n">
        <f aca="false">G84</f>
        <v>4.448</v>
      </c>
      <c r="I84" s="120" t="n">
        <f aca="false">I72</f>
        <v>2.115</v>
      </c>
      <c r="J84" s="98" t="n">
        <f aca="false">VLOOKUP($A84,[1]!Table,MATCH(J$4,[1]!Curves,0))</f>
        <v>0.013</v>
      </c>
      <c r="K84" s="115" t="n">
        <f aca="false">J84</f>
        <v>0.013</v>
      </c>
      <c r="L84" s="103" t="n">
        <f aca="false">L83</f>
        <v>0</v>
      </c>
      <c r="M84" s="98" t="n">
        <f aca="false">VLOOKUP($A84,[1]!Table,MATCH(M$4,[1]!Curves,0))</f>
        <v>0.01</v>
      </c>
      <c r="N84" s="115" t="n">
        <f aca="false">M84</f>
        <v>0.01</v>
      </c>
      <c r="O84" s="103" t="n">
        <f aca="false">O83</f>
        <v>0</v>
      </c>
      <c r="P84" s="102"/>
      <c r="Q84" s="103" t="n">
        <f aca="false">M84+J84+G84</f>
        <v>4.471</v>
      </c>
      <c r="R84" s="103" t="n">
        <f aca="false">N84+K84+H84</f>
        <v>4.471</v>
      </c>
      <c r="S84" s="103" t="n">
        <f aca="false">O84+L84+I84</f>
        <v>2.115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91" t="n">
        <f aca="false">AK84+AH84+AE84</f>
        <v>0</v>
      </c>
      <c r="AZ84" s="108"/>
      <c r="BA84" s="118" t="n">
        <f aca="false">'EO9904.1'!AW84</f>
        <v>0</v>
      </c>
      <c r="BB84" s="118" t="n">
        <f aca="false">AW84-BA84</f>
        <v>0</v>
      </c>
      <c r="BC84" s="108"/>
      <c r="BD84" s="119"/>
    </row>
    <row r="85" customFormat="false" ht="12.75" hidden="false" customHeight="false" outlineLevel="0" collapsed="false">
      <c r="A85" s="25" t="n">
        <f aca="false">EDATE(A84,1)</f>
        <v>39234</v>
      </c>
      <c r="B85" s="114" t="n">
        <f aca="false">'EO9904.1'!B85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98" t="n">
        <f aca="false">VLOOKUP($A85,[1]!Table,MATCH(G$4,[1]!Curves,0))</f>
        <v>4.468</v>
      </c>
      <c r="H85" s="115" t="n">
        <f aca="false">G85</f>
        <v>4.468</v>
      </c>
      <c r="I85" s="120" t="n">
        <f aca="false">I73</f>
        <v>2.115</v>
      </c>
      <c r="J85" s="98" t="n">
        <f aca="false">VLOOKUP($A85,[1]!Table,MATCH(J$4,[1]!Curves,0))</f>
        <v>0.013</v>
      </c>
      <c r="K85" s="115" t="n">
        <f aca="false">J85</f>
        <v>0.013</v>
      </c>
      <c r="L85" s="103" t="n">
        <f aca="false">L84</f>
        <v>0</v>
      </c>
      <c r="M85" s="98" t="n">
        <f aca="false">VLOOKUP($A85,[1]!Table,MATCH(M$4,[1]!Curves,0))</f>
        <v>0.01</v>
      </c>
      <c r="N85" s="115" t="n">
        <f aca="false">M85</f>
        <v>0.01</v>
      </c>
      <c r="O85" s="103" t="n">
        <f aca="false">O84</f>
        <v>0</v>
      </c>
      <c r="P85" s="102"/>
      <c r="Q85" s="103" t="n">
        <f aca="false">M85+J85+G85</f>
        <v>4.491</v>
      </c>
      <c r="R85" s="103" t="n">
        <f aca="false">N85+K85+H85</f>
        <v>4.491</v>
      </c>
      <c r="S85" s="103" t="n">
        <f aca="false">O85+L85+I85</f>
        <v>2.115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91" t="n">
        <f aca="false">AK85+AH85+AE85</f>
        <v>0</v>
      </c>
      <c r="AZ85" s="108"/>
      <c r="BA85" s="118" t="n">
        <f aca="false">'EO9904.1'!AW85</f>
        <v>0</v>
      </c>
      <c r="BB85" s="118" t="n">
        <f aca="false">AW85-BA85</f>
        <v>0</v>
      </c>
      <c r="BC85" s="108"/>
      <c r="BD85" s="119"/>
    </row>
    <row r="86" customFormat="false" ht="12.75" hidden="false" customHeight="false" outlineLevel="0" collapsed="false">
      <c r="A86" s="25" t="n">
        <f aca="false">EDATE(A85,1)</f>
        <v>39264</v>
      </c>
      <c r="B86" s="114" t="n">
        <f aca="false">'EO9904.1'!B86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98" t="n">
        <f aca="false">VLOOKUP($A86,[1]!Table,MATCH(G$4,[1]!Curves,0))</f>
        <v>4.489</v>
      </c>
      <c r="H86" s="115" t="n">
        <f aca="false">G86</f>
        <v>4.489</v>
      </c>
      <c r="I86" s="120" t="n">
        <f aca="false">I74</f>
        <v>2.115</v>
      </c>
      <c r="J86" s="98" t="n">
        <f aca="false">VLOOKUP($A86,[1]!Table,MATCH(J$4,[1]!Curves,0))</f>
        <v>0.013</v>
      </c>
      <c r="K86" s="115" t="n">
        <f aca="false">J86</f>
        <v>0.013</v>
      </c>
      <c r="L86" s="103" t="n">
        <f aca="false">L85</f>
        <v>0</v>
      </c>
      <c r="M86" s="98" t="n">
        <f aca="false">VLOOKUP($A86,[1]!Table,MATCH(M$4,[1]!Curves,0))</f>
        <v>0.01</v>
      </c>
      <c r="N86" s="115" t="n">
        <f aca="false">M86</f>
        <v>0.01</v>
      </c>
      <c r="O86" s="103" t="n">
        <f aca="false">O85</f>
        <v>0</v>
      </c>
      <c r="P86" s="102"/>
      <c r="Q86" s="103" t="n">
        <f aca="false">M86+J86+G86</f>
        <v>4.512</v>
      </c>
      <c r="R86" s="103" t="n">
        <f aca="false">N86+K86+H86</f>
        <v>4.512</v>
      </c>
      <c r="S86" s="103" t="n">
        <f aca="false">O86+L86+I86</f>
        <v>2.115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91" t="n">
        <f aca="false">AK86+AH86+AE86</f>
        <v>0</v>
      </c>
      <c r="AZ86" s="108"/>
      <c r="BA86" s="118" t="n">
        <f aca="false">'EO9904.1'!AW86</f>
        <v>0</v>
      </c>
      <c r="BB86" s="118" t="n">
        <f aca="false">AW86-BA86</f>
        <v>0</v>
      </c>
      <c r="BC86" s="108"/>
      <c r="BD86" s="119"/>
    </row>
    <row r="87" customFormat="false" ht="12.75" hidden="false" customHeight="false" outlineLevel="0" collapsed="false">
      <c r="A87" s="25" t="n">
        <f aca="false">EDATE(A86,1)</f>
        <v>39295</v>
      </c>
      <c r="B87" s="114" t="n">
        <f aca="false">'EO9904.1'!B87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98" t="n">
        <f aca="false">VLOOKUP($A87,[1]!Table,MATCH(G$4,[1]!Curves,0))</f>
        <v>4.513</v>
      </c>
      <c r="H87" s="115" t="n">
        <f aca="false">G87</f>
        <v>4.513</v>
      </c>
      <c r="I87" s="120" t="n">
        <f aca="false">I75</f>
        <v>2.115</v>
      </c>
      <c r="J87" s="98" t="n">
        <f aca="false">VLOOKUP($A87,[1]!Table,MATCH(J$4,[1]!Curves,0))</f>
        <v>0.013</v>
      </c>
      <c r="K87" s="115" t="n">
        <f aca="false">J87</f>
        <v>0.013</v>
      </c>
      <c r="L87" s="103" t="n">
        <f aca="false">L86</f>
        <v>0</v>
      </c>
      <c r="M87" s="98" t="n">
        <f aca="false">VLOOKUP($A87,[1]!Table,MATCH(M$4,[1]!Curves,0))</f>
        <v>0.01</v>
      </c>
      <c r="N87" s="115" t="n">
        <f aca="false">M87</f>
        <v>0.01</v>
      </c>
      <c r="O87" s="103" t="n">
        <f aca="false">O86</f>
        <v>0</v>
      </c>
      <c r="P87" s="102"/>
      <c r="Q87" s="103" t="n">
        <f aca="false">M87+J87+G87</f>
        <v>4.536</v>
      </c>
      <c r="R87" s="103" t="n">
        <f aca="false">N87+K87+H87</f>
        <v>4.536</v>
      </c>
      <c r="S87" s="103" t="n">
        <f aca="false">O87+L87+I87</f>
        <v>2.115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91" t="n">
        <f aca="false">AK87+AH87+AE87</f>
        <v>0</v>
      </c>
      <c r="AZ87" s="108"/>
      <c r="BA87" s="118" t="n">
        <f aca="false">'EO9904.1'!AW87</f>
        <v>0</v>
      </c>
      <c r="BB87" s="118" t="n">
        <f aca="false">AW87-BA87</f>
        <v>0</v>
      </c>
      <c r="BC87" s="108"/>
      <c r="BD87" s="119"/>
    </row>
    <row r="88" customFormat="false" ht="12.75" hidden="false" customHeight="false" outlineLevel="0" collapsed="false">
      <c r="A88" s="25" t="n">
        <f aca="false">EDATE(A87,1)</f>
        <v>39326</v>
      </c>
      <c r="B88" s="114" t="n">
        <f aca="false">'EO9904.1'!B88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98" t="n">
        <f aca="false">VLOOKUP($A88,[1]!Table,MATCH(G$4,[1]!Curves,0))</f>
        <v>4.523</v>
      </c>
      <c r="H88" s="115" t="n">
        <f aca="false">G88</f>
        <v>4.523</v>
      </c>
      <c r="I88" s="120" t="n">
        <f aca="false">I76</f>
        <v>2.115</v>
      </c>
      <c r="J88" s="98" t="n">
        <f aca="false">VLOOKUP($A88,[1]!Table,MATCH(J$4,[1]!Curves,0))</f>
        <v>0.013</v>
      </c>
      <c r="K88" s="115" t="n">
        <f aca="false">J88</f>
        <v>0.013</v>
      </c>
      <c r="L88" s="103" t="n">
        <f aca="false">L87</f>
        <v>0</v>
      </c>
      <c r="M88" s="98" t="n">
        <f aca="false">VLOOKUP($A88,[1]!Table,MATCH(M$4,[1]!Curves,0))</f>
        <v>0.01</v>
      </c>
      <c r="N88" s="115" t="n">
        <f aca="false">M88</f>
        <v>0.01</v>
      </c>
      <c r="O88" s="103" t="n">
        <f aca="false">O87</f>
        <v>0</v>
      </c>
      <c r="P88" s="102"/>
      <c r="Q88" s="103" t="n">
        <f aca="false">M88+J88+G88</f>
        <v>4.546</v>
      </c>
      <c r="R88" s="103" t="n">
        <f aca="false">N88+K88+H88</f>
        <v>4.546</v>
      </c>
      <c r="S88" s="103" t="n">
        <f aca="false">O88+L88+I88</f>
        <v>2.115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91" t="n">
        <f aca="false">AK88+AH88+AE88</f>
        <v>0</v>
      </c>
      <c r="AZ88" s="108"/>
      <c r="BA88" s="118" t="n">
        <f aca="false">'EO9904.1'!AW88</f>
        <v>0</v>
      </c>
      <c r="BB88" s="118" t="n">
        <f aca="false">AW88-BA88</f>
        <v>0</v>
      </c>
      <c r="BC88" s="108"/>
      <c r="BD88" s="119"/>
    </row>
    <row r="89" customFormat="false" ht="12.75" hidden="false" customHeight="false" outlineLevel="0" collapsed="false">
      <c r="A89" s="25" t="n">
        <f aca="false">EDATE(A88,1)</f>
        <v>39356</v>
      </c>
      <c r="B89" s="114" t="n">
        <f aca="false">'EO9904.1'!B89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98" t="n">
        <f aca="false">VLOOKUP($A89,[1]!Table,MATCH(G$4,[1]!Curves,0))</f>
        <v>4.553</v>
      </c>
      <c r="H89" s="115" t="n">
        <f aca="false">G89</f>
        <v>4.553</v>
      </c>
      <c r="I89" s="120" t="n">
        <f aca="false">I77</f>
        <v>2.115</v>
      </c>
      <c r="J89" s="98" t="n">
        <f aca="false">VLOOKUP($A89,[1]!Table,MATCH(J$4,[1]!Curves,0))</f>
        <v>0.013</v>
      </c>
      <c r="K89" s="115" t="n">
        <f aca="false">J89</f>
        <v>0.013</v>
      </c>
      <c r="L89" s="103" t="n">
        <f aca="false">L88</f>
        <v>0</v>
      </c>
      <c r="M89" s="98" t="n">
        <f aca="false">VLOOKUP($A89,[1]!Table,MATCH(M$4,[1]!Curves,0))</f>
        <v>0.01</v>
      </c>
      <c r="N89" s="115" t="n">
        <f aca="false">M89</f>
        <v>0.01</v>
      </c>
      <c r="O89" s="103" t="n">
        <f aca="false">O88</f>
        <v>0</v>
      </c>
      <c r="P89" s="102"/>
      <c r="Q89" s="103" t="n">
        <f aca="false">M89+J89+G89</f>
        <v>4.576</v>
      </c>
      <c r="R89" s="103" t="n">
        <f aca="false">N89+K89+H89</f>
        <v>4.576</v>
      </c>
      <c r="S89" s="103" t="n">
        <f aca="false">O89+L89+I89</f>
        <v>2.115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91" t="n">
        <f aca="false">AK89+AH89+AE89</f>
        <v>0</v>
      </c>
      <c r="AZ89" s="108"/>
      <c r="BA89" s="118" t="n">
        <f aca="false">'EO9904.1'!AW89</f>
        <v>0</v>
      </c>
      <c r="BB89" s="118" t="n">
        <f aca="false">AW89-BA89</f>
        <v>0</v>
      </c>
      <c r="BC89" s="108"/>
      <c r="BD89" s="119"/>
    </row>
    <row r="90" customFormat="false" ht="12.75" hidden="false" customHeight="false" outlineLevel="0" collapsed="false">
      <c r="A90" s="25" t="n">
        <f aca="false">EDATE(A89,1)</f>
        <v>39387</v>
      </c>
      <c r="B90" s="114" t="n">
        <f aca="false">'EO9904.1'!B90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98" t="n">
        <f aca="false">VLOOKUP($A90,[1]!Table,MATCH(G$4,[1]!Curves,0))</f>
        <v>4.693</v>
      </c>
      <c r="H90" s="115" t="n">
        <f aca="false">G90</f>
        <v>4.693</v>
      </c>
      <c r="I90" s="120" t="n">
        <f aca="false">I78</f>
        <v>2.115</v>
      </c>
      <c r="J90" s="98" t="n">
        <f aca="false">VLOOKUP($A90,[1]!Table,MATCH(J$4,[1]!Curves,0))</f>
        <v>0.0225</v>
      </c>
      <c r="K90" s="115" t="n">
        <f aca="false">J90</f>
        <v>0.0225</v>
      </c>
      <c r="L90" s="103" t="n">
        <f aca="false">L89</f>
        <v>0</v>
      </c>
      <c r="M90" s="98" t="n">
        <f aca="false">VLOOKUP($A90,[1]!Table,MATCH(M$4,[1]!Curves,0))</f>
        <v>0.015</v>
      </c>
      <c r="N90" s="115" t="n">
        <f aca="false">M90</f>
        <v>0.015</v>
      </c>
      <c r="O90" s="103" t="n">
        <f aca="false">O89</f>
        <v>0</v>
      </c>
      <c r="P90" s="102"/>
      <c r="Q90" s="103" t="n">
        <f aca="false">M90+J90+G90</f>
        <v>4.7305</v>
      </c>
      <c r="R90" s="103" t="n">
        <f aca="false">N90+K90+H90</f>
        <v>4.7305</v>
      </c>
      <c r="S90" s="103" t="n">
        <f aca="false">O90+L90+I90</f>
        <v>2.115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91" t="n">
        <f aca="false">AK90+AH90+AE90</f>
        <v>0</v>
      </c>
      <c r="AZ90" s="108"/>
      <c r="BA90" s="118" t="n">
        <f aca="false">'EO9904.1'!AW90</f>
        <v>0</v>
      </c>
      <c r="BB90" s="118" t="n">
        <f aca="false">AW90-BA90</f>
        <v>0</v>
      </c>
      <c r="BC90" s="108"/>
      <c r="BD90" s="119"/>
    </row>
    <row r="91" customFormat="false" ht="12.75" hidden="false" customHeight="false" outlineLevel="0" collapsed="false">
      <c r="A91" s="25" t="n">
        <f aca="false">EDATE(A90,1)</f>
        <v>39417</v>
      </c>
      <c r="B91" s="114" t="n">
        <f aca="false">'EO9904.1'!B91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98" t="n">
        <f aca="false">VLOOKUP($A91,[1]!Table,MATCH(G$4,[1]!Curves,0))</f>
        <v>4.833</v>
      </c>
      <c r="H91" s="115" t="n">
        <f aca="false">G91</f>
        <v>4.833</v>
      </c>
      <c r="I91" s="120" t="n">
        <f aca="false">I79</f>
        <v>2.115</v>
      </c>
      <c r="J91" s="98" t="n">
        <f aca="false">VLOOKUP($A91,[1]!Table,MATCH(J$4,[1]!Curves,0))</f>
        <v>0.0225</v>
      </c>
      <c r="K91" s="115" t="n">
        <f aca="false">J91</f>
        <v>0.0225</v>
      </c>
      <c r="L91" s="103" t="n">
        <f aca="false">L90</f>
        <v>0</v>
      </c>
      <c r="M91" s="98" t="n">
        <f aca="false">VLOOKUP($A91,[1]!Table,MATCH(M$4,[1]!Curves,0))</f>
        <v>0.015</v>
      </c>
      <c r="N91" s="115" t="n">
        <f aca="false">M91</f>
        <v>0.015</v>
      </c>
      <c r="O91" s="103" t="n">
        <f aca="false">O90</f>
        <v>0</v>
      </c>
      <c r="P91" s="102"/>
      <c r="Q91" s="103" t="n">
        <f aca="false">M91+J91+G91</f>
        <v>4.8705</v>
      </c>
      <c r="R91" s="103" t="n">
        <f aca="false">N91+K91+H91</f>
        <v>4.8705</v>
      </c>
      <c r="S91" s="103" t="n">
        <f aca="false">O91+L91+I91</f>
        <v>2.115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91" t="n">
        <f aca="false">AK91+AH91+AE91</f>
        <v>0</v>
      </c>
      <c r="AZ91" s="108"/>
      <c r="BA91" s="118" t="n">
        <f aca="false">'EO9904.1'!AW91</f>
        <v>0</v>
      </c>
      <c r="BB91" s="118" t="n">
        <f aca="false">AW91-BA91</f>
        <v>0</v>
      </c>
      <c r="BC91" s="108"/>
      <c r="BD91" s="119"/>
    </row>
    <row r="92" customFormat="false" ht="12.75" hidden="false" customHeight="false" outlineLevel="0" collapsed="false">
      <c r="A92" s="25" t="n">
        <f aca="false">EDATE(A91,1)</f>
        <v>39448</v>
      </c>
      <c r="B92" s="114" t="n">
        <f aca="false">'EO9904.1'!B92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98" t="n">
        <f aca="false">VLOOKUP($A92,[1]!Table,MATCH(G$4,[1]!Curves,0))</f>
        <v>4.898</v>
      </c>
      <c r="H92" s="115" t="n">
        <f aca="false">G92</f>
        <v>4.898</v>
      </c>
      <c r="I92" s="120" t="n">
        <f aca="false">I80</f>
        <v>2.115</v>
      </c>
      <c r="J92" s="98" t="n">
        <f aca="false">VLOOKUP($A92,[1]!Table,MATCH(J$4,[1]!Curves,0))</f>
        <v>0.0225</v>
      </c>
      <c r="K92" s="115" t="n">
        <f aca="false">J92</f>
        <v>0.0225</v>
      </c>
      <c r="L92" s="103" t="n">
        <f aca="false">L91</f>
        <v>0</v>
      </c>
      <c r="M92" s="98" t="n">
        <f aca="false">VLOOKUP($A92,[1]!Table,MATCH(M$4,[1]!Curves,0))</f>
        <v>0.015</v>
      </c>
      <c r="N92" s="115" t="n">
        <f aca="false">M92</f>
        <v>0.015</v>
      </c>
      <c r="O92" s="103" t="n">
        <f aca="false">O91</f>
        <v>0</v>
      </c>
      <c r="P92" s="102"/>
      <c r="Q92" s="103" t="n">
        <f aca="false">M92+J92+G92</f>
        <v>4.9355</v>
      </c>
      <c r="R92" s="103" t="n">
        <f aca="false">N92+K92+H92</f>
        <v>4.9355</v>
      </c>
      <c r="S92" s="103" t="n">
        <f aca="false">O92+L92+I92</f>
        <v>2.115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91" t="n">
        <f aca="false">AK92+AH92+AE92</f>
        <v>0</v>
      </c>
      <c r="AZ92" s="108"/>
      <c r="BA92" s="118" t="n">
        <f aca="false">'EO9904.1'!AW92</f>
        <v>0</v>
      </c>
      <c r="BB92" s="118" t="n">
        <f aca="false">AW92-BA92</f>
        <v>0</v>
      </c>
      <c r="BC92" s="108"/>
      <c r="BD92" s="119"/>
    </row>
    <row r="93" customFormat="false" ht="12.75" hidden="false" customHeight="false" outlineLevel="0" collapsed="false">
      <c r="A93" s="25" t="n">
        <f aca="false">EDATE(A92,1)</f>
        <v>39479</v>
      </c>
      <c r="B93" s="114" t="n">
        <f aca="false">'EO9904.1'!B93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98" t="n">
        <f aca="false">VLOOKUP($A93,[1]!Table,MATCH(G$4,[1]!Curves,0))</f>
        <v>4.778</v>
      </c>
      <c r="H93" s="115" t="n">
        <f aca="false">G93</f>
        <v>4.778</v>
      </c>
      <c r="I93" s="120" t="n">
        <f aca="false">I81</f>
        <v>2.115</v>
      </c>
      <c r="J93" s="98" t="n">
        <f aca="false">VLOOKUP($A93,[1]!Table,MATCH(J$4,[1]!Curves,0))</f>
        <v>0.0225</v>
      </c>
      <c r="K93" s="115" t="n">
        <f aca="false">J93</f>
        <v>0.0225</v>
      </c>
      <c r="L93" s="103" t="n">
        <f aca="false">L92</f>
        <v>0</v>
      </c>
      <c r="M93" s="98" t="n">
        <f aca="false">VLOOKUP($A93,[1]!Table,MATCH(M$4,[1]!Curves,0))</f>
        <v>0.015</v>
      </c>
      <c r="N93" s="115" t="n">
        <f aca="false">M93</f>
        <v>0.015</v>
      </c>
      <c r="O93" s="103" t="n">
        <f aca="false">O92</f>
        <v>0</v>
      </c>
      <c r="P93" s="102"/>
      <c r="Q93" s="103" t="n">
        <f aca="false">M93+J93+G93</f>
        <v>4.8155</v>
      </c>
      <c r="R93" s="103" t="n">
        <f aca="false">N93+K93+H93</f>
        <v>4.8155</v>
      </c>
      <c r="S93" s="103" t="n">
        <f aca="false">O93+L93+I93</f>
        <v>2.115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91" t="n">
        <f aca="false">AK93+AH93+AE93</f>
        <v>0</v>
      </c>
      <c r="AZ93" s="108"/>
      <c r="BA93" s="118" t="n">
        <f aca="false">'EO9904.1'!AW93</f>
        <v>0</v>
      </c>
      <c r="BB93" s="118" t="n">
        <f aca="false">AW93-BA93</f>
        <v>0</v>
      </c>
      <c r="BC93" s="108"/>
      <c r="BD93" s="119"/>
    </row>
    <row r="94" customFormat="false" ht="12.75" hidden="false" customHeight="false" outlineLevel="0" collapsed="false">
      <c r="A94" s="25" t="n">
        <f aca="false">EDATE(A93,1)</f>
        <v>39508</v>
      </c>
      <c r="B94" s="114" t="n">
        <f aca="false">'EO9904.1'!B94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98" t="n">
        <f aca="false">VLOOKUP($A94,[1]!Table,MATCH(G$4,[1]!Curves,0))</f>
        <v>4.653</v>
      </c>
      <c r="H94" s="115" t="n">
        <f aca="false">G94</f>
        <v>4.653</v>
      </c>
      <c r="I94" s="120" t="n">
        <f aca="false">I82</f>
        <v>2.115</v>
      </c>
      <c r="J94" s="98" t="n">
        <f aca="false">VLOOKUP($A94,[1]!Table,MATCH(J$4,[1]!Curves,0))</f>
        <v>0.0225</v>
      </c>
      <c r="K94" s="115" t="n">
        <f aca="false">J94</f>
        <v>0.0225</v>
      </c>
      <c r="L94" s="103" t="n">
        <f aca="false">L93</f>
        <v>0</v>
      </c>
      <c r="M94" s="98" t="n">
        <f aca="false">VLOOKUP($A94,[1]!Table,MATCH(M$4,[1]!Curves,0))</f>
        <v>0.015</v>
      </c>
      <c r="N94" s="115" t="n">
        <f aca="false">M94</f>
        <v>0.015</v>
      </c>
      <c r="O94" s="103" t="n">
        <f aca="false">O93</f>
        <v>0</v>
      </c>
      <c r="P94" s="102"/>
      <c r="Q94" s="103" t="n">
        <f aca="false">M94+J94+G94</f>
        <v>4.6905</v>
      </c>
      <c r="R94" s="103" t="n">
        <f aca="false">N94+K94+H94</f>
        <v>4.6905</v>
      </c>
      <c r="S94" s="103" t="n">
        <f aca="false">O94+L94+I94</f>
        <v>2.115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91" t="n">
        <f aca="false">AK94+AH94+AE94</f>
        <v>0</v>
      </c>
      <c r="AZ94" s="108"/>
      <c r="BA94" s="118" t="n">
        <f aca="false">'EO9904.1'!AW94</f>
        <v>0</v>
      </c>
      <c r="BB94" s="118" t="n">
        <f aca="false">AW94-BA94</f>
        <v>0</v>
      </c>
      <c r="BC94" s="108"/>
      <c r="BD94" s="119"/>
    </row>
    <row r="95" customFormat="false" ht="12.75" hidden="false" customHeight="false" outlineLevel="0" collapsed="false">
      <c r="A95" s="25" t="n">
        <f aca="false">EDATE(A94,1)</f>
        <v>39539</v>
      </c>
      <c r="B95" s="114" t="n">
        <f aca="false">'EO9904.1'!B95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98" t="n">
        <f aca="false">VLOOKUP($A95,[1]!Table,MATCH(G$4,[1]!Curves,0))</f>
        <v>4.523</v>
      </c>
      <c r="H95" s="115" t="n">
        <f aca="false">G95</f>
        <v>4.523</v>
      </c>
      <c r="I95" s="120" t="n">
        <f aca="false">I83</f>
        <v>2.115</v>
      </c>
      <c r="J95" s="98" t="n">
        <f aca="false">VLOOKUP($A95,[1]!Table,MATCH(J$4,[1]!Curves,0))</f>
        <v>0.013</v>
      </c>
      <c r="K95" s="115" t="n">
        <f aca="false">J95</f>
        <v>0.013</v>
      </c>
      <c r="L95" s="103" t="n">
        <f aca="false">L94</f>
        <v>0</v>
      </c>
      <c r="M95" s="98" t="n">
        <f aca="false">VLOOKUP($A95,[1]!Table,MATCH(M$4,[1]!Curves,0))</f>
        <v>0.01</v>
      </c>
      <c r="N95" s="115" t="n">
        <f aca="false">M95</f>
        <v>0.01</v>
      </c>
      <c r="O95" s="103" t="n">
        <f aca="false">O94</f>
        <v>0</v>
      </c>
      <c r="P95" s="102"/>
      <c r="Q95" s="103" t="n">
        <f aca="false">M95+J95+G95</f>
        <v>4.546</v>
      </c>
      <c r="R95" s="103" t="n">
        <f aca="false">N95+K95+H95</f>
        <v>4.546</v>
      </c>
      <c r="S95" s="103" t="n">
        <f aca="false">O95+L95+I95</f>
        <v>2.115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91" t="n">
        <f aca="false">AK95+AH95+AE95</f>
        <v>0</v>
      </c>
      <c r="AZ95" s="108"/>
      <c r="BA95" s="118" t="n">
        <f aca="false">'EO9904.1'!AW95</f>
        <v>0</v>
      </c>
      <c r="BB95" s="118" t="n">
        <f aca="false">AW95-BA95</f>
        <v>0</v>
      </c>
      <c r="BC95" s="108"/>
      <c r="BD95" s="119"/>
    </row>
    <row r="96" customFormat="false" ht="12.75" hidden="false" customHeight="false" outlineLevel="0" collapsed="false">
      <c r="A96" s="25" t="n">
        <f aca="false">EDATE(A95,1)</f>
        <v>39569</v>
      </c>
      <c r="B96" s="114" t="n">
        <f aca="false">'EO9904.1'!B96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98" t="n">
        <f aca="false">VLOOKUP($A96,[1]!Table,MATCH(G$4,[1]!Curves,0))</f>
        <v>4.513</v>
      </c>
      <c r="H96" s="115" t="n">
        <f aca="false">G96</f>
        <v>4.513</v>
      </c>
      <c r="I96" s="120" t="n">
        <f aca="false">I84</f>
        <v>2.115</v>
      </c>
      <c r="J96" s="98" t="n">
        <f aca="false">VLOOKUP($A96,[1]!Table,MATCH(J$4,[1]!Curves,0))</f>
        <v>0.013</v>
      </c>
      <c r="K96" s="115" t="n">
        <f aca="false">J96</f>
        <v>0.013</v>
      </c>
      <c r="L96" s="103" t="n">
        <f aca="false">L95</f>
        <v>0</v>
      </c>
      <c r="M96" s="98" t="n">
        <f aca="false">VLOOKUP($A96,[1]!Table,MATCH(M$4,[1]!Curves,0))</f>
        <v>0.01</v>
      </c>
      <c r="N96" s="115" t="n">
        <f aca="false">M96</f>
        <v>0.01</v>
      </c>
      <c r="O96" s="103" t="n">
        <f aca="false">O95</f>
        <v>0</v>
      </c>
      <c r="P96" s="102"/>
      <c r="Q96" s="103" t="n">
        <f aca="false">M96+J96+G96</f>
        <v>4.536</v>
      </c>
      <c r="R96" s="103" t="n">
        <f aca="false">N96+K96+H96</f>
        <v>4.536</v>
      </c>
      <c r="S96" s="103" t="n">
        <f aca="false">O96+L96+I96</f>
        <v>2.115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91" t="n">
        <f aca="false">AK96+AH96+AE96</f>
        <v>0</v>
      </c>
      <c r="AZ96" s="108"/>
      <c r="BA96" s="118" t="n">
        <f aca="false">'EO9904.1'!AW96</f>
        <v>0</v>
      </c>
      <c r="BB96" s="118" t="n">
        <f aca="false">AW96-BA96</f>
        <v>0</v>
      </c>
      <c r="BC96" s="108"/>
      <c r="BD96" s="119"/>
    </row>
    <row r="97" customFormat="false" ht="12.75" hidden="false" customHeight="false" outlineLevel="0" collapsed="false">
      <c r="A97" s="25" t="n">
        <f aca="false">EDATE(A96,1)</f>
        <v>39600</v>
      </c>
      <c r="B97" s="114" t="n">
        <f aca="false">'EO9904.1'!B97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98" t="n">
        <f aca="false">VLOOKUP($A97,[1]!Table,MATCH(G$4,[1]!Curves,0))</f>
        <v>4.533</v>
      </c>
      <c r="H97" s="115" t="n">
        <f aca="false">G97</f>
        <v>4.533</v>
      </c>
      <c r="I97" s="120" t="n">
        <f aca="false">I85</f>
        <v>2.115</v>
      </c>
      <c r="J97" s="98" t="n">
        <f aca="false">VLOOKUP($A97,[1]!Table,MATCH(J$4,[1]!Curves,0))</f>
        <v>0.013</v>
      </c>
      <c r="K97" s="115" t="n">
        <f aca="false">J97</f>
        <v>0.013</v>
      </c>
      <c r="L97" s="103" t="n">
        <f aca="false">L96</f>
        <v>0</v>
      </c>
      <c r="M97" s="98" t="n">
        <f aca="false">VLOOKUP($A97,[1]!Table,MATCH(M$4,[1]!Curves,0))</f>
        <v>0.01</v>
      </c>
      <c r="N97" s="115" t="n">
        <f aca="false">M97</f>
        <v>0.01</v>
      </c>
      <c r="O97" s="103" t="n">
        <f aca="false">O96</f>
        <v>0</v>
      </c>
      <c r="P97" s="102"/>
      <c r="Q97" s="103" t="n">
        <f aca="false">M97+J97+G97</f>
        <v>4.556</v>
      </c>
      <c r="R97" s="103" t="n">
        <f aca="false">N97+K97+H97</f>
        <v>4.556</v>
      </c>
      <c r="S97" s="103" t="n">
        <f aca="false">O97+L97+I97</f>
        <v>2.115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91" t="n">
        <f aca="false">AK97+AH97+AE97</f>
        <v>0</v>
      </c>
      <c r="AZ97" s="108"/>
      <c r="BA97" s="118" t="n">
        <f aca="false">'EO9904.1'!AW97</f>
        <v>0</v>
      </c>
      <c r="BB97" s="118" t="n">
        <f aca="false">AW97-BA97</f>
        <v>0</v>
      </c>
      <c r="BC97" s="108"/>
      <c r="BD97" s="119"/>
    </row>
    <row r="98" customFormat="false" ht="12.75" hidden="false" customHeight="false" outlineLevel="0" collapsed="false">
      <c r="A98" s="25" t="n">
        <f aca="false">EDATE(A97,1)</f>
        <v>39630</v>
      </c>
      <c r="B98" s="114" t="n">
        <f aca="false">'EO9904.1'!B98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98" t="n">
        <f aca="false">VLOOKUP($A98,[1]!Table,MATCH(G$4,[1]!Curves,0))</f>
        <v>4.554</v>
      </c>
      <c r="H98" s="115" t="n">
        <f aca="false">G98</f>
        <v>4.554</v>
      </c>
      <c r="I98" s="120" t="n">
        <f aca="false">I86</f>
        <v>2.115</v>
      </c>
      <c r="J98" s="98" t="n">
        <f aca="false">VLOOKUP($A98,[1]!Table,MATCH(J$4,[1]!Curves,0))</f>
        <v>0.013</v>
      </c>
      <c r="K98" s="115" t="n">
        <f aca="false">J98</f>
        <v>0.013</v>
      </c>
      <c r="L98" s="103" t="n">
        <f aca="false">L97</f>
        <v>0</v>
      </c>
      <c r="M98" s="98" t="n">
        <f aca="false">VLOOKUP($A98,[1]!Table,MATCH(M$4,[1]!Curves,0))</f>
        <v>0.01</v>
      </c>
      <c r="N98" s="115" t="n">
        <f aca="false">M98</f>
        <v>0.01</v>
      </c>
      <c r="O98" s="103" t="n">
        <f aca="false">O97</f>
        <v>0</v>
      </c>
      <c r="P98" s="102"/>
      <c r="Q98" s="103" t="n">
        <f aca="false">M98+J98+G98</f>
        <v>4.577</v>
      </c>
      <c r="R98" s="103" t="n">
        <f aca="false">N98+K98+H98</f>
        <v>4.577</v>
      </c>
      <c r="S98" s="103" t="n">
        <f aca="false">O98+L98+I98</f>
        <v>2.115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91" t="n">
        <f aca="false">AK98+AH98+AE98</f>
        <v>0</v>
      </c>
      <c r="AZ98" s="108"/>
      <c r="BA98" s="118" t="n">
        <f aca="false">'EO9904.1'!AW98</f>
        <v>0</v>
      </c>
      <c r="BB98" s="118" t="n">
        <f aca="false">AW98-BA98</f>
        <v>0</v>
      </c>
      <c r="BC98" s="108"/>
      <c r="BD98" s="119"/>
    </row>
    <row r="99" customFormat="false" ht="12.75" hidden="false" customHeight="false" outlineLevel="0" collapsed="false">
      <c r="A99" s="25" t="n">
        <f aca="false">EDATE(A98,1)</f>
        <v>39661</v>
      </c>
      <c r="B99" s="114" t="n">
        <f aca="false">'EO9904.1'!B99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98" t="n">
        <f aca="false">VLOOKUP($A99,[1]!Table,MATCH(G$4,[1]!Curves,0))</f>
        <v>4.578</v>
      </c>
      <c r="H99" s="115" t="n">
        <f aca="false">G99</f>
        <v>4.578</v>
      </c>
      <c r="I99" s="120" t="n">
        <f aca="false">I87</f>
        <v>2.115</v>
      </c>
      <c r="J99" s="98" t="n">
        <f aca="false">VLOOKUP($A99,[1]!Table,MATCH(J$4,[1]!Curves,0))</f>
        <v>0.013</v>
      </c>
      <c r="K99" s="115" t="n">
        <f aca="false">J99</f>
        <v>0.013</v>
      </c>
      <c r="L99" s="103" t="n">
        <f aca="false">L98</f>
        <v>0</v>
      </c>
      <c r="M99" s="98" t="n">
        <f aca="false">VLOOKUP($A99,[1]!Table,MATCH(M$4,[1]!Curves,0))</f>
        <v>0.01</v>
      </c>
      <c r="N99" s="115" t="n">
        <f aca="false">M99</f>
        <v>0.01</v>
      </c>
      <c r="O99" s="103" t="n">
        <f aca="false">O98</f>
        <v>0</v>
      </c>
      <c r="P99" s="102"/>
      <c r="Q99" s="103" t="n">
        <f aca="false">M99+J99+G99</f>
        <v>4.601</v>
      </c>
      <c r="R99" s="103" t="n">
        <f aca="false">N99+K99+H99</f>
        <v>4.601</v>
      </c>
      <c r="S99" s="103" t="n">
        <f aca="false">O99+L99+I99</f>
        <v>2.115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91" t="n">
        <f aca="false">AK99+AH99+AE99</f>
        <v>0</v>
      </c>
      <c r="AZ99" s="108"/>
      <c r="BA99" s="118" t="n">
        <f aca="false">'EO9904.1'!AW99</f>
        <v>0</v>
      </c>
      <c r="BB99" s="118" t="n">
        <f aca="false">AW99-BA99</f>
        <v>0</v>
      </c>
      <c r="BC99" s="108"/>
      <c r="BD99" s="119"/>
    </row>
    <row r="100" customFormat="false" ht="12.75" hidden="false" customHeight="false" outlineLevel="0" collapsed="false">
      <c r="A100" s="25" t="n">
        <f aca="false">EDATE(A99,1)</f>
        <v>39692</v>
      </c>
      <c r="B100" s="114" t="n">
        <f aca="false">'EO9904.1'!B100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98" t="n">
        <f aca="false">VLOOKUP($A100,[1]!Table,MATCH(G$4,[1]!Curves,0))</f>
        <v>4.588</v>
      </c>
      <c r="H100" s="115" t="n">
        <f aca="false">G100</f>
        <v>4.588</v>
      </c>
      <c r="I100" s="120" t="n">
        <f aca="false">I88</f>
        <v>2.115</v>
      </c>
      <c r="J100" s="98" t="n">
        <f aca="false">VLOOKUP($A100,[1]!Table,MATCH(J$4,[1]!Curves,0))</f>
        <v>0.013</v>
      </c>
      <c r="K100" s="115" t="n">
        <f aca="false">J100</f>
        <v>0.013</v>
      </c>
      <c r="L100" s="103" t="n">
        <f aca="false">L99</f>
        <v>0</v>
      </c>
      <c r="M100" s="98" t="n">
        <f aca="false">VLOOKUP($A100,[1]!Table,MATCH(M$4,[1]!Curves,0))</f>
        <v>0.01</v>
      </c>
      <c r="N100" s="115" t="n">
        <f aca="false">M100</f>
        <v>0.01</v>
      </c>
      <c r="O100" s="103" t="n">
        <f aca="false">O99</f>
        <v>0</v>
      </c>
      <c r="P100" s="102"/>
      <c r="Q100" s="103" t="n">
        <f aca="false">M100+J100+G100</f>
        <v>4.611</v>
      </c>
      <c r="R100" s="103" t="n">
        <f aca="false">N100+K100+H100</f>
        <v>4.611</v>
      </c>
      <c r="S100" s="103" t="n">
        <f aca="false">O100+L100+I100</f>
        <v>2.115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91" t="n">
        <f aca="false">AK100+AH100+AE100</f>
        <v>0</v>
      </c>
      <c r="AZ100" s="108"/>
      <c r="BA100" s="118" t="n">
        <f aca="false">'EO9904.1'!AW100</f>
        <v>0</v>
      </c>
      <c r="BB100" s="118" t="n">
        <f aca="false">AW100-BA100</f>
        <v>0</v>
      </c>
      <c r="BC100" s="108"/>
      <c r="BD100" s="119"/>
    </row>
    <row r="101" customFormat="false" ht="12.75" hidden="false" customHeight="false" outlineLevel="0" collapsed="false">
      <c r="A101" s="25" t="n">
        <f aca="false">EDATE(A100,1)</f>
        <v>39722</v>
      </c>
      <c r="B101" s="114" t="n">
        <f aca="false">'EO9904.1'!B101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98" t="n">
        <f aca="false">VLOOKUP($A101,[1]!Table,MATCH(G$4,[1]!Curves,0))</f>
        <v>4.618</v>
      </c>
      <c r="H101" s="115" t="n">
        <f aca="false">G101</f>
        <v>4.618</v>
      </c>
      <c r="I101" s="120" t="n">
        <f aca="false">I89</f>
        <v>2.115</v>
      </c>
      <c r="J101" s="98" t="n">
        <f aca="false">VLOOKUP($A101,[1]!Table,MATCH(J$4,[1]!Curves,0))</f>
        <v>0.013</v>
      </c>
      <c r="K101" s="115" t="n">
        <f aca="false">J101</f>
        <v>0.013</v>
      </c>
      <c r="L101" s="103" t="n">
        <f aca="false">L100</f>
        <v>0</v>
      </c>
      <c r="M101" s="98" t="n">
        <f aca="false">VLOOKUP($A101,[1]!Table,MATCH(M$4,[1]!Curves,0))</f>
        <v>0.01</v>
      </c>
      <c r="N101" s="115" t="n">
        <f aca="false">M101</f>
        <v>0.01</v>
      </c>
      <c r="O101" s="103" t="n">
        <f aca="false">O100</f>
        <v>0</v>
      </c>
      <c r="P101" s="102"/>
      <c r="Q101" s="103" t="n">
        <f aca="false">M101+J101+G101</f>
        <v>4.641</v>
      </c>
      <c r="R101" s="103" t="n">
        <f aca="false">N101+K101+H101</f>
        <v>4.641</v>
      </c>
      <c r="S101" s="103" t="n">
        <f aca="false">O101+L101+I101</f>
        <v>2.115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91" t="n">
        <f aca="false">AK101+AH101+AE101</f>
        <v>0</v>
      </c>
      <c r="AZ101" s="108"/>
      <c r="BA101" s="118" t="n">
        <f aca="false">'EO9904.1'!AW101</f>
        <v>0</v>
      </c>
      <c r="BB101" s="118" t="n">
        <f aca="false">AW101-BA101</f>
        <v>0</v>
      </c>
      <c r="BC101" s="108"/>
      <c r="BD101" s="119"/>
    </row>
    <row r="102" customFormat="false" ht="12.75" hidden="false" customHeight="false" outlineLevel="0" collapsed="false">
      <c r="A102" s="25" t="n">
        <f aca="false">EDATE(A101,1)</f>
        <v>39753</v>
      </c>
      <c r="B102" s="114" t="n">
        <f aca="false">'EO9904.1'!B102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98" t="n">
        <f aca="false">VLOOKUP($A102,[1]!Table,MATCH(G$4,[1]!Curves,0))</f>
        <v>4.758</v>
      </c>
      <c r="H102" s="115" t="n">
        <f aca="false">G102</f>
        <v>4.758</v>
      </c>
      <c r="I102" s="120" t="n">
        <f aca="false">I90</f>
        <v>2.115</v>
      </c>
      <c r="J102" s="98" t="n">
        <f aca="false">VLOOKUP($A102,[1]!Table,MATCH(J$4,[1]!Curves,0))</f>
        <v>0.0235</v>
      </c>
      <c r="K102" s="115" t="n">
        <f aca="false">J102</f>
        <v>0.0235</v>
      </c>
      <c r="L102" s="103" t="n">
        <f aca="false">L101</f>
        <v>0</v>
      </c>
      <c r="M102" s="98" t="n">
        <f aca="false">VLOOKUP($A102,[1]!Table,MATCH(M$4,[1]!Curves,0))</f>
        <v>0.015</v>
      </c>
      <c r="N102" s="115" t="n">
        <f aca="false">M102</f>
        <v>0.015</v>
      </c>
      <c r="O102" s="103" t="n">
        <f aca="false">O101</f>
        <v>0</v>
      </c>
      <c r="P102" s="102"/>
      <c r="Q102" s="103" t="n">
        <f aca="false">M102+J102+G102</f>
        <v>4.7965</v>
      </c>
      <c r="R102" s="103" t="n">
        <f aca="false">N102+K102+H102</f>
        <v>4.7965</v>
      </c>
      <c r="S102" s="103" t="n">
        <f aca="false">O102+L102+I102</f>
        <v>2.115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91" t="n">
        <f aca="false">AK102+AH102+AE102</f>
        <v>0</v>
      </c>
      <c r="AZ102" s="108"/>
      <c r="BA102" s="118" t="n">
        <f aca="false">'EO9904.1'!AW102</f>
        <v>0</v>
      </c>
      <c r="BB102" s="118" t="n">
        <f aca="false">AW102-BA102</f>
        <v>0</v>
      </c>
      <c r="BC102" s="108"/>
      <c r="BD102" s="119"/>
    </row>
    <row r="103" customFormat="false" ht="12.75" hidden="false" customHeight="false" outlineLevel="0" collapsed="false">
      <c r="A103" s="25" t="n">
        <f aca="false">EDATE(A102,1)</f>
        <v>39783</v>
      </c>
      <c r="B103" s="114" t="n">
        <f aca="false">'EO9904.1'!B103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98" t="n">
        <f aca="false">VLOOKUP($A103,[1]!Table,MATCH(G$4,[1]!Curves,0))</f>
        <v>4.898</v>
      </c>
      <c r="H103" s="115" t="n">
        <f aca="false">G103</f>
        <v>4.898</v>
      </c>
      <c r="I103" s="120" t="n">
        <f aca="false">I91</f>
        <v>2.115</v>
      </c>
      <c r="J103" s="98" t="n">
        <f aca="false">VLOOKUP($A103,[1]!Table,MATCH(J$4,[1]!Curves,0))</f>
        <v>0.0235</v>
      </c>
      <c r="K103" s="115" t="n">
        <f aca="false">J103</f>
        <v>0.0235</v>
      </c>
      <c r="L103" s="103" t="n">
        <f aca="false">L102</f>
        <v>0</v>
      </c>
      <c r="M103" s="98" t="n">
        <f aca="false">VLOOKUP($A103,[1]!Table,MATCH(M$4,[1]!Curves,0))</f>
        <v>0.015</v>
      </c>
      <c r="N103" s="115" t="n">
        <f aca="false">M103</f>
        <v>0.015</v>
      </c>
      <c r="O103" s="103" t="n">
        <f aca="false">O102</f>
        <v>0</v>
      </c>
      <c r="P103" s="102"/>
      <c r="Q103" s="103" t="n">
        <f aca="false">M103+J103+G103</f>
        <v>4.9365</v>
      </c>
      <c r="R103" s="103" t="n">
        <f aca="false">N103+K103+H103</f>
        <v>4.9365</v>
      </c>
      <c r="S103" s="103" t="n">
        <f aca="false">O103+L103+I103</f>
        <v>2.115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91" t="n">
        <f aca="false">AK103+AH103+AE103</f>
        <v>0</v>
      </c>
      <c r="AZ103" s="108"/>
      <c r="BA103" s="118" t="n">
        <f aca="false">'EO9904.1'!AW103</f>
        <v>0</v>
      </c>
      <c r="BB103" s="118" t="n">
        <f aca="false">AW103-BA103</f>
        <v>0</v>
      </c>
      <c r="BC103" s="108"/>
      <c r="BD103" s="119"/>
    </row>
    <row r="104" customFormat="false" ht="12.75" hidden="false" customHeight="false" outlineLevel="0" collapsed="false">
      <c r="A104" s="25" t="n">
        <f aca="false">EDATE(A103,1)</f>
        <v>39814</v>
      </c>
      <c r="B104" s="114" t="n">
        <f aca="false">'EO9904.1'!B104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98" t="n">
        <f aca="false">VLOOKUP($A104,[1]!Table,MATCH(G$4,[1]!Curves,0))</f>
        <v>4.968</v>
      </c>
      <c r="H104" s="115" t="n">
        <f aca="false">G104</f>
        <v>4.968</v>
      </c>
      <c r="I104" s="120" t="n">
        <f aca="false">I92</f>
        <v>2.115</v>
      </c>
      <c r="J104" s="98" t="n">
        <f aca="false">VLOOKUP($A104,[1]!Table,MATCH(J$4,[1]!Curves,0))</f>
        <v>0.0235</v>
      </c>
      <c r="K104" s="115" t="n">
        <f aca="false">J104</f>
        <v>0.0235</v>
      </c>
      <c r="L104" s="103" t="n">
        <f aca="false">L103</f>
        <v>0</v>
      </c>
      <c r="M104" s="98" t="n">
        <f aca="false">VLOOKUP($A104,[1]!Table,MATCH(M$4,[1]!Curves,0))</f>
        <v>0.015</v>
      </c>
      <c r="N104" s="115" t="n">
        <f aca="false">M104</f>
        <v>0.015</v>
      </c>
      <c r="O104" s="103" t="n">
        <f aca="false">O103</f>
        <v>0</v>
      </c>
      <c r="P104" s="102"/>
      <c r="Q104" s="103" t="n">
        <f aca="false">M104+J104+G104</f>
        <v>5.0065</v>
      </c>
      <c r="R104" s="103" t="n">
        <f aca="false">N104+K104+H104</f>
        <v>5.0065</v>
      </c>
      <c r="S104" s="103" t="n">
        <f aca="false">O104+L104+I104</f>
        <v>2.115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91" t="n">
        <f aca="false">AK104+AH104+AE104</f>
        <v>0</v>
      </c>
      <c r="AZ104" s="108"/>
      <c r="BA104" s="118" t="n">
        <f aca="false">'EO9904.1'!AW104</f>
        <v>0</v>
      </c>
      <c r="BB104" s="118" t="n">
        <f aca="false">AW104-BA104</f>
        <v>0</v>
      </c>
      <c r="BC104" s="108"/>
      <c r="BD104" s="119"/>
    </row>
    <row r="105" customFormat="false" ht="12.75" hidden="false" customHeight="false" outlineLevel="0" collapsed="false">
      <c r="A105" s="25" t="n">
        <f aca="false">EDATE(A104,1)</f>
        <v>39845</v>
      </c>
      <c r="B105" s="114" t="n">
        <f aca="false">'EO9904.1'!B105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98" t="n">
        <f aca="false">VLOOKUP($A105,[1]!Table,MATCH(G$4,[1]!Curves,0))</f>
        <v>4.848</v>
      </c>
      <c r="H105" s="115" t="n">
        <f aca="false">G105</f>
        <v>4.848</v>
      </c>
      <c r="I105" s="120" t="n">
        <f aca="false">I93</f>
        <v>2.115</v>
      </c>
      <c r="J105" s="98" t="n">
        <f aca="false">VLOOKUP($A105,[1]!Table,MATCH(J$4,[1]!Curves,0))</f>
        <v>0.0235</v>
      </c>
      <c r="K105" s="115" t="n">
        <f aca="false">J105</f>
        <v>0.0235</v>
      </c>
      <c r="L105" s="103" t="n">
        <f aca="false">L104</f>
        <v>0</v>
      </c>
      <c r="M105" s="98" t="n">
        <f aca="false">VLOOKUP($A105,[1]!Table,MATCH(M$4,[1]!Curves,0))</f>
        <v>0.015</v>
      </c>
      <c r="N105" s="115" t="n">
        <f aca="false">M105</f>
        <v>0.015</v>
      </c>
      <c r="O105" s="103" t="n">
        <f aca="false">O104</f>
        <v>0</v>
      </c>
      <c r="P105" s="102"/>
      <c r="Q105" s="103" t="n">
        <f aca="false">M105+J105+G105</f>
        <v>4.8865</v>
      </c>
      <c r="R105" s="103" t="n">
        <f aca="false">N105+K105+H105</f>
        <v>4.8865</v>
      </c>
      <c r="S105" s="103" t="n">
        <f aca="false">O105+L105+I105</f>
        <v>2.115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91" t="n">
        <f aca="false">AK105+AH105+AE105</f>
        <v>0</v>
      </c>
      <c r="AZ105" s="108"/>
      <c r="BA105" s="118" t="n">
        <f aca="false">'EO9904.1'!AW105</f>
        <v>0</v>
      </c>
      <c r="BB105" s="118" t="n">
        <f aca="false">AW105-BA105</f>
        <v>0</v>
      </c>
      <c r="BC105" s="108"/>
      <c r="BD105" s="119"/>
    </row>
    <row r="106" customFormat="false" ht="12.75" hidden="false" customHeight="false" outlineLevel="0" collapsed="false">
      <c r="A106" s="25" t="n">
        <f aca="false">EDATE(A105,1)</f>
        <v>39873</v>
      </c>
      <c r="B106" s="114" t="n">
        <f aca="false">'EO9904.1'!B106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98" t="n">
        <f aca="false">VLOOKUP($A106,[1]!Table,MATCH(G$4,[1]!Curves,0))</f>
        <v>4.723</v>
      </c>
      <c r="H106" s="115" t="n">
        <f aca="false">G106</f>
        <v>4.723</v>
      </c>
      <c r="I106" s="120" t="n">
        <f aca="false">I94</f>
        <v>2.115</v>
      </c>
      <c r="J106" s="98" t="n">
        <f aca="false">VLOOKUP($A106,[1]!Table,MATCH(J$4,[1]!Curves,0))</f>
        <v>0.0235</v>
      </c>
      <c r="K106" s="115" t="n">
        <f aca="false">J106</f>
        <v>0.0235</v>
      </c>
      <c r="L106" s="103" t="n">
        <f aca="false">L105</f>
        <v>0</v>
      </c>
      <c r="M106" s="98" t="n">
        <f aca="false">VLOOKUP($A106,[1]!Table,MATCH(M$4,[1]!Curves,0))</f>
        <v>0.015</v>
      </c>
      <c r="N106" s="115" t="n">
        <f aca="false">M106</f>
        <v>0.015</v>
      </c>
      <c r="O106" s="103" t="n">
        <f aca="false">O105</f>
        <v>0</v>
      </c>
      <c r="P106" s="102"/>
      <c r="Q106" s="103" t="n">
        <f aca="false">M106+J106+G106</f>
        <v>4.7615</v>
      </c>
      <c r="R106" s="103" t="n">
        <f aca="false">N106+K106+H106</f>
        <v>4.7615</v>
      </c>
      <c r="S106" s="103" t="n">
        <f aca="false">O106+L106+I106</f>
        <v>2.115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91" t="n">
        <f aca="false">AK106+AH106+AE106</f>
        <v>0</v>
      </c>
      <c r="AZ106" s="108"/>
      <c r="BA106" s="118" t="n">
        <f aca="false">'EO9904.1'!AW106</f>
        <v>0</v>
      </c>
      <c r="BB106" s="118" t="n">
        <f aca="false">AW106-BA106</f>
        <v>0</v>
      </c>
      <c r="BC106" s="108"/>
      <c r="BD106" s="119"/>
    </row>
    <row r="107" customFormat="false" ht="12.75" hidden="false" customHeight="false" outlineLevel="0" collapsed="false">
      <c r="A107" s="25" t="n">
        <f aca="false">EDATE(A106,1)</f>
        <v>39904</v>
      </c>
      <c r="B107" s="114" t="n">
        <f aca="false">'EO9904.1'!B107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98" t="n">
        <f aca="false">VLOOKUP($A107,[1]!Table,MATCH(G$4,[1]!Curves,0))</f>
        <v>4.593</v>
      </c>
      <c r="H107" s="115" t="n">
        <f aca="false">G107</f>
        <v>4.593</v>
      </c>
      <c r="I107" s="120" t="n">
        <f aca="false">I95</f>
        <v>2.115</v>
      </c>
      <c r="J107" s="98" t="n">
        <f aca="false">VLOOKUP($A107,[1]!Table,MATCH(J$4,[1]!Curves,0))</f>
        <v>0.013</v>
      </c>
      <c r="K107" s="115" t="n">
        <f aca="false">J107</f>
        <v>0.013</v>
      </c>
      <c r="L107" s="103" t="n">
        <f aca="false">L106</f>
        <v>0</v>
      </c>
      <c r="M107" s="98" t="n">
        <f aca="false">VLOOKUP($A107,[1]!Table,MATCH(M$4,[1]!Curves,0))</f>
        <v>0.01</v>
      </c>
      <c r="N107" s="115" t="n">
        <f aca="false">M107</f>
        <v>0.01</v>
      </c>
      <c r="O107" s="103" t="n">
        <f aca="false">O106</f>
        <v>0</v>
      </c>
      <c r="P107" s="102"/>
      <c r="Q107" s="103" t="n">
        <f aca="false">M107+J107+G107</f>
        <v>4.616</v>
      </c>
      <c r="R107" s="103" t="n">
        <f aca="false">N107+K107+H107</f>
        <v>4.616</v>
      </c>
      <c r="S107" s="103" t="n">
        <f aca="false">O107+L107+I107</f>
        <v>2.115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91" t="n">
        <f aca="false">AK107+AH107+AE107</f>
        <v>0</v>
      </c>
      <c r="AZ107" s="108"/>
      <c r="BA107" s="118" t="n">
        <f aca="false">'EO9904.1'!AW107</f>
        <v>0</v>
      </c>
      <c r="BB107" s="118" t="n">
        <f aca="false">AW107-BA107</f>
        <v>0</v>
      </c>
      <c r="BC107" s="108"/>
      <c r="BD107" s="119"/>
    </row>
    <row r="108" customFormat="false" ht="12.75" hidden="false" customHeight="false" outlineLevel="0" collapsed="false">
      <c r="A108" s="25" t="n">
        <f aca="false">EDATE(A107,1)</f>
        <v>39934</v>
      </c>
      <c r="B108" s="114" t="n">
        <f aca="false">'EO9904.1'!B108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98" t="n">
        <f aca="false">VLOOKUP($A108,[1]!Table,MATCH(G$4,[1]!Curves,0))</f>
        <v>4.583</v>
      </c>
      <c r="H108" s="115" t="n">
        <f aca="false">G108</f>
        <v>4.583</v>
      </c>
      <c r="I108" s="120" t="n">
        <f aca="false">I96</f>
        <v>2.115</v>
      </c>
      <c r="J108" s="98" t="n">
        <f aca="false">VLOOKUP($A108,[1]!Table,MATCH(J$4,[1]!Curves,0))</f>
        <v>0.013</v>
      </c>
      <c r="K108" s="115" t="n">
        <f aca="false">J108</f>
        <v>0.013</v>
      </c>
      <c r="L108" s="103" t="n">
        <f aca="false">L107</f>
        <v>0</v>
      </c>
      <c r="M108" s="98" t="n">
        <f aca="false">VLOOKUP($A108,[1]!Table,MATCH(M$4,[1]!Curves,0))</f>
        <v>0.01</v>
      </c>
      <c r="N108" s="115" t="n">
        <f aca="false">M108</f>
        <v>0.01</v>
      </c>
      <c r="O108" s="103" t="n">
        <f aca="false">O107</f>
        <v>0</v>
      </c>
      <c r="P108" s="102"/>
      <c r="Q108" s="103" t="n">
        <f aca="false">M108+J108+G108</f>
        <v>4.606</v>
      </c>
      <c r="R108" s="103" t="n">
        <f aca="false">N108+K108+H108</f>
        <v>4.606</v>
      </c>
      <c r="S108" s="103" t="n">
        <f aca="false">O108+L108+I108</f>
        <v>2.115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91" t="n">
        <f aca="false">AK108+AH108+AE108</f>
        <v>0</v>
      </c>
      <c r="AZ108" s="108"/>
      <c r="BA108" s="118" t="n">
        <f aca="false">'EO9904.1'!AW108</f>
        <v>0</v>
      </c>
      <c r="BB108" s="118" t="n">
        <f aca="false">AW108-BA108</f>
        <v>0</v>
      </c>
      <c r="BC108" s="108"/>
      <c r="BD108" s="119"/>
    </row>
    <row r="109" customFormat="false" ht="12.75" hidden="false" customHeight="false" outlineLevel="0" collapsed="false">
      <c r="A109" s="25" t="n">
        <f aca="false">EDATE(A108,1)</f>
        <v>39965</v>
      </c>
      <c r="B109" s="114" t="n">
        <f aca="false">'EO9904.1'!B109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98" t="n">
        <f aca="false">VLOOKUP($A109,[1]!Table,MATCH(G$4,[1]!Curves,0))</f>
        <v>4.603</v>
      </c>
      <c r="H109" s="115" t="n">
        <f aca="false">G109</f>
        <v>4.603</v>
      </c>
      <c r="I109" s="120" t="n">
        <f aca="false">I97</f>
        <v>2.115</v>
      </c>
      <c r="J109" s="98" t="n">
        <f aca="false">VLOOKUP($A109,[1]!Table,MATCH(J$4,[1]!Curves,0))</f>
        <v>0.013</v>
      </c>
      <c r="K109" s="115" t="n">
        <f aca="false">J109</f>
        <v>0.013</v>
      </c>
      <c r="L109" s="103" t="n">
        <f aca="false">L108</f>
        <v>0</v>
      </c>
      <c r="M109" s="98" t="n">
        <f aca="false">VLOOKUP($A109,[1]!Table,MATCH(M$4,[1]!Curves,0))</f>
        <v>0.01</v>
      </c>
      <c r="N109" s="115" t="n">
        <f aca="false">M109</f>
        <v>0.01</v>
      </c>
      <c r="O109" s="103" t="n">
        <f aca="false">O108</f>
        <v>0</v>
      </c>
      <c r="P109" s="102"/>
      <c r="Q109" s="103" t="n">
        <f aca="false">M109+J109+G109</f>
        <v>4.626</v>
      </c>
      <c r="R109" s="103" t="n">
        <f aca="false">N109+K109+H109</f>
        <v>4.626</v>
      </c>
      <c r="S109" s="103" t="n">
        <f aca="false">O109+L109+I109</f>
        <v>2.115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91" t="n">
        <f aca="false">AK109+AH109+AE109</f>
        <v>0</v>
      </c>
      <c r="AZ109" s="108"/>
      <c r="BA109" s="118" t="n">
        <f aca="false">'EO9904.1'!AW109</f>
        <v>0</v>
      </c>
      <c r="BB109" s="118" t="n">
        <f aca="false">AW109-BA109</f>
        <v>0</v>
      </c>
      <c r="BC109" s="108"/>
      <c r="BD109" s="119"/>
    </row>
    <row r="110" customFormat="false" ht="12.75" hidden="false" customHeight="false" outlineLevel="0" collapsed="false">
      <c r="A110" s="25" t="n">
        <f aca="false">EDATE(A109,1)</f>
        <v>39995</v>
      </c>
      <c r="B110" s="114" t="n">
        <f aca="false">'EO9904.1'!B110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98" t="n">
        <f aca="false">VLOOKUP($A110,[1]!Table,MATCH(G$4,[1]!Curves,0))</f>
        <v>4.624</v>
      </c>
      <c r="H110" s="115" t="n">
        <f aca="false">G110</f>
        <v>4.624</v>
      </c>
      <c r="I110" s="120" t="n">
        <f aca="false">I98</f>
        <v>2.115</v>
      </c>
      <c r="J110" s="98" t="n">
        <f aca="false">VLOOKUP($A110,[1]!Table,MATCH(J$4,[1]!Curves,0))</f>
        <v>0.013</v>
      </c>
      <c r="K110" s="115" t="n">
        <f aca="false">J110</f>
        <v>0.013</v>
      </c>
      <c r="L110" s="103" t="n">
        <f aca="false">L109</f>
        <v>0</v>
      </c>
      <c r="M110" s="98" t="n">
        <f aca="false">VLOOKUP($A110,[1]!Table,MATCH(M$4,[1]!Curves,0))</f>
        <v>0.01</v>
      </c>
      <c r="N110" s="115" t="n">
        <f aca="false">M110</f>
        <v>0.01</v>
      </c>
      <c r="O110" s="103" t="n">
        <f aca="false">O109</f>
        <v>0</v>
      </c>
      <c r="P110" s="102"/>
      <c r="Q110" s="103" t="n">
        <f aca="false">M110+J110+G110</f>
        <v>4.647</v>
      </c>
      <c r="R110" s="103" t="n">
        <f aca="false">N110+K110+H110</f>
        <v>4.647</v>
      </c>
      <c r="S110" s="103" t="n">
        <f aca="false">O110+L110+I110</f>
        <v>2.115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91" t="n">
        <f aca="false">AK110+AH110+AE110</f>
        <v>0</v>
      </c>
      <c r="AZ110" s="108"/>
      <c r="BA110" s="118" t="n">
        <f aca="false">'EO9904.1'!AW110</f>
        <v>0</v>
      </c>
      <c r="BB110" s="118" t="n">
        <f aca="false">AW110-BA110</f>
        <v>0</v>
      </c>
      <c r="BC110" s="108"/>
      <c r="BD110" s="119"/>
    </row>
    <row r="111" customFormat="false" ht="12.75" hidden="false" customHeight="false" outlineLevel="0" collapsed="false">
      <c r="A111" s="25" t="n">
        <f aca="false">EDATE(A110,1)</f>
        <v>40026</v>
      </c>
      <c r="B111" s="114" t="n">
        <f aca="false">'EO9904.1'!B111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98" t="n">
        <f aca="false">VLOOKUP($A111,[1]!Table,MATCH(G$4,[1]!Curves,0))</f>
        <v>4.648</v>
      </c>
      <c r="H111" s="115" t="n">
        <f aca="false">G111</f>
        <v>4.648</v>
      </c>
      <c r="I111" s="120" t="n">
        <f aca="false">I99</f>
        <v>2.115</v>
      </c>
      <c r="J111" s="98" t="n">
        <f aca="false">VLOOKUP($A111,[1]!Table,MATCH(J$4,[1]!Curves,0))</f>
        <v>0.013</v>
      </c>
      <c r="K111" s="115" t="n">
        <f aca="false">J111</f>
        <v>0.013</v>
      </c>
      <c r="L111" s="103" t="n">
        <f aca="false">L110</f>
        <v>0</v>
      </c>
      <c r="M111" s="98" t="n">
        <f aca="false">VLOOKUP($A111,[1]!Table,MATCH(M$4,[1]!Curves,0))</f>
        <v>0.01</v>
      </c>
      <c r="N111" s="115" t="n">
        <f aca="false">M111</f>
        <v>0.01</v>
      </c>
      <c r="O111" s="103" t="n">
        <f aca="false">O110</f>
        <v>0</v>
      </c>
      <c r="P111" s="102"/>
      <c r="Q111" s="103" t="n">
        <f aca="false">M111+J111+G111</f>
        <v>4.671</v>
      </c>
      <c r="R111" s="103" t="n">
        <f aca="false">N111+K111+H111</f>
        <v>4.671</v>
      </c>
      <c r="S111" s="103" t="n">
        <f aca="false">O111+L111+I111</f>
        <v>2.115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91" t="n">
        <f aca="false">AK111+AH111+AE111</f>
        <v>0</v>
      </c>
      <c r="AZ111" s="108"/>
      <c r="BA111" s="118" t="n">
        <f aca="false">'EO9904.1'!AW111</f>
        <v>0</v>
      </c>
      <c r="BB111" s="118" t="n">
        <f aca="false">AW111-BA111</f>
        <v>0</v>
      </c>
      <c r="BC111" s="108"/>
      <c r="BD111" s="119"/>
    </row>
    <row r="112" customFormat="false" ht="12.75" hidden="false" customHeight="false" outlineLevel="0" collapsed="false">
      <c r="A112" s="25" t="n">
        <f aca="false">EDATE(A111,1)</f>
        <v>40057</v>
      </c>
      <c r="B112" s="114" t="n">
        <f aca="false">'EO9904.1'!B112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98" t="n">
        <f aca="false">VLOOKUP($A112,[1]!Table,MATCH(G$4,[1]!Curves,0))</f>
        <v>4.658</v>
      </c>
      <c r="H112" s="115" t="n">
        <f aca="false">G112</f>
        <v>4.658</v>
      </c>
      <c r="I112" s="120" t="n">
        <f aca="false">I100</f>
        <v>2.115</v>
      </c>
      <c r="J112" s="98" t="n">
        <f aca="false">VLOOKUP($A112,[1]!Table,MATCH(J$4,[1]!Curves,0))</f>
        <v>0.013</v>
      </c>
      <c r="K112" s="115" t="n">
        <f aca="false">J112</f>
        <v>0.013</v>
      </c>
      <c r="L112" s="103" t="n">
        <f aca="false">L111</f>
        <v>0</v>
      </c>
      <c r="M112" s="98" t="n">
        <f aca="false">VLOOKUP($A112,[1]!Table,MATCH(M$4,[1]!Curves,0))</f>
        <v>0.01</v>
      </c>
      <c r="N112" s="115" t="n">
        <f aca="false">M112</f>
        <v>0.01</v>
      </c>
      <c r="O112" s="103" t="n">
        <f aca="false">O111</f>
        <v>0</v>
      </c>
      <c r="P112" s="102"/>
      <c r="Q112" s="103" t="n">
        <f aca="false">M112+J112+G112</f>
        <v>4.681</v>
      </c>
      <c r="R112" s="103" t="n">
        <f aca="false">N112+K112+H112</f>
        <v>4.681</v>
      </c>
      <c r="S112" s="103" t="n">
        <f aca="false">O112+L112+I112</f>
        <v>2.115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91" t="n">
        <f aca="false">AK112+AH112+AE112</f>
        <v>0</v>
      </c>
      <c r="AZ112" s="108"/>
      <c r="BA112" s="118" t="n">
        <f aca="false">'EO9904.1'!AW112</f>
        <v>0</v>
      </c>
      <c r="BB112" s="118" t="n">
        <f aca="false">AW112-BA112</f>
        <v>0</v>
      </c>
      <c r="BC112" s="108"/>
      <c r="BD112" s="119"/>
    </row>
    <row r="113" customFormat="false" ht="12.75" hidden="false" customHeight="false" outlineLevel="0" collapsed="false">
      <c r="A113" s="25" t="n">
        <f aca="false">EDATE(A112,1)</f>
        <v>40087</v>
      </c>
      <c r="B113" s="114" t="n">
        <f aca="false">'EO9904.1'!B113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98" t="n">
        <f aca="false">VLOOKUP($A113,[1]!Table,MATCH(G$4,[1]!Curves,0))</f>
        <v>4.688</v>
      </c>
      <c r="H113" s="115" t="n">
        <f aca="false">G113</f>
        <v>4.688</v>
      </c>
      <c r="I113" s="120" t="n">
        <f aca="false">I101</f>
        <v>2.115</v>
      </c>
      <c r="J113" s="98" t="n">
        <f aca="false">VLOOKUP($A113,[1]!Table,MATCH(J$4,[1]!Curves,0))</f>
        <v>0.013</v>
      </c>
      <c r="K113" s="115" t="n">
        <f aca="false">J113</f>
        <v>0.013</v>
      </c>
      <c r="L113" s="103" t="n">
        <f aca="false">L112</f>
        <v>0</v>
      </c>
      <c r="M113" s="98" t="n">
        <f aca="false">VLOOKUP($A113,[1]!Table,MATCH(M$4,[1]!Curves,0))</f>
        <v>0.01</v>
      </c>
      <c r="N113" s="115" t="n">
        <f aca="false">M113</f>
        <v>0.01</v>
      </c>
      <c r="O113" s="103" t="n">
        <f aca="false">O112</f>
        <v>0</v>
      </c>
      <c r="P113" s="102"/>
      <c r="Q113" s="103" t="n">
        <f aca="false">M113+J113+G113</f>
        <v>4.711</v>
      </c>
      <c r="R113" s="103" t="n">
        <f aca="false">N113+K113+H113</f>
        <v>4.711</v>
      </c>
      <c r="S113" s="103" t="n">
        <f aca="false">O113+L113+I113</f>
        <v>2.115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91" t="n">
        <f aca="false">AK113+AH113+AE113</f>
        <v>0</v>
      </c>
      <c r="AZ113" s="108"/>
      <c r="BA113" s="118" t="n">
        <f aca="false">'EO9904.1'!AW113</f>
        <v>0</v>
      </c>
      <c r="BB113" s="118" t="n">
        <f aca="false">AW113-BA113</f>
        <v>0</v>
      </c>
      <c r="BC113" s="108"/>
      <c r="BD113" s="119"/>
    </row>
    <row r="114" customFormat="false" ht="12.75" hidden="false" customHeight="false" outlineLevel="0" collapsed="false">
      <c r="A114" s="25" t="n">
        <f aca="false">EDATE(A113,1)</f>
        <v>40118</v>
      </c>
      <c r="B114" s="114" t="n">
        <f aca="false">'EO9904.1'!B114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98" t="n">
        <f aca="false">VLOOKUP($A114,[1]!Table,MATCH(G$4,[1]!Curves,0))</f>
        <v>4.828</v>
      </c>
      <c r="H114" s="115" t="n">
        <f aca="false">G114</f>
        <v>4.828</v>
      </c>
      <c r="I114" s="120" t="n">
        <f aca="false">I102</f>
        <v>2.115</v>
      </c>
      <c r="J114" s="98" t="n">
        <f aca="false">VLOOKUP($A114,[1]!Table,MATCH(J$4,[1]!Curves,0))</f>
        <v>0.0235</v>
      </c>
      <c r="K114" s="115" t="n">
        <f aca="false">J114</f>
        <v>0.0235</v>
      </c>
      <c r="L114" s="103" t="n">
        <f aca="false">L113</f>
        <v>0</v>
      </c>
      <c r="M114" s="98" t="n">
        <f aca="false">VLOOKUP($A114,[1]!Table,MATCH(M$4,[1]!Curves,0))</f>
        <v>0.015</v>
      </c>
      <c r="N114" s="115" t="n">
        <f aca="false">M114</f>
        <v>0.015</v>
      </c>
      <c r="O114" s="103" t="n">
        <f aca="false">O113</f>
        <v>0</v>
      </c>
      <c r="P114" s="102"/>
      <c r="Q114" s="103" t="n">
        <f aca="false">M114+J114+G114</f>
        <v>4.8665</v>
      </c>
      <c r="R114" s="103" t="n">
        <f aca="false">N114+K114+H114</f>
        <v>4.8665</v>
      </c>
      <c r="S114" s="103" t="n">
        <f aca="false">O114+L114+I114</f>
        <v>2.115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91" t="n">
        <f aca="false">AK114+AH114+AE114</f>
        <v>0</v>
      </c>
      <c r="AZ114" s="108"/>
      <c r="BA114" s="118" t="n">
        <f aca="false">'EO9904.1'!AW114</f>
        <v>0</v>
      </c>
      <c r="BB114" s="118" t="n">
        <f aca="false">AW114-BA114</f>
        <v>0</v>
      </c>
      <c r="BC114" s="108"/>
      <c r="BD114" s="119"/>
    </row>
    <row r="115" customFormat="false" ht="12.75" hidden="false" customHeight="false" outlineLevel="0" collapsed="false">
      <c r="A115" s="25" t="n">
        <f aca="false">EDATE(A114,1)</f>
        <v>40148</v>
      </c>
      <c r="B115" s="114" t="n">
        <f aca="false">'EO9904.1'!B115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98" t="n">
        <f aca="false">VLOOKUP($A115,[1]!Table,MATCH(G$4,[1]!Curves,0))</f>
        <v>4.968</v>
      </c>
      <c r="H115" s="115" t="n">
        <f aca="false">G115</f>
        <v>4.968</v>
      </c>
      <c r="I115" s="120" t="n">
        <f aca="false">I103</f>
        <v>2.115</v>
      </c>
      <c r="J115" s="98" t="n">
        <f aca="false">VLOOKUP($A115,[1]!Table,MATCH(J$4,[1]!Curves,0))</f>
        <v>0.0235</v>
      </c>
      <c r="K115" s="115" t="n">
        <f aca="false">J115</f>
        <v>0.0235</v>
      </c>
      <c r="L115" s="103" t="n">
        <f aca="false">L114</f>
        <v>0</v>
      </c>
      <c r="M115" s="98" t="n">
        <f aca="false">VLOOKUP($A115,[1]!Table,MATCH(M$4,[1]!Curves,0))</f>
        <v>0.015</v>
      </c>
      <c r="N115" s="115" t="n">
        <f aca="false">M115</f>
        <v>0.015</v>
      </c>
      <c r="O115" s="103" t="n">
        <f aca="false">O114</f>
        <v>0</v>
      </c>
      <c r="P115" s="102"/>
      <c r="Q115" s="103" t="n">
        <f aca="false">M115+J115+G115</f>
        <v>5.0065</v>
      </c>
      <c r="R115" s="103" t="n">
        <f aca="false">N115+K115+H115</f>
        <v>5.0065</v>
      </c>
      <c r="S115" s="103" t="n">
        <f aca="false">O115+L115+I115</f>
        <v>2.115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91" t="n">
        <f aca="false">AK115+AH115+AE115</f>
        <v>0</v>
      </c>
      <c r="AZ115" s="108"/>
      <c r="BA115" s="118" t="n">
        <f aca="false">'EO9904.1'!AW115</f>
        <v>0</v>
      </c>
      <c r="BB115" s="118" t="n">
        <f aca="false">AW115-BA115</f>
        <v>0</v>
      </c>
      <c r="BC115" s="108"/>
      <c r="BD115" s="119"/>
    </row>
    <row r="116" customFormat="false" ht="12.75" hidden="false" customHeight="false" outlineLevel="0" collapsed="false">
      <c r="A116" s="25" t="n">
        <f aca="false">EDATE(A115,1)</f>
        <v>40179</v>
      </c>
      <c r="B116" s="114" t="n">
        <f aca="false">'EO9904.1'!B116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98" t="n">
        <f aca="false">VLOOKUP($A116,[1]!Table,MATCH(G$4,[1]!Curves,0))</f>
        <v>5.043</v>
      </c>
      <c r="H116" s="115" t="n">
        <f aca="false">G116</f>
        <v>5.043</v>
      </c>
      <c r="I116" s="120" t="n">
        <f aca="false">I104</f>
        <v>2.115</v>
      </c>
      <c r="J116" s="98" t="n">
        <f aca="false">VLOOKUP($A116,[1]!Table,MATCH(J$4,[1]!Curves,0))</f>
        <v>0.0235</v>
      </c>
      <c r="K116" s="115" t="n">
        <f aca="false">J116</f>
        <v>0.0235</v>
      </c>
      <c r="L116" s="103" t="n">
        <f aca="false">L115</f>
        <v>0</v>
      </c>
      <c r="M116" s="98" t="n">
        <f aca="false">VLOOKUP($A116,[1]!Table,MATCH(M$4,[1]!Curves,0))</f>
        <v>0.015</v>
      </c>
      <c r="N116" s="115" t="n">
        <f aca="false">M116</f>
        <v>0.015</v>
      </c>
      <c r="O116" s="103" t="n">
        <f aca="false">O115</f>
        <v>0</v>
      </c>
      <c r="P116" s="102"/>
      <c r="Q116" s="103" t="n">
        <f aca="false">M116+J116+G116</f>
        <v>5.0815</v>
      </c>
      <c r="R116" s="103" t="n">
        <f aca="false">N116+K116+H116</f>
        <v>5.0815</v>
      </c>
      <c r="S116" s="103" t="n">
        <f aca="false">O116+L116+I116</f>
        <v>2.115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91" t="n">
        <f aca="false">AK116+AH116+AE116</f>
        <v>0</v>
      </c>
      <c r="AZ116" s="108"/>
      <c r="BA116" s="118" t="n">
        <f aca="false">'EO9904.1'!AW116</f>
        <v>0</v>
      </c>
      <c r="BB116" s="118" t="n">
        <f aca="false">AW116-BA116</f>
        <v>0</v>
      </c>
      <c r="BC116" s="108"/>
      <c r="BD116" s="119"/>
    </row>
    <row r="117" customFormat="false" ht="12.75" hidden="false" customHeight="false" outlineLevel="0" collapsed="false">
      <c r="A117" s="25" t="n">
        <f aca="false">EDATE(A116,1)</f>
        <v>40210</v>
      </c>
      <c r="B117" s="114" t="n">
        <f aca="false">'EO9904.1'!B117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98" t="n">
        <f aca="false">VLOOKUP($A117,[1]!Table,MATCH(G$4,[1]!Curves,0))</f>
        <v>4.923</v>
      </c>
      <c r="H117" s="115" t="n">
        <f aca="false">G117</f>
        <v>4.923</v>
      </c>
      <c r="I117" s="120" t="n">
        <f aca="false">I105</f>
        <v>2.115</v>
      </c>
      <c r="J117" s="98" t="n">
        <f aca="false">VLOOKUP($A117,[1]!Table,MATCH(J$4,[1]!Curves,0))</f>
        <v>0.0235</v>
      </c>
      <c r="K117" s="115" t="n">
        <f aca="false">J117</f>
        <v>0.0235</v>
      </c>
      <c r="L117" s="103" t="n">
        <f aca="false">L116</f>
        <v>0</v>
      </c>
      <c r="M117" s="98" t="n">
        <f aca="false">VLOOKUP($A117,[1]!Table,MATCH(M$4,[1]!Curves,0))</f>
        <v>0.015</v>
      </c>
      <c r="N117" s="115" t="n">
        <f aca="false">M117</f>
        <v>0.015</v>
      </c>
      <c r="O117" s="103" t="n">
        <f aca="false">O116</f>
        <v>0</v>
      </c>
      <c r="P117" s="102"/>
      <c r="Q117" s="103" t="n">
        <f aca="false">M117+J117+G117</f>
        <v>4.9615</v>
      </c>
      <c r="R117" s="103" t="n">
        <f aca="false">N117+K117+H117</f>
        <v>4.9615</v>
      </c>
      <c r="S117" s="103" t="n">
        <f aca="false">O117+L117+I117</f>
        <v>2.115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91" t="n">
        <f aca="false">AK117+AH117+AE117</f>
        <v>0</v>
      </c>
      <c r="AZ117" s="108"/>
      <c r="BA117" s="118" t="n">
        <f aca="false">'EO9904.1'!AW117</f>
        <v>0</v>
      </c>
      <c r="BB117" s="118" t="n">
        <f aca="false">AW117-BA117</f>
        <v>0</v>
      </c>
      <c r="BC117" s="108"/>
      <c r="BD117" s="119"/>
    </row>
    <row r="118" customFormat="false" ht="12.75" hidden="false" customHeight="false" outlineLevel="0" collapsed="false">
      <c r="A118" s="25" t="n">
        <f aca="false">EDATE(A117,1)</f>
        <v>40238</v>
      </c>
      <c r="B118" s="114" t="n">
        <f aca="false">'EO9904.1'!B118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98" t="n">
        <f aca="false">VLOOKUP($A118,[1]!Table,MATCH(G$4,[1]!Curves,0))</f>
        <v>4.798</v>
      </c>
      <c r="H118" s="115" t="n">
        <f aca="false">G118</f>
        <v>4.798</v>
      </c>
      <c r="I118" s="120" t="n">
        <f aca="false">I106</f>
        <v>2.115</v>
      </c>
      <c r="J118" s="98" t="n">
        <f aca="false">VLOOKUP($A118,[1]!Table,MATCH(J$4,[1]!Curves,0))</f>
        <v>0.0235</v>
      </c>
      <c r="K118" s="115" t="n">
        <f aca="false">J118</f>
        <v>0.0235</v>
      </c>
      <c r="L118" s="103" t="n">
        <f aca="false">L117</f>
        <v>0</v>
      </c>
      <c r="M118" s="98" t="n">
        <f aca="false">VLOOKUP($A118,[1]!Table,MATCH(M$4,[1]!Curves,0))</f>
        <v>0.015</v>
      </c>
      <c r="N118" s="115" t="n">
        <f aca="false">M118</f>
        <v>0.015</v>
      </c>
      <c r="O118" s="103" t="n">
        <f aca="false">O117</f>
        <v>0</v>
      </c>
      <c r="P118" s="102"/>
      <c r="Q118" s="103" t="n">
        <f aca="false">M118+J118+G118</f>
        <v>4.8365</v>
      </c>
      <c r="R118" s="103" t="n">
        <f aca="false">N118+K118+H118</f>
        <v>4.8365</v>
      </c>
      <c r="S118" s="103" t="n">
        <f aca="false">O118+L118+I118</f>
        <v>2.115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91" t="n">
        <f aca="false">AK118+AH118+AE118</f>
        <v>0</v>
      </c>
      <c r="AZ118" s="108"/>
      <c r="BA118" s="118" t="n">
        <f aca="false">'EO9904.1'!AW118</f>
        <v>0</v>
      </c>
      <c r="BB118" s="118" t="n">
        <f aca="false">AW118-BA118</f>
        <v>0</v>
      </c>
      <c r="BC118" s="108"/>
      <c r="BD118" s="119"/>
    </row>
    <row r="119" customFormat="false" ht="12.75" hidden="false" customHeight="false" outlineLevel="0" collapsed="false">
      <c r="A119" s="25" t="n">
        <f aca="false">EDATE(A118,1)</f>
        <v>40269</v>
      </c>
      <c r="B119" s="114" t="n">
        <f aca="false">'EO9904.1'!B119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98" t="n">
        <f aca="false">VLOOKUP($A119,[1]!Table,MATCH(G$4,[1]!Curves,0))</f>
        <v>4.668</v>
      </c>
      <c r="H119" s="115" t="n">
        <f aca="false">G119</f>
        <v>4.668</v>
      </c>
      <c r="I119" s="120" t="n">
        <f aca="false">I107</f>
        <v>2.115</v>
      </c>
      <c r="J119" s="98" t="n">
        <f aca="false">VLOOKUP($A119,[1]!Table,MATCH(J$4,[1]!Curves,0))</f>
        <v>0.013</v>
      </c>
      <c r="K119" s="115" t="n">
        <f aca="false">J119</f>
        <v>0.013</v>
      </c>
      <c r="L119" s="103" t="n">
        <f aca="false">L118</f>
        <v>0</v>
      </c>
      <c r="M119" s="98" t="n">
        <f aca="false">VLOOKUP($A119,[1]!Table,MATCH(M$4,[1]!Curves,0))</f>
        <v>0.01</v>
      </c>
      <c r="N119" s="115" t="n">
        <f aca="false">M119</f>
        <v>0.01</v>
      </c>
      <c r="O119" s="103" t="n">
        <f aca="false">O118</f>
        <v>0</v>
      </c>
      <c r="P119" s="102"/>
      <c r="Q119" s="103" t="n">
        <f aca="false">M119+J119+G119</f>
        <v>4.691</v>
      </c>
      <c r="R119" s="103" t="n">
        <f aca="false">N119+K119+H119</f>
        <v>4.691</v>
      </c>
      <c r="S119" s="103" t="n">
        <f aca="false">O119+L119+I119</f>
        <v>2.115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91" t="n">
        <f aca="false">AK119+AH119+AE119</f>
        <v>0</v>
      </c>
      <c r="AZ119" s="108"/>
      <c r="BA119" s="118" t="n">
        <f aca="false">'EO9904.1'!AW119</f>
        <v>0</v>
      </c>
      <c r="BB119" s="118" t="n">
        <f aca="false">AW119-BA119</f>
        <v>0</v>
      </c>
      <c r="BC119" s="108"/>
      <c r="BD119" s="119"/>
    </row>
    <row r="120" customFormat="false" ht="12.75" hidden="false" customHeight="false" outlineLevel="0" collapsed="false">
      <c r="A120" s="25" t="n">
        <f aca="false">EDATE(A119,1)</f>
        <v>40299</v>
      </c>
      <c r="B120" s="114" t="n">
        <f aca="false">'EO9904.1'!B120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98" t="n">
        <f aca="false">VLOOKUP($A120,[1]!Table,MATCH(G$4,[1]!Curves,0))</f>
        <v>4.658</v>
      </c>
      <c r="H120" s="115" t="n">
        <f aca="false">G120</f>
        <v>4.658</v>
      </c>
      <c r="I120" s="120" t="n">
        <f aca="false">I108</f>
        <v>2.115</v>
      </c>
      <c r="J120" s="98" t="n">
        <f aca="false">VLOOKUP($A120,[1]!Table,MATCH(J$4,[1]!Curves,0))</f>
        <v>0.013</v>
      </c>
      <c r="K120" s="115" t="n">
        <f aca="false">J120</f>
        <v>0.013</v>
      </c>
      <c r="L120" s="103" t="n">
        <f aca="false">L119</f>
        <v>0</v>
      </c>
      <c r="M120" s="98" t="n">
        <f aca="false">VLOOKUP($A120,[1]!Table,MATCH(M$4,[1]!Curves,0))</f>
        <v>0.01</v>
      </c>
      <c r="N120" s="115" t="n">
        <f aca="false">M120</f>
        <v>0.01</v>
      </c>
      <c r="O120" s="103" t="n">
        <f aca="false">O119</f>
        <v>0</v>
      </c>
      <c r="P120" s="102"/>
      <c r="Q120" s="103" t="n">
        <f aca="false">M120+J120+G120</f>
        <v>4.681</v>
      </c>
      <c r="R120" s="103" t="n">
        <f aca="false">N120+K120+H120</f>
        <v>4.681</v>
      </c>
      <c r="S120" s="103" t="n">
        <f aca="false">O120+L120+I120</f>
        <v>2.115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91" t="n">
        <f aca="false">AK120+AH120+AE120</f>
        <v>0</v>
      </c>
      <c r="AZ120" s="108"/>
      <c r="BA120" s="118" t="n">
        <f aca="false">'EO9904.1'!AW120</f>
        <v>0</v>
      </c>
      <c r="BB120" s="118" t="n">
        <f aca="false">AW120-BA120</f>
        <v>0</v>
      </c>
      <c r="BC120" s="108"/>
    </row>
    <row r="121" customFormat="false" ht="12.75" hidden="false" customHeight="false" outlineLevel="0" collapsed="false">
      <c r="A121" s="25" t="n">
        <f aca="false">EDATE(A120,1)</f>
        <v>40330</v>
      </c>
      <c r="B121" s="114" t="n">
        <f aca="false">'EO9904.1'!B121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98" t="n">
        <f aca="false">VLOOKUP($A121,[1]!Table,MATCH(G$4,[1]!Curves,0))</f>
        <v>4.678</v>
      </c>
      <c r="H121" s="115" t="n">
        <f aca="false">G121</f>
        <v>4.678</v>
      </c>
      <c r="I121" s="120" t="n">
        <f aca="false">I109</f>
        <v>2.115</v>
      </c>
      <c r="J121" s="98" t="n">
        <f aca="false">VLOOKUP($A121,[1]!Table,MATCH(J$4,[1]!Curves,0))</f>
        <v>0.013</v>
      </c>
      <c r="K121" s="115" t="n">
        <f aca="false">J121</f>
        <v>0.013</v>
      </c>
      <c r="L121" s="103" t="n">
        <f aca="false">L120</f>
        <v>0</v>
      </c>
      <c r="M121" s="98" t="n">
        <f aca="false">VLOOKUP($A121,[1]!Table,MATCH(M$4,[1]!Curves,0))</f>
        <v>0.01</v>
      </c>
      <c r="N121" s="115" t="n">
        <f aca="false">M121</f>
        <v>0.01</v>
      </c>
      <c r="O121" s="103" t="n">
        <f aca="false">O120</f>
        <v>0</v>
      </c>
      <c r="P121" s="102"/>
      <c r="Q121" s="103" t="n">
        <f aca="false">M121+J121+G121</f>
        <v>4.701</v>
      </c>
      <c r="R121" s="103" t="n">
        <f aca="false">N121+K121+H121</f>
        <v>4.701</v>
      </c>
      <c r="S121" s="103" t="n">
        <f aca="false">O121+L121+I121</f>
        <v>2.115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91" t="n">
        <f aca="false">AK121+AH121+AE121</f>
        <v>0</v>
      </c>
      <c r="AZ121" s="108"/>
      <c r="BA121" s="118" t="n">
        <f aca="false">'EO9904.1'!AW121</f>
        <v>0</v>
      </c>
      <c r="BB121" s="118" t="n">
        <f aca="false">AW121-BA121</f>
        <v>0</v>
      </c>
      <c r="BC121" s="108"/>
    </row>
    <row r="122" customFormat="false" ht="12.75" hidden="false" customHeight="false" outlineLevel="0" collapsed="false">
      <c r="A122" s="25" t="n">
        <f aca="false">EDATE(A121,1)</f>
        <v>40360</v>
      </c>
      <c r="B122" s="114" t="n">
        <f aca="false">'EO9904.1'!B122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98" t="n">
        <f aca="false">VLOOKUP($A122,[1]!Table,MATCH(G$4,[1]!Curves,0))</f>
        <v>4.699</v>
      </c>
      <c r="H122" s="115" t="n">
        <f aca="false">G122</f>
        <v>4.699</v>
      </c>
      <c r="I122" s="120" t="n">
        <f aca="false">I110</f>
        <v>2.115</v>
      </c>
      <c r="J122" s="98" t="n">
        <f aca="false">VLOOKUP($A122,[1]!Table,MATCH(J$4,[1]!Curves,0))</f>
        <v>0.013</v>
      </c>
      <c r="K122" s="115" t="n">
        <f aca="false">J122</f>
        <v>0.013</v>
      </c>
      <c r="L122" s="103" t="n">
        <f aca="false">L121</f>
        <v>0</v>
      </c>
      <c r="M122" s="98" t="n">
        <f aca="false">VLOOKUP($A122,[1]!Table,MATCH(M$4,[1]!Curves,0))</f>
        <v>0.01</v>
      </c>
      <c r="N122" s="115" t="n">
        <f aca="false">M122</f>
        <v>0.01</v>
      </c>
      <c r="O122" s="103" t="n">
        <f aca="false">O121</f>
        <v>0</v>
      </c>
      <c r="P122" s="102"/>
      <c r="Q122" s="103" t="n">
        <f aca="false">M122+J122+G122</f>
        <v>4.722</v>
      </c>
      <c r="R122" s="103" t="n">
        <f aca="false">N122+K122+H122</f>
        <v>4.722</v>
      </c>
      <c r="S122" s="103" t="n">
        <f aca="false">O122+L122+I122</f>
        <v>2.115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91" t="n">
        <f aca="false">AK122+AH122+AE122</f>
        <v>0</v>
      </c>
      <c r="AZ122" s="108"/>
      <c r="BA122" s="118" t="n">
        <f aca="false">'EO9904.1'!AW122</f>
        <v>0</v>
      </c>
      <c r="BB122" s="118" t="n">
        <f aca="false">AW122-BA122</f>
        <v>0</v>
      </c>
      <c r="BC122" s="108"/>
    </row>
    <row r="123" customFormat="false" ht="12.75" hidden="false" customHeight="false" outlineLevel="0" collapsed="false">
      <c r="A123" s="25" t="n">
        <f aca="false">EDATE(A122,1)</f>
        <v>40391</v>
      </c>
      <c r="B123" s="114" t="n">
        <f aca="false">'EO9904.1'!B123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98" t="n">
        <f aca="false">VLOOKUP($A123,[1]!Table,MATCH(G$4,[1]!Curves,0))</f>
        <v>4.723</v>
      </c>
      <c r="H123" s="115" t="n">
        <f aca="false">G123</f>
        <v>4.723</v>
      </c>
      <c r="I123" s="120" t="n">
        <f aca="false">I111</f>
        <v>2.115</v>
      </c>
      <c r="J123" s="98" t="n">
        <f aca="false">VLOOKUP($A123,[1]!Table,MATCH(J$4,[1]!Curves,0))</f>
        <v>0.013</v>
      </c>
      <c r="K123" s="115" t="n">
        <f aca="false">J123</f>
        <v>0.013</v>
      </c>
      <c r="L123" s="103" t="n">
        <f aca="false">L122</f>
        <v>0</v>
      </c>
      <c r="M123" s="98" t="n">
        <f aca="false">VLOOKUP($A123,[1]!Table,MATCH(M$4,[1]!Curves,0))</f>
        <v>0.01</v>
      </c>
      <c r="N123" s="115" t="n">
        <f aca="false">M123</f>
        <v>0.01</v>
      </c>
      <c r="O123" s="103" t="n">
        <f aca="false">O122</f>
        <v>0</v>
      </c>
      <c r="P123" s="102"/>
      <c r="Q123" s="103" t="n">
        <f aca="false">M123+J123+G123</f>
        <v>4.746</v>
      </c>
      <c r="R123" s="103" t="n">
        <f aca="false">N123+K123+H123</f>
        <v>4.746</v>
      </c>
      <c r="S123" s="103" t="n">
        <f aca="false">O123+L123+I123</f>
        <v>2.115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91" t="n">
        <f aca="false">AK123+AH123+AE123</f>
        <v>0</v>
      </c>
      <c r="AZ123" s="108"/>
      <c r="BA123" s="118" t="n">
        <f aca="false">'EO9904.1'!AW123</f>
        <v>0</v>
      </c>
      <c r="BB123" s="118" t="n">
        <f aca="false">AW123-BA123</f>
        <v>0</v>
      </c>
      <c r="BC123" s="108"/>
    </row>
    <row r="124" customFormat="false" ht="12.75" hidden="false" customHeight="false" outlineLevel="0" collapsed="false">
      <c r="A124" s="25" t="n">
        <f aca="false">EDATE(A123,1)</f>
        <v>40422</v>
      </c>
      <c r="B124" s="114" t="n">
        <f aca="false">'EO9904.1'!B124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98" t="n">
        <f aca="false">VLOOKUP($A124,[1]!Table,MATCH(G$4,[1]!Curves,0))</f>
        <v>4.733</v>
      </c>
      <c r="H124" s="115" t="n">
        <f aca="false">G124</f>
        <v>4.733</v>
      </c>
      <c r="I124" s="120" t="n">
        <f aca="false">I112</f>
        <v>2.115</v>
      </c>
      <c r="J124" s="98" t="n">
        <f aca="false">VLOOKUP($A124,[1]!Table,MATCH(J$4,[1]!Curves,0))</f>
        <v>0.013</v>
      </c>
      <c r="K124" s="115" t="n">
        <f aca="false">J124</f>
        <v>0.013</v>
      </c>
      <c r="L124" s="103" t="n">
        <f aca="false">L123</f>
        <v>0</v>
      </c>
      <c r="M124" s="98" t="n">
        <f aca="false">VLOOKUP($A124,[1]!Table,MATCH(M$4,[1]!Curves,0))</f>
        <v>0.01</v>
      </c>
      <c r="N124" s="115" t="n">
        <f aca="false">M124</f>
        <v>0.01</v>
      </c>
      <c r="O124" s="103" t="n">
        <f aca="false">O123</f>
        <v>0</v>
      </c>
      <c r="P124" s="102"/>
      <c r="Q124" s="103" t="n">
        <f aca="false">M124+J124+G124</f>
        <v>4.756</v>
      </c>
      <c r="R124" s="103" t="n">
        <f aca="false">N124+K124+H124</f>
        <v>4.756</v>
      </c>
      <c r="S124" s="103" t="n">
        <f aca="false">O124+L124+I124</f>
        <v>2.115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91" t="n">
        <f aca="false">AK124+AH124+AE124</f>
        <v>0</v>
      </c>
      <c r="AZ124" s="108"/>
      <c r="BA124" s="118" t="n">
        <f aca="false">'EO9904.1'!AW124</f>
        <v>0</v>
      </c>
      <c r="BB124" s="118" t="n">
        <f aca="false">AW124-BA124</f>
        <v>0</v>
      </c>
      <c r="BC124" s="108"/>
    </row>
    <row r="125" customFormat="false" ht="12.75" hidden="false" customHeight="false" outlineLevel="0" collapsed="false">
      <c r="A125" s="25" t="n">
        <f aca="false">EDATE(A124,1)</f>
        <v>40452</v>
      </c>
      <c r="B125" s="114" t="n">
        <f aca="false">'EO9904.1'!B125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98" t="n">
        <f aca="false">VLOOKUP($A125,[1]!Table,MATCH(G$4,[1]!Curves,0))</f>
        <v>4.763</v>
      </c>
      <c r="H125" s="115" t="n">
        <f aca="false">G125</f>
        <v>4.763</v>
      </c>
      <c r="I125" s="120" t="n">
        <f aca="false">I113</f>
        <v>2.115</v>
      </c>
      <c r="J125" s="98" t="n">
        <f aca="false">VLOOKUP($A125,[1]!Table,MATCH(J$4,[1]!Curves,0))</f>
        <v>0.013</v>
      </c>
      <c r="K125" s="115" t="n">
        <f aca="false">J125</f>
        <v>0.013</v>
      </c>
      <c r="L125" s="103" t="n">
        <f aca="false">L124</f>
        <v>0</v>
      </c>
      <c r="M125" s="98" t="n">
        <f aca="false">VLOOKUP($A125,[1]!Table,MATCH(M$4,[1]!Curves,0))</f>
        <v>0.01</v>
      </c>
      <c r="N125" s="115" t="n">
        <f aca="false">M125</f>
        <v>0.01</v>
      </c>
      <c r="O125" s="103" t="n">
        <f aca="false">O124</f>
        <v>0</v>
      </c>
      <c r="P125" s="102"/>
      <c r="Q125" s="103" t="n">
        <f aca="false">M125+J125+G125</f>
        <v>4.786</v>
      </c>
      <c r="R125" s="103" t="n">
        <f aca="false">N125+K125+H125</f>
        <v>4.786</v>
      </c>
      <c r="S125" s="103" t="n">
        <f aca="false">O125+L125+I125</f>
        <v>2.115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91" t="n">
        <f aca="false">AK125+AH125+AE125</f>
        <v>0</v>
      </c>
      <c r="AZ125" s="108"/>
      <c r="BA125" s="118" t="n">
        <f aca="false">'EO9904.1'!AW125</f>
        <v>0</v>
      </c>
      <c r="BB125" s="118" t="n">
        <f aca="false">AW125-BA125</f>
        <v>0</v>
      </c>
      <c r="BC125" s="108"/>
    </row>
    <row r="126" customFormat="false" ht="12.75" hidden="false" customHeight="false" outlineLevel="0" collapsed="false">
      <c r="A126" s="25" t="n">
        <f aca="false">EDATE(A125,1)</f>
        <v>40483</v>
      </c>
      <c r="B126" s="114" t="n">
        <f aca="false">'EO9904.1'!B126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98" t="n">
        <f aca="false">VLOOKUP($A126,[1]!Table,MATCH(G$4,[1]!Curves,0))</f>
        <v>4.903</v>
      </c>
      <c r="H126" s="115" t="n">
        <f aca="false">G126</f>
        <v>4.903</v>
      </c>
      <c r="I126" s="120" t="n">
        <f aca="false">I114</f>
        <v>2.115</v>
      </c>
      <c r="J126" s="98" t="n">
        <f aca="false">VLOOKUP($A126,[1]!Table,MATCH(J$4,[1]!Curves,0))</f>
        <v>0.0235</v>
      </c>
      <c r="K126" s="115" t="n">
        <f aca="false">J126</f>
        <v>0.0235</v>
      </c>
      <c r="L126" s="103" t="n">
        <f aca="false">L125</f>
        <v>0</v>
      </c>
      <c r="M126" s="98" t="n">
        <f aca="false">VLOOKUP($A126,[1]!Table,MATCH(M$4,[1]!Curves,0))</f>
        <v>0.015</v>
      </c>
      <c r="N126" s="115" t="n">
        <f aca="false">M126</f>
        <v>0.015</v>
      </c>
      <c r="O126" s="103" t="n">
        <f aca="false">O125</f>
        <v>0</v>
      </c>
      <c r="P126" s="102"/>
      <c r="Q126" s="103" t="n">
        <f aca="false">M126+J126+G126</f>
        <v>4.9415</v>
      </c>
      <c r="R126" s="103" t="n">
        <f aca="false">N126+K126+H126</f>
        <v>4.9415</v>
      </c>
      <c r="S126" s="103" t="n">
        <f aca="false">O126+L126+I126</f>
        <v>2.115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91" t="n">
        <f aca="false">AK126+AH126+AE126</f>
        <v>0</v>
      </c>
      <c r="AZ126" s="108"/>
      <c r="BA126" s="118" t="n">
        <f aca="false">'EO9904.1'!AW126</f>
        <v>0</v>
      </c>
      <c r="BB126" s="118" t="n">
        <f aca="false">AW126-BA126</f>
        <v>0</v>
      </c>
      <c r="BC126" s="108"/>
    </row>
    <row r="127" customFormat="false" ht="12.75" hidden="false" customHeight="false" outlineLevel="0" collapsed="false">
      <c r="A127" s="25" t="n">
        <f aca="false">EDATE(A126,1)</f>
        <v>40513</v>
      </c>
      <c r="B127" s="114" t="n">
        <f aca="false">'EO9904.1'!B127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98" t="n">
        <f aca="false">VLOOKUP($A127,[1]!Table,MATCH(G$4,[1]!Curves,0))</f>
        <v>5.043</v>
      </c>
      <c r="H127" s="115" t="n">
        <f aca="false">G127</f>
        <v>5.043</v>
      </c>
      <c r="I127" s="120" t="n">
        <f aca="false">I115</f>
        <v>2.115</v>
      </c>
      <c r="J127" s="98" t="n">
        <f aca="false">VLOOKUP($A127,[1]!Table,MATCH(J$4,[1]!Curves,0))</f>
        <v>0.0235</v>
      </c>
      <c r="K127" s="115" t="n">
        <f aca="false">J127</f>
        <v>0.0235</v>
      </c>
      <c r="L127" s="103" t="n">
        <f aca="false">L126</f>
        <v>0</v>
      </c>
      <c r="M127" s="98" t="n">
        <f aca="false">VLOOKUP($A127,[1]!Table,MATCH(M$4,[1]!Curves,0))</f>
        <v>0.015</v>
      </c>
      <c r="N127" s="115" t="n">
        <f aca="false">M127</f>
        <v>0.015</v>
      </c>
      <c r="O127" s="103" t="n">
        <f aca="false">O126</f>
        <v>0</v>
      </c>
      <c r="P127" s="102"/>
      <c r="Q127" s="103" t="n">
        <f aca="false">M127+J127+G127</f>
        <v>5.0815</v>
      </c>
      <c r="R127" s="103" t="n">
        <f aca="false">N127+K127+H127</f>
        <v>5.0815</v>
      </c>
      <c r="S127" s="103" t="n">
        <f aca="false">O127+L127+I127</f>
        <v>2.115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91" t="n">
        <f aca="false">AK127+AH127+AE127</f>
        <v>0</v>
      </c>
      <c r="AZ127" s="108"/>
      <c r="BA127" s="118" t="n">
        <f aca="false">'EO9904.1'!AW127</f>
        <v>0</v>
      </c>
      <c r="BB127" s="118" t="n">
        <f aca="false">AW127-BA127</f>
        <v>0</v>
      </c>
      <c r="BC127" s="108"/>
    </row>
    <row r="128" customFormat="false" ht="12.75" hidden="false" customHeight="false" outlineLevel="0" collapsed="false">
      <c r="A128" s="25" t="n">
        <f aca="false">EDATE(A127,1)</f>
        <v>40544</v>
      </c>
      <c r="B128" s="114" t="n">
        <f aca="false">'EO9904.1'!B128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98" t="n">
        <f aca="false">VLOOKUP($A128,[1]!Table,MATCH(G$4,[1]!Curves,0))</f>
        <v>5.113</v>
      </c>
      <c r="H128" s="115" t="n">
        <f aca="false">G128</f>
        <v>5.113</v>
      </c>
      <c r="I128" s="120" t="n">
        <f aca="false">I116</f>
        <v>2.115</v>
      </c>
      <c r="J128" s="98" t="n">
        <f aca="false">VLOOKUP($A128,[1]!Table,MATCH(J$4,[1]!Curves,0))</f>
        <v>0.0235</v>
      </c>
      <c r="K128" s="115" t="n">
        <f aca="false">J128</f>
        <v>0.0235</v>
      </c>
      <c r="L128" s="103" t="n">
        <f aca="false">L127</f>
        <v>0</v>
      </c>
      <c r="M128" s="98" t="n">
        <f aca="false">VLOOKUP($A128,[1]!Table,MATCH(M$4,[1]!Curves,0))</f>
        <v>0.015</v>
      </c>
      <c r="N128" s="115" t="n">
        <f aca="false">M128</f>
        <v>0.015</v>
      </c>
      <c r="O128" s="103" t="n">
        <f aca="false">O127</f>
        <v>0</v>
      </c>
      <c r="P128" s="102"/>
      <c r="Q128" s="103" t="n">
        <f aca="false">M128+J128+G128</f>
        <v>5.1515</v>
      </c>
      <c r="R128" s="103" t="n">
        <f aca="false">N128+K128+H128</f>
        <v>5.1515</v>
      </c>
      <c r="S128" s="103" t="n">
        <f aca="false">O128+L128+I128</f>
        <v>2.115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91" t="n">
        <f aca="false">AK128+AH128+AE128</f>
        <v>0</v>
      </c>
      <c r="AZ128" s="108"/>
      <c r="BA128" s="118" t="n">
        <f aca="false">'EO9904.1'!AW128</f>
        <v>0</v>
      </c>
      <c r="BB128" s="118" t="n">
        <f aca="false">AW128-BA128</f>
        <v>0</v>
      </c>
      <c r="BC128" s="108"/>
    </row>
    <row r="129" customFormat="false" ht="12.75" hidden="false" customHeight="false" outlineLevel="0" collapsed="false">
      <c r="A129" s="25" t="n">
        <f aca="false">EDATE(A128,1)</f>
        <v>40575</v>
      </c>
      <c r="B129" s="114" t="n">
        <f aca="false">'EO9904.1'!B129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98" t="n">
        <f aca="false">VLOOKUP($A129,[1]!Table,MATCH(G$4,[1]!Curves,0))</f>
        <v>4.993</v>
      </c>
      <c r="H129" s="115" t="n">
        <f aca="false">G129</f>
        <v>4.993</v>
      </c>
      <c r="I129" s="120" t="n">
        <f aca="false">I117</f>
        <v>2.115</v>
      </c>
      <c r="J129" s="98" t="n">
        <f aca="false">VLOOKUP($A129,[1]!Table,MATCH(J$4,[1]!Curves,0))</f>
        <v>0.0235</v>
      </c>
      <c r="K129" s="115" t="n">
        <f aca="false">J129</f>
        <v>0.0235</v>
      </c>
      <c r="L129" s="103" t="n">
        <f aca="false">L128</f>
        <v>0</v>
      </c>
      <c r="M129" s="98" t="n">
        <f aca="false">VLOOKUP($A129,[1]!Table,MATCH(M$4,[1]!Curves,0))</f>
        <v>0.015</v>
      </c>
      <c r="N129" s="115" t="n">
        <f aca="false">M129</f>
        <v>0.015</v>
      </c>
      <c r="O129" s="103" t="n">
        <f aca="false">O128</f>
        <v>0</v>
      </c>
      <c r="P129" s="102"/>
      <c r="Q129" s="103" t="n">
        <f aca="false">M129+J129+G129</f>
        <v>5.0315</v>
      </c>
      <c r="R129" s="103" t="n">
        <f aca="false">N129+K129+H129</f>
        <v>5.0315</v>
      </c>
      <c r="S129" s="103" t="n">
        <f aca="false">O129+L129+I129</f>
        <v>2.115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91" t="n">
        <f aca="false">AK129+AH129+AE129</f>
        <v>0</v>
      </c>
      <c r="AZ129" s="108"/>
      <c r="BA129" s="118" t="n">
        <f aca="false">'EO9904.1'!AW129</f>
        <v>0</v>
      </c>
      <c r="BB129" s="118" t="n">
        <f aca="false">AW129-BA129</f>
        <v>0</v>
      </c>
      <c r="BC129" s="108"/>
    </row>
    <row r="130" customFormat="false" ht="12.75" hidden="false" customHeight="false" outlineLevel="0" collapsed="false">
      <c r="A130" s="25" t="n">
        <f aca="false">EDATE(A129,1)</f>
        <v>40603</v>
      </c>
      <c r="B130" s="114" t="n">
        <f aca="false">'EO9904.1'!B130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98" t="n">
        <f aca="false">VLOOKUP($A130,[1]!Table,MATCH(G$4,[1]!Curves,0))</f>
        <v>4.868</v>
      </c>
      <c r="H130" s="115" t="n">
        <f aca="false">G130</f>
        <v>4.868</v>
      </c>
      <c r="I130" s="120" t="n">
        <f aca="false">I118</f>
        <v>2.115</v>
      </c>
      <c r="J130" s="98" t="n">
        <f aca="false">VLOOKUP($A130,[1]!Table,MATCH(J$4,[1]!Curves,0))</f>
        <v>0.0235</v>
      </c>
      <c r="K130" s="115" t="n">
        <f aca="false">J130</f>
        <v>0.0235</v>
      </c>
      <c r="L130" s="103" t="n">
        <f aca="false">L129</f>
        <v>0</v>
      </c>
      <c r="M130" s="98" t="n">
        <f aca="false">VLOOKUP($A130,[1]!Table,MATCH(M$4,[1]!Curves,0))</f>
        <v>0.015</v>
      </c>
      <c r="N130" s="115" t="n">
        <f aca="false">M130</f>
        <v>0.015</v>
      </c>
      <c r="O130" s="103" t="n">
        <f aca="false">O129</f>
        <v>0</v>
      </c>
      <c r="P130" s="102"/>
      <c r="Q130" s="103" t="n">
        <f aca="false">M130+J130+G130</f>
        <v>4.9065</v>
      </c>
      <c r="R130" s="103" t="n">
        <f aca="false">N130+K130+H130</f>
        <v>4.9065</v>
      </c>
      <c r="S130" s="103" t="n">
        <f aca="false">O130+L130+I130</f>
        <v>2.115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91" t="n">
        <f aca="false">AK130+AH130+AE130</f>
        <v>0</v>
      </c>
      <c r="AZ130" s="108"/>
      <c r="BA130" s="118" t="n">
        <f aca="false">'EO9904.1'!AW130</f>
        <v>0</v>
      </c>
      <c r="BB130" s="118" t="n">
        <f aca="false">AW130-BA130</f>
        <v>0</v>
      </c>
      <c r="BC130" s="108"/>
    </row>
    <row r="131" customFormat="false" ht="12.75" hidden="false" customHeight="false" outlineLevel="0" collapsed="false">
      <c r="A131" s="25" t="n">
        <f aca="false">EDATE(A130,1)</f>
        <v>40634</v>
      </c>
      <c r="B131" s="114" t="n">
        <f aca="false">'EO9904.1'!B131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98" t="n">
        <f aca="false">VLOOKUP($A131,[1]!Table,MATCH(G$4,[1]!Curves,0))</f>
        <v>4.738</v>
      </c>
      <c r="H131" s="115" t="n">
        <f aca="false">G131</f>
        <v>4.738</v>
      </c>
      <c r="I131" s="120" t="n">
        <f aca="false">I119</f>
        <v>2.115</v>
      </c>
      <c r="J131" s="98" t="n">
        <f aca="false">VLOOKUP($A131,[1]!Table,MATCH(J$4,[1]!Curves,0))</f>
        <v>0.013</v>
      </c>
      <c r="K131" s="115" t="n">
        <f aca="false">J131</f>
        <v>0.013</v>
      </c>
      <c r="L131" s="103" t="n">
        <f aca="false">L130</f>
        <v>0</v>
      </c>
      <c r="M131" s="98" t="n">
        <f aca="false">VLOOKUP($A131,[1]!Table,MATCH(M$4,[1]!Curves,0))</f>
        <v>0.01</v>
      </c>
      <c r="N131" s="115" t="n">
        <f aca="false">M131</f>
        <v>0.01</v>
      </c>
      <c r="O131" s="103" t="n">
        <f aca="false">O130</f>
        <v>0</v>
      </c>
      <c r="P131" s="102"/>
      <c r="Q131" s="103" t="n">
        <f aca="false">M131+J131+G131</f>
        <v>4.761</v>
      </c>
      <c r="R131" s="103" t="n">
        <f aca="false">N131+K131+H131</f>
        <v>4.761</v>
      </c>
      <c r="S131" s="103" t="n">
        <f aca="false">O131+L131+I131</f>
        <v>2.115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91" t="n">
        <f aca="false">AK131+AH131+AE131</f>
        <v>0</v>
      </c>
      <c r="AZ131" s="108"/>
      <c r="BA131" s="118" t="n">
        <f aca="false">'EO9904.1'!AW131</f>
        <v>0</v>
      </c>
      <c r="BB131" s="118" t="n">
        <f aca="false">AW131-BA131</f>
        <v>0</v>
      </c>
      <c r="BC131" s="108"/>
    </row>
    <row r="132" customFormat="false" ht="12.75" hidden="false" customHeight="false" outlineLevel="0" collapsed="false">
      <c r="A132" s="25" t="n">
        <f aca="false">EDATE(A131,1)</f>
        <v>40664</v>
      </c>
      <c r="B132" s="114" t="n">
        <f aca="false">'EO9904.1'!B132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98" t="n">
        <f aca="false">VLOOKUP($A132,[1]!Table,MATCH(G$4,[1]!Curves,0))</f>
        <v>4.728</v>
      </c>
      <c r="H132" s="115" t="n">
        <f aca="false">G132</f>
        <v>4.728</v>
      </c>
      <c r="I132" s="120" t="n">
        <f aca="false">I120</f>
        <v>2.115</v>
      </c>
      <c r="J132" s="98" t="n">
        <f aca="false">VLOOKUP($A132,[1]!Table,MATCH(J$4,[1]!Curves,0))</f>
        <v>0.013</v>
      </c>
      <c r="K132" s="115" t="n">
        <f aca="false">J132</f>
        <v>0.013</v>
      </c>
      <c r="L132" s="103" t="n">
        <f aca="false">L131</f>
        <v>0</v>
      </c>
      <c r="M132" s="98" t="n">
        <f aca="false">VLOOKUP($A132,[1]!Table,MATCH(M$4,[1]!Curves,0))</f>
        <v>0.01</v>
      </c>
      <c r="N132" s="115" t="n">
        <f aca="false">M132</f>
        <v>0.01</v>
      </c>
      <c r="O132" s="103" t="n">
        <f aca="false">O131</f>
        <v>0</v>
      </c>
      <c r="P132" s="102"/>
      <c r="Q132" s="103" t="n">
        <f aca="false">M132+J132+G132</f>
        <v>4.751</v>
      </c>
      <c r="R132" s="103" t="n">
        <f aca="false">N132+K132+H132</f>
        <v>4.751</v>
      </c>
      <c r="S132" s="103" t="n">
        <f aca="false">O132+L132+I132</f>
        <v>2.115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91" t="n">
        <f aca="false">AK132+AH132+AE132</f>
        <v>0</v>
      </c>
      <c r="AZ132" s="108"/>
      <c r="BA132" s="118" t="n">
        <f aca="false">'EO9904.1'!AW132</f>
        <v>0</v>
      </c>
      <c r="BB132" s="118" t="n">
        <f aca="false">AW132-BA132</f>
        <v>0</v>
      </c>
      <c r="BC132" s="108"/>
    </row>
    <row r="133" customFormat="false" ht="12.75" hidden="false" customHeight="false" outlineLevel="0" collapsed="false">
      <c r="A133" s="25" t="n">
        <f aca="false">EDATE(A132,1)</f>
        <v>40695</v>
      </c>
      <c r="B133" s="114" t="n">
        <f aca="false">'EO9904.1'!B133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98" t="n">
        <f aca="false">VLOOKUP($A133,[1]!Table,MATCH(G$4,[1]!Curves,0))</f>
        <v>4.748</v>
      </c>
      <c r="H133" s="115" t="n">
        <f aca="false">G133</f>
        <v>4.748</v>
      </c>
      <c r="I133" s="120" t="n">
        <f aca="false">I121</f>
        <v>2.115</v>
      </c>
      <c r="J133" s="98" t="n">
        <f aca="false">VLOOKUP($A133,[1]!Table,MATCH(J$4,[1]!Curves,0))</f>
        <v>0.013</v>
      </c>
      <c r="K133" s="115" t="n">
        <f aca="false">J133</f>
        <v>0.013</v>
      </c>
      <c r="L133" s="103" t="n">
        <f aca="false">L132</f>
        <v>0</v>
      </c>
      <c r="M133" s="98" t="n">
        <f aca="false">VLOOKUP($A133,[1]!Table,MATCH(M$4,[1]!Curves,0))</f>
        <v>0.01</v>
      </c>
      <c r="N133" s="115" t="n">
        <f aca="false">M133</f>
        <v>0.01</v>
      </c>
      <c r="O133" s="103" t="n">
        <f aca="false">O132</f>
        <v>0</v>
      </c>
      <c r="P133" s="102"/>
      <c r="Q133" s="103" t="n">
        <f aca="false">M133+J133+G133</f>
        <v>4.771</v>
      </c>
      <c r="R133" s="103" t="n">
        <f aca="false">N133+K133+H133</f>
        <v>4.771</v>
      </c>
      <c r="S133" s="103" t="n">
        <f aca="false">O133+L133+I133</f>
        <v>2.115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91" t="n">
        <f aca="false">AK133+AH133+AE133</f>
        <v>0</v>
      </c>
      <c r="AZ133" s="108"/>
      <c r="BA133" s="118" t="n">
        <f aca="false">'EO9904.1'!AW133</f>
        <v>0</v>
      </c>
      <c r="BB133" s="118" t="n">
        <f aca="false">AW133-BA133</f>
        <v>0</v>
      </c>
      <c r="BC133" s="108"/>
    </row>
    <row r="134" customFormat="false" ht="12.75" hidden="false" customHeight="false" outlineLevel="0" collapsed="false">
      <c r="A134" s="25" t="n">
        <f aca="false">EDATE(A133,1)</f>
        <v>40725</v>
      </c>
      <c r="B134" s="114" t="n">
        <f aca="false">'EO9904.1'!B134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98" t="n">
        <f aca="false">VLOOKUP($A134,[1]!Table,MATCH(G$4,[1]!Curves,0))</f>
        <v>4.769</v>
      </c>
      <c r="H134" s="115" t="n">
        <f aca="false">G134</f>
        <v>4.769</v>
      </c>
      <c r="I134" s="120" t="n">
        <f aca="false">I122</f>
        <v>2.115</v>
      </c>
      <c r="J134" s="98" t="n">
        <f aca="false">VLOOKUP($A134,[1]!Table,MATCH(J$4,[1]!Curves,0))</f>
        <v>0.013</v>
      </c>
      <c r="K134" s="115" t="n">
        <f aca="false">J134</f>
        <v>0.013</v>
      </c>
      <c r="L134" s="103" t="n">
        <f aca="false">L133</f>
        <v>0</v>
      </c>
      <c r="M134" s="98" t="n">
        <f aca="false">VLOOKUP($A134,[1]!Table,MATCH(M$4,[1]!Curves,0))</f>
        <v>0.01</v>
      </c>
      <c r="N134" s="115" t="n">
        <f aca="false">M134</f>
        <v>0.01</v>
      </c>
      <c r="O134" s="103" t="n">
        <f aca="false">O133</f>
        <v>0</v>
      </c>
      <c r="P134" s="102"/>
      <c r="Q134" s="103" t="n">
        <f aca="false">M134+J134+G134</f>
        <v>4.792</v>
      </c>
      <c r="R134" s="103" t="n">
        <f aca="false">N134+K134+H134</f>
        <v>4.792</v>
      </c>
      <c r="S134" s="103" t="n">
        <f aca="false">O134+L134+I134</f>
        <v>2.115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91" t="n">
        <f aca="false">AK134+AH134+AE134</f>
        <v>0</v>
      </c>
      <c r="AZ134" s="108"/>
      <c r="BA134" s="118" t="n">
        <f aca="false">'EO9904.1'!AW134</f>
        <v>0</v>
      </c>
      <c r="BB134" s="118" t="n">
        <f aca="false">AW134-BA134</f>
        <v>0</v>
      </c>
      <c r="BC134" s="108"/>
    </row>
    <row r="135" customFormat="false" ht="12.75" hidden="false" customHeight="false" outlineLevel="0" collapsed="false">
      <c r="A135" s="25" t="n">
        <f aca="false">EDATE(A134,1)</f>
        <v>40756</v>
      </c>
      <c r="B135" s="114" t="n">
        <f aca="false">'EO9904.1'!B135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98" t="n">
        <f aca="false">VLOOKUP($A135,[1]!Table,MATCH(G$4,[1]!Curves,0))</f>
        <v>4.793</v>
      </c>
      <c r="H135" s="115" t="n">
        <f aca="false">G135</f>
        <v>4.793</v>
      </c>
      <c r="I135" s="120" t="n">
        <f aca="false">I123</f>
        <v>2.115</v>
      </c>
      <c r="J135" s="98" t="n">
        <f aca="false">VLOOKUP($A135,[1]!Table,MATCH(J$4,[1]!Curves,0))</f>
        <v>0.013</v>
      </c>
      <c r="K135" s="115" t="n">
        <f aca="false">J135</f>
        <v>0.013</v>
      </c>
      <c r="L135" s="103" t="n">
        <f aca="false">L134</f>
        <v>0</v>
      </c>
      <c r="M135" s="98" t="n">
        <f aca="false">VLOOKUP($A135,[1]!Table,MATCH(M$4,[1]!Curves,0))</f>
        <v>0.01</v>
      </c>
      <c r="N135" s="115" t="n">
        <f aca="false">M135</f>
        <v>0.01</v>
      </c>
      <c r="O135" s="103" t="n">
        <f aca="false">O134</f>
        <v>0</v>
      </c>
      <c r="P135" s="102"/>
      <c r="Q135" s="103" t="n">
        <f aca="false">M135+J135+G135</f>
        <v>4.816</v>
      </c>
      <c r="R135" s="103" t="n">
        <f aca="false">N135+K135+H135</f>
        <v>4.816</v>
      </c>
      <c r="S135" s="103" t="n">
        <f aca="false">O135+L135+I135</f>
        <v>2.115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91" t="n">
        <f aca="false">AK135+AH135+AE135</f>
        <v>0</v>
      </c>
      <c r="AZ135" s="108"/>
      <c r="BA135" s="118" t="n">
        <f aca="false">'EO9904.1'!AW135</f>
        <v>0</v>
      </c>
      <c r="BB135" s="118" t="n">
        <f aca="false">AW135-BA135</f>
        <v>0</v>
      </c>
      <c r="BC135" s="108"/>
    </row>
    <row r="136" customFormat="false" ht="12.75" hidden="false" customHeight="false" outlineLevel="0" collapsed="false">
      <c r="A136" s="25" t="n">
        <f aca="false">EDATE(A135,1)</f>
        <v>40787</v>
      </c>
      <c r="B136" s="114" t="n">
        <f aca="false">'EO9904.1'!B136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98" t="n">
        <f aca="false">VLOOKUP($A136,[1]!Table,MATCH(G$4,[1]!Curves,0))</f>
        <v>4.803</v>
      </c>
      <c r="H136" s="115" t="n">
        <f aca="false">G136</f>
        <v>4.803</v>
      </c>
      <c r="I136" s="120" t="n">
        <f aca="false">I124</f>
        <v>2.115</v>
      </c>
      <c r="J136" s="98" t="n">
        <f aca="false">VLOOKUP($A136,[1]!Table,MATCH(J$4,[1]!Curves,0))</f>
        <v>0.013</v>
      </c>
      <c r="K136" s="115" t="n">
        <f aca="false">J136</f>
        <v>0.013</v>
      </c>
      <c r="L136" s="103" t="n">
        <f aca="false">L135</f>
        <v>0</v>
      </c>
      <c r="M136" s="98" t="n">
        <f aca="false">VLOOKUP($A136,[1]!Table,MATCH(M$4,[1]!Curves,0))</f>
        <v>0.01</v>
      </c>
      <c r="N136" s="115" t="n">
        <f aca="false">M136</f>
        <v>0.01</v>
      </c>
      <c r="O136" s="103" t="n">
        <f aca="false">O135</f>
        <v>0</v>
      </c>
      <c r="P136" s="102"/>
      <c r="Q136" s="103" t="n">
        <f aca="false">M136+J136+G136</f>
        <v>4.826</v>
      </c>
      <c r="R136" s="103" t="n">
        <f aca="false">N136+K136+H136</f>
        <v>4.826</v>
      </c>
      <c r="S136" s="103" t="n">
        <f aca="false">O136+L136+I136</f>
        <v>2.115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91" t="n">
        <f aca="false">AK136+AH136+AE136</f>
        <v>0</v>
      </c>
      <c r="AZ136" s="108"/>
      <c r="BA136" s="118" t="n">
        <f aca="false">'EO9904.1'!AW136</f>
        <v>0</v>
      </c>
      <c r="BB136" s="118" t="n">
        <f aca="false">AW136-BA136</f>
        <v>0</v>
      </c>
      <c r="BC136" s="108"/>
    </row>
    <row r="137" customFormat="false" ht="12.75" hidden="false" customHeight="false" outlineLevel="0" collapsed="false">
      <c r="A137" s="25" t="n">
        <f aca="false">EDATE(A136,1)</f>
        <v>40817</v>
      </c>
      <c r="B137" s="114" t="n">
        <f aca="false">'EO9904.1'!B137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98" t="n">
        <f aca="false">VLOOKUP($A137,[1]!Table,MATCH(G$4,[1]!Curves,0))</f>
        <v>4.833</v>
      </c>
      <c r="H137" s="115" t="n">
        <f aca="false">G137</f>
        <v>4.833</v>
      </c>
      <c r="I137" s="120" t="n">
        <f aca="false">I125</f>
        <v>2.115</v>
      </c>
      <c r="J137" s="98" t="n">
        <f aca="false">VLOOKUP($A137,[1]!Table,MATCH(J$4,[1]!Curves,0))</f>
        <v>0.013</v>
      </c>
      <c r="K137" s="115" t="n">
        <f aca="false">J137</f>
        <v>0.013</v>
      </c>
      <c r="L137" s="103" t="n">
        <f aca="false">L136</f>
        <v>0</v>
      </c>
      <c r="M137" s="98" t="n">
        <f aca="false">VLOOKUP($A137,[1]!Table,MATCH(M$4,[1]!Curves,0))</f>
        <v>0.01</v>
      </c>
      <c r="N137" s="115" t="n">
        <f aca="false">M137</f>
        <v>0.01</v>
      </c>
      <c r="O137" s="103" t="n">
        <f aca="false">O136</f>
        <v>0</v>
      </c>
      <c r="P137" s="102"/>
      <c r="Q137" s="103" t="n">
        <f aca="false">M137+J137+G137</f>
        <v>4.856</v>
      </c>
      <c r="R137" s="103" t="n">
        <f aca="false">N137+K137+H137</f>
        <v>4.856</v>
      </c>
      <c r="S137" s="103" t="n">
        <f aca="false">O137+L137+I137</f>
        <v>2.115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91" t="n">
        <f aca="false">AK137+AH137+AE137</f>
        <v>0</v>
      </c>
      <c r="AZ137" s="108"/>
      <c r="BA137" s="118" t="n">
        <f aca="false">'EO9904.1'!AW137</f>
        <v>0</v>
      </c>
      <c r="BB137" s="118" t="n">
        <f aca="false">AW137-BA137</f>
        <v>0</v>
      </c>
      <c r="BC137" s="108"/>
    </row>
    <row r="138" customFormat="false" ht="12.75" hidden="false" customHeight="false" outlineLevel="0" collapsed="false">
      <c r="A138" s="25" t="n">
        <f aca="false">EDATE(A137,1)</f>
        <v>40848</v>
      </c>
      <c r="B138" s="114" t="n">
        <f aca="false">'EO9904.1'!B138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98" t="n">
        <f aca="false">VLOOKUP($A138,[1]!Table,MATCH(G$4,[1]!Curves,0))</f>
        <v>4.973</v>
      </c>
      <c r="H138" s="115" t="n">
        <f aca="false">G138</f>
        <v>4.973</v>
      </c>
      <c r="I138" s="120" t="n">
        <f aca="false">I126</f>
        <v>2.115</v>
      </c>
      <c r="J138" s="98" t="n">
        <f aca="false">VLOOKUP($A138,[1]!Table,MATCH(J$4,[1]!Curves,0))</f>
        <v>0.0235</v>
      </c>
      <c r="K138" s="115" t="n">
        <f aca="false">J138</f>
        <v>0.0235</v>
      </c>
      <c r="L138" s="103" t="n">
        <f aca="false">L137</f>
        <v>0</v>
      </c>
      <c r="M138" s="98" t="n">
        <f aca="false">VLOOKUP($A138,[1]!Table,MATCH(M$4,[1]!Curves,0))</f>
        <v>0.015</v>
      </c>
      <c r="N138" s="115" t="n">
        <f aca="false">M138</f>
        <v>0.015</v>
      </c>
      <c r="O138" s="103" t="n">
        <f aca="false">O137</f>
        <v>0</v>
      </c>
      <c r="P138" s="102"/>
      <c r="Q138" s="103" t="n">
        <f aca="false">M138+J138+G138</f>
        <v>5.0115</v>
      </c>
      <c r="R138" s="103" t="n">
        <f aca="false">N138+K138+H138</f>
        <v>5.0115</v>
      </c>
      <c r="S138" s="103" t="n">
        <f aca="false">O138+L138+I138</f>
        <v>2.115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91" t="n">
        <f aca="false">AK138+AH138+AE138</f>
        <v>0</v>
      </c>
      <c r="AZ138" s="108"/>
      <c r="BA138" s="118" t="n">
        <f aca="false">'EO9904.1'!AW138</f>
        <v>0</v>
      </c>
      <c r="BB138" s="118" t="n">
        <f aca="false">AW138-BA138</f>
        <v>0</v>
      </c>
      <c r="BC138" s="108"/>
    </row>
    <row r="139" customFormat="false" ht="12.75" hidden="false" customHeight="false" outlineLevel="0" collapsed="false">
      <c r="A139" s="25" t="n">
        <f aca="false">EDATE(A138,1)</f>
        <v>40878</v>
      </c>
      <c r="B139" s="114" t="n">
        <f aca="false">'EO9904.1'!B139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98" t="n">
        <f aca="false">VLOOKUP($A139,[1]!Table,MATCH(G$4,[1]!Curves,0))</f>
        <v>5.113</v>
      </c>
      <c r="H139" s="115" t="n">
        <f aca="false">G139</f>
        <v>5.113</v>
      </c>
      <c r="I139" s="120" t="n">
        <f aca="false">I127</f>
        <v>2.115</v>
      </c>
      <c r="J139" s="98" t="n">
        <f aca="false">VLOOKUP($A139,[1]!Table,MATCH(J$4,[1]!Curves,0))</f>
        <v>0.0235</v>
      </c>
      <c r="K139" s="115" t="n">
        <f aca="false">J139</f>
        <v>0.0235</v>
      </c>
      <c r="L139" s="103" t="n">
        <f aca="false">L138</f>
        <v>0</v>
      </c>
      <c r="M139" s="98" t="n">
        <f aca="false">VLOOKUP($A139,[1]!Table,MATCH(M$4,[1]!Curves,0))</f>
        <v>0.015</v>
      </c>
      <c r="N139" s="115" t="n">
        <f aca="false">M139</f>
        <v>0.015</v>
      </c>
      <c r="O139" s="103" t="n">
        <f aca="false">O138</f>
        <v>0</v>
      </c>
      <c r="P139" s="102"/>
      <c r="Q139" s="103" t="n">
        <f aca="false">M139+J139+G139</f>
        <v>5.1515</v>
      </c>
      <c r="R139" s="103" t="n">
        <f aca="false">N139+K139+H139</f>
        <v>5.1515</v>
      </c>
      <c r="S139" s="103" t="n">
        <f aca="false">O139+L139+I139</f>
        <v>2.115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91" t="n">
        <f aca="false">AK139+AH139+AE139</f>
        <v>0</v>
      </c>
      <c r="AZ139" s="108"/>
      <c r="BA139" s="118" t="n">
        <f aca="false">'EO9904.1'!AW139</f>
        <v>0</v>
      </c>
      <c r="BB139" s="118" t="n">
        <f aca="false">AW139-BA139</f>
        <v>0</v>
      </c>
      <c r="BC139" s="108"/>
    </row>
    <row r="140" customFormat="false" ht="12.75" hidden="false" customHeight="false" outlineLevel="0" collapsed="false">
      <c r="A140" s="25" t="n">
        <f aca="false">EDATE(A139,1)</f>
        <v>40909</v>
      </c>
      <c r="B140" s="114" t="n">
        <f aca="false">'EO9904.1'!B140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98" t="n">
        <f aca="false">VLOOKUP($A140,[1]!Table,MATCH(G$4,[1]!Curves,0))</f>
        <v>5.188</v>
      </c>
      <c r="H140" s="115" t="n">
        <f aca="false">G140</f>
        <v>5.188</v>
      </c>
      <c r="I140" s="120" t="n">
        <f aca="false">I128</f>
        <v>2.115</v>
      </c>
      <c r="J140" s="98" t="n">
        <f aca="false">VLOOKUP($A140,[1]!Table,MATCH(J$4,[1]!Curves,0))</f>
        <v>0.0235</v>
      </c>
      <c r="K140" s="115" t="n">
        <f aca="false">J140</f>
        <v>0.0235</v>
      </c>
      <c r="L140" s="103" t="n">
        <f aca="false">L139</f>
        <v>0</v>
      </c>
      <c r="M140" s="98" t="n">
        <f aca="false">VLOOKUP($A140,[1]!Table,MATCH(M$4,[1]!Curves,0))</f>
        <v>0.015</v>
      </c>
      <c r="N140" s="115" t="n">
        <f aca="false">M140</f>
        <v>0.015</v>
      </c>
      <c r="O140" s="103" t="n">
        <f aca="false">O139</f>
        <v>0</v>
      </c>
      <c r="P140" s="102"/>
      <c r="Q140" s="103" t="n">
        <f aca="false">M140+J140+G140</f>
        <v>5.2265</v>
      </c>
      <c r="R140" s="103" t="n">
        <f aca="false">N140+K140+H140</f>
        <v>5.2265</v>
      </c>
      <c r="S140" s="103" t="n">
        <f aca="false">O140+L140+I140</f>
        <v>2.115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91" t="n">
        <f aca="false">AK140+AH140+AE140</f>
        <v>0</v>
      </c>
      <c r="AZ140" s="108"/>
      <c r="BA140" s="118" t="n">
        <f aca="false">'EO9904.1'!AW140</f>
        <v>0</v>
      </c>
      <c r="BB140" s="118" t="n">
        <f aca="false">AW140-BA140</f>
        <v>0</v>
      </c>
      <c r="BC140" s="108"/>
    </row>
    <row r="141" customFormat="false" ht="12.75" hidden="false" customHeight="false" outlineLevel="0" collapsed="false">
      <c r="A141" s="25" t="n">
        <f aca="false">EDATE(A140,1)</f>
        <v>40940</v>
      </c>
      <c r="B141" s="114" t="n">
        <f aca="false">'EO9904.1'!B141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98" t="n">
        <f aca="false">VLOOKUP($A141,[1]!Table,MATCH(G$4,[1]!Curves,0))</f>
        <v>5.068</v>
      </c>
      <c r="H141" s="115" t="n">
        <f aca="false">G141</f>
        <v>5.068</v>
      </c>
      <c r="I141" s="120" t="n">
        <f aca="false">I129</f>
        <v>2.115</v>
      </c>
      <c r="J141" s="98" t="n">
        <f aca="false">VLOOKUP($A141,[1]!Table,MATCH(J$4,[1]!Curves,0))</f>
        <v>0.0235</v>
      </c>
      <c r="K141" s="115" t="n">
        <f aca="false">J141</f>
        <v>0.0235</v>
      </c>
      <c r="L141" s="103" t="n">
        <f aca="false">L140</f>
        <v>0</v>
      </c>
      <c r="M141" s="98" t="n">
        <f aca="false">VLOOKUP($A141,[1]!Table,MATCH(M$4,[1]!Curves,0))</f>
        <v>0.015</v>
      </c>
      <c r="N141" s="115" t="n">
        <f aca="false">M141</f>
        <v>0.015</v>
      </c>
      <c r="O141" s="103" t="n">
        <f aca="false">O140</f>
        <v>0</v>
      </c>
      <c r="P141" s="102"/>
      <c r="Q141" s="103" t="n">
        <f aca="false">M141+J141+G141</f>
        <v>5.1065</v>
      </c>
      <c r="R141" s="103" t="n">
        <f aca="false">N141+K141+H141</f>
        <v>5.1065</v>
      </c>
      <c r="S141" s="103" t="n">
        <f aca="false">O141+L141+I141</f>
        <v>2.115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91" t="n">
        <f aca="false">AK141+AH141+AE141</f>
        <v>0</v>
      </c>
      <c r="AZ141" s="108"/>
      <c r="BA141" s="118" t="n">
        <f aca="false">'EO9904.1'!AW141</f>
        <v>0</v>
      </c>
      <c r="BB141" s="118" t="n">
        <f aca="false">AW141-BA141</f>
        <v>0</v>
      </c>
      <c r="BC141" s="108"/>
    </row>
    <row r="142" customFormat="false" ht="12.75" hidden="false" customHeight="false" outlineLevel="0" collapsed="false">
      <c r="A142" s="25" t="n">
        <f aca="false">EDATE(A141,1)</f>
        <v>40969</v>
      </c>
      <c r="B142" s="114" t="n">
        <f aca="false">'EO9904.1'!B142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98" t="n">
        <f aca="false">VLOOKUP($A142,[1]!Table,MATCH(G$4,[1]!Curves,0))</f>
        <v>4.943</v>
      </c>
      <c r="H142" s="115" t="n">
        <f aca="false">G142</f>
        <v>4.943</v>
      </c>
      <c r="I142" s="120" t="n">
        <f aca="false">I130</f>
        <v>2.115</v>
      </c>
      <c r="J142" s="98" t="n">
        <f aca="false">VLOOKUP($A142,[1]!Table,MATCH(J$4,[1]!Curves,0))</f>
        <v>0.0235</v>
      </c>
      <c r="K142" s="115" t="n">
        <f aca="false">J142</f>
        <v>0.0235</v>
      </c>
      <c r="L142" s="103" t="n">
        <f aca="false">L141</f>
        <v>0</v>
      </c>
      <c r="M142" s="98" t="n">
        <f aca="false">VLOOKUP($A142,[1]!Table,MATCH(M$4,[1]!Curves,0))</f>
        <v>0.015</v>
      </c>
      <c r="N142" s="115" t="n">
        <f aca="false">M142</f>
        <v>0.015</v>
      </c>
      <c r="O142" s="103" t="n">
        <f aca="false">O141</f>
        <v>0</v>
      </c>
      <c r="P142" s="102"/>
      <c r="Q142" s="103" t="n">
        <f aca="false">M142+J142+G142</f>
        <v>4.9815</v>
      </c>
      <c r="R142" s="103" t="n">
        <f aca="false">N142+K142+H142</f>
        <v>4.9815</v>
      </c>
      <c r="S142" s="103" t="n">
        <f aca="false">O142+L142+I142</f>
        <v>2.115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91" t="n">
        <f aca="false">AK142+AH142+AE142</f>
        <v>0</v>
      </c>
      <c r="AZ142" s="108"/>
      <c r="BA142" s="118" t="n">
        <f aca="false">'EO9904.1'!AW142</f>
        <v>0</v>
      </c>
      <c r="BB142" s="118" t="n">
        <f aca="false">AW142-BA142</f>
        <v>0</v>
      </c>
      <c r="BC142" s="108"/>
    </row>
    <row r="143" customFormat="false" ht="12.75" hidden="false" customHeight="false" outlineLevel="0" collapsed="false">
      <c r="A143" s="25" t="n">
        <f aca="false">EDATE(A142,1)</f>
        <v>41000</v>
      </c>
      <c r="B143" s="114" t="n">
        <f aca="false">'EO9904.1'!B143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98" t="n">
        <f aca="false">VLOOKUP($A143,[1]!Table,MATCH(G$4,[1]!Curves,0))</f>
        <v>4.813</v>
      </c>
      <c r="H143" s="115" t="n">
        <f aca="false">G143</f>
        <v>4.813</v>
      </c>
      <c r="I143" s="120" t="n">
        <f aca="false">I131</f>
        <v>2.115</v>
      </c>
      <c r="J143" s="98" t="n">
        <f aca="false">VLOOKUP($A143,[1]!Table,MATCH(J$4,[1]!Curves,0))</f>
        <v>0.013</v>
      </c>
      <c r="K143" s="115" t="n">
        <f aca="false">J143</f>
        <v>0.013</v>
      </c>
      <c r="L143" s="103" t="n">
        <f aca="false">L142</f>
        <v>0</v>
      </c>
      <c r="M143" s="98" t="n">
        <f aca="false">VLOOKUP($A143,[1]!Table,MATCH(M$4,[1]!Curves,0))</f>
        <v>0.01</v>
      </c>
      <c r="N143" s="115" t="n">
        <f aca="false">M143</f>
        <v>0.01</v>
      </c>
      <c r="O143" s="103" t="n">
        <f aca="false">O142</f>
        <v>0</v>
      </c>
      <c r="P143" s="102"/>
      <c r="Q143" s="103" t="n">
        <f aca="false">M143+J143+G143</f>
        <v>4.836</v>
      </c>
      <c r="R143" s="103" t="n">
        <f aca="false">N143+K143+H143</f>
        <v>4.836</v>
      </c>
      <c r="S143" s="103" t="n">
        <f aca="false">O143+L143+I143</f>
        <v>2.115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91" t="n">
        <f aca="false">AK143+AH143+AE143</f>
        <v>0</v>
      </c>
      <c r="AZ143" s="108"/>
      <c r="BA143" s="118" t="n">
        <f aca="false">'EO9904.1'!AW143</f>
        <v>0</v>
      </c>
      <c r="BB143" s="118" t="n">
        <f aca="false">AW143-BA143</f>
        <v>0</v>
      </c>
      <c r="BC143" s="108"/>
    </row>
    <row r="144" customFormat="false" ht="12.75" hidden="false" customHeight="false" outlineLevel="0" collapsed="false">
      <c r="A144" s="25" t="n">
        <f aca="false">EDATE(A143,1)</f>
        <v>41030</v>
      </c>
      <c r="B144" s="114" t="n">
        <f aca="false">'EO9904.1'!B144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98" t="n">
        <f aca="false">VLOOKUP($A144,[1]!Table,MATCH(G$4,[1]!Curves,0))</f>
        <v>4.803</v>
      </c>
      <c r="H144" s="115" t="n">
        <f aca="false">G144</f>
        <v>4.803</v>
      </c>
      <c r="I144" s="120" t="n">
        <f aca="false">I132</f>
        <v>2.115</v>
      </c>
      <c r="J144" s="98" t="n">
        <f aca="false">VLOOKUP($A144,[1]!Table,MATCH(J$4,[1]!Curves,0))</f>
        <v>0.013</v>
      </c>
      <c r="K144" s="115" t="n">
        <f aca="false">J144</f>
        <v>0.013</v>
      </c>
      <c r="L144" s="103" t="n">
        <f aca="false">L143</f>
        <v>0</v>
      </c>
      <c r="M144" s="98" t="n">
        <f aca="false">VLOOKUP($A144,[1]!Table,MATCH(M$4,[1]!Curves,0))</f>
        <v>0.01</v>
      </c>
      <c r="N144" s="115" t="n">
        <f aca="false">M144</f>
        <v>0.01</v>
      </c>
      <c r="O144" s="103" t="n">
        <f aca="false">O143</f>
        <v>0</v>
      </c>
      <c r="P144" s="102"/>
      <c r="Q144" s="103" t="n">
        <f aca="false">M144+J144+G144</f>
        <v>4.826</v>
      </c>
      <c r="R144" s="103" t="n">
        <f aca="false">N144+K144+H144</f>
        <v>4.826</v>
      </c>
      <c r="S144" s="103" t="n">
        <f aca="false">O144+L144+I144</f>
        <v>2.115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91" t="n">
        <f aca="false">AK144+AH144+AE144</f>
        <v>0</v>
      </c>
      <c r="AZ144" s="108"/>
      <c r="BA144" s="118" t="n">
        <f aca="false">'EO9904.1'!AW144</f>
        <v>0</v>
      </c>
      <c r="BB144" s="118" t="n">
        <f aca="false">AW144-BA144</f>
        <v>0</v>
      </c>
      <c r="BC144" s="108"/>
    </row>
    <row r="145" customFormat="false" ht="12.75" hidden="false" customHeight="false" outlineLevel="0" collapsed="false">
      <c r="A145" s="25" t="n">
        <f aca="false">EDATE(A144,1)</f>
        <v>41061</v>
      </c>
      <c r="B145" s="114" t="n">
        <f aca="false">'EO9904.1'!B145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98" t="n">
        <f aca="false">VLOOKUP($A145,[1]!Table,MATCH(G$4,[1]!Curves,0))</f>
        <v>4.823</v>
      </c>
      <c r="H145" s="115" t="n">
        <f aca="false">G145</f>
        <v>4.823</v>
      </c>
      <c r="I145" s="120" t="n">
        <f aca="false">I133</f>
        <v>2.115</v>
      </c>
      <c r="J145" s="98" t="n">
        <f aca="false">VLOOKUP($A145,[1]!Table,MATCH(J$4,[1]!Curves,0))</f>
        <v>0.013</v>
      </c>
      <c r="K145" s="115" t="n">
        <f aca="false">J145</f>
        <v>0.013</v>
      </c>
      <c r="L145" s="103" t="n">
        <f aca="false">L144</f>
        <v>0</v>
      </c>
      <c r="M145" s="98" t="n">
        <f aca="false">VLOOKUP($A145,[1]!Table,MATCH(M$4,[1]!Curves,0))</f>
        <v>0.01</v>
      </c>
      <c r="N145" s="115" t="n">
        <f aca="false">M145</f>
        <v>0.01</v>
      </c>
      <c r="O145" s="103" t="n">
        <f aca="false">O144</f>
        <v>0</v>
      </c>
      <c r="P145" s="102"/>
      <c r="Q145" s="103" t="n">
        <f aca="false">M145+J145+G145</f>
        <v>4.846</v>
      </c>
      <c r="R145" s="103" t="n">
        <f aca="false">N145+K145+H145</f>
        <v>4.846</v>
      </c>
      <c r="S145" s="103" t="n">
        <f aca="false">O145+L145+I145</f>
        <v>2.115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91" t="n">
        <f aca="false">AK145+AH145+AE145</f>
        <v>0</v>
      </c>
      <c r="AZ145" s="108"/>
      <c r="BA145" s="118" t="n">
        <f aca="false">'EO9904.1'!AW145</f>
        <v>0</v>
      </c>
      <c r="BB145" s="118" t="n">
        <f aca="false">AW145-BA145</f>
        <v>0</v>
      </c>
      <c r="BC145" s="108"/>
    </row>
    <row r="146" customFormat="false" ht="12.75" hidden="false" customHeight="false" outlineLevel="0" collapsed="false">
      <c r="A146" s="25" t="n">
        <f aca="false">EDATE(A145,1)</f>
        <v>41091</v>
      </c>
      <c r="B146" s="114" t="n">
        <f aca="false">'EO9904.1'!B146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98" t="n">
        <f aca="false">VLOOKUP($A146,[1]!Table,MATCH(G$4,[1]!Curves,0))</f>
        <v>4.844</v>
      </c>
      <c r="H146" s="115" t="n">
        <f aca="false">G146</f>
        <v>4.844</v>
      </c>
      <c r="I146" s="120" t="n">
        <f aca="false">I134</f>
        <v>2.115</v>
      </c>
      <c r="J146" s="98" t="n">
        <f aca="false">VLOOKUP($A146,[1]!Table,MATCH(J$4,[1]!Curves,0))</f>
        <v>0.013</v>
      </c>
      <c r="K146" s="115" t="n">
        <f aca="false">J146</f>
        <v>0.013</v>
      </c>
      <c r="L146" s="103" t="n">
        <f aca="false">L145</f>
        <v>0</v>
      </c>
      <c r="M146" s="98" t="n">
        <f aca="false">VLOOKUP($A146,[1]!Table,MATCH(M$4,[1]!Curves,0))</f>
        <v>0.01</v>
      </c>
      <c r="N146" s="115" t="n">
        <f aca="false">M146</f>
        <v>0.01</v>
      </c>
      <c r="O146" s="103" t="n">
        <f aca="false">O145</f>
        <v>0</v>
      </c>
      <c r="P146" s="102"/>
      <c r="Q146" s="103" t="n">
        <f aca="false">M146+J146+G146</f>
        <v>4.867</v>
      </c>
      <c r="R146" s="103" t="n">
        <f aca="false">N146+K146+H146</f>
        <v>4.867</v>
      </c>
      <c r="S146" s="103" t="n">
        <f aca="false">O146+L146+I146</f>
        <v>2.115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91" t="n">
        <f aca="false">AK146+AH146+AE146</f>
        <v>0</v>
      </c>
      <c r="AZ146" s="108"/>
      <c r="BA146" s="118" t="n">
        <f aca="false">'EO9904.1'!AW146</f>
        <v>0</v>
      </c>
      <c r="BB146" s="118" t="n">
        <f aca="false">AW146-BA146</f>
        <v>0</v>
      </c>
      <c r="BC146" s="108"/>
    </row>
    <row r="147" customFormat="false" ht="12.75" hidden="false" customHeight="false" outlineLevel="0" collapsed="false">
      <c r="A147" s="25" t="n">
        <f aca="false">EDATE(A146,1)</f>
        <v>41122</v>
      </c>
      <c r="B147" s="114" t="n">
        <f aca="false">'EO9904.1'!B147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98" t="n">
        <f aca="false">VLOOKUP($A147,[1]!Table,MATCH(G$4,[1]!Curves,0))</f>
        <v>4.868</v>
      </c>
      <c r="H147" s="115" t="n">
        <f aca="false">G147</f>
        <v>4.868</v>
      </c>
      <c r="I147" s="120" t="n">
        <f aca="false">I135</f>
        <v>2.115</v>
      </c>
      <c r="J147" s="98" t="n">
        <f aca="false">VLOOKUP($A147,[1]!Table,MATCH(J$4,[1]!Curves,0))</f>
        <v>0.013</v>
      </c>
      <c r="K147" s="115" t="n">
        <f aca="false">J147</f>
        <v>0.013</v>
      </c>
      <c r="L147" s="103" t="n">
        <f aca="false">L146</f>
        <v>0</v>
      </c>
      <c r="M147" s="98" t="n">
        <f aca="false">VLOOKUP($A147,[1]!Table,MATCH(M$4,[1]!Curves,0))</f>
        <v>0.01</v>
      </c>
      <c r="N147" s="115" t="n">
        <f aca="false">M147</f>
        <v>0.01</v>
      </c>
      <c r="O147" s="103" t="n">
        <f aca="false">O146</f>
        <v>0</v>
      </c>
      <c r="P147" s="102"/>
      <c r="Q147" s="103" t="n">
        <f aca="false">M147+J147+G147</f>
        <v>4.891</v>
      </c>
      <c r="R147" s="103" t="n">
        <f aca="false">N147+K147+H147</f>
        <v>4.891</v>
      </c>
      <c r="S147" s="103" t="n">
        <f aca="false">O147+L147+I147</f>
        <v>2.115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91" t="n">
        <f aca="false">AK147+AH147+AE147</f>
        <v>0</v>
      </c>
      <c r="AZ147" s="108"/>
      <c r="BA147" s="118" t="n">
        <f aca="false">'EO9904.1'!AW147</f>
        <v>0</v>
      </c>
      <c r="BB147" s="118" t="n">
        <f aca="false">AW147-BA147</f>
        <v>0</v>
      </c>
      <c r="BC147" s="108"/>
    </row>
    <row r="148" customFormat="false" ht="12.75" hidden="false" customHeight="false" outlineLevel="0" collapsed="false">
      <c r="A148" s="25" t="n">
        <f aca="false">EDATE(A147,1)</f>
        <v>41153</v>
      </c>
      <c r="B148" s="114" t="n">
        <f aca="false">'EO9904.1'!B148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98" t="n">
        <f aca="false">VLOOKUP($A148,[1]!Table,MATCH(G$4,[1]!Curves,0))</f>
        <v>4.878</v>
      </c>
      <c r="H148" s="115" t="n">
        <f aca="false">G148</f>
        <v>4.878</v>
      </c>
      <c r="I148" s="120" t="n">
        <f aca="false">I136</f>
        <v>2.115</v>
      </c>
      <c r="J148" s="98" t="n">
        <f aca="false">VLOOKUP($A148,[1]!Table,MATCH(J$4,[1]!Curves,0))</f>
        <v>0.013</v>
      </c>
      <c r="K148" s="115" t="n">
        <f aca="false">J148</f>
        <v>0.013</v>
      </c>
      <c r="L148" s="103" t="n">
        <f aca="false">L147</f>
        <v>0</v>
      </c>
      <c r="M148" s="98" t="n">
        <f aca="false">VLOOKUP($A148,[1]!Table,MATCH(M$4,[1]!Curves,0))</f>
        <v>0.01</v>
      </c>
      <c r="N148" s="115" t="n">
        <f aca="false">M148</f>
        <v>0.01</v>
      </c>
      <c r="O148" s="103" t="n">
        <f aca="false">O147</f>
        <v>0</v>
      </c>
      <c r="P148" s="102"/>
      <c r="Q148" s="103" t="n">
        <f aca="false">M148+J148+G148</f>
        <v>4.901</v>
      </c>
      <c r="R148" s="103" t="n">
        <f aca="false">N148+K148+H148</f>
        <v>4.901</v>
      </c>
      <c r="S148" s="103" t="n">
        <f aca="false">O148+L148+I148</f>
        <v>2.115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91" t="n">
        <f aca="false">AK148+AH148+AE148</f>
        <v>0</v>
      </c>
      <c r="AZ148" s="108"/>
      <c r="BA148" s="118" t="n">
        <f aca="false">'EO9904.1'!AW148</f>
        <v>0</v>
      </c>
      <c r="BB148" s="118" t="n">
        <f aca="false">AW148-BA148</f>
        <v>0</v>
      </c>
      <c r="BC148" s="108"/>
    </row>
    <row r="149" customFormat="false" ht="12.75" hidden="false" customHeight="false" outlineLevel="0" collapsed="false">
      <c r="A149" s="25" t="n">
        <f aca="false">EDATE(A148,1)</f>
        <v>41183</v>
      </c>
      <c r="B149" s="114" t="n">
        <f aca="false">'EO9904.1'!B149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98" t="n">
        <f aca="false">VLOOKUP($A149,[1]!Table,MATCH(G$4,[1]!Curves,0))</f>
        <v>4.908</v>
      </c>
      <c r="H149" s="115" t="n">
        <f aca="false">G149</f>
        <v>4.908</v>
      </c>
      <c r="I149" s="120" t="n">
        <f aca="false">I137</f>
        <v>2.115</v>
      </c>
      <c r="J149" s="98" t="n">
        <f aca="false">VLOOKUP($A149,[1]!Table,MATCH(J$4,[1]!Curves,0))</f>
        <v>0.013</v>
      </c>
      <c r="K149" s="115" t="n">
        <f aca="false">J149</f>
        <v>0.013</v>
      </c>
      <c r="L149" s="103" t="n">
        <f aca="false">L148</f>
        <v>0</v>
      </c>
      <c r="M149" s="98" t="n">
        <f aca="false">VLOOKUP($A149,[1]!Table,MATCH(M$4,[1]!Curves,0))</f>
        <v>0.01</v>
      </c>
      <c r="N149" s="115" t="n">
        <f aca="false">M149</f>
        <v>0.01</v>
      </c>
      <c r="O149" s="103" t="n">
        <f aca="false">O148</f>
        <v>0</v>
      </c>
      <c r="P149" s="102"/>
      <c r="Q149" s="103" t="n">
        <f aca="false">M149+J149+G149</f>
        <v>4.931</v>
      </c>
      <c r="R149" s="103" t="n">
        <f aca="false">N149+K149+H149</f>
        <v>4.931</v>
      </c>
      <c r="S149" s="103" t="n">
        <f aca="false">O149+L149+I149</f>
        <v>2.115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91" t="n">
        <f aca="false">AK149+AH149+AE149</f>
        <v>0</v>
      </c>
      <c r="AZ149" s="108"/>
      <c r="BA149" s="118" t="n">
        <f aca="false">'EO9904.1'!AW149</f>
        <v>0</v>
      </c>
      <c r="BB149" s="118" t="n">
        <f aca="false">AW149-BA149</f>
        <v>0</v>
      </c>
      <c r="BC149" s="108"/>
    </row>
    <row r="150" customFormat="false" ht="12.75" hidden="false" customHeight="false" outlineLevel="0" collapsed="false">
      <c r="A150" s="25" t="n">
        <f aca="false">EDATE(A149,1)</f>
        <v>41214</v>
      </c>
      <c r="B150" s="114" t="n">
        <f aca="false">'EO9904.1'!B150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98" t="n">
        <f aca="false">VLOOKUP($A150,[1]!Table,MATCH(G$4,[1]!Curves,0))</f>
        <v>5.048</v>
      </c>
      <c r="H150" s="115" t="n">
        <f aca="false">G150</f>
        <v>5.048</v>
      </c>
      <c r="I150" s="120" t="n">
        <f aca="false">I138</f>
        <v>2.115</v>
      </c>
      <c r="J150" s="98" t="n">
        <f aca="false">VLOOKUP($A150,[1]!Table,MATCH(J$4,[1]!Curves,0))</f>
        <v>0.0235</v>
      </c>
      <c r="K150" s="115" t="n">
        <f aca="false">J150</f>
        <v>0.0235</v>
      </c>
      <c r="L150" s="103" t="n">
        <f aca="false">L149</f>
        <v>0</v>
      </c>
      <c r="M150" s="98" t="n">
        <f aca="false">VLOOKUP($A150,[1]!Table,MATCH(M$4,[1]!Curves,0))</f>
        <v>0.015</v>
      </c>
      <c r="N150" s="115" t="n">
        <f aca="false">M150</f>
        <v>0.015</v>
      </c>
      <c r="O150" s="103" t="n">
        <f aca="false">O149</f>
        <v>0</v>
      </c>
      <c r="P150" s="102"/>
      <c r="Q150" s="103" t="n">
        <f aca="false">M150+J150+G150</f>
        <v>5.0865</v>
      </c>
      <c r="R150" s="103" t="n">
        <f aca="false">N150+K150+H150</f>
        <v>5.0865</v>
      </c>
      <c r="S150" s="103" t="n">
        <f aca="false">O150+L150+I150</f>
        <v>2.115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91" t="n">
        <f aca="false">AK150+AH150+AE150</f>
        <v>0</v>
      </c>
      <c r="AZ150" s="108"/>
      <c r="BA150" s="118" t="n">
        <f aca="false">'EO9904.1'!AW150</f>
        <v>0</v>
      </c>
      <c r="BB150" s="118" t="n">
        <f aca="false">AW150-BA150</f>
        <v>0</v>
      </c>
      <c r="BC150" s="108"/>
    </row>
    <row r="151" customFormat="false" ht="12.75" hidden="false" customHeight="false" outlineLevel="0" collapsed="false">
      <c r="A151" s="25" t="n">
        <f aca="false">EDATE(A150,1)</f>
        <v>41244</v>
      </c>
      <c r="B151" s="114" t="n">
        <f aca="false">'EO9904.1'!B151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98" t="n">
        <f aca="false">VLOOKUP($A151,[1]!Table,MATCH(G$4,[1]!Curves,0))</f>
        <v>5.188</v>
      </c>
      <c r="H151" s="115" t="n">
        <f aca="false">G151</f>
        <v>5.188</v>
      </c>
      <c r="I151" s="120" t="n">
        <f aca="false">I139</f>
        <v>2.115</v>
      </c>
      <c r="J151" s="98" t="n">
        <f aca="false">VLOOKUP($A151,[1]!Table,MATCH(J$4,[1]!Curves,0))</f>
        <v>0.0235</v>
      </c>
      <c r="K151" s="115" t="n">
        <f aca="false">J151</f>
        <v>0.0235</v>
      </c>
      <c r="L151" s="103" t="n">
        <f aca="false">L150</f>
        <v>0</v>
      </c>
      <c r="M151" s="98" t="n">
        <f aca="false">VLOOKUP($A151,[1]!Table,MATCH(M$4,[1]!Curves,0))</f>
        <v>0.015</v>
      </c>
      <c r="N151" s="115" t="n">
        <f aca="false">M151</f>
        <v>0.015</v>
      </c>
      <c r="O151" s="103" t="n">
        <f aca="false">O150</f>
        <v>0</v>
      </c>
      <c r="P151" s="102"/>
      <c r="Q151" s="103" t="n">
        <f aca="false">M151+J151+G151</f>
        <v>5.2265</v>
      </c>
      <c r="R151" s="103" t="n">
        <f aca="false">N151+K151+H151</f>
        <v>5.2265</v>
      </c>
      <c r="S151" s="103" t="n">
        <f aca="false">O151+L151+I151</f>
        <v>2.115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91" t="n">
        <f aca="false">AK151+AH151+AE151</f>
        <v>0</v>
      </c>
      <c r="AZ151" s="108"/>
      <c r="BA151" s="118" t="n">
        <f aca="false">'EO9904.1'!AW151</f>
        <v>0</v>
      </c>
      <c r="BB151" s="118" t="n">
        <f aca="false">AW151-BA151</f>
        <v>0</v>
      </c>
      <c r="BC151" s="108"/>
    </row>
    <row r="152" customFormat="false" ht="12.75" hidden="false" customHeight="false" outlineLevel="0" collapsed="false">
      <c r="A152" s="25" t="n">
        <f aca="false">EDATE(A151,1)</f>
        <v>41275</v>
      </c>
      <c r="B152" s="114" t="n">
        <f aca="false">'EO9904.1'!B152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98" t="n">
        <f aca="false">VLOOKUP($A152,[1]!Table,MATCH(G$4,[1]!Curves,0))</f>
        <v>5.268</v>
      </c>
      <c r="H152" s="115" t="n">
        <f aca="false">G152</f>
        <v>5.268</v>
      </c>
      <c r="I152" s="120" t="n">
        <f aca="false">I140</f>
        <v>2.115</v>
      </c>
      <c r="J152" s="98" t="n">
        <f aca="false">VLOOKUP($A152,[1]!Table,MATCH(J$4,[1]!Curves,0))</f>
        <v>0.0235</v>
      </c>
      <c r="K152" s="115" t="n">
        <f aca="false">J152</f>
        <v>0.0235</v>
      </c>
      <c r="L152" s="103" t="n">
        <f aca="false">L151</f>
        <v>0</v>
      </c>
      <c r="M152" s="98" t="n">
        <f aca="false">VLOOKUP($A152,[1]!Table,MATCH(M$4,[1]!Curves,0))</f>
        <v>0.015</v>
      </c>
      <c r="N152" s="115" t="n">
        <f aca="false">M152</f>
        <v>0.015</v>
      </c>
      <c r="O152" s="103" t="n">
        <f aca="false">O151</f>
        <v>0</v>
      </c>
      <c r="P152" s="102"/>
      <c r="Q152" s="103" t="n">
        <f aca="false">M152+J152+G152</f>
        <v>5.3065</v>
      </c>
      <c r="R152" s="103" t="n">
        <f aca="false">N152+K152+H152</f>
        <v>5.3065</v>
      </c>
      <c r="S152" s="103" t="n">
        <f aca="false">O152+L152+I152</f>
        <v>2.115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91" t="n">
        <f aca="false">AK152+AH152+AE152</f>
        <v>0</v>
      </c>
      <c r="AZ152" s="108"/>
      <c r="BA152" s="118" t="n">
        <f aca="false">'EO9904.1'!AW152</f>
        <v>0</v>
      </c>
      <c r="BB152" s="118" t="n">
        <f aca="false">AW152-BA152</f>
        <v>0</v>
      </c>
      <c r="BC152" s="108"/>
    </row>
    <row r="153" customFormat="false" ht="12.75" hidden="false" customHeight="false" outlineLevel="0" collapsed="false">
      <c r="A153" s="25" t="n">
        <f aca="false">EDATE(A152,1)</f>
        <v>41306</v>
      </c>
      <c r="B153" s="114" t="n">
        <f aca="false">'EO9904.1'!B153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98" t="n">
        <f aca="false">VLOOKUP($A153,[1]!Table,MATCH(G$4,[1]!Curves,0))</f>
        <v>5.148</v>
      </c>
      <c r="H153" s="115" t="n">
        <f aca="false">G153</f>
        <v>5.148</v>
      </c>
      <c r="I153" s="120" t="n">
        <f aca="false">I141</f>
        <v>2.115</v>
      </c>
      <c r="J153" s="98" t="n">
        <f aca="false">VLOOKUP($A153,[1]!Table,MATCH(J$4,[1]!Curves,0))</f>
        <v>0.0235</v>
      </c>
      <c r="K153" s="115" t="n">
        <f aca="false">J153</f>
        <v>0.0235</v>
      </c>
      <c r="L153" s="103" t="n">
        <f aca="false">L152</f>
        <v>0</v>
      </c>
      <c r="M153" s="98" t="n">
        <f aca="false">VLOOKUP($A153,[1]!Table,MATCH(M$4,[1]!Curves,0))</f>
        <v>0.015</v>
      </c>
      <c r="N153" s="115" t="n">
        <f aca="false">M153</f>
        <v>0.015</v>
      </c>
      <c r="O153" s="103" t="n">
        <f aca="false">O152</f>
        <v>0</v>
      </c>
      <c r="P153" s="102"/>
      <c r="Q153" s="103" t="n">
        <f aca="false">M153+J153+G153</f>
        <v>5.1865</v>
      </c>
      <c r="R153" s="103" t="n">
        <f aca="false">N153+K153+H153</f>
        <v>5.1865</v>
      </c>
      <c r="S153" s="103" t="n">
        <f aca="false">O153+L153+I153</f>
        <v>2.115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91" t="n">
        <f aca="false">AK153+AH153+AE153</f>
        <v>0</v>
      </c>
      <c r="AZ153" s="108"/>
      <c r="BA153" s="118" t="n">
        <f aca="false">'EO9904.1'!AW153</f>
        <v>0</v>
      </c>
      <c r="BB153" s="118" t="n">
        <f aca="false">AW153-BA153</f>
        <v>0</v>
      </c>
      <c r="BC153" s="108"/>
    </row>
    <row r="154" customFormat="false" ht="12.75" hidden="false" customHeight="false" outlineLevel="0" collapsed="false">
      <c r="A154" s="25" t="n">
        <f aca="false">EDATE(A153,1)</f>
        <v>41334</v>
      </c>
      <c r="B154" s="114" t="n">
        <f aca="false">'EO9904.1'!B154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98" t="n">
        <f aca="false">VLOOKUP($A154,[1]!Table,MATCH(G$4,[1]!Curves,0))</f>
        <v>5.023</v>
      </c>
      <c r="H154" s="115" t="n">
        <f aca="false">G154</f>
        <v>5.023</v>
      </c>
      <c r="I154" s="120" t="n">
        <f aca="false">I142</f>
        <v>2.115</v>
      </c>
      <c r="J154" s="98" t="n">
        <f aca="false">VLOOKUP($A154,[1]!Table,MATCH(J$4,[1]!Curves,0))</f>
        <v>0.0235</v>
      </c>
      <c r="K154" s="115" t="n">
        <f aca="false">J154</f>
        <v>0.0235</v>
      </c>
      <c r="L154" s="103" t="n">
        <f aca="false">L153</f>
        <v>0</v>
      </c>
      <c r="M154" s="98" t="n">
        <f aca="false">VLOOKUP($A154,[1]!Table,MATCH(M$4,[1]!Curves,0))</f>
        <v>0.015</v>
      </c>
      <c r="N154" s="115" t="n">
        <f aca="false">M154</f>
        <v>0.015</v>
      </c>
      <c r="O154" s="103" t="n">
        <f aca="false">O153</f>
        <v>0</v>
      </c>
      <c r="P154" s="102"/>
      <c r="Q154" s="103" t="n">
        <f aca="false">M154+J154+G154</f>
        <v>5.0615</v>
      </c>
      <c r="R154" s="103" t="n">
        <f aca="false">N154+K154+H154</f>
        <v>5.0615</v>
      </c>
      <c r="S154" s="103" t="n">
        <f aca="false">O154+L154+I154</f>
        <v>2.115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91" t="n">
        <f aca="false">AK154+AH154+AE154</f>
        <v>0</v>
      </c>
      <c r="AZ154" s="108"/>
      <c r="BA154" s="118" t="n">
        <f aca="false">'EO9904.1'!AW154</f>
        <v>0</v>
      </c>
      <c r="BB154" s="118" t="n">
        <f aca="false">AW154-BA154</f>
        <v>0</v>
      </c>
      <c r="BC154" s="108"/>
    </row>
    <row r="155" customFormat="false" ht="12.75" hidden="false" customHeight="false" outlineLevel="0" collapsed="false">
      <c r="A155" s="25" t="n">
        <f aca="false">EDATE(A154,1)</f>
        <v>41365</v>
      </c>
      <c r="B155" s="114" t="n">
        <f aca="false">'EO9904.1'!B155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98" t="n">
        <f aca="false">VLOOKUP($A155,[1]!Table,MATCH(G$4,[1]!Curves,0))</f>
        <v>4.893</v>
      </c>
      <c r="H155" s="115" t="n">
        <f aca="false">G155</f>
        <v>4.893</v>
      </c>
      <c r="I155" s="120" t="n">
        <f aca="false">I143</f>
        <v>2.115</v>
      </c>
      <c r="J155" s="98" t="n">
        <f aca="false">VLOOKUP($A155,[1]!Table,MATCH(J$4,[1]!Curves,0))</f>
        <v>0.013</v>
      </c>
      <c r="K155" s="115" t="n">
        <f aca="false">J155</f>
        <v>0.013</v>
      </c>
      <c r="L155" s="103" t="n">
        <f aca="false">L154</f>
        <v>0</v>
      </c>
      <c r="M155" s="98" t="n">
        <f aca="false">VLOOKUP($A155,[1]!Table,MATCH(M$4,[1]!Curves,0))</f>
        <v>0.01</v>
      </c>
      <c r="N155" s="115" t="n">
        <f aca="false">M155</f>
        <v>0.01</v>
      </c>
      <c r="O155" s="103" t="n">
        <f aca="false">O154</f>
        <v>0</v>
      </c>
      <c r="P155" s="102"/>
      <c r="Q155" s="103" t="n">
        <f aca="false">M155+J155+G155</f>
        <v>4.916</v>
      </c>
      <c r="R155" s="103" t="n">
        <f aca="false">N155+K155+H155</f>
        <v>4.916</v>
      </c>
      <c r="S155" s="103" t="n">
        <f aca="false">O155+L155+I155</f>
        <v>2.115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91" t="n">
        <f aca="false">AK155+AH155+AE155</f>
        <v>0</v>
      </c>
      <c r="AZ155" s="108"/>
      <c r="BA155" s="118" t="n">
        <f aca="false">'EO9904.1'!AW155</f>
        <v>0</v>
      </c>
      <c r="BB155" s="118" t="n">
        <f aca="false">AW155-BA155</f>
        <v>0</v>
      </c>
      <c r="BC155" s="108"/>
    </row>
    <row r="156" customFormat="false" ht="12.75" hidden="false" customHeight="false" outlineLevel="0" collapsed="false">
      <c r="A156" s="25" t="n">
        <f aca="false">EDATE(A155,1)</f>
        <v>41395</v>
      </c>
      <c r="B156" s="114" t="n">
        <f aca="false">'EO9904.1'!B156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98" t="n">
        <f aca="false">VLOOKUP($A156,[1]!Table,MATCH(G$4,[1]!Curves,0))</f>
        <v>4.883</v>
      </c>
      <c r="H156" s="115" t="n">
        <f aca="false">G156</f>
        <v>4.883</v>
      </c>
      <c r="I156" s="120" t="n">
        <f aca="false">I144</f>
        <v>2.115</v>
      </c>
      <c r="J156" s="98" t="n">
        <f aca="false">VLOOKUP($A156,[1]!Table,MATCH(J$4,[1]!Curves,0))</f>
        <v>0.013</v>
      </c>
      <c r="K156" s="115" t="n">
        <f aca="false">J156</f>
        <v>0.013</v>
      </c>
      <c r="L156" s="103" t="n">
        <f aca="false">L155</f>
        <v>0</v>
      </c>
      <c r="M156" s="98" t="n">
        <f aca="false">VLOOKUP($A156,[1]!Table,MATCH(M$4,[1]!Curves,0))</f>
        <v>0.01</v>
      </c>
      <c r="N156" s="115" t="n">
        <f aca="false">M156</f>
        <v>0.01</v>
      </c>
      <c r="O156" s="103" t="n">
        <f aca="false">O155</f>
        <v>0</v>
      </c>
      <c r="P156" s="102"/>
      <c r="Q156" s="103" t="n">
        <f aca="false">M156+J156+G156</f>
        <v>4.906</v>
      </c>
      <c r="R156" s="103" t="n">
        <f aca="false">N156+K156+H156</f>
        <v>4.906</v>
      </c>
      <c r="S156" s="103" t="n">
        <f aca="false">O156+L156+I156</f>
        <v>2.115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91" t="n">
        <f aca="false">AK156+AH156+AE156</f>
        <v>0</v>
      </c>
      <c r="AZ156" s="108"/>
      <c r="BA156" s="118" t="n">
        <f aca="false">'EO9904.1'!AW156</f>
        <v>0</v>
      </c>
      <c r="BB156" s="118" t="n">
        <f aca="false">AW156-BA156</f>
        <v>0</v>
      </c>
      <c r="BC156" s="108"/>
    </row>
    <row r="157" customFormat="false" ht="12.75" hidden="false" customHeight="false" outlineLevel="0" collapsed="false">
      <c r="A157" s="25" t="n">
        <f aca="false">EDATE(A156,1)</f>
        <v>41426</v>
      </c>
      <c r="B157" s="114" t="n">
        <f aca="false">'EO9904.1'!B157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98" t="n">
        <f aca="false">VLOOKUP($A157,[1]!Table,MATCH(G$4,[1]!Curves,0))</f>
        <v>4.903</v>
      </c>
      <c r="H157" s="115" t="n">
        <f aca="false">G157</f>
        <v>4.903</v>
      </c>
      <c r="I157" s="120" t="n">
        <f aca="false">I145</f>
        <v>2.115</v>
      </c>
      <c r="J157" s="98" t="n">
        <f aca="false">VLOOKUP($A157,[1]!Table,MATCH(J$4,[1]!Curves,0))</f>
        <v>0.013</v>
      </c>
      <c r="K157" s="115" t="n">
        <f aca="false">J157</f>
        <v>0.013</v>
      </c>
      <c r="L157" s="103" t="n">
        <f aca="false">L156</f>
        <v>0</v>
      </c>
      <c r="M157" s="98" t="n">
        <f aca="false">VLOOKUP($A157,[1]!Table,MATCH(M$4,[1]!Curves,0))</f>
        <v>0.01</v>
      </c>
      <c r="N157" s="115" t="n">
        <f aca="false">M157</f>
        <v>0.01</v>
      </c>
      <c r="O157" s="103" t="n">
        <f aca="false">O156</f>
        <v>0</v>
      </c>
      <c r="P157" s="102"/>
      <c r="Q157" s="103" t="n">
        <f aca="false">M157+J157+G157</f>
        <v>4.926</v>
      </c>
      <c r="R157" s="103" t="n">
        <f aca="false">N157+K157+H157</f>
        <v>4.926</v>
      </c>
      <c r="S157" s="103" t="n">
        <f aca="false">O157+L157+I157</f>
        <v>2.115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91" t="n">
        <f aca="false">AK157+AH157+AE157</f>
        <v>0</v>
      </c>
      <c r="AZ157" s="108"/>
      <c r="BA157" s="118" t="n">
        <f aca="false">'EO9904.1'!AW157</f>
        <v>0</v>
      </c>
      <c r="BB157" s="118" t="n">
        <f aca="false">AW157-BA157</f>
        <v>0</v>
      </c>
      <c r="BC157" s="108"/>
    </row>
    <row r="158" customFormat="false" ht="12.75" hidden="false" customHeight="false" outlineLevel="0" collapsed="false">
      <c r="A158" s="25" t="n">
        <f aca="false">EDATE(A157,1)</f>
        <v>41456</v>
      </c>
      <c r="B158" s="114" t="n">
        <f aca="false">'EO9904.1'!B158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98" t="n">
        <f aca="false">VLOOKUP($A158,[1]!Table,MATCH(G$4,[1]!Curves,0))</f>
        <v>4.924</v>
      </c>
      <c r="H158" s="115" t="n">
        <f aca="false">G158</f>
        <v>4.924</v>
      </c>
      <c r="I158" s="120" t="n">
        <f aca="false">I146</f>
        <v>2.115</v>
      </c>
      <c r="J158" s="98" t="n">
        <f aca="false">VLOOKUP($A158,[1]!Table,MATCH(J$4,[1]!Curves,0))</f>
        <v>0.013</v>
      </c>
      <c r="K158" s="115" t="n">
        <f aca="false">J158</f>
        <v>0.013</v>
      </c>
      <c r="L158" s="103" t="n">
        <f aca="false">L157</f>
        <v>0</v>
      </c>
      <c r="M158" s="98" t="n">
        <f aca="false">VLOOKUP($A158,[1]!Table,MATCH(M$4,[1]!Curves,0))</f>
        <v>0.01</v>
      </c>
      <c r="N158" s="115" t="n">
        <f aca="false">M158</f>
        <v>0.01</v>
      </c>
      <c r="O158" s="103" t="n">
        <f aca="false">O157</f>
        <v>0</v>
      </c>
      <c r="P158" s="102"/>
      <c r="Q158" s="103" t="n">
        <f aca="false">M158+J158+G158</f>
        <v>4.947</v>
      </c>
      <c r="R158" s="103" t="n">
        <f aca="false">N158+K158+H158</f>
        <v>4.947</v>
      </c>
      <c r="S158" s="103" t="n">
        <f aca="false">O158+L158+I158</f>
        <v>2.115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91" t="n">
        <f aca="false">AK158+AH158+AE158</f>
        <v>0</v>
      </c>
      <c r="AZ158" s="108"/>
      <c r="BA158" s="118" t="n">
        <f aca="false">'EO9904.1'!AW158</f>
        <v>0</v>
      </c>
      <c r="BB158" s="118" t="n">
        <f aca="false">AW158-BA158</f>
        <v>0</v>
      </c>
      <c r="BC158" s="108"/>
    </row>
    <row r="159" customFormat="false" ht="12.75" hidden="false" customHeight="false" outlineLevel="0" collapsed="false">
      <c r="A159" s="25" t="n">
        <f aca="false">EDATE(A158,1)</f>
        <v>41487</v>
      </c>
      <c r="B159" s="114" t="n">
        <f aca="false">'EO9904.1'!B159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98" t="n">
        <f aca="false">VLOOKUP($A159,[1]!Table,MATCH(G$4,[1]!Curves,0))</f>
        <v>4.948</v>
      </c>
      <c r="H159" s="115" t="n">
        <f aca="false">G159</f>
        <v>4.948</v>
      </c>
      <c r="I159" s="120" t="n">
        <f aca="false">I147</f>
        <v>2.115</v>
      </c>
      <c r="J159" s="98" t="n">
        <f aca="false">VLOOKUP($A159,[1]!Table,MATCH(J$4,[1]!Curves,0))</f>
        <v>0.013</v>
      </c>
      <c r="K159" s="115" t="n">
        <f aca="false">J159</f>
        <v>0.013</v>
      </c>
      <c r="L159" s="103" t="n">
        <f aca="false">L158</f>
        <v>0</v>
      </c>
      <c r="M159" s="98" t="n">
        <f aca="false">VLOOKUP($A159,[1]!Table,MATCH(M$4,[1]!Curves,0))</f>
        <v>0.01</v>
      </c>
      <c r="N159" s="115" t="n">
        <f aca="false">M159</f>
        <v>0.01</v>
      </c>
      <c r="O159" s="103" t="n">
        <f aca="false">O158</f>
        <v>0</v>
      </c>
      <c r="P159" s="102"/>
      <c r="Q159" s="103" t="n">
        <f aca="false">M159+J159+G159</f>
        <v>4.971</v>
      </c>
      <c r="R159" s="103" t="n">
        <f aca="false">N159+K159+H159</f>
        <v>4.971</v>
      </c>
      <c r="S159" s="103" t="n">
        <f aca="false">O159+L159+I159</f>
        <v>2.115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91" t="n">
        <f aca="false">AK159+AH159+AE159</f>
        <v>0</v>
      </c>
      <c r="AZ159" s="108"/>
      <c r="BA159" s="118" t="n">
        <f aca="false">'EO9904.1'!AW159</f>
        <v>0</v>
      </c>
      <c r="BB159" s="118" t="n">
        <f aca="false">AW159-BA159</f>
        <v>0</v>
      </c>
      <c r="BC159" s="108"/>
    </row>
    <row r="160" customFormat="false" ht="12.75" hidden="false" customHeight="false" outlineLevel="0" collapsed="false">
      <c r="A160" s="25" t="n">
        <f aca="false">EDATE(A159,1)</f>
        <v>41518</v>
      </c>
      <c r="B160" s="114" t="n">
        <f aca="false">'EO9904.1'!B160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98" t="n">
        <f aca="false">VLOOKUP($A160,[1]!Table,MATCH(G$4,[1]!Curves,0))</f>
        <v>4.958</v>
      </c>
      <c r="H160" s="115" t="n">
        <f aca="false">G160</f>
        <v>4.958</v>
      </c>
      <c r="I160" s="120" t="n">
        <f aca="false">I148</f>
        <v>2.115</v>
      </c>
      <c r="J160" s="98" t="n">
        <f aca="false">VLOOKUP($A160,[1]!Table,MATCH(J$4,[1]!Curves,0))</f>
        <v>0.013</v>
      </c>
      <c r="K160" s="115" t="n">
        <f aca="false">J160</f>
        <v>0.013</v>
      </c>
      <c r="L160" s="103" t="n">
        <f aca="false">L159</f>
        <v>0</v>
      </c>
      <c r="M160" s="98" t="n">
        <f aca="false">VLOOKUP($A160,[1]!Table,MATCH(M$4,[1]!Curves,0))</f>
        <v>0.01</v>
      </c>
      <c r="N160" s="115" t="n">
        <f aca="false">M160</f>
        <v>0.01</v>
      </c>
      <c r="O160" s="103" t="n">
        <f aca="false">O159</f>
        <v>0</v>
      </c>
      <c r="P160" s="102"/>
      <c r="Q160" s="103" t="n">
        <f aca="false">M160+J160+G160</f>
        <v>4.981</v>
      </c>
      <c r="R160" s="103" t="n">
        <f aca="false">N160+K160+H160</f>
        <v>4.981</v>
      </c>
      <c r="S160" s="103" t="n">
        <f aca="false">O160+L160+I160</f>
        <v>2.115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91" t="n">
        <f aca="false">AK160+AH160+AE160</f>
        <v>0</v>
      </c>
      <c r="AZ160" s="108"/>
      <c r="BA160" s="118" t="n">
        <f aca="false">'EO9904.1'!AW160</f>
        <v>0</v>
      </c>
      <c r="BB160" s="118" t="n">
        <f aca="false">AW160-BA160</f>
        <v>0</v>
      </c>
      <c r="BC160" s="108"/>
    </row>
    <row r="161" customFormat="false" ht="12.75" hidden="false" customHeight="false" outlineLevel="0" collapsed="false">
      <c r="A161" s="25" t="n">
        <f aca="false">EDATE(A160,1)</f>
        <v>41548</v>
      </c>
      <c r="B161" s="114" t="n">
        <f aca="false">'EO9904.1'!B161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98" t="n">
        <f aca="false">VLOOKUP($A161,[1]!Table,MATCH(G$4,[1]!Curves,0))</f>
        <v>4.988</v>
      </c>
      <c r="H161" s="115" t="n">
        <f aca="false">G161</f>
        <v>4.988</v>
      </c>
      <c r="I161" s="120" t="n">
        <f aca="false">I149</f>
        <v>2.115</v>
      </c>
      <c r="J161" s="98" t="n">
        <f aca="false">VLOOKUP($A161,[1]!Table,MATCH(J$4,[1]!Curves,0))</f>
        <v>0.013</v>
      </c>
      <c r="K161" s="115" t="n">
        <f aca="false">J161</f>
        <v>0.013</v>
      </c>
      <c r="L161" s="103" t="n">
        <f aca="false">L160</f>
        <v>0</v>
      </c>
      <c r="M161" s="98" t="n">
        <f aca="false">VLOOKUP($A161,[1]!Table,MATCH(M$4,[1]!Curves,0))</f>
        <v>0.01</v>
      </c>
      <c r="N161" s="115" t="n">
        <f aca="false">M161</f>
        <v>0.01</v>
      </c>
      <c r="O161" s="103" t="n">
        <f aca="false">O160</f>
        <v>0</v>
      </c>
      <c r="P161" s="102"/>
      <c r="Q161" s="103" t="n">
        <f aca="false">M161+J161+G161</f>
        <v>5.011</v>
      </c>
      <c r="R161" s="103" t="n">
        <f aca="false">N161+K161+H161</f>
        <v>5.011</v>
      </c>
      <c r="S161" s="103" t="n">
        <f aca="false">O161+L161+I161</f>
        <v>2.115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91" t="n">
        <f aca="false">AK161+AH161+AE161</f>
        <v>0</v>
      </c>
      <c r="AZ161" s="108"/>
      <c r="BA161" s="118" t="n">
        <f aca="false">'EO9904.1'!AW161</f>
        <v>0</v>
      </c>
      <c r="BB161" s="118" t="n">
        <f aca="false">AW161-BA161</f>
        <v>0</v>
      </c>
      <c r="BC161" s="108"/>
    </row>
    <row r="162" customFormat="false" ht="12.75" hidden="false" customHeight="false" outlineLevel="0" collapsed="false">
      <c r="A162" s="25" t="n">
        <f aca="false">EDATE(A161,1)</f>
        <v>41579</v>
      </c>
      <c r="B162" s="114" t="n">
        <f aca="false">'EO9904.1'!B162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98" t="n">
        <f aca="false">VLOOKUP($A162,[1]!Table,MATCH(G$4,[1]!Curves,0))</f>
        <v>5.128</v>
      </c>
      <c r="H162" s="115" t="n">
        <f aca="false">G162</f>
        <v>5.128</v>
      </c>
      <c r="I162" s="120" t="n">
        <f aca="false">I150</f>
        <v>2.115</v>
      </c>
      <c r="J162" s="98" t="n">
        <f aca="false">VLOOKUP($A162,[1]!Table,MATCH(J$4,[1]!Curves,0))</f>
        <v>0.0235</v>
      </c>
      <c r="K162" s="115" t="n">
        <f aca="false">J162</f>
        <v>0.0235</v>
      </c>
      <c r="L162" s="103" t="n">
        <f aca="false">L161</f>
        <v>0</v>
      </c>
      <c r="M162" s="98" t="n">
        <f aca="false">VLOOKUP($A162,[1]!Table,MATCH(M$4,[1]!Curves,0))</f>
        <v>0.015</v>
      </c>
      <c r="N162" s="115" t="n">
        <f aca="false">M162</f>
        <v>0.015</v>
      </c>
      <c r="O162" s="103" t="n">
        <f aca="false">O161</f>
        <v>0</v>
      </c>
      <c r="P162" s="102"/>
      <c r="Q162" s="103" t="n">
        <f aca="false">M162+J162+G162</f>
        <v>5.1665</v>
      </c>
      <c r="R162" s="103" t="n">
        <f aca="false">N162+K162+H162</f>
        <v>5.1665</v>
      </c>
      <c r="S162" s="103" t="n">
        <f aca="false">O162+L162+I162</f>
        <v>2.115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91" t="n">
        <f aca="false">AK162+AH162+AE162</f>
        <v>0</v>
      </c>
      <c r="AZ162" s="108"/>
      <c r="BA162" s="118" t="n">
        <f aca="false">'EO9904.1'!AW162</f>
        <v>0</v>
      </c>
      <c r="BB162" s="118" t="n">
        <f aca="false">AW162-BA162</f>
        <v>0</v>
      </c>
      <c r="BC162" s="108"/>
    </row>
    <row r="163" customFormat="false" ht="12.75" hidden="false" customHeight="false" outlineLevel="0" collapsed="false">
      <c r="A163" s="25" t="n">
        <f aca="false">EDATE(A162,1)</f>
        <v>41609</v>
      </c>
      <c r="B163" s="114" t="n">
        <f aca="false">'EO9904.1'!B163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98" t="n">
        <f aca="false">VLOOKUP($A163,[1]!Table,MATCH(G$4,[1]!Curves,0))</f>
        <v>5.268</v>
      </c>
      <c r="H163" s="115" t="n">
        <f aca="false">G163</f>
        <v>5.268</v>
      </c>
      <c r="I163" s="120" t="n">
        <f aca="false">I151</f>
        <v>2.115</v>
      </c>
      <c r="J163" s="98" t="n">
        <f aca="false">VLOOKUP($A163,[1]!Table,MATCH(J$4,[1]!Curves,0))</f>
        <v>0.0235</v>
      </c>
      <c r="K163" s="115" t="n">
        <f aca="false">J163</f>
        <v>0.0235</v>
      </c>
      <c r="L163" s="103" t="n">
        <f aca="false">L162</f>
        <v>0</v>
      </c>
      <c r="M163" s="98" t="n">
        <f aca="false">VLOOKUP($A163,[1]!Table,MATCH(M$4,[1]!Curves,0))</f>
        <v>0.015</v>
      </c>
      <c r="N163" s="115" t="n">
        <f aca="false">M163</f>
        <v>0.015</v>
      </c>
      <c r="O163" s="103" t="n">
        <f aca="false">O162</f>
        <v>0</v>
      </c>
      <c r="P163" s="102"/>
      <c r="Q163" s="103" t="n">
        <f aca="false">M163+J163+G163</f>
        <v>5.3065</v>
      </c>
      <c r="R163" s="103" t="n">
        <f aca="false">N163+K163+H163</f>
        <v>5.3065</v>
      </c>
      <c r="S163" s="103" t="n">
        <f aca="false">O163+L163+I163</f>
        <v>2.115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91" t="n">
        <f aca="false">AK163+AH163+AE163</f>
        <v>0</v>
      </c>
      <c r="AZ163" s="108"/>
      <c r="BA163" s="118" t="n">
        <f aca="false">'EO9904.1'!AW163</f>
        <v>0</v>
      </c>
      <c r="BB163" s="118" t="n">
        <f aca="false">AW163-BA163</f>
        <v>0</v>
      </c>
      <c r="BC163" s="108"/>
    </row>
    <row r="164" customFormat="false" ht="12.75" hidden="false" customHeight="false" outlineLevel="0" collapsed="false">
      <c r="A164" s="25" t="n">
        <f aca="false">EDATE(A163,1)</f>
        <v>41640</v>
      </c>
      <c r="B164" s="114" t="n">
        <f aca="false">'EO9904.1'!B164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98" t="n">
        <f aca="false">VLOOKUP($A164,[1]!Table,MATCH(G$4,[1]!Curves,0))</f>
        <v>5.353</v>
      </c>
      <c r="H164" s="115" t="n">
        <f aca="false">G164</f>
        <v>5.353</v>
      </c>
      <c r="I164" s="120" t="n">
        <f aca="false">I152</f>
        <v>2.115</v>
      </c>
      <c r="J164" s="98" t="n">
        <f aca="false">VLOOKUP($A164,[1]!Table,MATCH(J$4,[1]!Curves,0))</f>
        <v>0.0235</v>
      </c>
      <c r="K164" s="115" t="n">
        <f aca="false">J164</f>
        <v>0.0235</v>
      </c>
      <c r="L164" s="103" t="n">
        <f aca="false">L163</f>
        <v>0</v>
      </c>
      <c r="M164" s="98" t="n">
        <f aca="false">VLOOKUP($A164,[1]!Table,MATCH(M$4,[1]!Curves,0))</f>
        <v>0.015</v>
      </c>
      <c r="N164" s="115" t="n">
        <f aca="false">M164</f>
        <v>0.015</v>
      </c>
      <c r="O164" s="103" t="n">
        <f aca="false">O163</f>
        <v>0</v>
      </c>
      <c r="P164" s="102"/>
      <c r="Q164" s="103" t="n">
        <f aca="false">M164+J164+G164</f>
        <v>5.3915</v>
      </c>
      <c r="R164" s="103" t="n">
        <f aca="false">N164+K164+H164</f>
        <v>5.3915</v>
      </c>
      <c r="S164" s="103" t="n">
        <f aca="false">O164+L164+I164</f>
        <v>2.115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91" t="n">
        <f aca="false">AK164+AH164+AE164</f>
        <v>0</v>
      </c>
      <c r="AZ164" s="108"/>
      <c r="BA164" s="118" t="n">
        <f aca="false">'EO9904.1'!AW164</f>
        <v>0</v>
      </c>
      <c r="BB164" s="118" t="n">
        <f aca="false">AW164-BA164</f>
        <v>0</v>
      </c>
      <c r="BC164" s="108"/>
    </row>
    <row r="165" customFormat="false" ht="12.75" hidden="false" customHeight="false" outlineLevel="0" collapsed="false">
      <c r="A165" s="25" t="n">
        <f aca="false">EDATE(A164,1)</f>
        <v>41671</v>
      </c>
      <c r="B165" s="114" t="n">
        <f aca="false">'EO9904.1'!B165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98" t="n">
        <f aca="false">VLOOKUP($A165,[1]!Table,MATCH(G$4,[1]!Curves,0))</f>
        <v>5.233</v>
      </c>
      <c r="H165" s="115" t="n">
        <f aca="false">G165</f>
        <v>5.233</v>
      </c>
      <c r="I165" s="120" t="n">
        <f aca="false">I153</f>
        <v>2.115</v>
      </c>
      <c r="J165" s="98" t="n">
        <f aca="false">VLOOKUP($A165,[1]!Table,MATCH(J$4,[1]!Curves,0))</f>
        <v>0.0235</v>
      </c>
      <c r="K165" s="115" t="n">
        <f aca="false">J165</f>
        <v>0.0235</v>
      </c>
      <c r="L165" s="103" t="n">
        <f aca="false">L164</f>
        <v>0</v>
      </c>
      <c r="M165" s="98" t="n">
        <f aca="false">VLOOKUP($A165,[1]!Table,MATCH(M$4,[1]!Curves,0))</f>
        <v>0.015</v>
      </c>
      <c r="N165" s="115" t="n">
        <f aca="false">M165</f>
        <v>0.015</v>
      </c>
      <c r="O165" s="103" t="n">
        <f aca="false">O164</f>
        <v>0</v>
      </c>
      <c r="P165" s="102"/>
      <c r="Q165" s="103" t="n">
        <f aca="false">M165+J165+G165</f>
        <v>5.2715</v>
      </c>
      <c r="R165" s="103" t="n">
        <f aca="false">N165+K165+H165</f>
        <v>5.2715</v>
      </c>
      <c r="S165" s="103" t="n">
        <f aca="false">O165+L165+I165</f>
        <v>2.115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91" t="n">
        <f aca="false">AK165+AH165+AE165</f>
        <v>0</v>
      </c>
      <c r="AZ165" s="108"/>
      <c r="BA165" s="118" t="n">
        <f aca="false">'EO9904.1'!AW165</f>
        <v>0</v>
      </c>
      <c r="BB165" s="118" t="n">
        <f aca="false">AW165-BA165</f>
        <v>0</v>
      </c>
      <c r="BC165" s="108"/>
    </row>
    <row r="166" customFormat="false" ht="12.75" hidden="false" customHeight="false" outlineLevel="0" collapsed="false">
      <c r="A166" s="25" t="n">
        <f aca="false">EDATE(A165,1)</f>
        <v>41699</v>
      </c>
      <c r="B166" s="114" t="n">
        <f aca="false">'EO9904.1'!B166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98" t="n">
        <f aca="false">VLOOKUP($A166,[1]!Table,MATCH(G$4,[1]!Curves,0))</f>
        <v>5.108</v>
      </c>
      <c r="H166" s="115" t="n">
        <f aca="false">G166</f>
        <v>5.108</v>
      </c>
      <c r="I166" s="120" t="n">
        <f aca="false">I154</f>
        <v>2.115</v>
      </c>
      <c r="J166" s="98" t="n">
        <f aca="false">VLOOKUP($A166,[1]!Table,MATCH(J$4,[1]!Curves,0))</f>
        <v>0.0235</v>
      </c>
      <c r="K166" s="115" t="n">
        <f aca="false">J166</f>
        <v>0.0235</v>
      </c>
      <c r="L166" s="103" t="n">
        <f aca="false">L165</f>
        <v>0</v>
      </c>
      <c r="M166" s="98" t="n">
        <f aca="false">VLOOKUP($A166,[1]!Table,MATCH(M$4,[1]!Curves,0))</f>
        <v>0.015</v>
      </c>
      <c r="N166" s="115" t="n">
        <f aca="false">M166</f>
        <v>0.015</v>
      </c>
      <c r="O166" s="103" t="n">
        <f aca="false">O165</f>
        <v>0</v>
      </c>
      <c r="P166" s="102"/>
      <c r="Q166" s="103" t="n">
        <f aca="false">M166+J166+G166</f>
        <v>5.1465</v>
      </c>
      <c r="R166" s="103" t="n">
        <f aca="false">N166+K166+H166</f>
        <v>5.1465</v>
      </c>
      <c r="S166" s="103" t="n">
        <f aca="false">O166+L166+I166</f>
        <v>2.115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91" t="n">
        <f aca="false">AK166+AH166+AE166</f>
        <v>0</v>
      </c>
      <c r="AZ166" s="108"/>
      <c r="BA166" s="118" t="n">
        <f aca="false">'EO9904.1'!AW166</f>
        <v>0</v>
      </c>
      <c r="BB166" s="118" t="n">
        <f aca="false">AW166-BA166</f>
        <v>0</v>
      </c>
      <c r="BC166" s="108"/>
    </row>
    <row r="167" customFormat="false" ht="12.75" hidden="false" customHeight="false" outlineLevel="0" collapsed="false">
      <c r="A167" s="25" t="n">
        <f aca="false">EDATE(A166,1)</f>
        <v>41730</v>
      </c>
      <c r="B167" s="114" t="n">
        <f aca="false">'EO9904.1'!B167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98" t="n">
        <f aca="false">VLOOKUP($A167,[1]!Table,MATCH(G$4,[1]!Curves,0))</f>
        <v>4.978</v>
      </c>
      <c r="H167" s="115" t="n">
        <f aca="false">G167</f>
        <v>4.978</v>
      </c>
      <c r="I167" s="120" t="n">
        <f aca="false">I155</f>
        <v>2.115</v>
      </c>
      <c r="J167" s="98" t="n">
        <f aca="false">VLOOKUP($A167,[1]!Table,MATCH(J$4,[1]!Curves,0))</f>
        <v>0.013</v>
      </c>
      <c r="K167" s="115" t="n">
        <f aca="false">J167</f>
        <v>0.013</v>
      </c>
      <c r="L167" s="103" t="n">
        <f aca="false">L166</f>
        <v>0</v>
      </c>
      <c r="M167" s="98" t="n">
        <f aca="false">VLOOKUP($A167,[1]!Table,MATCH(M$4,[1]!Curves,0))</f>
        <v>0.01</v>
      </c>
      <c r="N167" s="115" t="n">
        <f aca="false">M167</f>
        <v>0.01</v>
      </c>
      <c r="O167" s="103" t="n">
        <f aca="false">O166</f>
        <v>0</v>
      </c>
      <c r="P167" s="102"/>
      <c r="Q167" s="103" t="n">
        <f aca="false">M167+J167+G167</f>
        <v>5.001</v>
      </c>
      <c r="R167" s="103" t="n">
        <f aca="false">N167+K167+H167</f>
        <v>5.001</v>
      </c>
      <c r="S167" s="103" t="n">
        <f aca="false">O167+L167+I167</f>
        <v>2.115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91" t="n">
        <f aca="false">AK167+AH167+AE167</f>
        <v>0</v>
      </c>
      <c r="AZ167" s="108"/>
      <c r="BA167" s="118" t="n">
        <f aca="false">'EO9904.1'!AW167</f>
        <v>0</v>
      </c>
      <c r="BB167" s="118" t="n">
        <f aca="false">AW167-BA167</f>
        <v>0</v>
      </c>
      <c r="BC167" s="108"/>
    </row>
    <row r="168" customFormat="false" ht="12.75" hidden="false" customHeight="false" outlineLevel="0" collapsed="false">
      <c r="A168" s="25" t="n">
        <f aca="false">EDATE(A167,1)</f>
        <v>41760</v>
      </c>
      <c r="B168" s="114" t="n">
        <f aca="false">'EO9904.1'!B168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98" t="n">
        <f aca="false">VLOOKUP($A168,[1]!Table,MATCH(G$4,[1]!Curves,0))</f>
        <v>4.968</v>
      </c>
      <c r="H168" s="115" t="n">
        <f aca="false">G168</f>
        <v>4.968</v>
      </c>
      <c r="I168" s="120" t="n">
        <f aca="false">I156</f>
        <v>2.115</v>
      </c>
      <c r="J168" s="98" t="n">
        <f aca="false">VLOOKUP($A168,[1]!Table,MATCH(J$4,[1]!Curves,0))</f>
        <v>0.013</v>
      </c>
      <c r="K168" s="115" t="n">
        <f aca="false">J168</f>
        <v>0.013</v>
      </c>
      <c r="L168" s="103" t="n">
        <f aca="false">L167</f>
        <v>0</v>
      </c>
      <c r="M168" s="98" t="n">
        <f aca="false">VLOOKUP($A168,[1]!Table,MATCH(M$4,[1]!Curves,0))</f>
        <v>0.01</v>
      </c>
      <c r="N168" s="115" t="n">
        <f aca="false">M168</f>
        <v>0.01</v>
      </c>
      <c r="O168" s="103" t="n">
        <f aca="false">O167</f>
        <v>0</v>
      </c>
      <c r="P168" s="102"/>
      <c r="Q168" s="103" t="n">
        <f aca="false">M168+J168+G168</f>
        <v>4.991</v>
      </c>
      <c r="R168" s="103" t="n">
        <f aca="false">N168+K168+H168</f>
        <v>4.991</v>
      </c>
      <c r="S168" s="103" t="n">
        <f aca="false">O168+L168+I168</f>
        <v>2.115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91" t="n">
        <f aca="false">AK168+AH168+AE168</f>
        <v>0</v>
      </c>
      <c r="AZ168" s="108"/>
      <c r="BA168" s="118" t="n">
        <f aca="false">'EO9904.1'!AW168</f>
        <v>0</v>
      </c>
      <c r="BB168" s="118" t="n">
        <f aca="false">AW168-BA168</f>
        <v>0</v>
      </c>
      <c r="BC168" s="108"/>
    </row>
    <row r="169" customFormat="false" ht="12.75" hidden="false" customHeight="false" outlineLevel="0" collapsed="false">
      <c r="A169" s="25" t="n">
        <f aca="false">EDATE(A168,1)</f>
        <v>41791</v>
      </c>
      <c r="B169" s="114" t="n">
        <f aca="false">'EO9904.1'!B169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98" t="n">
        <f aca="false">VLOOKUP($A169,[1]!Table,MATCH(G$4,[1]!Curves,0))</f>
        <v>4.988</v>
      </c>
      <c r="H169" s="115" t="n">
        <f aca="false">G169</f>
        <v>4.988</v>
      </c>
      <c r="I169" s="120" t="n">
        <f aca="false">I157</f>
        <v>2.115</v>
      </c>
      <c r="J169" s="98" t="n">
        <f aca="false">VLOOKUP($A169,[1]!Table,MATCH(J$4,[1]!Curves,0))</f>
        <v>0.013</v>
      </c>
      <c r="K169" s="115" t="n">
        <f aca="false">J169</f>
        <v>0.013</v>
      </c>
      <c r="L169" s="103" t="n">
        <f aca="false">L168</f>
        <v>0</v>
      </c>
      <c r="M169" s="98" t="n">
        <f aca="false">VLOOKUP($A169,[1]!Table,MATCH(M$4,[1]!Curves,0))</f>
        <v>0.01</v>
      </c>
      <c r="N169" s="115" t="n">
        <f aca="false">M169</f>
        <v>0.01</v>
      </c>
      <c r="O169" s="103" t="n">
        <f aca="false">O168</f>
        <v>0</v>
      </c>
      <c r="P169" s="102"/>
      <c r="Q169" s="103" t="n">
        <f aca="false">M169+J169+G169</f>
        <v>5.011</v>
      </c>
      <c r="R169" s="103" t="n">
        <f aca="false">N169+K169+H169</f>
        <v>5.011</v>
      </c>
      <c r="S169" s="103" t="n">
        <f aca="false">O169+L169+I169</f>
        <v>2.115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91" t="n">
        <f aca="false">AK169+AH169+AE169</f>
        <v>0</v>
      </c>
      <c r="AZ169" s="108"/>
      <c r="BA169" s="118" t="n">
        <f aca="false">'EO9904.1'!AW169</f>
        <v>0</v>
      </c>
      <c r="BB169" s="118" t="n">
        <f aca="false">AW169-BA169</f>
        <v>0</v>
      </c>
      <c r="BC169" s="108"/>
    </row>
    <row r="170" customFormat="false" ht="12" hidden="false" customHeight="true" outlineLevel="0" collapsed="false">
      <c r="A170" s="25" t="n">
        <f aca="false">EDATE(A169,1)</f>
        <v>41821</v>
      </c>
      <c r="B170" s="114" t="n">
        <f aca="false">'EO9904.1'!B170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98" t="n">
        <f aca="false">VLOOKUP($A170,[1]!Table,MATCH(G$4,[1]!Curves,0))</f>
        <v>5.009</v>
      </c>
      <c r="H170" s="115" t="n">
        <f aca="false">G170</f>
        <v>5.009</v>
      </c>
      <c r="I170" s="120" t="n">
        <f aca="false">I158</f>
        <v>2.115</v>
      </c>
      <c r="J170" s="98" t="n">
        <f aca="false">VLOOKUP($A170,[1]!Table,MATCH(J$4,[1]!Curves,0))</f>
        <v>0.013</v>
      </c>
      <c r="K170" s="115" t="n">
        <f aca="false">J170</f>
        <v>0.013</v>
      </c>
      <c r="L170" s="103" t="n">
        <f aca="false">L169</f>
        <v>0</v>
      </c>
      <c r="M170" s="98" t="n">
        <f aca="false">VLOOKUP($A170,[1]!Table,MATCH(M$4,[1]!Curves,0))</f>
        <v>0.01</v>
      </c>
      <c r="N170" s="115" t="n">
        <f aca="false">M170</f>
        <v>0.01</v>
      </c>
      <c r="O170" s="103" t="n">
        <f aca="false">O169</f>
        <v>0</v>
      </c>
      <c r="P170" s="102"/>
      <c r="Q170" s="103" t="n">
        <f aca="false">M170+J170+G170</f>
        <v>5.032</v>
      </c>
      <c r="R170" s="103" t="n">
        <f aca="false">N170+K170+H170</f>
        <v>5.032</v>
      </c>
      <c r="S170" s="103" t="n">
        <f aca="false">O170+L170+I170</f>
        <v>2.115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91" t="n">
        <f aca="false">AK170+AH170+AE170</f>
        <v>0</v>
      </c>
      <c r="AZ170" s="108"/>
      <c r="BA170" s="118" t="n">
        <f aca="false">'EO9904.1'!AW170</f>
        <v>0</v>
      </c>
      <c r="BB170" s="118" t="n">
        <f aca="false">AW170-BA170</f>
        <v>0</v>
      </c>
      <c r="BC170" s="108"/>
    </row>
    <row r="171" customFormat="false" ht="12" hidden="false" customHeight="true" outlineLevel="0" collapsed="false">
      <c r="A171" s="25" t="n">
        <f aca="false">EDATE(A170,1)</f>
        <v>41852</v>
      </c>
      <c r="B171" s="114" t="n">
        <f aca="false">'EO9904.1'!B171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98" t="n">
        <f aca="false">VLOOKUP($A171,[1]!Table,MATCH(G$4,[1]!Curves,0))</f>
        <v>5.033</v>
      </c>
      <c r="H171" s="115" t="n">
        <f aca="false">G171</f>
        <v>5.033</v>
      </c>
      <c r="I171" s="120" t="n">
        <f aca="false">I159</f>
        <v>2.115</v>
      </c>
      <c r="J171" s="98" t="n">
        <f aca="false">VLOOKUP($A171,[1]!Table,MATCH(J$4,[1]!Curves,0))</f>
        <v>0.013</v>
      </c>
      <c r="K171" s="115" t="n">
        <f aca="false">J171</f>
        <v>0.013</v>
      </c>
      <c r="L171" s="103" t="n">
        <f aca="false">L170</f>
        <v>0</v>
      </c>
      <c r="M171" s="98" t="n">
        <f aca="false">VLOOKUP($A171,[1]!Table,MATCH(M$4,[1]!Curves,0))</f>
        <v>0.01</v>
      </c>
      <c r="N171" s="115" t="n">
        <f aca="false">M171</f>
        <v>0.01</v>
      </c>
      <c r="O171" s="103" t="n">
        <f aca="false">O170</f>
        <v>0</v>
      </c>
      <c r="P171" s="102"/>
      <c r="Q171" s="103" t="n">
        <f aca="false">M171+J171+G171</f>
        <v>5.056</v>
      </c>
      <c r="R171" s="103" t="n">
        <f aca="false">N171+K171+H171</f>
        <v>5.056</v>
      </c>
      <c r="S171" s="103" t="n">
        <f aca="false">O171+L171+I171</f>
        <v>2.115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91" t="n">
        <f aca="false">AK171+AH171+AE171</f>
        <v>0</v>
      </c>
      <c r="AZ171" s="108"/>
      <c r="BA171" s="118" t="n">
        <f aca="false">'EO9904.1'!AW171</f>
        <v>0</v>
      </c>
      <c r="BB171" s="118" t="n">
        <f aca="false">AW171-BA171</f>
        <v>0</v>
      </c>
      <c r="BC171" s="108"/>
    </row>
    <row r="172" customFormat="false" ht="12" hidden="false" customHeight="true" outlineLevel="0" collapsed="false">
      <c r="A172" s="25" t="n">
        <f aca="false">EDATE(A171,1)</f>
        <v>41883</v>
      </c>
      <c r="B172" s="114" t="n">
        <f aca="false">'EO9904.1'!B172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98" t="n">
        <f aca="false">VLOOKUP($A172,[1]!Table,MATCH(G$4,[1]!Curves,0))</f>
        <v>5.043</v>
      </c>
      <c r="H172" s="115" t="n">
        <f aca="false">G172</f>
        <v>5.043</v>
      </c>
      <c r="I172" s="120" t="n">
        <f aca="false">I160</f>
        <v>2.115</v>
      </c>
      <c r="J172" s="98" t="n">
        <f aca="false">VLOOKUP($A172,[1]!Table,MATCH(J$4,[1]!Curves,0))</f>
        <v>0.013</v>
      </c>
      <c r="K172" s="115" t="n">
        <f aca="false">J172</f>
        <v>0.013</v>
      </c>
      <c r="L172" s="103" t="n">
        <f aca="false">L171</f>
        <v>0</v>
      </c>
      <c r="M172" s="98" t="n">
        <f aca="false">VLOOKUP($A172,[1]!Table,MATCH(M$4,[1]!Curves,0))</f>
        <v>0.01</v>
      </c>
      <c r="N172" s="115" t="n">
        <f aca="false">M172</f>
        <v>0.01</v>
      </c>
      <c r="O172" s="103" t="n">
        <f aca="false">O171</f>
        <v>0</v>
      </c>
      <c r="P172" s="102"/>
      <c r="Q172" s="103" t="n">
        <f aca="false">M172+J172+G172</f>
        <v>5.066</v>
      </c>
      <c r="R172" s="103" t="n">
        <f aca="false">N172+K172+H172</f>
        <v>5.066</v>
      </c>
      <c r="S172" s="103" t="n">
        <f aca="false">O172+L172+I172</f>
        <v>2.115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91" t="n">
        <f aca="false">AK172+AH172+AE172</f>
        <v>0</v>
      </c>
      <c r="AZ172" s="108"/>
      <c r="BA172" s="118" t="n">
        <f aca="false">'EO9904.1'!AW172</f>
        <v>0</v>
      </c>
      <c r="BB172" s="118" t="n">
        <f aca="false">AW172-BA172</f>
        <v>0</v>
      </c>
      <c r="BC172" s="108"/>
    </row>
    <row r="173" customFormat="false" ht="12" hidden="false" customHeight="true" outlineLevel="0" collapsed="false">
      <c r="A173" s="25" t="n">
        <f aca="false">EDATE(A172,1)</f>
        <v>41913</v>
      </c>
      <c r="B173" s="114" t="n">
        <f aca="false">'EO9904.1'!B173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98" t="n">
        <f aca="false">VLOOKUP($A173,[1]!Table,MATCH(G$4,[1]!Curves,0))</f>
        <v>5.073</v>
      </c>
      <c r="H173" s="115" t="n">
        <f aca="false">G173</f>
        <v>5.073</v>
      </c>
      <c r="I173" s="120" t="n">
        <f aca="false">I161</f>
        <v>2.115</v>
      </c>
      <c r="J173" s="98" t="n">
        <f aca="false">VLOOKUP($A173,[1]!Table,MATCH(J$4,[1]!Curves,0))</f>
        <v>0.013</v>
      </c>
      <c r="K173" s="115" t="n">
        <f aca="false">J173</f>
        <v>0.013</v>
      </c>
      <c r="L173" s="103" t="n">
        <f aca="false">L172</f>
        <v>0</v>
      </c>
      <c r="M173" s="98" t="n">
        <f aca="false">VLOOKUP($A173,[1]!Table,MATCH(M$4,[1]!Curves,0))</f>
        <v>0.01</v>
      </c>
      <c r="N173" s="115" t="n">
        <f aca="false">M173</f>
        <v>0.01</v>
      </c>
      <c r="O173" s="103" t="n">
        <f aca="false">O172</f>
        <v>0</v>
      </c>
      <c r="P173" s="102"/>
      <c r="Q173" s="103" t="n">
        <f aca="false">M173+J173+G173</f>
        <v>5.096</v>
      </c>
      <c r="R173" s="103" t="n">
        <f aca="false">N173+K173+H173</f>
        <v>5.096</v>
      </c>
      <c r="S173" s="103" t="n">
        <f aca="false">O173+L173+I173</f>
        <v>2.115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91" t="n">
        <f aca="false">AK173+AH173+AE173</f>
        <v>0</v>
      </c>
      <c r="AZ173" s="108"/>
      <c r="BA173" s="118" t="n">
        <f aca="false">'EO9904.1'!AW173</f>
        <v>0</v>
      </c>
      <c r="BB173" s="118" t="n">
        <f aca="false">AW173-BA173</f>
        <v>0</v>
      </c>
      <c r="BC173" s="108"/>
    </row>
    <row r="174" customFormat="false" ht="12" hidden="false" customHeight="true" outlineLevel="0" collapsed="false">
      <c r="A174" s="25" t="n">
        <f aca="false">EDATE(A173,1)</f>
        <v>41944</v>
      </c>
      <c r="B174" s="114" t="n">
        <f aca="false">'EO9904.1'!B174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98" t="n">
        <f aca="false">VLOOKUP($A174,[1]!Table,MATCH(G$4,[1]!Curves,0))</f>
        <v>5.213</v>
      </c>
      <c r="H174" s="115" t="n">
        <f aca="false">G174</f>
        <v>5.213</v>
      </c>
      <c r="I174" s="120" t="n">
        <f aca="false">I162</f>
        <v>2.115</v>
      </c>
      <c r="J174" s="98" t="n">
        <f aca="false">VLOOKUP($A174,[1]!Table,MATCH(J$4,[1]!Curves,0))</f>
        <v>0.0235</v>
      </c>
      <c r="K174" s="115" t="n">
        <f aca="false">J174</f>
        <v>0.0235</v>
      </c>
      <c r="L174" s="103" t="n">
        <f aca="false">L173</f>
        <v>0</v>
      </c>
      <c r="M174" s="98" t="n">
        <f aca="false">VLOOKUP($A174,[1]!Table,MATCH(M$4,[1]!Curves,0))</f>
        <v>0.015</v>
      </c>
      <c r="N174" s="115" t="n">
        <f aca="false">M174</f>
        <v>0.015</v>
      </c>
      <c r="O174" s="103" t="n">
        <f aca="false">O173</f>
        <v>0</v>
      </c>
      <c r="P174" s="102"/>
      <c r="Q174" s="103" t="n">
        <f aca="false">M174+J174+G174</f>
        <v>5.2515</v>
      </c>
      <c r="R174" s="103" t="n">
        <f aca="false">N174+K174+H174</f>
        <v>5.2515</v>
      </c>
      <c r="S174" s="103" t="n">
        <f aca="false">O174+L174+I174</f>
        <v>2.115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91" t="n">
        <f aca="false">AK174+AH174+AE174</f>
        <v>0</v>
      </c>
      <c r="AZ174" s="108"/>
      <c r="BA174" s="118" t="n">
        <f aca="false">'EO9904.1'!AW174</f>
        <v>0</v>
      </c>
      <c r="BB174" s="118" t="n">
        <f aca="false">AW174-BA174</f>
        <v>0</v>
      </c>
      <c r="BC174" s="108"/>
    </row>
    <row r="175" customFormat="false" ht="12" hidden="false" customHeight="true" outlineLevel="0" collapsed="false">
      <c r="A175" s="25" t="n">
        <f aca="false">EDATE(A174,1)</f>
        <v>41974</v>
      </c>
      <c r="B175" s="114" t="n">
        <f aca="false">'EO9904.1'!B175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98" t="n">
        <f aca="false">VLOOKUP($A175,[1]!Table,MATCH(G$4,[1]!Curves,0))</f>
        <v>5.353</v>
      </c>
      <c r="H175" s="115" t="n">
        <f aca="false">G175</f>
        <v>5.353</v>
      </c>
      <c r="I175" s="120" t="n">
        <f aca="false">I163</f>
        <v>2.115</v>
      </c>
      <c r="J175" s="98" t="n">
        <f aca="false">VLOOKUP($A175,[1]!Table,MATCH(J$4,[1]!Curves,0))</f>
        <v>0.0235</v>
      </c>
      <c r="K175" s="115" t="n">
        <f aca="false">J175</f>
        <v>0.0235</v>
      </c>
      <c r="L175" s="103" t="n">
        <f aca="false">L174</f>
        <v>0</v>
      </c>
      <c r="M175" s="98" t="n">
        <f aca="false">VLOOKUP($A175,[1]!Table,MATCH(M$4,[1]!Curves,0))</f>
        <v>0.015</v>
      </c>
      <c r="N175" s="115" t="n">
        <f aca="false">M175</f>
        <v>0.015</v>
      </c>
      <c r="O175" s="103" t="n">
        <f aca="false">O174</f>
        <v>0</v>
      </c>
      <c r="P175" s="102"/>
      <c r="Q175" s="103" t="n">
        <f aca="false">M175+J175+G175</f>
        <v>5.3915</v>
      </c>
      <c r="R175" s="103" t="n">
        <f aca="false">N175+K175+H175</f>
        <v>5.3915</v>
      </c>
      <c r="S175" s="103" t="n">
        <f aca="false">O175+L175+I175</f>
        <v>2.115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91" t="n">
        <f aca="false">AK175+AH175+AE175</f>
        <v>0</v>
      </c>
      <c r="AZ175" s="108"/>
      <c r="BA175" s="118" t="n">
        <f aca="false">'EO9904.1'!AW175</f>
        <v>0</v>
      </c>
      <c r="BB175" s="118" t="n">
        <f aca="false">AW175-BA175</f>
        <v>0</v>
      </c>
      <c r="BC175" s="108"/>
    </row>
    <row r="176" customFormat="false" ht="12" hidden="false" customHeight="true" outlineLevel="0" collapsed="false">
      <c r="A176" s="25" t="n">
        <f aca="false">EDATE(A175,1)</f>
        <v>42005</v>
      </c>
      <c r="B176" s="114" t="n">
        <f aca="false">'EO9904.1'!B176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98" t="n">
        <f aca="false">VLOOKUP($A176,[1]!Table,MATCH(G$4,[1]!Curves,0))</f>
        <v>5.443</v>
      </c>
      <c r="H176" s="115" t="n">
        <f aca="false">G176</f>
        <v>5.443</v>
      </c>
      <c r="I176" s="120" t="n">
        <f aca="false">I164</f>
        <v>2.115</v>
      </c>
      <c r="J176" s="98" t="n">
        <f aca="false">VLOOKUP($A176,[1]!Table,MATCH(J$4,[1]!Curves,0))</f>
        <v>0.0235</v>
      </c>
      <c r="K176" s="115" t="n">
        <f aca="false">J176</f>
        <v>0.0235</v>
      </c>
      <c r="L176" s="103" t="n">
        <f aca="false">L175</f>
        <v>0</v>
      </c>
      <c r="M176" s="98" t="n">
        <f aca="false">VLOOKUP($A176,[1]!Table,MATCH(M$4,[1]!Curves,0))</f>
        <v>0.015</v>
      </c>
      <c r="N176" s="115" t="n">
        <f aca="false">M176</f>
        <v>0.015</v>
      </c>
      <c r="O176" s="103" t="n">
        <f aca="false">O175</f>
        <v>0</v>
      </c>
      <c r="P176" s="102"/>
      <c r="Q176" s="103" t="n">
        <f aca="false">M176+J176+G176</f>
        <v>5.4815</v>
      </c>
      <c r="R176" s="103" t="n">
        <f aca="false">N176+K176+H176</f>
        <v>5.4815</v>
      </c>
      <c r="S176" s="103" t="n">
        <f aca="false">O176+L176+I176</f>
        <v>2.115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91" t="n">
        <f aca="false">AK176+AH176+AE176</f>
        <v>0</v>
      </c>
      <c r="AZ176" s="108"/>
      <c r="BA176" s="118" t="n">
        <f aca="false">'EO9904.1'!AW176</f>
        <v>0</v>
      </c>
      <c r="BB176" s="118" t="n">
        <f aca="false">AW176-BA176</f>
        <v>0</v>
      </c>
      <c r="BC176" s="108"/>
    </row>
    <row r="177" customFormat="false" ht="12" hidden="false" customHeight="true" outlineLevel="0" collapsed="false">
      <c r="A177" s="25" t="n">
        <f aca="false">EDATE(A176,1)</f>
        <v>42036</v>
      </c>
      <c r="B177" s="114" t="n">
        <f aca="false">'EO9904.1'!B177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98" t="n">
        <f aca="false">VLOOKUP($A177,[1]!Table,MATCH(G$4,[1]!Curves,0))</f>
        <v>5.323</v>
      </c>
      <c r="H177" s="115" t="n">
        <f aca="false">G177</f>
        <v>5.323</v>
      </c>
      <c r="I177" s="120" t="n">
        <f aca="false">I165</f>
        <v>2.115</v>
      </c>
      <c r="J177" s="98" t="n">
        <f aca="false">VLOOKUP($A177,[1]!Table,MATCH(J$4,[1]!Curves,0))</f>
        <v>0.0235</v>
      </c>
      <c r="K177" s="115" t="n">
        <f aca="false">J177</f>
        <v>0.0235</v>
      </c>
      <c r="L177" s="103" t="n">
        <f aca="false">L176</f>
        <v>0</v>
      </c>
      <c r="M177" s="98" t="n">
        <f aca="false">VLOOKUP($A177,[1]!Table,MATCH(M$4,[1]!Curves,0))</f>
        <v>0.015</v>
      </c>
      <c r="N177" s="115" t="n">
        <f aca="false">M177</f>
        <v>0.015</v>
      </c>
      <c r="O177" s="103" t="n">
        <f aca="false">O176</f>
        <v>0</v>
      </c>
      <c r="P177" s="102"/>
      <c r="Q177" s="103" t="n">
        <f aca="false">M177+J177+G177</f>
        <v>5.3615</v>
      </c>
      <c r="R177" s="103" t="n">
        <f aca="false">N177+K177+H177</f>
        <v>5.3615</v>
      </c>
      <c r="S177" s="103" t="n">
        <f aca="false">O177+L177+I177</f>
        <v>2.115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91" t="n">
        <f aca="false">AK177+AH177+AE177</f>
        <v>0</v>
      </c>
      <c r="AZ177" s="108"/>
      <c r="BA177" s="118" t="n">
        <f aca="false">'EO9904.1'!AW177</f>
        <v>0</v>
      </c>
      <c r="BB177" s="118" t="n">
        <f aca="false">AW177-BA177</f>
        <v>0</v>
      </c>
      <c r="BC177" s="108"/>
    </row>
    <row r="178" customFormat="false" ht="12" hidden="false" customHeight="true" outlineLevel="0" collapsed="false">
      <c r="A178" s="25" t="n">
        <f aca="false">EDATE(A177,1)</f>
        <v>42064</v>
      </c>
      <c r="B178" s="114" t="n">
        <f aca="false">'EO9904.1'!B178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98" t="n">
        <f aca="false">VLOOKUP($A178,[1]!Table,MATCH(G$4,[1]!Curves,0))</f>
        <v>5.198</v>
      </c>
      <c r="H178" s="115" t="n">
        <f aca="false">G178</f>
        <v>5.198</v>
      </c>
      <c r="I178" s="120" t="n">
        <f aca="false">I166</f>
        <v>2.115</v>
      </c>
      <c r="J178" s="98" t="n">
        <f aca="false">VLOOKUP($A178,[1]!Table,MATCH(J$4,[1]!Curves,0))</f>
        <v>0.0235</v>
      </c>
      <c r="K178" s="115" t="n">
        <f aca="false">J178</f>
        <v>0.0235</v>
      </c>
      <c r="L178" s="103" t="n">
        <f aca="false">L177</f>
        <v>0</v>
      </c>
      <c r="M178" s="98" t="n">
        <f aca="false">VLOOKUP($A178,[1]!Table,MATCH(M$4,[1]!Curves,0))</f>
        <v>0.015</v>
      </c>
      <c r="N178" s="115" t="n">
        <f aca="false">M178</f>
        <v>0.015</v>
      </c>
      <c r="O178" s="103" t="n">
        <f aca="false">O177</f>
        <v>0</v>
      </c>
      <c r="P178" s="102"/>
      <c r="Q178" s="103" t="n">
        <f aca="false">M178+J178+G178</f>
        <v>5.2365</v>
      </c>
      <c r="R178" s="103" t="n">
        <f aca="false">N178+K178+H178</f>
        <v>5.2365</v>
      </c>
      <c r="S178" s="103" t="n">
        <f aca="false">O178+L178+I178</f>
        <v>2.115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91" t="n">
        <f aca="false">AK178+AH178+AE178</f>
        <v>0</v>
      </c>
      <c r="AZ178" s="108"/>
      <c r="BA178" s="118" t="n">
        <f aca="false">'EO9904.1'!AW178</f>
        <v>0</v>
      </c>
      <c r="BB178" s="118" t="n">
        <f aca="false">AW178-BA178</f>
        <v>0</v>
      </c>
      <c r="BC178" s="108"/>
    </row>
    <row r="179" customFormat="false" ht="12" hidden="false" customHeight="true" outlineLevel="0" collapsed="false">
      <c r="A179" s="25" t="n">
        <f aca="false">EDATE(A178,1)</f>
        <v>42095</v>
      </c>
      <c r="B179" s="114" t="n">
        <f aca="false">'EO9904.1'!B179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98" t="n">
        <f aca="false">VLOOKUP($A179,[1]!Table,MATCH(G$4,[1]!Curves,0))</f>
        <v>5.068</v>
      </c>
      <c r="H179" s="115" t="n">
        <f aca="false">G179</f>
        <v>5.068</v>
      </c>
      <c r="I179" s="120" t="n">
        <f aca="false">I167</f>
        <v>2.115</v>
      </c>
      <c r="J179" s="98" t="n">
        <f aca="false">VLOOKUP($A179,[1]!Table,MATCH(J$4,[1]!Curves,0))</f>
        <v>0.013</v>
      </c>
      <c r="K179" s="115" t="n">
        <f aca="false">J179</f>
        <v>0.013</v>
      </c>
      <c r="L179" s="103" t="n">
        <f aca="false">L178</f>
        <v>0</v>
      </c>
      <c r="M179" s="98" t="n">
        <f aca="false">VLOOKUP($A179,[1]!Table,MATCH(M$4,[1]!Curves,0))</f>
        <v>0.01</v>
      </c>
      <c r="N179" s="115" t="n">
        <f aca="false">M179</f>
        <v>0.01</v>
      </c>
      <c r="O179" s="103" t="n">
        <f aca="false">O178</f>
        <v>0</v>
      </c>
      <c r="P179" s="102"/>
      <c r="Q179" s="103" t="n">
        <f aca="false">M179+J179+G179</f>
        <v>5.091</v>
      </c>
      <c r="R179" s="103" t="n">
        <f aca="false">N179+K179+H179</f>
        <v>5.091</v>
      </c>
      <c r="S179" s="103" t="n">
        <f aca="false">O179+L179+I179</f>
        <v>2.115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91" t="n">
        <f aca="false">AK179+AH179+AE179</f>
        <v>0</v>
      </c>
      <c r="AZ179" s="108"/>
      <c r="BA179" s="118" t="n">
        <f aca="false">'EO9904.1'!AW179</f>
        <v>0</v>
      </c>
      <c r="BB179" s="118" t="n">
        <f aca="false">AW179-BA179</f>
        <v>0</v>
      </c>
      <c r="BC179" s="108"/>
    </row>
    <row r="180" customFormat="false" ht="12" hidden="false" customHeight="true" outlineLevel="0" collapsed="false">
      <c r="A180" s="25" t="n">
        <f aca="false">EDATE(A179,1)</f>
        <v>42125</v>
      </c>
      <c r="B180" s="114" t="n">
        <f aca="false">'EO9904.1'!B180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98" t="n">
        <f aca="false">VLOOKUP($A180,[1]!Table,MATCH(G$4,[1]!Curves,0))</f>
        <v>5.058</v>
      </c>
      <c r="H180" s="115" t="n">
        <f aca="false">G180</f>
        <v>5.058</v>
      </c>
      <c r="I180" s="120" t="n">
        <f aca="false">I168</f>
        <v>2.115</v>
      </c>
      <c r="J180" s="98" t="n">
        <f aca="false">VLOOKUP($A180,[1]!Table,MATCH(J$4,[1]!Curves,0))</f>
        <v>0.013</v>
      </c>
      <c r="K180" s="115" t="n">
        <f aca="false">J180</f>
        <v>0.013</v>
      </c>
      <c r="L180" s="103" t="n">
        <f aca="false">L179</f>
        <v>0</v>
      </c>
      <c r="M180" s="98" t="n">
        <f aca="false">VLOOKUP($A180,[1]!Table,MATCH(M$4,[1]!Curves,0))</f>
        <v>0.01</v>
      </c>
      <c r="N180" s="115" t="n">
        <f aca="false">M180</f>
        <v>0.01</v>
      </c>
      <c r="O180" s="103" t="n">
        <f aca="false">O179</f>
        <v>0</v>
      </c>
      <c r="P180" s="102"/>
      <c r="Q180" s="103" t="n">
        <f aca="false">M180+J180+G180</f>
        <v>5.081</v>
      </c>
      <c r="R180" s="103" t="n">
        <f aca="false">N180+K180+H180</f>
        <v>5.081</v>
      </c>
      <c r="S180" s="103" t="n">
        <f aca="false">O180+L180+I180</f>
        <v>2.115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91" t="n">
        <f aca="false">AK180+AH180+AE180</f>
        <v>0</v>
      </c>
      <c r="AZ180" s="108"/>
      <c r="BA180" s="118" t="n">
        <f aca="false">'EO9904.1'!AW180</f>
        <v>0</v>
      </c>
      <c r="BB180" s="118" t="n">
        <f aca="false">AW180-BA180</f>
        <v>0</v>
      </c>
      <c r="BC180" s="108"/>
    </row>
    <row r="181" customFormat="false" ht="12" hidden="false" customHeight="true" outlineLevel="0" collapsed="false">
      <c r="A181" s="25" t="n">
        <f aca="false">EDATE(A180,1)</f>
        <v>42156</v>
      </c>
      <c r="B181" s="114" t="n">
        <f aca="false">'EO9904.1'!B181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98" t="n">
        <f aca="false">VLOOKUP($A181,[1]!Table,MATCH(G$4,[1]!Curves,0))</f>
        <v>5.078</v>
      </c>
      <c r="H181" s="115" t="n">
        <f aca="false">G181</f>
        <v>5.078</v>
      </c>
      <c r="I181" s="120" t="n">
        <f aca="false">I169</f>
        <v>2.115</v>
      </c>
      <c r="J181" s="98" t="n">
        <f aca="false">VLOOKUP($A181,[1]!Table,MATCH(J$4,[1]!Curves,0))</f>
        <v>0.013</v>
      </c>
      <c r="K181" s="115" t="n">
        <f aca="false">J181</f>
        <v>0.013</v>
      </c>
      <c r="L181" s="103" t="n">
        <f aca="false">L180</f>
        <v>0</v>
      </c>
      <c r="M181" s="98" t="n">
        <f aca="false">VLOOKUP($A181,[1]!Table,MATCH(M$4,[1]!Curves,0))</f>
        <v>0.01</v>
      </c>
      <c r="N181" s="115" t="n">
        <f aca="false">M181</f>
        <v>0.01</v>
      </c>
      <c r="O181" s="103" t="n">
        <f aca="false">O180</f>
        <v>0</v>
      </c>
      <c r="P181" s="102"/>
      <c r="Q181" s="103" t="n">
        <f aca="false">M181+J181+G181</f>
        <v>5.101</v>
      </c>
      <c r="R181" s="103" t="n">
        <f aca="false">N181+K181+H181</f>
        <v>5.101</v>
      </c>
      <c r="S181" s="103" t="n">
        <f aca="false">O181+L181+I181</f>
        <v>2.115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91" t="n">
        <f aca="false">AK181+AH181+AE181</f>
        <v>0</v>
      </c>
      <c r="AZ181" s="108"/>
      <c r="BA181" s="118" t="n">
        <f aca="false">'EO9904.1'!AW181</f>
        <v>0</v>
      </c>
      <c r="BB181" s="118" t="n">
        <f aca="false">AW181-BA181</f>
        <v>0</v>
      </c>
      <c r="BC181" s="108"/>
    </row>
    <row r="182" customFormat="false" ht="12" hidden="false" customHeight="true" outlineLevel="0" collapsed="false">
      <c r="A182" s="25" t="n">
        <f aca="false">EDATE(A181,1)</f>
        <v>42186</v>
      </c>
      <c r="B182" s="114" t="n">
        <f aca="false">'EO9904.1'!B182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98" t="n">
        <f aca="false">VLOOKUP($A182,[1]!Table,MATCH(G$4,[1]!Curves,0))</f>
        <v>5.099</v>
      </c>
      <c r="H182" s="115" t="n">
        <f aca="false">G182</f>
        <v>5.099</v>
      </c>
      <c r="I182" s="120" t="n">
        <f aca="false">I170</f>
        <v>2.115</v>
      </c>
      <c r="J182" s="98" t="n">
        <f aca="false">VLOOKUP($A182,[1]!Table,MATCH(J$4,[1]!Curves,0))</f>
        <v>0.013</v>
      </c>
      <c r="K182" s="115" t="n">
        <f aca="false">J182</f>
        <v>0.013</v>
      </c>
      <c r="L182" s="103" t="n">
        <f aca="false">L181</f>
        <v>0</v>
      </c>
      <c r="M182" s="98" t="n">
        <f aca="false">VLOOKUP($A182,[1]!Table,MATCH(M$4,[1]!Curves,0))</f>
        <v>0.01</v>
      </c>
      <c r="N182" s="115" t="n">
        <f aca="false">M182</f>
        <v>0.01</v>
      </c>
      <c r="O182" s="103" t="n">
        <f aca="false">O181</f>
        <v>0</v>
      </c>
      <c r="P182" s="102"/>
      <c r="Q182" s="103" t="n">
        <f aca="false">M182+J182+G182</f>
        <v>5.122</v>
      </c>
      <c r="R182" s="103" t="n">
        <f aca="false">N182+K182+H182</f>
        <v>5.122</v>
      </c>
      <c r="S182" s="103" t="n">
        <f aca="false">O182+L182+I182</f>
        <v>2.115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91" t="n">
        <f aca="false">AK182+AH182+AE182</f>
        <v>0</v>
      </c>
      <c r="AZ182" s="108"/>
      <c r="BA182" s="118" t="n">
        <f aca="false">'EO9904.1'!AW182</f>
        <v>0</v>
      </c>
      <c r="BB182" s="118" t="n">
        <f aca="false">AW182-BA182</f>
        <v>0</v>
      </c>
      <c r="BC182" s="108"/>
    </row>
    <row r="183" customFormat="false" ht="12" hidden="false" customHeight="true" outlineLevel="0" collapsed="false">
      <c r="A183" s="25" t="n">
        <f aca="false">EDATE(A182,1)</f>
        <v>42217</v>
      </c>
      <c r="B183" s="114" t="n">
        <f aca="false">'EO9904.1'!B183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98" t="n">
        <f aca="false">VLOOKUP($A183,[1]!Table,MATCH(G$4,[1]!Curves,0))</f>
        <v>5.123</v>
      </c>
      <c r="H183" s="115" t="n">
        <f aca="false">G183</f>
        <v>5.123</v>
      </c>
      <c r="I183" s="120" t="n">
        <f aca="false">I171</f>
        <v>2.115</v>
      </c>
      <c r="J183" s="98" t="n">
        <f aca="false">VLOOKUP($A183,[1]!Table,MATCH(J$4,[1]!Curves,0))</f>
        <v>0.013</v>
      </c>
      <c r="K183" s="115" t="n">
        <f aca="false">J183</f>
        <v>0.013</v>
      </c>
      <c r="L183" s="103" t="n">
        <f aca="false">L182</f>
        <v>0</v>
      </c>
      <c r="M183" s="98" t="n">
        <f aca="false">VLOOKUP($A183,[1]!Table,MATCH(M$4,[1]!Curves,0))</f>
        <v>0.01</v>
      </c>
      <c r="N183" s="115" t="n">
        <f aca="false">M183</f>
        <v>0.01</v>
      </c>
      <c r="O183" s="103" t="n">
        <f aca="false">O182</f>
        <v>0</v>
      </c>
      <c r="P183" s="102"/>
      <c r="Q183" s="103" t="n">
        <f aca="false">M183+J183+G183</f>
        <v>5.146</v>
      </c>
      <c r="R183" s="103" t="n">
        <f aca="false">N183+K183+H183</f>
        <v>5.146</v>
      </c>
      <c r="S183" s="103" t="n">
        <f aca="false">O183+L183+I183</f>
        <v>2.115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91" t="n">
        <f aca="false">AK183+AH183+AE183</f>
        <v>0</v>
      </c>
      <c r="AZ183" s="108"/>
      <c r="BA183" s="118" t="n">
        <f aca="false">'EO9904.1'!AW183</f>
        <v>0</v>
      </c>
      <c r="BB183" s="118" t="n">
        <f aca="false">AW183-BA183</f>
        <v>0</v>
      </c>
      <c r="BC183" s="108"/>
    </row>
    <row r="184" customFormat="false" ht="12" hidden="false" customHeight="true" outlineLevel="0" collapsed="false">
      <c r="A184" s="25" t="n">
        <f aca="false">EDATE(A183,1)</f>
        <v>42248</v>
      </c>
      <c r="B184" s="114" t="n">
        <f aca="false">'EO9904.1'!B184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98" t="n">
        <f aca="false">VLOOKUP($A184,[1]!Table,MATCH(G$4,[1]!Curves,0))</f>
        <v>5.133</v>
      </c>
      <c r="H184" s="115" t="n">
        <f aca="false">G184</f>
        <v>5.133</v>
      </c>
      <c r="I184" s="120" t="n">
        <f aca="false">I172</f>
        <v>2.115</v>
      </c>
      <c r="J184" s="98" t="n">
        <f aca="false">VLOOKUP($A184,[1]!Table,MATCH(J$4,[1]!Curves,0))</f>
        <v>0.013</v>
      </c>
      <c r="K184" s="115" t="n">
        <f aca="false">J184</f>
        <v>0.013</v>
      </c>
      <c r="L184" s="103" t="n">
        <f aca="false">L183</f>
        <v>0</v>
      </c>
      <c r="M184" s="98" t="n">
        <f aca="false">VLOOKUP($A184,[1]!Table,MATCH(M$4,[1]!Curves,0))</f>
        <v>0.01</v>
      </c>
      <c r="N184" s="115" t="n">
        <f aca="false">M184</f>
        <v>0.01</v>
      </c>
      <c r="O184" s="103" t="n">
        <f aca="false">O183</f>
        <v>0</v>
      </c>
      <c r="P184" s="102"/>
      <c r="Q184" s="103" t="n">
        <f aca="false">M184+J184+G184</f>
        <v>5.156</v>
      </c>
      <c r="R184" s="103" t="n">
        <f aca="false">N184+K184+H184</f>
        <v>5.156</v>
      </c>
      <c r="S184" s="103" t="n">
        <f aca="false">O184+L184+I184</f>
        <v>2.115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91" t="n">
        <f aca="false">AK184+AH184+AE184</f>
        <v>0</v>
      </c>
      <c r="AZ184" s="108"/>
      <c r="BA184" s="118" t="n">
        <f aca="false">'EO9904.1'!AW184</f>
        <v>0</v>
      </c>
      <c r="BB184" s="118" t="n">
        <f aca="false">AW184-BA184</f>
        <v>0</v>
      </c>
      <c r="BC184" s="108"/>
    </row>
    <row r="185" customFormat="false" ht="12" hidden="false" customHeight="true" outlineLevel="0" collapsed="false">
      <c r="A185" s="25" t="n">
        <f aca="false">EDATE(A184,1)</f>
        <v>42278</v>
      </c>
      <c r="B185" s="114" t="n">
        <f aca="false">'EO9904.1'!B185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98" t="n">
        <f aca="false">VLOOKUP($A185,[1]!Table,MATCH(G$4,[1]!Curves,0))</f>
        <v>5.163</v>
      </c>
      <c r="H185" s="115" t="n">
        <f aca="false">G185</f>
        <v>5.163</v>
      </c>
      <c r="I185" s="120" t="n">
        <f aca="false">I173</f>
        <v>2.115</v>
      </c>
      <c r="J185" s="98" t="n">
        <f aca="false">VLOOKUP($A185,[1]!Table,MATCH(J$4,[1]!Curves,0))</f>
        <v>0.013</v>
      </c>
      <c r="K185" s="115" t="n">
        <f aca="false">J185</f>
        <v>0.013</v>
      </c>
      <c r="L185" s="103" t="n">
        <f aca="false">L184</f>
        <v>0</v>
      </c>
      <c r="M185" s="98" t="n">
        <f aca="false">VLOOKUP($A185,[1]!Table,MATCH(M$4,[1]!Curves,0))</f>
        <v>0.01</v>
      </c>
      <c r="N185" s="115" t="n">
        <f aca="false">M185</f>
        <v>0.01</v>
      </c>
      <c r="O185" s="103" t="n">
        <f aca="false">O184</f>
        <v>0</v>
      </c>
      <c r="P185" s="102"/>
      <c r="Q185" s="103" t="n">
        <f aca="false">M185+J185+G185</f>
        <v>5.186</v>
      </c>
      <c r="R185" s="103" t="n">
        <f aca="false">N185+K185+H185</f>
        <v>5.186</v>
      </c>
      <c r="S185" s="103" t="n">
        <f aca="false">O185+L185+I185</f>
        <v>2.115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91" t="n">
        <f aca="false">AK185+AH185+AE185</f>
        <v>0</v>
      </c>
      <c r="AZ185" s="108"/>
      <c r="BA185" s="118" t="n">
        <f aca="false">'EO9904.1'!AW185</f>
        <v>0</v>
      </c>
      <c r="BB185" s="118" t="n">
        <f aca="false">AW185-BA185</f>
        <v>0</v>
      </c>
      <c r="BC185" s="108"/>
    </row>
    <row r="186" customFormat="false" ht="12" hidden="false" customHeight="true" outlineLevel="0" collapsed="false">
      <c r="A186" s="25" t="n">
        <f aca="false">EDATE(A185,1)</f>
        <v>42309</v>
      </c>
      <c r="B186" s="114" t="n">
        <f aca="false">'EO9904.1'!B186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98" t="n">
        <f aca="false">VLOOKUP($A186,[1]!Table,MATCH(G$4,[1]!Curves,0))</f>
        <v>5.303</v>
      </c>
      <c r="H186" s="115" t="n">
        <f aca="false">G186</f>
        <v>5.303</v>
      </c>
      <c r="I186" s="120" t="n">
        <f aca="false">I174</f>
        <v>2.115</v>
      </c>
      <c r="J186" s="98" t="n">
        <f aca="false">VLOOKUP($A186,[1]!Table,MATCH(J$4,[1]!Curves,0))</f>
        <v>0.0235</v>
      </c>
      <c r="K186" s="115" t="n">
        <f aca="false">J186</f>
        <v>0.0235</v>
      </c>
      <c r="L186" s="103" t="n">
        <f aca="false">L185</f>
        <v>0</v>
      </c>
      <c r="M186" s="98" t="n">
        <f aca="false">VLOOKUP($A186,[1]!Table,MATCH(M$4,[1]!Curves,0))</f>
        <v>0.015</v>
      </c>
      <c r="N186" s="115" t="n">
        <f aca="false">M186</f>
        <v>0.015</v>
      </c>
      <c r="O186" s="103" t="n">
        <f aca="false">O185</f>
        <v>0</v>
      </c>
      <c r="P186" s="102"/>
      <c r="Q186" s="103" t="n">
        <f aca="false">M186+J186+G186</f>
        <v>5.3415</v>
      </c>
      <c r="R186" s="103" t="n">
        <f aca="false">N186+K186+H186</f>
        <v>5.3415</v>
      </c>
      <c r="S186" s="103" t="n">
        <f aca="false">O186+L186+I186</f>
        <v>2.115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91" t="n">
        <f aca="false">AK186+AH186+AE186</f>
        <v>0</v>
      </c>
      <c r="AZ186" s="108"/>
      <c r="BA186" s="118" t="n">
        <f aca="false">'EO9904.1'!AW186</f>
        <v>0</v>
      </c>
      <c r="BB186" s="118" t="n">
        <f aca="false">AW186-BA186</f>
        <v>0</v>
      </c>
      <c r="BC186" s="108"/>
    </row>
    <row r="187" customFormat="false" ht="12" hidden="false" customHeight="true" outlineLevel="0" collapsed="false">
      <c r="A187" s="25" t="n">
        <f aca="false">EDATE(A186,1)</f>
        <v>42339</v>
      </c>
      <c r="B187" s="114" t="n">
        <f aca="false">'EO9904.1'!B187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98" t="n">
        <f aca="false">VLOOKUP($A187,[1]!Table,MATCH(G$4,[1]!Curves,0))</f>
        <v>5.443</v>
      </c>
      <c r="H187" s="115" t="n">
        <f aca="false">G187</f>
        <v>5.443</v>
      </c>
      <c r="I187" s="120" t="n">
        <f aca="false">I175</f>
        <v>2.115</v>
      </c>
      <c r="J187" s="98" t="n">
        <f aca="false">VLOOKUP($A187,[1]!Table,MATCH(J$4,[1]!Curves,0))</f>
        <v>0.0235</v>
      </c>
      <c r="K187" s="115" t="n">
        <f aca="false">J187</f>
        <v>0.0235</v>
      </c>
      <c r="L187" s="103" t="n">
        <f aca="false">L186</f>
        <v>0</v>
      </c>
      <c r="M187" s="98" t="n">
        <f aca="false">VLOOKUP($A187,[1]!Table,MATCH(M$4,[1]!Curves,0))</f>
        <v>0.015</v>
      </c>
      <c r="N187" s="115" t="n">
        <f aca="false">M187</f>
        <v>0.015</v>
      </c>
      <c r="O187" s="103" t="n">
        <f aca="false">O186</f>
        <v>0</v>
      </c>
      <c r="P187" s="102"/>
      <c r="Q187" s="103" t="n">
        <f aca="false">M187+J187+G187</f>
        <v>5.4815</v>
      </c>
      <c r="R187" s="103" t="n">
        <f aca="false">N187+K187+H187</f>
        <v>5.4815</v>
      </c>
      <c r="S187" s="103" t="n">
        <f aca="false">O187+L187+I187</f>
        <v>2.115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91" t="n">
        <f aca="false">AK187+AH187+AE187</f>
        <v>0</v>
      </c>
      <c r="AZ187" s="108"/>
      <c r="BA187" s="118" t="n">
        <f aca="false">'EO9904.1'!AW187</f>
        <v>0</v>
      </c>
      <c r="BB187" s="118" t="n">
        <f aca="false">AW187-BA187</f>
        <v>0</v>
      </c>
      <c r="BC187" s="108"/>
    </row>
    <row r="188" customFormat="false" ht="12" hidden="false" customHeight="true" outlineLevel="0" collapsed="false">
      <c r="A188" s="25" t="n">
        <f aca="false">EDATE(A187,1)</f>
        <v>42370</v>
      </c>
      <c r="B188" s="114" t="n">
        <f aca="false">'EO9904.1'!B188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98" t="n">
        <f aca="false">VLOOKUP($A188,[1]!Table,MATCH(G$4,[1]!Curves,0))</f>
        <v>5.538</v>
      </c>
      <c r="H188" s="115" t="n">
        <f aca="false">G188</f>
        <v>5.538</v>
      </c>
      <c r="I188" s="120" t="n">
        <f aca="false">I176</f>
        <v>2.115</v>
      </c>
      <c r="J188" s="98" t="n">
        <f aca="false">VLOOKUP($A188,[1]!Table,MATCH(J$4,[1]!Curves,0))</f>
        <v>0.0235</v>
      </c>
      <c r="K188" s="115" t="n">
        <f aca="false">J188</f>
        <v>0.0235</v>
      </c>
      <c r="L188" s="103" t="n">
        <f aca="false">L187</f>
        <v>0</v>
      </c>
      <c r="M188" s="98" t="n">
        <f aca="false">VLOOKUP($A188,[1]!Table,MATCH(M$4,[1]!Curves,0))</f>
        <v>0.015</v>
      </c>
      <c r="N188" s="115" t="n">
        <f aca="false">M188</f>
        <v>0.015</v>
      </c>
      <c r="O188" s="103" t="n">
        <f aca="false">O187</f>
        <v>0</v>
      </c>
      <c r="P188" s="102"/>
      <c r="Q188" s="103" t="n">
        <f aca="false">M188+J188+G188</f>
        <v>5.5765</v>
      </c>
      <c r="R188" s="103" t="n">
        <f aca="false">N188+K188+H188</f>
        <v>5.5765</v>
      </c>
      <c r="S188" s="103" t="n">
        <f aca="false">O188+L188+I188</f>
        <v>2.115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91" t="n">
        <f aca="false">AK188+AH188+AE188</f>
        <v>0</v>
      </c>
      <c r="AZ188" s="108"/>
      <c r="BA188" s="118" t="n">
        <f aca="false">'EO9904.1'!AW188</f>
        <v>0</v>
      </c>
      <c r="BB188" s="118" t="n">
        <f aca="false">AW188-BA188</f>
        <v>0</v>
      </c>
      <c r="BC188" s="108"/>
    </row>
    <row r="189" customFormat="false" ht="12" hidden="false" customHeight="true" outlineLevel="0" collapsed="false">
      <c r="A189" s="25" t="n">
        <f aca="false">EDATE(A188,1)</f>
        <v>42401</v>
      </c>
      <c r="B189" s="114" t="n">
        <f aca="false">'EO9904.1'!B189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98" t="n">
        <f aca="false">VLOOKUP($A189,[1]!Table,MATCH(G$4,[1]!Curves,0))</f>
        <v>5.418</v>
      </c>
      <c r="H189" s="115" t="n">
        <f aca="false">G189</f>
        <v>5.418</v>
      </c>
      <c r="I189" s="120" t="n">
        <f aca="false">I177</f>
        <v>2.115</v>
      </c>
      <c r="J189" s="98" t="n">
        <f aca="false">VLOOKUP($A189,[1]!Table,MATCH(J$4,[1]!Curves,0))</f>
        <v>0.0235</v>
      </c>
      <c r="K189" s="115" t="n">
        <f aca="false">J189</f>
        <v>0.0235</v>
      </c>
      <c r="L189" s="103" t="n">
        <f aca="false">L188</f>
        <v>0</v>
      </c>
      <c r="M189" s="98" t="n">
        <f aca="false">VLOOKUP($A189,[1]!Table,MATCH(M$4,[1]!Curves,0))</f>
        <v>0.015</v>
      </c>
      <c r="N189" s="115" t="n">
        <f aca="false">M189</f>
        <v>0.015</v>
      </c>
      <c r="O189" s="103" t="n">
        <f aca="false">O188</f>
        <v>0</v>
      </c>
      <c r="P189" s="102"/>
      <c r="Q189" s="103" t="n">
        <f aca="false">M189+J189+G189</f>
        <v>5.4565</v>
      </c>
      <c r="R189" s="103" t="n">
        <f aca="false">N189+K189+H189</f>
        <v>5.4565</v>
      </c>
      <c r="S189" s="103" t="n">
        <f aca="false">O189+L189+I189</f>
        <v>2.115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91" t="n">
        <f aca="false">AK189+AH189+AE189</f>
        <v>0</v>
      </c>
      <c r="AZ189" s="108"/>
      <c r="BA189" s="118" t="n">
        <f aca="false">'EO9904.1'!AW189</f>
        <v>0</v>
      </c>
      <c r="BB189" s="118" t="n">
        <f aca="false">AW189-BA189</f>
        <v>0</v>
      </c>
      <c r="BC189" s="108"/>
    </row>
    <row r="190" customFormat="false" ht="12" hidden="false" customHeight="true" outlineLevel="0" collapsed="false">
      <c r="A190" s="25" t="n">
        <f aca="false">EDATE(A189,1)</f>
        <v>42430</v>
      </c>
      <c r="B190" s="114" t="n">
        <f aca="false">'EO9904.1'!B190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98" t="n">
        <f aca="false">VLOOKUP($A190,[1]!Table,MATCH(G$4,[1]!Curves,0))</f>
        <v>5.293</v>
      </c>
      <c r="H190" s="115" t="n">
        <f aca="false">G190</f>
        <v>5.293</v>
      </c>
      <c r="I190" s="120" t="n">
        <f aca="false">I178</f>
        <v>2.115</v>
      </c>
      <c r="J190" s="98" t="n">
        <f aca="false">VLOOKUP($A190,[1]!Table,MATCH(J$4,[1]!Curves,0))</f>
        <v>0.0235</v>
      </c>
      <c r="K190" s="115" t="n">
        <f aca="false">J190</f>
        <v>0.0235</v>
      </c>
      <c r="L190" s="103" t="n">
        <f aca="false">L189</f>
        <v>0</v>
      </c>
      <c r="M190" s="98" t="n">
        <f aca="false">VLOOKUP($A190,[1]!Table,MATCH(M$4,[1]!Curves,0))</f>
        <v>0.015</v>
      </c>
      <c r="N190" s="115" t="n">
        <f aca="false">M190</f>
        <v>0.015</v>
      </c>
      <c r="O190" s="103" t="n">
        <f aca="false">O189</f>
        <v>0</v>
      </c>
      <c r="P190" s="102"/>
      <c r="Q190" s="103" t="n">
        <f aca="false">M190+J190+G190</f>
        <v>5.3315</v>
      </c>
      <c r="R190" s="103" t="n">
        <f aca="false">N190+K190+H190</f>
        <v>5.3315</v>
      </c>
      <c r="S190" s="103" t="n">
        <f aca="false">O190+L190+I190</f>
        <v>2.115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91" t="n">
        <f aca="false">AK190+AH190+AE190</f>
        <v>0</v>
      </c>
      <c r="AZ190" s="108"/>
      <c r="BA190" s="118" t="n">
        <f aca="false">'EO9904.1'!AW190</f>
        <v>0</v>
      </c>
      <c r="BB190" s="118" t="n">
        <f aca="false">AW190-BA190</f>
        <v>0</v>
      </c>
      <c r="BC190" s="108"/>
    </row>
    <row r="191" customFormat="false" ht="12" hidden="false" customHeight="true" outlineLevel="0" collapsed="false">
      <c r="A191" s="25" t="n">
        <f aca="false">EDATE(A190,1)</f>
        <v>42461</v>
      </c>
      <c r="B191" s="114" t="n">
        <f aca="false">'EO9904.1'!B191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98" t="n">
        <f aca="false">VLOOKUP($A191,[1]!Table,MATCH(G$4,[1]!Curves,0))</f>
        <v>5.163</v>
      </c>
      <c r="H191" s="115" t="n">
        <f aca="false">G191</f>
        <v>5.163</v>
      </c>
      <c r="I191" s="120" t="n">
        <f aca="false">I179</f>
        <v>2.115</v>
      </c>
      <c r="J191" s="98" t="n">
        <f aca="false">VLOOKUP($A191,[1]!Table,MATCH(J$4,[1]!Curves,0))</f>
        <v>0.013</v>
      </c>
      <c r="K191" s="115" t="n">
        <f aca="false">J191</f>
        <v>0.013</v>
      </c>
      <c r="L191" s="103" t="n">
        <f aca="false">L190</f>
        <v>0</v>
      </c>
      <c r="M191" s="98" t="n">
        <f aca="false">VLOOKUP($A191,[1]!Table,MATCH(M$4,[1]!Curves,0))</f>
        <v>0.01</v>
      </c>
      <c r="N191" s="115" t="n">
        <f aca="false">M191</f>
        <v>0.01</v>
      </c>
      <c r="O191" s="103" t="n">
        <f aca="false">O190</f>
        <v>0</v>
      </c>
      <c r="P191" s="102"/>
      <c r="Q191" s="103" t="n">
        <f aca="false">M191+J191+G191</f>
        <v>5.186</v>
      </c>
      <c r="R191" s="103" t="n">
        <f aca="false">N191+K191+H191</f>
        <v>5.186</v>
      </c>
      <c r="S191" s="103" t="n">
        <f aca="false">O191+L191+I191</f>
        <v>2.115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91" t="n">
        <f aca="false">AK191+AH191+AE191</f>
        <v>0</v>
      </c>
      <c r="AZ191" s="108"/>
      <c r="BA191" s="118" t="n">
        <f aca="false">'EO9904.1'!AW191</f>
        <v>0</v>
      </c>
      <c r="BB191" s="118" t="n">
        <f aca="false">AW191-BA191</f>
        <v>0</v>
      </c>
      <c r="BC191" s="108"/>
    </row>
    <row r="192" customFormat="false" ht="12" hidden="false" customHeight="true" outlineLevel="0" collapsed="false">
      <c r="A192" s="25" t="n">
        <f aca="false">EDATE(A191,1)</f>
        <v>42491</v>
      </c>
      <c r="B192" s="114" t="n">
        <f aca="false">'EO9904.1'!B192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98" t="n">
        <f aca="false">VLOOKUP($A192,[1]!Table,MATCH(G$4,[1]!Curves,0))</f>
        <v>5.153</v>
      </c>
      <c r="H192" s="115" t="n">
        <f aca="false">G192</f>
        <v>5.153</v>
      </c>
      <c r="I192" s="120" t="n">
        <f aca="false">I180</f>
        <v>2.115</v>
      </c>
      <c r="J192" s="98" t="n">
        <f aca="false">VLOOKUP($A192,[1]!Table,MATCH(J$4,[1]!Curves,0))</f>
        <v>0.013</v>
      </c>
      <c r="K192" s="115" t="n">
        <f aca="false">J192</f>
        <v>0.013</v>
      </c>
      <c r="L192" s="103" t="n">
        <f aca="false">L191</f>
        <v>0</v>
      </c>
      <c r="M192" s="98" t="n">
        <f aca="false">VLOOKUP($A192,[1]!Table,MATCH(M$4,[1]!Curves,0))</f>
        <v>0.01</v>
      </c>
      <c r="N192" s="115" t="n">
        <f aca="false">M192</f>
        <v>0.01</v>
      </c>
      <c r="O192" s="103" t="n">
        <f aca="false">O191</f>
        <v>0</v>
      </c>
      <c r="P192" s="102"/>
      <c r="Q192" s="103" t="n">
        <f aca="false">M192+J192+G192</f>
        <v>5.176</v>
      </c>
      <c r="R192" s="103" t="n">
        <f aca="false">N192+K192+H192</f>
        <v>5.176</v>
      </c>
      <c r="S192" s="103" t="n">
        <f aca="false">O192+L192+I192</f>
        <v>2.115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91" t="n">
        <f aca="false">AK192+AH192+AE192</f>
        <v>0</v>
      </c>
      <c r="AZ192" s="108"/>
      <c r="BA192" s="118" t="n">
        <f aca="false">'EO9904.1'!AW192</f>
        <v>0</v>
      </c>
      <c r="BB192" s="118" t="n">
        <f aca="false">AW192-BA192</f>
        <v>0</v>
      </c>
      <c r="BC192" s="108"/>
    </row>
    <row r="193" customFormat="false" ht="12" hidden="false" customHeight="true" outlineLevel="0" collapsed="false">
      <c r="A193" s="25" t="n">
        <f aca="false">EDATE(A192,1)</f>
        <v>42522</v>
      </c>
      <c r="B193" s="114" t="n">
        <f aca="false">'EO9904.1'!B193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98" t="n">
        <f aca="false">VLOOKUP($A193,[1]!Table,MATCH(G$4,[1]!Curves,0))</f>
        <v>5.173</v>
      </c>
      <c r="H193" s="115" t="n">
        <f aca="false">G193</f>
        <v>5.173</v>
      </c>
      <c r="I193" s="120" t="n">
        <f aca="false">I181</f>
        <v>2.115</v>
      </c>
      <c r="J193" s="98" t="n">
        <f aca="false">VLOOKUP($A193,[1]!Table,MATCH(J$4,[1]!Curves,0))</f>
        <v>0.013</v>
      </c>
      <c r="K193" s="115" t="n">
        <f aca="false">J193</f>
        <v>0.013</v>
      </c>
      <c r="L193" s="103" t="n">
        <f aca="false">L192</f>
        <v>0</v>
      </c>
      <c r="M193" s="98" t="n">
        <f aca="false">VLOOKUP($A193,[1]!Table,MATCH(M$4,[1]!Curves,0))</f>
        <v>0.01</v>
      </c>
      <c r="N193" s="115" t="n">
        <f aca="false">M193</f>
        <v>0.01</v>
      </c>
      <c r="O193" s="103" t="n">
        <f aca="false">O192</f>
        <v>0</v>
      </c>
      <c r="P193" s="102"/>
      <c r="Q193" s="103" t="n">
        <f aca="false">M193+J193+G193</f>
        <v>5.196</v>
      </c>
      <c r="R193" s="103" t="n">
        <f aca="false">N193+K193+H193</f>
        <v>5.196</v>
      </c>
      <c r="S193" s="103" t="n">
        <f aca="false">O193+L193+I193</f>
        <v>2.115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91" t="n">
        <f aca="false">AK193+AH193+AE193</f>
        <v>0</v>
      </c>
      <c r="AZ193" s="108"/>
      <c r="BA193" s="118" t="n">
        <f aca="false">'EO9904.1'!AW193</f>
        <v>0</v>
      </c>
      <c r="BB193" s="118" t="n">
        <f aca="false">AW193-BA193</f>
        <v>0</v>
      </c>
      <c r="BC193" s="108"/>
    </row>
    <row r="194" customFormat="false" ht="12" hidden="false" customHeight="true" outlineLevel="0" collapsed="false">
      <c r="A194" s="25" t="n">
        <f aca="false">EDATE(A193,1)</f>
        <v>42552</v>
      </c>
      <c r="B194" s="114" t="n">
        <f aca="false">'EO9904.1'!B194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98" t="n">
        <f aca="false">VLOOKUP($A194,[1]!Table,MATCH(G$4,[1]!Curves,0))</f>
        <v>5.194</v>
      </c>
      <c r="H194" s="115" t="n">
        <f aca="false">G194</f>
        <v>5.194</v>
      </c>
      <c r="I194" s="120" t="n">
        <f aca="false">I182</f>
        <v>2.115</v>
      </c>
      <c r="J194" s="98" t="n">
        <f aca="false">VLOOKUP($A194,[1]!Table,MATCH(J$4,[1]!Curves,0))</f>
        <v>0.013</v>
      </c>
      <c r="K194" s="115" t="n">
        <f aca="false">J194</f>
        <v>0.013</v>
      </c>
      <c r="L194" s="103" t="n">
        <f aca="false">L193</f>
        <v>0</v>
      </c>
      <c r="M194" s="98" t="n">
        <f aca="false">VLOOKUP($A194,[1]!Table,MATCH(M$4,[1]!Curves,0))</f>
        <v>0.01</v>
      </c>
      <c r="N194" s="115" t="n">
        <f aca="false">M194</f>
        <v>0.01</v>
      </c>
      <c r="O194" s="103" t="n">
        <f aca="false">O193</f>
        <v>0</v>
      </c>
      <c r="P194" s="102"/>
      <c r="Q194" s="103" t="n">
        <f aca="false">M194+J194+G194</f>
        <v>5.217</v>
      </c>
      <c r="R194" s="103" t="n">
        <f aca="false">N194+K194+H194</f>
        <v>5.217</v>
      </c>
      <c r="S194" s="103" t="n">
        <f aca="false">O194+L194+I194</f>
        <v>2.115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91" t="n">
        <f aca="false">AK194+AH194+AE194</f>
        <v>0</v>
      </c>
      <c r="AZ194" s="108"/>
      <c r="BA194" s="118" t="n">
        <f aca="false">'EO9904.1'!AW194</f>
        <v>0</v>
      </c>
      <c r="BB194" s="118" t="n">
        <f aca="false">AW194-BA194</f>
        <v>0</v>
      </c>
      <c r="BC194" s="108"/>
    </row>
    <row r="195" customFormat="false" ht="12" hidden="false" customHeight="true" outlineLevel="0" collapsed="false">
      <c r="A195" s="25" t="n">
        <f aca="false">EDATE(A194,1)</f>
        <v>42583</v>
      </c>
      <c r="B195" s="114" t="n">
        <f aca="false">'EO9904.1'!B195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98" t="n">
        <f aca="false">VLOOKUP($A195,[1]!Table,MATCH(G$4,[1]!Curves,0))</f>
        <v>5.218</v>
      </c>
      <c r="H195" s="115" t="n">
        <f aca="false">G195</f>
        <v>5.218</v>
      </c>
      <c r="I195" s="120" t="n">
        <f aca="false">I183</f>
        <v>2.115</v>
      </c>
      <c r="J195" s="98" t="n">
        <f aca="false">VLOOKUP($A195,[1]!Table,MATCH(J$4,[1]!Curves,0))</f>
        <v>0.013</v>
      </c>
      <c r="K195" s="115" t="n">
        <f aca="false">J195</f>
        <v>0.013</v>
      </c>
      <c r="L195" s="103" t="n">
        <f aca="false">L194</f>
        <v>0</v>
      </c>
      <c r="M195" s="98" t="n">
        <f aca="false">VLOOKUP($A195,[1]!Table,MATCH(M$4,[1]!Curves,0))</f>
        <v>0.01</v>
      </c>
      <c r="N195" s="115" t="n">
        <f aca="false">M195</f>
        <v>0.01</v>
      </c>
      <c r="O195" s="103" t="n">
        <f aca="false">O194</f>
        <v>0</v>
      </c>
      <c r="P195" s="102"/>
      <c r="Q195" s="103" t="n">
        <f aca="false">M195+J195+G195</f>
        <v>5.241</v>
      </c>
      <c r="R195" s="103" t="n">
        <f aca="false">N195+K195+H195</f>
        <v>5.241</v>
      </c>
      <c r="S195" s="103" t="n">
        <f aca="false">O195+L195+I195</f>
        <v>2.115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91" t="n">
        <f aca="false">AK195+AH195+AE195</f>
        <v>0</v>
      </c>
      <c r="AZ195" s="108"/>
      <c r="BA195" s="118" t="n">
        <f aca="false">'EO9904.1'!AW195</f>
        <v>0</v>
      </c>
      <c r="BB195" s="118" t="n">
        <f aca="false">AW195-BA195</f>
        <v>0</v>
      </c>
      <c r="BC195" s="108"/>
    </row>
    <row r="196" customFormat="false" ht="12" hidden="false" customHeight="true" outlineLevel="0" collapsed="false">
      <c r="A196" s="25" t="n">
        <f aca="false">EDATE(A195,1)</f>
        <v>42614</v>
      </c>
      <c r="B196" s="114" t="n">
        <f aca="false">'EO9904.1'!B196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98" t="n">
        <f aca="false">VLOOKUP($A196,[1]!Table,MATCH(G$4,[1]!Curves,0))</f>
        <v>5.228</v>
      </c>
      <c r="H196" s="115" t="n">
        <f aca="false">G196</f>
        <v>5.228</v>
      </c>
      <c r="I196" s="120" t="n">
        <f aca="false">I184</f>
        <v>2.115</v>
      </c>
      <c r="J196" s="98" t="n">
        <f aca="false">VLOOKUP($A196,[1]!Table,MATCH(J$4,[1]!Curves,0))</f>
        <v>0.013</v>
      </c>
      <c r="K196" s="115" t="n">
        <f aca="false">J196</f>
        <v>0.013</v>
      </c>
      <c r="L196" s="103" t="n">
        <f aca="false">L195</f>
        <v>0</v>
      </c>
      <c r="M196" s="98" t="n">
        <f aca="false">VLOOKUP($A196,[1]!Table,MATCH(M$4,[1]!Curves,0))</f>
        <v>0.01</v>
      </c>
      <c r="N196" s="115" t="n">
        <f aca="false">M196</f>
        <v>0.01</v>
      </c>
      <c r="O196" s="103" t="n">
        <f aca="false">O195</f>
        <v>0</v>
      </c>
      <c r="P196" s="102"/>
      <c r="Q196" s="103" t="n">
        <f aca="false">M196+J196+G196</f>
        <v>5.251</v>
      </c>
      <c r="R196" s="103" t="n">
        <f aca="false">N196+K196+H196</f>
        <v>5.251</v>
      </c>
      <c r="S196" s="103" t="n">
        <f aca="false">O196+L196+I196</f>
        <v>2.115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91" t="n">
        <f aca="false">AK196+AH196+AE196</f>
        <v>0</v>
      </c>
      <c r="AZ196" s="108"/>
      <c r="BA196" s="118" t="n">
        <f aca="false">'EO9904.1'!AW196</f>
        <v>0</v>
      </c>
      <c r="BB196" s="118" t="n">
        <f aca="false">AW196-BA196</f>
        <v>0</v>
      </c>
      <c r="BC196" s="108"/>
    </row>
    <row r="197" customFormat="false" ht="12" hidden="false" customHeight="true" outlineLevel="0" collapsed="false">
      <c r="A197" s="25" t="n">
        <f aca="false">EDATE(A196,1)</f>
        <v>42644</v>
      </c>
      <c r="B197" s="114" t="n">
        <f aca="false">'EO9904.1'!B197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98" t="n">
        <f aca="false">VLOOKUP($A197,[1]!Table,MATCH(G$4,[1]!Curves,0))</f>
        <v>5.258</v>
      </c>
      <c r="H197" s="115" t="n">
        <f aca="false">G197</f>
        <v>5.258</v>
      </c>
      <c r="I197" s="120" t="n">
        <f aca="false">I185</f>
        <v>2.115</v>
      </c>
      <c r="J197" s="98" t="n">
        <f aca="false">VLOOKUP($A197,[1]!Table,MATCH(J$4,[1]!Curves,0))</f>
        <v>0.013</v>
      </c>
      <c r="K197" s="115" t="n">
        <f aca="false">J197</f>
        <v>0.013</v>
      </c>
      <c r="L197" s="103" t="n">
        <f aca="false">L196</f>
        <v>0</v>
      </c>
      <c r="M197" s="98" t="n">
        <f aca="false">VLOOKUP($A197,[1]!Table,MATCH(M$4,[1]!Curves,0))</f>
        <v>0.01</v>
      </c>
      <c r="N197" s="115" t="n">
        <f aca="false">M197</f>
        <v>0.01</v>
      </c>
      <c r="O197" s="103" t="n">
        <f aca="false">O196</f>
        <v>0</v>
      </c>
      <c r="P197" s="102"/>
      <c r="Q197" s="103" t="n">
        <f aca="false">M197+J197+G197</f>
        <v>5.281</v>
      </c>
      <c r="R197" s="103" t="n">
        <f aca="false">N197+K197+H197</f>
        <v>5.281</v>
      </c>
      <c r="S197" s="103" t="n">
        <f aca="false">O197+L197+I197</f>
        <v>2.115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91" t="n">
        <f aca="false">AK197+AH197+AE197</f>
        <v>0</v>
      </c>
      <c r="AZ197" s="108"/>
      <c r="BA197" s="118" t="n">
        <f aca="false">'EO9904.1'!AW197</f>
        <v>0</v>
      </c>
      <c r="BB197" s="118" t="n">
        <f aca="false">AW197-BA197</f>
        <v>0</v>
      </c>
      <c r="BC197" s="108"/>
    </row>
    <row r="198" customFormat="false" ht="12" hidden="false" customHeight="true" outlineLevel="0" collapsed="false">
      <c r="A198" s="25" t="n">
        <f aca="false">EDATE(A197,1)</f>
        <v>42675</v>
      </c>
      <c r="B198" s="114" t="n">
        <f aca="false">'EO9904.1'!B198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98" t="n">
        <f aca="false">VLOOKUP($A198,[1]!Table,MATCH(G$4,[1]!Curves,0))</f>
        <v>5.398</v>
      </c>
      <c r="H198" s="115" t="n">
        <f aca="false">G198</f>
        <v>5.398</v>
      </c>
      <c r="I198" s="120" t="n">
        <f aca="false">I186</f>
        <v>2.115</v>
      </c>
      <c r="J198" s="98" t="n">
        <f aca="false">VLOOKUP($A198,[1]!Table,MATCH(J$4,[1]!Curves,0))</f>
        <v>0.0235</v>
      </c>
      <c r="K198" s="115" t="n">
        <f aca="false">J198</f>
        <v>0.0235</v>
      </c>
      <c r="L198" s="103" t="n">
        <f aca="false">L197</f>
        <v>0</v>
      </c>
      <c r="M198" s="98" t="n">
        <f aca="false">VLOOKUP($A198,[1]!Table,MATCH(M$4,[1]!Curves,0))</f>
        <v>0.015</v>
      </c>
      <c r="N198" s="115" t="n">
        <f aca="false">M198</f>
        <v>0.015</v>
      </c>
      <c r="O198" s="103" t="n">
        <f aca="false">O197</f>
        <v>0</v>
      </c>
      <c r="P198" s="102"/>
      <c r="Q198" s="103" t="n">
        <f aca="false">M198+J198+G198</f>
        <v>5.4365</v>
      </c>
      <c r="R198" s="103" t="n">
        <f aca="false">N198+K198+H198</f>
        <v>5.4365</v>
      </c>
      <c r="S198" s="103" t="n">
        <f aca="false">O198+L198+I198</f>
        <v>2.115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91" t="n">
        <f aca="false">AK198+AH198+AE198</f>
        <v>0</v>
      </c>
      <c r="AZ198" s="108"/>
      <c r="BA198" s="118" t="n">
        <f aca="false">'EO9904.1'!AW198</f>
        <v>0</v>
      </c>
      <c r="BB198" s="118" t="n">
        <f aca="false">AW198-BA198</f>
        <v>0</v>
      </c>
      <c r="BC198" s="108"/>
    </row>
    <row r="199" customFormat="false" ht="12" hidden="false" customHeight="true" outlineLevel="0" collapsed="false">
      <c r="A199" s="25" t="n">
        <f aca="false">EDATE(A198,1)</f>
        <v>42705</v>
      </c>
      <c r="B199" s="114" t="n">
        <f aca="false">'EO9904.1'!B199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98" t="n">
        <f aca="false">VLOOKUP($A199,[1]!Table,MATCH(G$4,[1]!Curves,0))</f>
        <v>5.538</v>
      </c>
      <c r="H199" s="115" t="n">
        <f aca="false">G199</f>
        <v>5.538</v>
      </c>
      <c r="I199" s="120" t="n">
        <f aca="false">I187</f>
        <v>2.115</v>
      </c>
      <c r="J199" s="98" t="n">
        <f aca="false">VLOOKUP($A199,[1]!Table,MATCH(J$4,[1]!Curves,0))</f>
        <v>0.0235</v>
      </c>
      <c r="K199" s="115" t="n">
        <f aca="false">J199</f>
        <v>0.0235</v>
      </c>
      <c r="L199" s="103" t="n">
        <f aca="false">L198</f>
        <v>0</v>
      </c>
      <c r="M199" s="98" t="n">
        <f aca="false">VLOOKUP($A199,[1]!Table,MATCH(M$4,[1]!Curves,0))</f>
        <v>0.015</v>
      </c>
      <c r="N199" s="115" t="n">
        <f aca="false">M199</f>
        <v>0.015</v>
      </c>
      <c r="O199" s="103" t="n">
        <f aca="false">O198</f>
        <v>0</v>
      </c>
      <c r="P199" s="102"/>
      <c r="Q199" s="103" t="n">
        <f aca="false">M199+J199+G199</f>
        <v>5.5765</v>
      </c>
      <c r="R199" s="103" t="n">
        <f aca="false">N199+K199+H199</f>
        <v>5.5765</v>
      </c>
      <c r="S199" s="103" t="n">
        <f aca="false">O199+L199+I199</f>
        <v>2.115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91" t="n">
        <f aca="false">AK199+AH199+AE199</f>
        <v>0</v>
      </c>
      <c r="AZ199" s="108"/>
      <c r="BA199" s="118" t="n">
        <f aca="false">'EO9904.1'!AW199</f>
        <v>0</v>
      </c>
      <c r="BB199" s="118" t="n">
        <f aca="false">AW199-BA199</f>
        <v>0</v>
      </c>
      <c r="BC199" s="108"/>
    </row>
    <row r="200" customFormat="false" ht="12" hidden="false" customHeight="true" outlineLevel="0" collapsed="false">
      <c r="A200" s="25" t="n">
        <f aca="false">EDATE(A199,1)</f>
        <v>42736</v>
      </c>
      <c r="B200" s="114" t="n">
        <f aca="false">'EO9904.1'!B200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98" t="n">
        <f aca="false">VLOOKUP($A200,[1]!Table,MATCH(G$4,[1]!Curves,0))</f>
        <v>5.638</v>
      </c>
      <c r="H200" s="115" t="n">
        <f aca="false">G200</f>
        <v>5.638</v>
      </c>
      <c r="I200" s="120" t="n">
        <f aca="false">I188</f>
        <v>2.115</v>
      </c>
      <c r="J200" s="98" t="n">
        <f aca="false">VLOOKUP($A200,[1]!Table,MATCH(J$4,[1]!Curves,0))</f>
        <v>0.0235</v>
      </c>
      <c r="K200" s="115" t="n">
        <f aca="false">J200</f>
        <v>0.0235</v>
      </c>
      <c r="L200" s="103" t="n">
        <f aca="false">L199</f>
        <v>0</v>
      </c>
      <c r="M200" s="98" t="n">
        <f aca="false">VLOOKUP($A200,[1]!Table,MATCH(M$4,[1]!Curves,0))</f>
        <v>0.015</v>
      </c>
      <c r="N200" s="115" t="n">
        <f aca="false">M200</f>
        <v>0.015</v>
      </c>
      <c r="O200" s="103" t="n">
        <f aca="false">O199</f>
        <v>0</v>
      </c>
      <c r="P200" s="102"/>
      <c r="Q200" s="103" t="n">
        <f aca="false">M200+J200+G200</f>
        <v>5.6765</v>
      </c>
      <c r="R200" s="103" t="n">
        <f aca="false">N200+K200+H200</f>
        <v>5.6765</v>
      </c>
      <c r="S200" s="103" t="n">
        <f aca="false">O200+L200+I200</f>
        <v>2.115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91" t="n">
        <f aca="false">AK200+AH200+AE200</f>
        <v>0</v>
      </c>
      <c r="AZ200" s="108"/>
      <c r="BA200" s="118" t="n">
        <f aca="false">'EO9904.1'!AW200</f>
        <v>0</v>
      </c>
      <c r="BB200" s="118" t="n">
        <f aca="false">AW200-BA200</f>
        <v>0</v>
      </c>
      <c r="BC200" s="108"/>
    </row>
    <row r="201" customFormat="false" ht="12" hidden="false" customHeight="true" outlineLevel="0" collapsed="false">
      <c r="A201" s="25" t="n">
        <f aca="false">EDATE(A200,1)</f>
        <v>42767</v>
      </c>
      <c r="B201" s="114" t="n">
        <f aca="false">'EO9904.1'!B201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98" t="n">
        <f aca="false">VLOOKUP($A201,[1]!Table,MATCH(G$4,[1]!Curves,0))</f>
        <v>5.518</v>
      </c>
      <c r="H201" s="115" t="n">
        <f aca="false">G201</f>
        <v>5.518</v>
      </c>
      <c r="I201" s="120" t="n">
        <f aca="false">I189</f>
        <v>2.115</v>
      </c>
      <c r="J201" s="98" t="n">
        <f aca="false">VLOOKUP($A201,[1]!Table,MATCH(J$4,[1]!Curves,0))</f>
        <v>0.0235</v>
      </c>
      <c r="K201" s="115" t="n">
        <f aca="false">J201</f>
        <v>0.0235</v>
      </c>
      <c r="L201" s="103" t="n">
        <f aca="false">L200</f>
        <v>0</v>
      </c>
      <c r="M201" s="98" t="n">
        <f aca="false">VLOOKUP($A201,[1]!Table,MATCH(M$4,[1]!Curves,0))</f>
        <v>0.015</v>
      </c>
      <c r="N201" s="115" t="n">
        <f aca="false">M201</f>
        <v>0.015</v>
      </c>
      <c r="O201" s="103" t="n">
        <f aca="false">O200</f>
        <v>0</v>
      </c>
      <c r="P201" s="102"/>
      <c r="Q201" s="103" t="n">
        <f aca="false">M201+J201+G201</f>
        <v>5.5565</v>
      </c>
      <c r="R201" s="103" t="n">
        <f aca="false">N201+K201+H201</f>
        <v>5.5565</v>
      </c>
      <c r="S201" s="103" t="n">
        <f aca="false">O201+L201+I201</f>
        <v>2.115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91" t="n">
        <f aca="false">AK201+AH201+AE201</f>
        <v>0</v>
      </c>
      <c r="AZ201" s="108"/>
      <c r="BA201" s="118" t="n">
        <f aca="false">'EO9904.1'!AW201</f>
        <v>0</v>
      </c>
      <c r="BB201" s="118" t="n">
        <f aca="false">AW201-BA201</f>
        <v>0</v>
      </c>
      <c r="BC201" s="108"/>
    </row>
    <row r="202" customFormat="false" ht="12" hidden="false" customHeight="true" outlineLevel="0" collapsed="false">
      <c r="A202" s="25" t="n">
        <f aca="false">EDATE(A201,1)</f>
        <v>42795</v>
      </c>
      <c r="B202" s="114" t="n">
        <f aca="false">'EO9904.1'!B202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98" t="n">
        <f aca="false">VLOOKUP($A202,[1]!Table,MATCH(G$4,[1]!Curves,0))</f>
        <v>5.393</v>
      </c>
      <c r="H202" s="115" t="n">
        <f aca="false">G202</f>
        <v>5.393</v>
      </c>
      <c r="I202" s="120" t="n">
        <f aca="false">I190</f>
        <v>2.115</v>
      </c>
      <c r="J202" s="98" t="n">
        <f aca="false">VLOOKUP($A202,[1]!Table,MATCH(J$4,[1]!Curves,0))</f>
        <v>0</v>
      </c>
      <c r="K202" s="115" t="n">
        <f aca="false">J202</f>
        <v>0</v>
      </c>
      <c r="L202" s="103" t="n">
        <f aca="false">L201</f>
        <v>0</v>
      </c>
      <c r="M202" s="98" t="n">
        <f aca="false">VLOOKUP($A202,[1]!Table,MATCH(M$4,[1]!Curves,0))</f>
        <v>0</v>
      </c>
      <c r="N202" s="115" t="n">
        <f aca="false">M202</f>
        <v>0</v>
      </c>
      <c r="O202" s="103" t="n">
        <f aca="false">O201</f>
        <v>0</v>
      </c>
      <c r="P202" s="102"/>
      <c r="Q202" s="103" t="n">
        <f aca="false">M202+J202+G202</f>
        <v>5.393</v>
      </c>
      <c r="R202" s="103" t="n">
        <f aca="false">N202+K202+H202</f>
        <v>5.393</v>
      </c>
      <c r="S202" s="103" t="n">
        <f aca="false">O202+L202+I202</f>
        <v>2.115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91" t="n">
        <f aca="false">AK202+AH202+AE202</f>
        <v>0</v>
      </c>
      <c r="AZ202" s="108"/>
      <c r="BA202" s="118" t="n">
        <f aca="false">'EO9904.1'!AW202</f>
        <v>0</v>
      </c>
      <c r="BB202" s="118" t="n">
        <f aca="false">AW202-BA202</f>
        <v>0</v>
      </c>
      <c r="BC202" s="108"/>
    </row>
    <row r="203" customFormat="false" ht="12" hidden="false" customHeight="true" outlineLevel="0" collapsed="false">
      <c r="A203" s="25" t="n">
        <f aca="false">EDATE(A202,1)</f>
        <v>42826</v>
      </c>
      <c r="B203" s="114" t="n">
        <f aca="false">'EO9904.1'!B203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98" t="n">
        <f aca="false">VLOOKUP($A203,[1]!Table,MATCH(G$4,[1]!Curves,0))</f>
        <v>5.263</v>
      </c>
      <c r="H203" s="115" t="n">
        <f aca="false">G203</f>
        <v>5.263</v>
      </c>
      <c r="I203" s="120" t="n">
        <f aca="false">I191</f>
        <v>2.115</v>
      </c>
      <c r="J203" s="98" t="n">
        <f aca="false">VLOOKUP($A203,[1]!Table,MATCH(J$4,[1]!Curves,0))</f>
        <v>0</v>
      </c>
      <c r="K203" s="115" t="n">
        <f aca="false">J203</f>
        <v>0</v>
      </c>
      <c r="L203" s="103" t="n">
        <f aca="false">L202</f>
        <v>0</v>
      </c>
      <c r="M203" s="98" t="n">
        <f aca="false">VLOOKUP($A203,[1]!Table,MATCH(M$4,[1]!Curves,0))</f>
        <v>0</v>
      </c>
      <c r="N203" s="115" t="n">
        <f aca="false">M203</f>
        <v>0</v>
      </c>
      <c r="O203" s="103" t="n">
        <f aca="false">O202</f>
        <v>0</v>
      </c>
      <c r="P203" s="102"/>
      <c r="Q203" s="103" t="n">
        <f aca="false">M203+J203+G203</f>
        <v>5.263</v>
      </c>
      <c r="R203" s="103" t="n">
        <f aca="false">N203+K203+H203</f>
        <v>5.263</v>
      </c>
      <c r="S203" s="103" t="n">
        <f aca="false">O203+L203+I203</f>
        <v>2.115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91" t="n">
        <f aca="false">AK203+AH203+AE203</f>
        <v>0</v>
      </c>
      <c r="AZ203" s="108"/>
      <c r="BA203" s="118" t="n">
        <f aca="false">'EO9904.1'!AW203</f>
        <v>0</v>
      </c>
      <c r="BB203" s="118" t="n">
        <f aca="false">AW203-BA203</f>
        <v>0</v>
      </c>
      <c r="BC203" s="108"/>
    </row>
    <row r="204" customFormat="false" ht="12" hidden="false" customHeight="true" outlineLevel="0" collapsed="false">
      <c r="A204" s="25" t="n">
        <f aca="false">EDATE(A203,1)</f>
        <v>42856</v>
      </c>
      <c r="B204" s="114" t="n">
        <f aca="false">'EO9904.1'!B204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98" t="n">
        <f aca="false">VLOOKUP($A204,[1]!Table,MATCH(G$4,[1]!Curves,0))</f>
        <v>5.253</v>
      </c>
      <c r="H204" s="115" t="n">
        <f aca="false">G204</f>
        <v>5.253</v>
      </c>
      <c r="I204" s="120" t="n">
        <f aca="false">I192</f>
        <v>2.115</v>
      </c>
      <c r="J204" s="98" t="n">
        <f aca="false">VLOOKUP($A204,[1]!Table,MATCH(J$4,[1]!Curves,0))</f>
        <v>0</v>
      </c>
      <c r="K204" s="115" t="n">
        <f aca="false">J204</f>
        <v>0</v>
      </c>
      <c r="L204" s="103" t="n">
        <f aca="false">L203</f>
        <v>0</v>
      </c>
      <c r="M204" s="98" t="n">
        <f aca="false">VLOOKUP($A204,[1]!Table,MATCH(M$4,[1]!Curves,0))</f>
        <v>0</v>
      </c>
      <c r="N204" s="115" t="n">
        <f aca="false">M204</f>
        <v>0</v>
      </c>
      <c r="O204" s="103" t="n">
        <f aca="false">O203</f>
        <v>0</v>
      </c>
      <c r="P204" s="102"/>
      <c r="Q204" s="103" t="n">
        <f aca="false">M204+J204+G204</f>
        <v>5.253</v>
      </c>
      <c r="R204" s="103" t="n">
        <f aca="false">N204+K204+H204</f>
        <v>5.253</v>
      </c>
      <c r="S204" s="103" t="n">
        <f aca="false">O204+L204+I204</f>
        <v>2.115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91" t="n">
        <f aca="false">AK204+AH204+AE204</f>
        <v>0</v>
      </c>
      <c r="AZ204" s="108"/>
      <c r="BA204" s="118" t="n">
        <f aca="false">'EO9904.1'!AW204</f>
        <v>0</v>
      </c>
      <c r="BB204" s="118" t="n">
        <f aca="false">AW204-BA204</f>
        <v>0</v>
      </c>
      <c r="BC204" s="108"/>
    </row>
    <row r="205" customFormat="false" ht="12" hidden="false" customHeight="true" outlineLevel="0" collapsed="false">
      <c r="A205" s="25" t="n">
        <f aca="false">EDATE(A204,1)</f>
        <v>42887</v>
      </c>
      <c r="B205" s="114" t="n">
        <f aca="false">'EO9904.1'!B205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98" t="n">
        <f aca="false">VLOOKUP($A205,[1]!Table,MATCH(G$4,[1]!Curves,0))</f>
        <v>5.273</v>
      </c>
      <c r="H205" s="115" t="n">
        <f aca="false">G205</f>
        <v>5.273</v>
      </c>
      <c r="I205" s="120" t="n">
        <f aca="false">I193</f>
        <v>2.115</v>
      </c>
      <c r="J205" s="98" t="n">
        <f aca="false">VLOOKUP($A205,[1]!Table,MATCH(J$4,[1]!Curves,0))</f>
        <v>0</v>
      </c>
      <c r="K205" s="115" t="n">
        <f aca="false">J205</f>
        <v>0</v>
      </c>
      <c r="L205" s="103" t="n">
        <f aca="false">L204</f>
        <v>0</v>
      </c>
      <c r="M205" s="98" t="n">
        <f aca="false">VLOOKUP($A205,[1]!Table,MATCH(M$4,[1]!Curves,0))</f>
        <v>0</v>
      </c>
      <c r="N205" s="115" t="n">
        <f aca="false">M205</f>
        <v>0</v>
      </c>
      <c r="O205" s="103" t="n">
        <f aca="false">O204</f>
        <v>0</v>
      </c>
      <c r="P205" s="102"/>
      <c r="Q205" s="103" t="n">
        <f aca="false">M205+J205+G205</f>
        <v>5.273</v>
      </c>
      <c r="R205" s="103" t="n">
        <f aca="false">N205+K205+H205</f>
        <v>5.273</v>
      </c>
      <c r="S205" s="103" t="n">
        <f aca="false">O205+L205+I205</f>
        <v>2.115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91" t="n">
        <f aca="false">AK205+AH205+AE205</f>
        <v>0</v>
      </c>
      <c r="AZ205" s="108"/>
      <c r="BA205" s="118" t="n">
        <f aca="false">'EO9904.1'!AW205</f>
        <v>0</v>
      </c>
      <c r="BB205" s="118" t="n">
        <f aca="false">AW205-BA205</f>
        <v>0</v>
      </c>
      <c r="BC205" s="108"/>
    </row>
    <row r="206" customFormat="false" ht="12" hidden="false" customHeight="true" outlineLevel="0" collapsed="false">
      <c r="A206" s="25" t="n">
        <f aca="false">EDATE(A205,1)</f>
        <v>42917</v>
      </c>
      <c r="B206" s="114" t="n">
        <f aca="false">'EO9904.1'!B206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98" t="n">
        <f aca="false">VLOOKUP($A206,[1]!Table,MATCH(G$4,[1]!Curves,0))</f>
        <v>5.294</v>
      </c>
      <c r="H206" s="115" t="n">
        <f aca="false">G206</f>
        <v>5.294</v>
      </c>
      <c r="I206" s="120" t="n">
        <f aca="false">I194</f>
        <v>2.115</v>
      </c>
      <c r="J206" s="98" t="n">
        <f aca="false">VLOOKUP($A206,[1]!Table,MATCH(J$4,[1]!Curves,0))</f>
        <v>0</v>
      </c>
      <c r="K206" s="115" t="n">
        <f aca="false">J206</f>
        <v>0</v>
      </c>
      <c r="L206" s="103" t="n">
        <f aca="false">L205</f>
        <v>0</v>
      </c>
      <c r="M206" s="98" t="n">
        <f aca="false">VLOOKUP($A206,[1]!Table,MATCH(M$4,[1]!Curves,0))</f>
        <v>0</v>
      </c>
      <c r="N206" s="115" t="n">
        <f aca="false">M206</f>
        <v>0</v>
      </c>
      <c r="O206" s="103" t="n">
        <f aca="false">O205</f>
        <v>0</v>
      </c>
      <c r="P206" s="102"/>
      <c r="Q206" s="103" t="n">
        <f aca="false">M206+J206+G206</f>
        <v>5.294</v>
      </c>
      <c r="R206" s="103" t="n">
        <f aca="false">N206+K206+H206</f>
        <v>5.294</v>
      </c>
      <c r="S206" s="103" t="n">
        <f aca="false">O206+L206+I206</f>
        <v>2.115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91" t="n">
        <f aca="false">AK206+AH206+AE206</f>
        <v>0</v>
      </c>
      <c r="AZ206" s="108"/>
      <c r="BA206" s="118" t="n">
        <f aca="false">'EO9904.1'!AW206</f>
        <v>0</v>
      </c>
      <c r="BB206" s="118" t="n">
        <f aca="false">AW206-BA206</f>
        <v>0</v>
      </c>
      <c r="BC206" s="108"/>
    </row>
    <row r="207" customFormat="false" ht="12" hidden="false" customHeight="true" outlineLevel="0" collapsed="false">
      <c r="A207" s="25" t="n">
        <f aca="false">EDATE(A206,1)</f>
        <v>42948</v>
      </c>
      <c r="B207" s="114" t="n">
        <f aca="false">'EO9904.1'!B207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98" t="n">
        <f aca="false">VLOOKUP($A207,[1]!Table,MATCH(G$4,[1]!Curves,0))</f>
        <v>5.318</v>
      </c>
      <c r="H207" s="115" t="n">
        <f aca="false">G207</f>
        <v>5.318</v>
      </c>
      <c r="I207" s="120" t="n">
        <f aca="false">I195</f>
        <v>2.115</v>
      </c>
      <c r="J207" s="98" t="n">
        <f aca="false">VLOOKUP($A207,[1]!Table,MATCH(J$4,[1]!Curves,0))</f>
        <v>0</v>
      </c>
      <c r="K207" s="115" t="n">
        <f aca="false">J207</f>
        <v>0</v>
      </c>
      <c r="L207" s="103" t="n">
        <f aca="false">L206</f>
        <v>0</v>
      </c>
      <c r="M207" s="98" t="n">
        <f aca="false">VLOOKUP($A207,[1]!Table,MATCH(M$4,[1]!Curves,0))</f>
        <v>0</v>
      </c>
      <c r="N207" s="115" t="n">
        <f aca="false">M207</f>
        <v>0</v>
      </c>
      <c r="O207" s="103" t="n">
        <f aca="false">O206</f>
        <v>0</v>
      </c>
      <c r="P207" s="102"/>
      <c r="Q207" s="103" t="n">
        <f aca="false">M207+J207+G207</f>
        <v>5.318</v>
      </c>
      <c r="R207" s="103" t="n">
        <f aca="false">N207+K207+H207</f>
        <v>5.318</v>
      </c>
      <c r="S207" s="103" t="n">
        <f aca="false">O207+L207+I207</f>
        <v>2.115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91" t="n">
        <f aca="false">AK207+AH207+AE207</f>
        <v>0</v>
      </c>
      <c r="AZ207" s="108"/>
      <c r="BA207" s="118" t="n">
        <f aca="false">'EO9904.1'!AW207</f>
        <v>0</v>
      </c>
      <c r="BB207" s="118" t="n">
        <f aca="false">AW207-BA207</f>
        <v>0</v>
      </c>
      <c r="BC207" s="108"/>
    </row>
    <row r="208" customFormat="false" ht="12" hidden="false" customHeight="true" outlineLevel="0" collapsed="false">
      <c r="A208" s="25" t="n">
        <f aca="false">EDATE(A207,1)</f>
        <v>42979</v>
      </c>
      <c r="B208" s="114" t="n">
        <f aca="false">'EO9904.1'!B208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98" t="n">
        <f aca="false">VLOOKUP($A208,[1]!Table,MATCH(G$4,[1]!Curves,0))</f>
        <v>5.328</v>
      </c>
      <c r="H208" s="115" t="n">
        <f aca="false">G208</f>
        <v>5.328</v>
      </c>
      <c r="I208" s="120" t="n">
        <f aca="false">I196</f>
        <v>2.115</v>
      </c>
      <c r="J208" s="98" t="n">
        <f aca="false">VLOOKUP($A208,[1]!Table,MATCH(J$4,[1]!Curves,0))</f>
        <v>0</v>
      </c>
      <c r="K208" s="115" t="n">
        <f aca="false">J208</f>
        <v>0</v>
      </c>
      <c r="L208" s="103" t="n">
        <f aca="false">L207</f>
        <v>0</v>
      </c>
      <c r="M208" s="98" t="n">
        <f aca="false">VLOOKUP($A208,[1]!Table,MATCH(M$4,[1]!Curves,0))</f>
        <v>0</v>
      </c>
      <c r="N208" s="115" t="n">
        <f aca="false">M208</f>
        <v>0</v>
      </c>
      <c r="O208" s="103" t="n">
        <f aca="false">O207</f>
        <v>0</v>
      </c>
      <c r="P208" s="102"/>
      <c r="Q208" s="103" t="n">
        <f aca="false">M208+J208+G208</f>
        <v>5.328</v>
      </c>
      <c r="R208" s="103" t="n">
        <f aca="false">N208+K208+H208</f>
        <v>5.328</v>
      </c>
      <c r="S208" s="103" t="n">
        <f aca="false">O208+L208+I208</f>
        <v>2.115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91" t="n">
        <f aca="false">AK208+AH208+AE208</f>
        <v>0</v>
      </c>
      <c r="AZ208" s="108"/>
      <c r="BA208" s="118" t="n">
        <f aca="false">'EO9904.1'!AW208</f>
        <v>0</v>
      </c>
      <c r="BB208" s="118" t="n">
        <f aca="false">AW208-BA208</f>
        <v>0</v>
      </c>
      <c r="BC208" s="108"/>
    </row>
    <row r="209" customFormat="false" ht="12" hidden="false" customHeight="true" outlineLevel="0" collapsed="false">
      <c r="A209" s="25" t="n">
        <f aca="false">EDATE(A208,1)</f>
        <v>43009</v>
      </c>
      <c r="B209" s="114" t="n">
        <f aca="false">'EO9904.1'!B209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98" t="n">
        <f aca="false">VLOOKUP($A209,[1]!Table,MATCH(G$4,[1]!Curves,0))</f>
        <v>5.358</v>
      </c>
      <c r="H209" s="115" t="n">
        <f aca="false">G209</f>
        <v>5.358</v>
      </c>
      <c r="I209" s="120" t="n">
        <f aca="false">I197</f>
        <v>2.115</v>
      </c>
      <c r="J209" s="98" t="n">
        <f aca="false">VLOOKUP($A209,[1]!Table,MATCH(J$4,[1]!Curves,0))</f>
        <v>0</v>
      </c>
      <c r="K209" s="115" t="n">
        <f aca="false">J209</f>
        <v>0</v>
      </c>
      <c r="L209" s="103" t="n">
        <f aca="false">L208</f>
        <v>0</v>
      </c>
      <c r="M209" s="98" t="n">
        <f aca="false">VLOOKUP($A209,[1]!Table,MATCH(M$4,[1]!Curves,0))</f>
        <v>0</v>
      </c>
      <c r="N209" s="115" t="n">
        <f aca="false">M209</f>
        <v>0</v>
      </c>
      <c r="O209" s="103" t="n">
        <f aca="false">O208</f>
        <v>0</v>
      </c>
      <c r="P209" s="102"/>
      <c r="Q209" s="103" t="n">
        <f aca="false">M209+J209+G209</f>
        <v>5.358</v>
      </c>
      <c r="R209" s="103" t="n">
        <f aca="false">N209+K209+H209</f>
        <v>5.358</v>
      </c>
      <c r="S209" s="103" t="n">
        <f aca="false">O209+L209+I209</f>
        <v>2.115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91" t="n">
        <f aca="false">AK209+AH209+AE209</f>
        <v>0</v>
      </c>
      <c r="AZ209" s="108"/>
      <c r="BA209" s="118" t="n">
        <f aca="false">'EO9904.1'!AW209</f>
        <v>0</v>
      </c>
      <c r="BB209" s="118" t="n">
        <f aca="false">AW209-BA209</f>
        <v>0</v>
      </c>
      <c r="BC209" s="108"/>
    </row>
    <row r="210" customFormat="false" ht="12" hidden="false" customHeight="true" outlineLevel="0" collapsed="false">
      <c r="A210" s="25" t="n">
        <f aca="false">EDATE(A209,1)</f>
        <v>43040</v>
      </c>
      <c r="B210" s="114" t="n">
        <f aca="false">'EO9904.1'!B210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98" t="n">
        <f aca="false">VLOOKUP($A210,[1]!Table,MATCH(G$4,[1]!Curves,0))</f>
        <v>5.498</v>
      </c>
      <c r="H210" s="115" t="n">
        <f aca="false">G210</f>
        <v>5.498</v>
      </c>
      <c r="I210" s="120" t="n">
        <f aca="false">I198</f>
        <v>2.115</v>
      </c>
      <c r="J210" s="98" t="n">
        <f aca="false">VLOOKUP($A210,[1]!Table,MATCH(J$4,[1]!Curves,0))</f>
        <v>0</v>
      </c>
      <c r="K210" s="115" t="n">
        <f aca="false">J210</f>
        <v>0</v>
      </c>
      <c r="L210" s="103" t="n">
        <f aca="false">L209</f>
        <v>0</v>
      </c>
      <c r="M210" s="98" t="n">
        <f aca="false">VLOOKUP($A210,[1]!Table,MATCH(M$4,[1]!Curves,0))</f>
        <v>0</v>
      </c>
      <c r="N210" s="115" t="n">
        <f aca="false">M210</f>
        <v>0</v>
      </c>
      <c r="O210" s="103" t="n">
        <f aca="false">O209</f>
        <v>0</v>
      </c>
      <c r="P210" s="102"/>
      <c r="Q210" s="103" t="n">
        <f aca="false">M210+J210+G210</f>
        <v>5.498</v>
      </c>
      <c r="R210" s="103" t="n">
        <f aca="false">N210+K210+H210</f>
        <v>5.498</v>
      </c>
      <c r="S210" s="103" t="n">
        <f aca="false">O210+L210+I210</f>
        <v>2.115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91" t="n">
        <f aca="false">AK210+AH210+AE210</f>
        <v>0</v>
      </c>
      <c r="AZ210" s="108"/>
      <c r="BA210" s="118" t="n">
        <f aca="false">'EO9904.1'!AW210</f>
        <v>0</v>
      </c>
      <c r="BB210" s="118" t="n">
        <f aca="false">AW210-BA210</f>
        <v>0</v>
      </c>
      <c r="BC210" s="108"/>
    </row>
    <row r="211" customFormat="false" ht="12" hidden="false" customHeight="true" outlineLevel="0" collapsed="false">
      <c r="A211" s="25" t="n">
        <f aca="false">EDATE(A210,1)</f>
        <v>43070</v>
      </c>
      <c r="B211" s="114" t="n">
        <f aca="false">'EO9904.1'!B211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98" t="n">
        <f aca="false">VLOOKUP($A211,[1]!Table,MATCH(G$4,[1]!Curves,0))</f>
        <v>5.638</v>
      </c>
      <c r="H211" s="115" t="n">
        <f aca="false">G211</f>
        <v>5.638</v>
      </c>
      <c r="I211" s="120" t="n">
        <f aca="false">I199</f>
        <v>2.115</v>
      </c>
      <c r="J211" s="98" t="n">
        <f aca="false">VLOOKUP($A211,[1]!Table,MATCH(J$4,[1]!Curves,0))</f>
        <v>0</v>
      </c>
      <c r="K211" s="115" t="n">
        <f aca="false">J211</f>
        <v>0</v>
      </c>
      <c r="L211" s="103" t="n">
        <f aca="false">L210</f>
        <v>0</v>
      </c>
      <c r="M211" s="98" t="n">
        <f aca="false">VLOOKUP($A211,[1]!Table,MATCH(M$4,[1]!Curves,0))</f>
        <v>0</v>
      </c>
      <c r="N211" s="115" t="n">
        <f aca="false">M211</f>
        <v>0</v>
      </c>
      <c r="O211" s="103" t="n">
        <f aca="false">O210</f>
        <v>0</v>
      </c>
      <c r="P211" s="102"/>
      <c r="Q211" s="103" t="n">
        <f aca="false">M211+J211+G211</f>
        <v>5.638</v>
      </c>
      <c r="R211" s="103" t="n">
        <f aca="false">N211+K211+H211</f>
        <v>5.638</v>
      </c>
      <c r="S211" s="103" t="n">
        <f aca="false">O211+L211+I211</f>
        <v>2.115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91" t="n">
        <f aca="false">AK211+AH211+AE211</f>
        <v>0</v>
      </c>
      <c r="AZ211" s="108"/>
      <c r="BA211" s="118" t="n">
        <f aca="false">'EO9904.1'!AW211</f>
        <v>0</v>
      </c>
      <c r="BB211" s="118" t="n">
        <f aca="false">AW211-BA211</f>
        <v>0</v>
      </c>
      <c r="BC211" s="108"/>
    </row>
    <row r="212" customFormat="false" ht="12" hidden="false" customHeight="true" outlineLevel="0" collapsed="false">
      <c r="A212" s="25" t="n">
        <f aca="false">EDATE(A211,1)</f>
        <v>43101</v>
      </c>
      <c r="B212" s="114" t="n">
        <f aca="false">'EO9904.1'!B212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98" t="n">
        <f aca="false">VLOOKUP($A212,[1]!Table,MATCH(G$4,[1]!Curves,0))</f>
        <v>5.743</v>
      </c>
      <c r="H212" s="115" t="n">
        <f aca="false">G212</f>
        <v>5.743</v>
      </c>
      <c r="I212" s="120" t="n">
        <f aca="false">I200</f>
        <v>2.115</v>
      </c>
      <c r="J212" s="98" t="n">
        <f aca="false">VLOOKUP($A212,[1]!Table,MATCH(J$4,[1]!Curves,0))</f>
        <v>0</v>
      </c>
      <c r="K212" s="115" t="n">
        <f aca="false">J212</f>
        <v>0</v>
      </c>
      <c r="L212" s="103" t="n">
        <f aca="false">L211</f>
        <v>0</v>
      </c>
      <c r="M212" s="98" t="n">
        <f aca="false">VLOOKUP($A212,[1]!Table,MATCH(M$4,[1]!Curves,0))</f>
        <v>0</v>
      </c>
      <c r="N212" s="115" t="n">
        <f aca="false">M212</f>
        <v>0</v>
      </c>
      <c r="O212" s="103" t="n">
        <f aca="false">O211</f>
        <v>0</v>
      </c>
      <c r="P212" s="102"/>
      <c r="Q212" s="103" t="n">
        <f aca="false">M212+J212+G212</f>
        <v>5.743</v>
      </c>
      <c r="R212" s="103" t="n">
        <f aca="false">N212+K212+H212</f>
        <v>5.743</v>
      </c>
      <c r="S212" s="103" t="n">
        <f aca="false">O212+L212+I212</f>
        <v>2.115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91" t="n">
        <f aca="false">AK212+AH212+AE212</f>
        <v>0</v>
      </c>
      <c r="AZ212" s="108"/>
      <c r="BA212" s="118" t="n">
        <f aca="false">'EO9904.1'!AW212</f>
        <v>0</v>
      </c>
      <c r="BB212" s="118" t="n">
        <f aca="false">AW212-BA212</f>
        <v>0</v>
      </c>
      <c r="BC212" s="108"/>
    </row>
    <row r="213" customFormat="false" ht="12" hidden="false" customHeight="true" outlineLevel="0" collapsed="false">
      <c r="A213" s="25" t="n">
        <f aca="false">EDATE(A212,1)</f>
        <v>43132</v>
      </c>
      <c r="B213" s="114" t="n">
        <f aca="false">'EO9904.1'!B213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98" t="n">
        <f aca="false">VLOOKUP($A213,[1]!Table,MATCH(G$4,[1]!Curves,0))</f>
        <v>5.623</v>
      </c>
      <c r="H213" s="115" t="n">
        <f aca="false">G213</f>
        <v>5.623</v>
      </c>
      <c r="I213" s="120" t="n">
        <f aca="false">I201</f>
        <v>2.115</v>
      </c>
      <c r="J213" s="98" t="n">
        <f aca="false">VLOOKUP($A213,[1]!Table,MATCH(J$4,[1]!Curves,0))</f>
        <v>0</v>
      </c>
      <c r="K213" s="115" t="n">
        <f aca="false">J213</f>
        <v>0</v>
      </c>
      <c r="L213" s="103" t="n">
        <f aca="false">L212</f>
        <v>0</v>
      </c>
      <c r="M213" s="98" t="n">
        <f aca="false">VLOOKUP($A213,[1]!Table,MATCH(M$4,[1]!Curves,0))</f>
        <v>0</v>
      </c>
      <c r="N213" s="115" t="n">
        <f aca="false">M213</f>
        <v>0</v>
      </c>
      <c r="O213" s="103" t="n">
        <f aca="false">O212</f>
        <v>0</v>
      </c>
      <c r="P213" s="102"/>
      <c r="Q213" s="103" t="n">
        <f aca="false">M213+J213+G213</f>
        <v>5.623</v>
      </c>
      <c r="R213" s="103" t="n">
        <f aca="false">N213+K213+H213</f>
        <v>5.623</v>
      </c>
      <c r="S213" s="103" t="n">
        <f aca="false">O213+L213+I213</f>
        <v>2.115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91" t="n">
        <f aca="false">AK213+AH213+AE213</f>
        <v>0</v>
      </c>
      <c r="AZ213" s="108"/>
      <c r="BA213" s="118" t="n">
        <f aca="false">'EO9904.1'!AW213</f>
        <v>0</v>
      </c>
      <c r="BB213" s="118" t="n">
        <f aca="false">AW213-BA213</f>
        <v>0</v>
      </c>
      <c r="BC213" s="108"/>
    </row>
    <row r="214" customFormat="false" ht="12" hidden="false" customHeight="true" outlineLevel="0" collapsed="false">
      <c r="A214" s="25" t="n">
        <f aca="false">EDATE(A213,1)</f>
        <v>43160</v>
      </c>
      <c r="B214" s="114" t="n">
        <f aca="false">'EO9904.1'!B214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98" t="n">
        <f aca="false">VLOOKUP($A214,[1]!Table,MATCH(G$4,[1]!Curves,0))</f>
        <v>5.498</v>
      </c>
      <c r="H214" s="115" t="n">
        <f aca="false">G214</f>
        <v>5.498</v>
      </c>
      <c r="I214" s="120" t="n">
        <f aca="false">I202</f>
        <v>2.115</v>
      </c>
      <c r="J214" s="98" t="n">
        <f aca="false">VLOOKUP($A214,[1]!Table,MATCH(J$4,[1]!Curves,0))</f>
        <v>0</v>
      </c>
      <c r="K214" s="115" t="n">
        <f aca="false">J214</f>
        <v>0</v>
      </c>
      <c r="L214" s="103" t="n">
        <f aca="false">L213</f>
        <v>0</v>
      </c>
      <c r="M214" s="98" t="n">
        <f aca="false">VLOOKUP($A214,[1]!Table,MATCH(M$4,[1]!Curves,0))</f>
        <v>0</v>
      </c>
      <c r="N214" s="115" t="n">
        <f aca="false">M214</f>
        <v>0</v>
      </c>
      <c r="O214" s="103" t="n">
        <f aca="false">O213</f>
        <v>0</v>
      </c>
      <c r="P214" s="102"/>
      <c r="Q214" s="103" t="n">
        <f aca="false">M214+J214+G214</f>
        <v>5.498</v>
      </c>
      <c r="R214" s="103" t="n">
        <f aca="false">N214+K214+H214</f>
        <v>5.498</v>
      </c>
      <c r="S214" s="103" t="n">
        <f aca="false">O214+L214+I214</f>
        <v>2.115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91" t="n">
        <f aca="false">AK214+AH214+AE214</f>
        <v>0</v>
      </c>
      <c r="AZ214" s="108"/>
      <c r="BA214" s="118" t="n">
        <f aca="false">'EO9904.1'!AW214</f>
        <v>0</v>
      </c>
      <c r="BB214" s="118" t="n">
        <f aca="false">AW214-BA214</f>
        <v>0</v>
      </c>
      <c r="BC214" s="108"/>
    </row>
    <row r="215" customFormat="false" ht="12" hidden="false" customHeight="true" outlineLevel="0" collapsed="false">
      <c r="A215" s="25" t="n">
        <f aca="false">EDATE(A214,1)</f>
        <v>43191</v>
      </c>
      <c r="B215" s="114" t="n">
        <f aca="false">'EO9904.1'!B215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98" t="n">
        <f aca="false">VLOOKUP($A215,[1]!Table,MATCH(G$4,[1]!Curves,0))</f>
        <v>5.368</v>
      </c>
      <c r="H215" s="115" t="n">
        <f aca="false">G215</f>
        <v>5.368</v>
      </c>
      <c r="I215" s="120" t="n">
        <f aca="false">I203</f>
        <v>2.115</v>
      </c>
      <c r="J215" s="98" t="n">
        <f aca="false">VLOOKUP($A215,[1]!Table,MATCH(J$4,[1]!Curves,0))</f>
        <v>0</v>
      </c>
      <c r="K215" s="115" t="n">
        <f aca="false">J215</f>
        <v>0</v>
      </c>
      <c r="L215" s="103" t="n">
        <f aca="false">L214</f>
        <v>0</v>
      </c>
      <c r="M215" s="98" t="n">
        <f aca="false">VLOOKUP($A215,[1]!Table,MATCH(M$4,[1]!Curves,0))</f>
        <v>0</v>
      </c>
      <c r="N215" s="115" t="n">
        <f aca="false">M215</f>
        <v>0</v>
      </c>
      <c r="O215" s="103" t="n">
        <f aca="false">O214</f>
        <v>0</v>
      </c>
      <c r="P215" s="102"/>
      <c r="Q215" s="103" t="n">
        <f aca="false">M215+J215+G215</f>
        <v>5.368</v>
      </c>
      <c r="R215" s="103" t="n">
        <f aca="false">N215+K215+H215</f>
        <v>5.368</v>
      </c>
      <c r="S215" s="103" t="n">
        <f aca="false">O215+L215+I215</f>
        <v>2.115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91" t="n">
        <f aca="false">AK215+AH215+AE215</f>
        <v>0</v>
      </c>
      <c r="AZ215" s="108"/>
      <c r="BA215" s="118" t="n">
        <f aca="false">'EO9904.1'!AW215</f>
        <v>0</v>
      </c>
      <c r="BB215" s="118" t="n">
        <f aca="false">AW215-BA215</f>
        <v>0</v>
      </c>
      <c r="BC215" s="108"/>
    </row>
    <row r="216" customFormat="false" ht="12" hidden="false" customHeight="true" outlineLevel="0" collapsed="false">
      <c r="A216" s="25" t="n">
        <f aca="false">EDATE(A215,1)</f>
        <v>43221</v>
      </c>
      <c r="B216" s="114" t="n">
        <f aca="false">'EO9904.1'!B216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98" t="n">
        <f aca="false">VLOOKUP($A216,[1]!Table,MATCH(G$4,[1]!Curves,0))</f>
        <v>5.358</v>
      </c>
      <c r="H216" s="115" t="n">
        <f aca="false">G216</f>
        <v>5.358</v>
      </c>
      <c r="I216" s="120" t="n">
        <f aca="false">I204</f>
        <v>2.115</v>
      </c>
      <c r="J216" s="98" t="n">
        <f aca="false">VLOOKUP($A216,[1]!Table,MATCH(J$4,[1]!Curves,0))</f>
        <v>0</v>
      </c>
      <c r="K216" s="115" t="n">
        <f aca="false">J216</f>
        <v>0</v>
      </c>
      <c r="L216" s="103" t="n">
        <f aca="false">L215</f>
        <v>0</v>
      </c>
      <c r="M216" s="98" t="n">
        <f aca="false">VLOOKUP($A216,[1]!Table,MATCH(M$4,[1]!Curves,0))</f>
        <v>0</v>
      </c>
      <c r="N216" s="115" t="n">
        <f aca="false">M216</f>
        <v>0</v>
      </c>
      <c r="O216" s="103" t="n">
        <f aca="false">O215</f>
        <v>0</v>
      </c>
      <c r="P216" s="102"/>
      <c r="Q216" s="103" t="n">
        <f aca="false">M216+J216+G216</f>
        <v>5.358</v>
      </c>
      <c r="R216" s="103" t="n">
        <f aca="false">N216+K216+H216</f>
        <v>5.358</v>
      </c>
      <c r="S216" s="103" t="n">
        <f aca="false">O216+L216+I216</f>
        <v>2.115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91" t="n">
        <f aca="false">AK216+AH216+AE216</f>
        <v>0</v>
      </c>
      <c r="AZ216" s="108"/>
      <c r="BA216" s="118" t="n">
        <f aca="false">'EO9904.1'!AW216</f>
        <v>0</v>
      </c>
      <c r="BB216" s="118" t="n">
        <f aca="false">AW216-BA216</f>
        <v>0</v>
      </c>
      <c r="BC216" s="108"/>
    </row>
    <row r="217" customFormat="false" ht="12" hidden="false" customHeight="true" outlineLevel="0" collapsed="false">
      <c r="A217" s="25" t="n">
        <f aca="false">EDATE(A216,1)</f>
        <v>43252</v>
      </c>
      <c r="B217" s="114" t="n">
        <f aca="false">'EO9904.1'!B217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98" t="n">
        <f aca="false">VLOOKUP($A217,[1]!Table,MATCH(G$4,[1]!Curves,0))</f>
        <v>5.378</v>
      </c>
      <c r="H217" s="115" t="n">
        <f aca="false">G217</f>
        <v>5.378</v>
      </c>
      <c r="I217" s="120" t="n">
        <f aca="false">I205</f>
        <v>2.115</v>
      </c>
      <c r="J217" s="98" t="n">
        <f aca="false">VLOOKUP($A217,[1]!Table,MATCH(J$4,[1]!Curves,0))</f>
        <v>0</v>
      </c>
      <c r="K217" s="115" t="n">
        <f aca="false">J217</f>
        <v>0</v>
      </c>
      <c r="L217" s="103" t="n">
        <f aca="false">L216</f>
        <v>0</v>
      </c>
      <c r="M217" s="98" t="n">
        <f aca="false">VLOOKUP($A217,[1]!Table,MATCH(M$4,[1]!Curves,0))</f>
        <v>0</v>
      </c>
      <c r="N217" s="115" t="n">
        <f aca="false">M217</f>
        <v>0</v>
      </c>
      <c r="O217" s="103" t="n">
        <f aca="false">O216</f>
        <v>0</v>
      </c>
      <c r="P217" s="102"/>
      <c r="Q217" s="103" t="n">
        <f aca="false">M217+J217+G217</f>
        <v>5.378</v>
      </c>
      <c r="R217" s="103" t="n">
        <f aca="false">N217+K217+H217</f>
        <v>5.378</v>
      </c>
      <c r="S217" s="103" t="n">
        <f aca="false">O217+L217+I217</f>
        <v>2.115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91" t="n">
        <f aca="false">AK217+AH217+AE217</f>
        <v>0</v>
      </c>
      <c r="AZ217" s="108"/>
      <c r="BA217" s="118" t="n">
        <f aca="false">'EO9904.1'!AW217</f>
        <v>0</v>
      </c>
      <c r="BB217" s="118" t="n">
        <f aca="false">AW217-BA217</f>
        <v>0</v>
      </c>
      <c r="BC217" s="108"/>
    </row>
    <row r="218" customFormat="false" ht="12" hidden="false" customHeight="true" outlineLevel="0" collapsed="false">
      <c r="A218" s="25" t="n">
        <f aca="false">EDATE(A217,1)</f>
        <v>43282</v>
      </c>
      <c r="B218" s="114" t="n">
        <f aca="false">'EO9904.1'!B218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98" t="n">
        <f aca="false">VLOOKUP($A218,[1]!Table,MATCH(G$4,[1]!Curves,0))</f>
        <v>5.399</v>
      </c>
      <c r="H218" s="115" t="n">
        <f aca="false">G218</f>
        <v>5.399</v>
      </c>
      <c r="I218" s="120" t="n">
        <f aca="false">I206</f>
        <v>2.115</v>
      </c>
      <c r="J218" s="98" t="n">
        <f aca="false">VLOOKUP($A218,[1]!Table,MATCH(J$4,[1]!Curves,0))</f>
        <v>0</v>
      </c>
      <c r="K218" s="115" t="n">
        <f aca="false">J218</f>
        <v>0</v>
      </c>
      <c r="L218" s="103" t="n">
        <f aca="false">L217</f>
        <v>0</v>
      </c>
      <c r="M218" s="98" t="n">
        <f aca="false">VLOOKUP($A218,[1]!Table,MATCH(M$4,[1]!Curves,0))</f>
        <v>0</v>
      </c>
      <c r="N218" s="115" t="n">
        <f aca="false">M218</f>
        <v>0</v>
      </c>
      <c r="O218" s="103" t="n">
        <f aca="false">O217</f>
        <v>0</v>
      </c>
      <c r="P218" s="102"/>
      <c r="Q218" s="103" t="n">
        <f aca="false">M218+J218+G218</f>
        <v>5.399</v>
      </c>
      <c r="R218" s="103" t="n">
        <f aca="false">N218+K218+H218</f>
        <v>5.399</v>
      </c>
      <c r="S218" s="103" t="n">
        <f aca="false">O218+L218+I218</f>
        <v>2.115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91" t="n">
        <f aca="false">AK218+AH218+AE218</f>
        <v>0</v>
      </c>
      <c r="AZ218" s="108"/>
      <c r="BA218" s="118" t="n">
        <f aca="false">'EO9904.1'!AW218</f>
        <v>0</v>
      </c>
      <c r="BB218" s="118" t="n">
        <f aca="false">AW218-BA218</f>
        <v>0</v>
      </c>
      <c r="BC218" s="108"/>
    </row>
    <row r="219" customFormat="false" ht="12" hidden="false" customHeight="true" outlineLevel="0" collapsed="false">
      <c r="A219" s="25" t="n">
        <f aca="false">EDATE(A218,1)</f>
        <v>43313</v>
      </c>
      <c r="B219" s="114" t="n">
        <f aca="false">'EO9904.1'!B219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98" t="n">
        <f aca="false">VLOOKUP($A219,[1]!Table,MATCH(G$4,[1]!Curves,0))</f>
        <v>5.423</v>
      </c>
      <c r="H219" s="115" t="n">
        <f aca="false">G219</f>
        <v>5.423</v>
      </c>
      <c r="I219" s="120" t="n">
        <f aca="false">I207</f>
        <v>2.115</v>
      </c>
      <c r="J219" s="98" t="n">
        <f aca="false">VLOOKUP($A219,[1]!Table,MATCH(J$4,[1]!Curves,0))</f>
        <v>0</v>
      </c>
      <c r="K219" s="115" t="n">
        <f aca="false">J219</f>
        <v>0</v>
      </c>
      <c r="L219" s="103" t="n">
        <f aca="false">L218</f>
        <v>0</v>
      </c>
      <c r="M219" s="98" t="n">
        <f aca="false">VLOOKUP($A219,[1]!Table,MATCH(M$4,[1]!Curves,0))</f>
        <v>0</v>
      </c>
      <c r="N219" s="115" t="n">
        <f aca="false">M219</f>
        <v>0</v>
      </c>
      <c r="O219" s="103" t="n">
        <f aca="false">O218</f>
        <v>0</v>
      </c>
      <c r="P219" s="102"/>
      <c r="Q219" s="103" t="n">
        <f aca="false">M219+J219+G219</f>
        <v>5.423</v>
      </c>
      <c r="R219" s="103" t="n">
        <f aca="false">N219+K219+H219</f>
        <v>5.423</v>
      </c>
      <c r="S219" s="103" t="n">
        <f aca="false">O219+L219+I219</f>
        <v>2.115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91" t="n">
        <f aca="false">AK219+AH219+AE219</f>
        <v>0</v>
      </c>
      <c r="AZ219" s="108"/>
      <c r="BA219" s="118" t="n">
        <f aca="false">'EO9904.1'!AW219</f>
        <v>0</v>
      </c>
      <c r="BB219" s="118" t="n">
        <f aca="false">AW219-BA219</f>
        <v>0</v>
      </c>
      <c r="BC219" s="108"/>
    </row>
    <row r="220" customFormat="false" ht="12" hidden="false" customHeight="true" outlineLevel="0" collapsed="false">
      <c r="A220" s="25" t="n">
        <f aca="false">EDATE(A219,1)</f>
        <v>43344</v>
      </c>
      <c r="B220" s="114" t="n">
        <f aca="false">'EO9904.1'!B220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98" t="n">
        <f aca="false">VLOOKUP($A220,[1]!Table,MATCH(G$4,[1]!Curves,0))</f>
        <v>5.433</v>
      </c>
      <c r="H220" s="115" t="n">
        <f aca="false">G220</f>
        <v>5.433</v>
      </c>
      <c r="I220" s="120" t="n">
        <f aca="false">I208</f>
        <v>2.115</v>
      </c>
      <c r="J220" s="98" t="n">
        <f aca="false">VLOOKUP($A220,[1]!Table,MATCH(J$4,[1]!Curves,0))</f>
        <v>0</v>
      </c>
      <c r="K220" s="115" t="n">
        <f aca="false">J220</f>
        <v>0</v>
      </c>
      <c r="L220" s="103" t="n">
        <f aca="false">L219</f>
        <v>0</v>
      </c>
      <c r="M220" s="98" t="n">
        <f aca="false">VLOOKUP($A220,[1]!Table,MATCH(M$4,[1]!Curves,0))</f>
        <v>0</v>
      </c>
      <c r="N220" s="115" t="n">
        <f aca="false">M220</f>
        <v>0</v>
      </c>
      <c r="O220" s="103" t="n">
        <f aca="false">O219</f>
        <v>0</v>
      </c>
      <c r="P220" s="102"/>
      <c r="Q220" s="103" t="n">
        <f aca="false">M220+J220+G220</f>
        <v>5.433</v>
      </c>
      <c r="R220" s="103" t="n">
        <f aca="false">N220+K220+H220</f>
        <v>5.433</v>
      </c>
      <c r="S220" s="103" t="n">
        <f aca="false">O220+L220+I220</f>
        <v>2.115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91" t="n">
        <f aca="false">AK220+AH220+AE220</f>
        <v>0</v>
      </c>
      <c r="AZ220" s="108"/>
      <c r="BA220" s="118" t="n">
        <f aca="false">'EO9904.1'!AW220</f>
        <v>0</v>
      </c>
      <c r="BB220" s="118" t="n">
        <f aca="false">AW220-BA220</f>
        <v>0</v>
      </c>
      <c r="BC220" s="108"/>
    </row>
    <row r="221" customFormat="false" ht="12" hidden="false" customHeight="true" outlineLevel="0" collapsed="false">
      <c r="A221" s="25" t="n">
        <f aca="false">EDATE(A220,1)</f>
        <v>43374</v>
      </c>
      <c r="B221" s="114" t="n">
        <f aca="false">'EO9904.1'!B221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98" t="n">
        <f aca="false">VLOOKUP($A221,[1]!Table,MATCH(G$4,[1]!Curves,0))</f>
        <v>5.463</v>
      </c>
      <c r="H221" s="115" t="n">
        <f aca="false">G221</f>
        <v>5.463</v>
      </c>
      <c r="I221" s="120" t="n">
        <f aca="false">I209</f>
        <v>2.115</v>
      </c>
      <c r="J221" s="98" t="n">
        <f aca="false">VLOOKUP($A221,[1]!Table,MATCH(J$4,[1]!Curves,0))</f>
        <v>0</v>
      </c>
      <c r="K221" s="115" t="n">
        <f aca="false">J221</f>
        <v>0</v>
      </c>
      <c r="L221" s="103" t="n">
        <f aca="false">L220</f>
        <v>0</v>
      </c>
      <c r="M221" s="98" t="n">
        <f aca="false">VLOOKUP($A221,[1]!Table,MATCH(M$4,[1]!Curves,0))</f>
        <v>0</v>
      </c>
      <c r="N221" s="115" t="n">
        <f aca="false">M221</f>
        <v>0</v>
      </c>
      <c r="O221" s="103" t="n">
        <f aca="false">O220</f>
        <v>0</v>
      </c>
      <c r="P221" s="102"/>
      <c r="Q221" s="103" t="n">
        <f aca="false">M221+J221+G221</f>
        <v>5.463</v>
      </c>
      <c r="R221" s="103" t="n">
        <f aca="false">N221+K221+H221</f>
        <v>5.463</v>
      </c>
      <c r="S221" s="103" t="n">
        <f aca="false">O221+L221+I221</f>
        <v>2.115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91" t="n">
        <f aca="false">AK221+AH221+AE221</f>
        <v>0</v>
      </c>
      <c r="AZ221" s="108"/>
      <c r="BA221" s="118" t="n">
        <f aca="false">'EO9904.1'!AW221</f>
        <v>0</v>
      </c>
      <c r="BB221" s="118" t="n">
        <f aca="false">AW221-BA221</f>
        <v>0</v>
      </c>
      <c r="BC221" s="108"/>
    </row>
    <row r="222" customFormat="false" ht="12" hidden="false" customHeight="true" outlineLevel="0" collapsed="false">
      <c r="A222" s="25" t="n">
        <f aca="false">EDATE(A221,1)</f>
        <v>43405</v>
      </c>
      <c r="B222" s="114" t="n">
        <f aca="false">'EO9904.1'!B222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98" t="n">
        <f aca="false">VLOOKUP($A222,[1]!Table,MATCH(G$4,[1]!Curves,0))</f>
        <v>5.603</v>
      </c>
      <c r="H222" s="115" t="n">
        <f aca="false">G222</f>
        <v>5.603</v>
      </c>
      <c r="I222" s="120" t="n">
        <f aca="false">I210</f>
        <v>2.115</v>
      </c>
      <c r="J222" s="98" t="n">
        <f aca="false">VLOOKUP($A222,[1]!Table,MATCH(J$4,[1]!Curves,0))</f>
        <v>0</v>
      </c>
      <c r="K222" s="115" t="n">
        <f aca="false">J222</f>
        <v>0</v>
      </c>
      <c r="L222" s="103" t="n">
        <f aca="false">L221</f>
        <v>0</v>
      </c>
      <c r="M222" s="98" t="n">
        <f aca="false">VLOOKUP($A222,[1]!Table,MATCH(M$4,[1]!Curves,0))</f>
        <v>0</v>
      </c>
      <c r="N222" s="115" t="n">
        <f aca="false">M222</f>
        <v>0</v>
      </c>
      <c r="O222" s="103" t="n">
        <f aca="false">O221</f>
        <v>0</v>
      </c>
      <c r="P222" s="102"/>
      <c r="Q222" s="103" t="n">
        <f aca="false">M222+J222+G222</f>
        <v>5.603</v>
      </c>
      <c r="R222" s="103" t="n">
        <f aca="false">N222+K222+H222</f>
        <v>5.603</v>
      </c>
      <c r="S222" s="103" t="n">
        <f aca="false">O222+L222+I222</f>
        <v>2.115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91" t="n">
        <f aca="false">AK222+AH222+AE222</f>
        <v>0</v>
      </c>
      <c r="AZ222" s="108"/>
      <c r="BA222" s="118" t="n">
        <f aca="false">'EO9904.1'!AW222</f>
        <v>0</v>
      </c>
      <c r="BB222" s="118" t="n">
        <f aca="false">AW222-BA222</f>
        <v>0</v>
      </c>
      <c r="BC222" s="108"/>
    </row>
    <row r="223" customFormat="false" ht="12" hidden="false" customHeight="true" outlineLevel="0" collapsed="false">
      <c r="A223" s="25" t="n">
        <f aca="false">EDATE(A222,1)</f>
        <v>43435</v>
      </c>
      <c r="B223" s="114" t="n">
        <f aca="false">'EO9904.1'!B223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98" t="n">
        <f aca="false">VLOOKUP($A223,[1]!Table,MATCH(G$4,[1]!Curves,0))</f>
        <v>5.743</v>
      </c>
      <c r="H223" s="115" t="n">
        <f aca="false">G223</f>
        <v>5.743</v>
      </c>
      <c r="I223" s="120" t="n">
        <f aca="false">I211</f>
        <v>2.115</v>
      </c>
      <c r="J223" s="98" t="n">
        <f aca="false">VLOOKUP($A223,[1]!Table,MATCH(J$4,[1]!Curves,0))</f>
        <v>0</v>
      </c>
      <c r="K223" s="115" t="n">
        <f aca="false">J223</f>
        <v>0</v>
      </c>
      <c r="L223" s="103" t="n">
        <f aca="false">L222</f>
        <v>0</v>
      </c>
      <c r="M223" s="98" t="n">
        <f aca="false">VLOOKUP($A223,[1]!Table,MATCH(M$4,[1]!Curves,0))</f>
        <v>0</v>
      </c>
      <c r="N223" s="115" t="n">
        <f aca="false">M223</f>
        <v>0</v>
      </c>
      <c r="O223" s="103" t="n">
        <f aca="false">O222</f>
        <v>0</v>
      </c>
      <c r="P223" s="102"/>
      <c r="Q223" s="103" t="n">
        <f aca="false">M223+J223+G223</f>
        <v>5.743</v>
      </c>
      <c r="R223" s="103" t="n">
        <f aca="false">N223+K223+H223</f>
        <v>5.743</v>
      </c>
      <c r="S223" s="103" t="n">
        <f aca="false">O223+L223+I223</f>
        <v>2.115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91" t="n">
        <f aca="false">AK223+AH223+AE223</f>
        <v>0</v>
      </c>
      <c r="AZ223" s="108"/>
      <c r="BA223" s="118" t="n">
        <f aca="false">'EO9904.1'!AW223</f>
        <v>0</v>
      </c>
      <c r="BB223" s="118" t="n">
        <f aca="false">AW223-BA223</f>
        <v>0</v>
      </c>
      <c r="BC223" s="108"/>
    </row>
    <row r="224" customFormat="false" ht="12" hidden="false" customHeight="true" outlineLevel="0" collapsed="false">
      <c r="A224" s="25" t="n">
        <f aca="false">EDATE(A223,1)</f>
        <v>43466</v>
      </c>
      <c r="B224" s="114" t="n">
        <f aca="false">'EO9904.1'!B224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98" t="n">
        <f aca="false">VLOOKUP($A224,[1]!Table,MATCH(G$4,[1]!Curves,0))</f>
        <v>5.848</v>
      </c>
      <c r="H224" s="115" t="n">
        <f aca="false">G224</f>
        <v>5.848</v>
      </c>
      <c r="I224" s="120" t="n">
        <f aca="false">I212</f>
        <v>2.115</v>
      </c>
      <c r="J224" s="98" t="n">
        <f aca="false">VLOOKUP($A224,[1]!Table,MATCH(J$4,[1]!Curves,0))</f>
        <v>0</v>
      </c>
      <c r="K224" s="115" t="n">
        <f aca="false">J224</f>
        <v>0</v>
      </c>
      <c r="L224" s="103" t="n">
        <f aca="false">L223</f>
        <v>0</v>
      </c>
      <c r="M224" s="98" t="n">
        <f aca="false">VLOOKUP($A224,[1]!Table,MATCH(M$4,[1]!Curves,0))</f>
        <v>0</v>
      </c>
      <c r="N224" s="115" t="n">
        <f aca="false">M224</f>
        <v>0</v>
      </c>
      <c r="O224" s="103" t="n">
        <f aca="false">O223</f>
        <v>0</v>
      </c>
      <c r="P224" s="102"/>
      <c r="Q224" s="103" t="n">
        <f aca="false">M224+J224+G224</f>
        <v>5.848</v>
      </c>
      <c r="R224" s="103" t="n">
        <f aca="false">N224+K224+H224</f>
        <v>5.848</v>
      </c>
      <c r="S224" s="103" t="n">
        <f aca="false">O224+L224+I224</f>
        <v>2.115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91" t="n">
        <f aca="false">AK224+AH224+AE224</f>
        <v>0</v>
      </c>
      <c r="AZ224" s="108"/>
      <c r="BA224" s="118" t="n">
        <f aca="false">'EO9904.1'!AW224</f>
        <v>0</v>
      </c>
      <c r="BB224" s="118" t="n">
        <f aca="false">AW224-BA224</f>
        <v>0</v>
      </c>
      <c r="BC224" s="108"/>
    </row>
    <row r="225" customFormat="false" ht="12" hidden="false" customHeight="true" outlineLevel="0" collapsed="false">
      <c r="A225" s="25" t="n">
        <f aca="false">EDATE(A224,1)</f>
        <v>43497</v>
      </c>
      <c r="B225" s="114" t="n">
        <f aca="false">'EO9904.1'!B225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98" t="n">
        <f aca="false">VLOOKUP($A225,[1]!Table,MATCH(G$4,[1]!Curves,0))</f>
        <v>5.728</v>
      </c>
      <c r="H225" s="115" t="n">
        <f aca="false">G225</f>
        <v>5.728</v>
      </c>
      <c r="I225" s="120" t="n">
        <f aca="false">I213</f>
        <v>2.115</v>
      </c>
      <c r="J225" s="98" t="n">
        <f aca="false">VLOOKUP($A225,[1]!Table,MATCH(J$4,[1]!Curves,0))</f>
        <v>0</v>
      </c>
      <c r="K225" s="115" t="n">
        <f aca="false">J225</f>
        <v>0</v>
      </c>
      <c r="L225" s="103" t="n">
        <f aca="false">L224</f>
        <v>0</v>
      </c>
      <c r="M225" s="98" t="n">
        <f aca="false">VLOOKUP($A225,[1]!Table,MATCH(M$4,[1]!Curves,0))</f>
        <v>0</v>
      </c>
      <c r="N225" s="115" t="n">
        <f aca="false">M225</f>
        <v>0</v>
      </c>
      <c r="O225" s="103" t="n">
        <f aca="false">O224</f>
        <v>0</v>
      </c>
      <c r="P225" s="102"/>
      <c r="Q225" s="103" t="n">
        <f aca="false">M225+J225+G225</f>
        <v>5.728</v>
      </c>
      <c r="R225" s="103" t="n">
        <f aca="false">N225+K225+H225</f>
        <v>5.728</v>
      </c>
      <c r="S225" s="103" t="n">
        <f aca="false">O225+L225+I225</f>
        <v>2.115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91" t="n">
        <f aca="false">AK225+AH225+AE225</f>
        <v>0</v>
      </c>
      <c r="AZ225" s="108"/>
      <c r="BA225" s="118" t="n">
        <f aca="false">'EO9904.1'!AW225</f>
        <v>0</v>
      </c>
      <c r="BB225" s="118" t="n">
        <f aca="false">AW225-BA225</f>
        <v>0</v>
      </c>
      <c r="BC225" s="108"/>
    </row>
    <row r="226" customFormat="false" ht="12" hidden="false" customHeight="true" outlineLevel="0" collapsed="false">
      <c r="A226" s="25" t="n">
        <f aca="false">EDATE(A225,1)</f>
        <v>43525</v>
      </c>
      <c r="B226" s="114" t="n">
        <f aca="false">'EO9904.1'!B226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98" t="n">
        <f aca="false">VLOOKUP($A226,[1]!Table,MATCH(G$4,[1]!Curves,0))</f>
        <v>5.603</v>
      </c>
      <c r="H226" s="115" t="n">
        <f aca="false">G226</f>
        <v>5.603</v>
      </c>
      <c r="I226" s="120" t="n">
        <f aca="false">I214</f>
        <v>2.115</v>
      </c>
      <c r="J226" s="98" t="n">
        <f aca="false">VLOOKUP($A226,[1]!Table,MATCH(J$4,[1]!Curves,0))</f>
        <v>0</v>
      </c>
      <c r="K226" s="115" t="n">
        <f aca="false">J226</f>
        <v>0</v>
      </c>
      <c r="L226" s="103" t="n">
        <f aca="false">L225</f>
        <v>0</v>
      </c>
      <c r="M226" s="98" t="n">
        <f aca="false">VLOOKUP($A226,[1]!Table,MATCH(M$4,[1]!Curves,0))</f>
        <v>0</v>
      </c>
      <c r="N226" s="115" t="n">
        <f aca="false">M226</f>
        <v>0</v>
      </c>
      <c r="O226" s="103" t="n">
        <f aca="false">O225</f>
        <v>0</v>
      </c>
      <c r="P226" s="102"/>
      <c r="Q226" s="103" t="n">
        <f aca="false">M226+J226+G226</f>
        <v>5.603</v>
      </c>
      <c r="R226" s="103" t="n">
        <f aca="false">N226+K226+H226</f>
        <v>5.603</v>
      </c>
      <c r="S226" s="103" t="n">
        <f aca="false">O226+L226+I226</f>
        <v>2.115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91" t="n">
        <f aca="false">AK226+AH226+AE226</f>
        <v>0</v>
      </c>
      <c r="AZ226" s="108"/>
      <c r="BA226" s="118" t="n">
        <f aca="false">'EO9904.1'!AW226</f>
        <v>0</v>
      </c>
      <c r="BB226" s="118" t="n">
        <f aca="false">AW226-BA226</f>
        <v>0</v>
      </c>
      <c r="BC226" s="108"/>
    </row>
    <row r="227" customFormat="false" ht="12" hidden="false" customHeight="true" outlineLevel="0" collapsed="false">
      <c r="A227" s="25" t="n">
        <f aca="false">EDATE(A226,1)</f>
        <v>43556</v>
      </c>
      <c r="B227" s="114" t="n">
        <f aca="false">'EO9904.1'!B227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98" t="n">
        <f aca="false">VLOOKUP($A227,[1]!Table,MATCH(G$4,[1]!Curves,0))</f>
        <v>5.473</v>
      </c>
      <c r="H227" s="115" t="n">
        <f aca="false">G227</f>
        <v>5.473</v>
      </c>
      <c r="I227" s="120" t="n">
        <f aca="false">I215</f>
        <v>2.115</v>
      </c>
      <c r="J227" s="98" t="n">
        <f aca="false">VLOOKUP($A227,[1]!Table,MATCH(J$4,[1]!Curves,0))</f>
        <v>0</v>
      </c>
      <c r="K227" s="115" t="n">
        <f aca="false">J227</f>
        <v>0</v>
      </c>
      <c r="L227" s="103" t="n">
        <f aca="false">L226</f>
        <v>0</v>
      </c>
      <c r="M227" s="98" t="n">
        <f aca="false">VLOOKUP($A227,[1]!Table,MATCH(M$4,[1]!Curves,0))</f>
        <v>0</v>
      </c>
      <c r="N227" s="115" t="n">
        <f aca="false">M227</f>
        <v>0</v>
      </c>
      <c r="O227" s="103" t="n">
        <f aca="false">O226</f>
        <v>0</v>
      </c>
      <c r="P227" s="102"/>
      <c r="Q227" s="103" t="n">
        <f aca="false">M227+J227+G227</f>
        <v>5.473</v>
      </c>
      <c r="R227" s="103" t="n">
        <f aca="false">N227+K227+H227</f>
        <v>5.473</v>
      </c>
      <c r="S227" s="103" t="n">
        <f aca="false">O227+L227+I227</f>
        <v>2.115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91" t="n">
        <f aca="false">AK227+AH227+AE227</f>
        <v>0</v>
      </c>
      <c r="AZ227" s="108"/>
      <c r="BA227" s="118" t="n">
        <f aca="false">'EO9904.1'!AW227</f>
        <v>0</v>
      </c>
      <c r="BB227" s="118" t="n">
        <f aca="false">AW227-BA227</f>
        <v>0</v>
      </c>
      <c r="BC227" s="108"/>
    </row>
    <row r="228" customFormat="false" ht="12" hidden="false" customHeight="true" outlineLevel="0" collapsed="false">
      <c r="A228" s="25" t="n">
        <f aca="false">EDATE(A227,1)</f>
        <v>43586</v>
      </c>
      <c r="B228" s="114" t="n">
        <f aca="false">'EO9904.1'!B228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98" t="n">
        <f aca="false">VLOOKUP($A228,[1]!Table,MATCH(G$4,[1]!Curves,0))</f>
        <v>5.463</v>
      </c>
      <c r="H228" s="115" t="n">
        <f aca="false">G228</f>
        <v>5.463</v>
      </c>
      <c r="I228" s="120" t="n">
        <f aca="false">I216</f>
        <v>2.115</v>
      </c>
      <c r="J228" s="98" t="n">
        <f aca="false">VLOOKUP($A228,[1]!Table,MATCH(J$4,[1]!Curves,0))</f>
        <v>0</v>
      </c>
      <c r="K228" s="115" t="n">
        <f aca="false">J228</f>
        <v>0</v>
      </c>
      <c r="L228" s="103" t="n">
        <f aca="false">L227</f>
        <v>0</v>
      </c>
      <c r="M228" s="98" t="n">
        <f aca="false">VLOOKUP($A228,[1]!Table,MATCH(M$4,[1]!Curves,0))</f>
        <v>0</v>
      </c>
      <c r="N228" s="115" t="n">
        <f aca="false">M228</f>
        <v>0</v>
      </c>
      <c r="O228" s="103" t="n">
        <f aca="false">O227</f>
        <v>0</v>
      </c>
      <c r="P228" s="102"/>
      <c r="Q228" s="103" t="n">
        <f aca="false">M228+J228+G228</f>
        <v>5.463</v>
      </c>
      <c r="R228" s="103" t="n">
        <f aca="false">N228+K228+H228</f>
        <v>5.463</v>
      </c>
      <c r="S228" s="103" t="n">
        <f aca="false">O228+L228+I228</f>
        <v>2.115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91" t="n">
        <f aca="false">AK228+AH228+AE228</f>
        <v>0</v>
      </c>
      <c r="AZ228" s="108"/>
      <c r="BA228" s="118" t="n">
        <f aca="false">'EO9904.1'!AW228</f>
        <v>0</v>
      </c>
      <c r="BB228" s="118" t="n">
        <f aca="false">AW228-BA228</f>
        <v>0</v>
      </c>
      <c r="BC228" s="108"/>
    </row>
    <row r="229" customFormat="false" ht="12" hidden="false" customHeight="true" outlineLevel="0" collapsed="false">
      <c r="A229" s="25" t="n">
        <f aca="false">EDATE(A228,1)</f>
        <v>43617</v>
      </c>
      <c r="B229" s="114" t="n">
        <f aca="false">'EO9904.1'!B229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98" t="n">
        <f aca="false">VLOOKUP($A229,[1]!Table,MATCH(G$4,[1]!Curves,0))</f>
        <v>5.483</v>
      </c>
      <c r="H229" s="115" t="n">
        <f aca="false">G229</f>
        <v>5.483</v>
      </c>
      <c r="I229" s="120" t="n">
        <f aca="false">I217</f>
        <v>2.115</v>
      </c>
      <c r="J229" s="98" t="n">
        <f aca="false">VLOOKUP($A229,[1]!Table,MATCH(J$4,[1]!Curves,0))</f>
        <v>0</v>
      </c>
      <c r="K229" s="115" t="n">
        <f aca="false">J229</f>
        <v>0</v>
      </c>
      <c r="L229" s="103" t="n">
        <f aca="false">L228</f>
        <v>0</v>
      </c>
      <c r="M229" s="98" t="n">
        <f aca="false">VLOOKUP($A229,[1]!Table,MATCH(M$4,[1]!Curves,0))</f>
        <v>0</v>
      </c>
      <c r="N229" s="115" t="n">
        <f aca="false">M229</f>
        <v>0</v>
      </c>
      <c r="O229" s="103" t="n">
        <f aca="false">O228</f>
        <v>0</v>
      </c>
      <c r="P229" s="102"/>
      <c r="Q229" s="103" t="n">
        <f aca="false">M229+J229+G229</f>
        <v>5.483</v>
      </c>
      <c r="R229" s="103" t="n">
        <f aca="false">N229+K229+H229</f>
        <v>5.483</v>
      </c>
      <c r="S229" s="103" t="n">
        <f aca="false">O229+L229+I229</f>
        <v>2.115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91" t="n">
        <f aca="false">AK229+AH229+AE229</f>
        <v>0</v>
      </c>
      <c r="AZ229" s="108"/>
      <c r="BA229" s="118" t="n">
        <f aca="false">'EO9904.1'!AW229</f>
        <v>0</v>
      </c>
      <c r="BB229" s="118" t="n">
        <f aca="false">AW229-BA229</f>
        <v>0</v>
      </c>
      <c r="BC229" s="108"/>
    </row>
    <row r="230" customFormat="false" ht="12" hidden="false" customHeight="true" outlineLevel="0" collapsed="false">
      <c r="A230" s="25" t="n">
        <f aca="false">EDATE(A229,1)</f>
        <v>43647</v>
      </c>
      <c r="B230" s="114" t="n">
        <f aca="false">'EO9904.1'!B230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98" t="n">
        <f aca="false">VLOOKUP($A230,[1]!Table,MATCH(G$4,[1]!Curves,0))</f>
        <v>5.504</v>
      </c>
      <c r="H230" s="115" t="n">
        <f aca="false">G230</f>
        <v>5.504</v>
      </c>
      <c r="I230" s="120" t="n">
        <f aca="false">I218</f>
        <v>2.115</v>
      </c>
      <c r="J230" s="98" t="n">
        <f aca="false">VLOOKUP($A230,[1]!Table,MATCH(J$4,[1]!Curves,0))</f>
        <v>0</v>
      </c>
      <c r="K230" s="115" t="n">
        <f aca="false">J230</f>
        <v>0</v>
      </c>
      <c r="L230" s="103" t="n">
        <f aca="false">L229</f>
        <v>0</v>
      </c>
      <c r="M230" s="98" t="n">
        <f aca="false">VLOOKUP($A230,[1]!Table,MATCH(M$4,[1]!Curves,0))</f>
        <v>0</v>
      </c>
      <c r="N230" s="115" t="n">
        <f aca="false">M230</f>
        <v>0</v>
      </c>
      <c r="O230" s="103" t="n">
        <f aca="false">O229</f>
        <v>0</v>
      </c>
      <c r="P230" s="102"/>
      <c r="Q230" s="103" t="n">
        <f aca="false">M230+J230+G230</f>
        <v>5.504</v>
      </c>
      <c r="R230" s="103" t="n">
        <f aca="false">N230+K230+H230</f>
        <v>5.504</v>
      </c>
      <c r="S230" s="103" t="n">
        <f aca="false">O230+L230+I230</f>
        <v>2.115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91" t="n">
        <f aca="false">AK230+AH230+AE230</f>
        <v>0</v>
      </c>
      <c r="AZ230" s="108"/>
      <c r="BA230" s="118" t="n">
        <f aca="false">'EO9904.1'!AW230</f>
        <v>0</v>
      </c>
      <c r="BB230" s="118" t="n">
        <f aca="false">AW230-BA230</f>
        <v>0</v>
      </c>
      <c r="BC230" s="108"/>
    </row>
    <row r="231" customFormat="false" ht="12" hidden="false" customHeight="true" outlineLevel="0" collapsed="false">
      <c r="A231" s="25" t="n">
        <f aca="false">EDATE(A230,1)</f>
        <v>43678</v>
      </c>
      <c r="B231" s="114" t="n">
        <f aca="false">'EO9904.1'!B231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98" t="n">
        <f aca="false">VLOOKUP($A231,[1]!Table,MATCH(G$4,[1]!Curves,0))</f>
        <v>5.528</v>
      </c>
      <c r="H231" s="115" t="n">
        <f aca="false">G231</f>
        <v>5.528</v>
      </c>
      <c r="I231" s="120" t="n">
        <f aca="false">I219</f>
        <v>2.115</v>
      </c>
      <c r="J231" s="98" t="n">
        <f aca="false">VLOOKUP($A231,[1]!Table,MATCH(J$4,[1]!Curves,0))</f>
        <v>0</v>
      </c>
      <c r="K231" s="115" t="n">
        <f aca="false">J231</f>
        <v>0</v>
      </c>
      <c r="L231" s="103" t="n">
        <f aca="false">L230</f>
        <v>0</v>
      </c>
      <c r="M231" s="98" t="n">
        <f aca="false">VLOOKUP($A231,[1]!Table,MATCH(M$4,[1]!Curves,0))</f>
        <v>0</v>
      </c>
      <c r="N231" s="115" t="n">
        <f aca="false">M231</f>
        <v>0</v>
      </c>
      <c r="O231" s="103" t="n">
        <f aca="false">O230</f>
        <v>0</v>
      </c>
      <c r="P231" s="102"/>
      <c r="Q231" s="103" t="n">
        <f aca="false">M231+J231+G231</f>
        <v>5.528</v>
      </c>
      <c r="R231" s="103" t="n">
        <f aca="false">N231+K231+H231</f>
        <v>5.528</v>
      </c>
      <c r="S231" s="103" t="n">
        <f aca="false">O231+L231+I231</f>
        <v>2.115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91" t="n">
        <f aca="false">AK231+AH231+AE231</f>
        <v>0</v>
      </c>
      <c r="AZ231" s="108"/>
      <c r="BA231" s="118" t="n">
        <f aca="false">'EO9904.1'!AW231</f>
        <v>0</v>
      </c>
      <c r="BB231" s="118" t="n">
        <f aca="false">AW231-BA231</f>
        <v>0</v>
      </c>
      <c r="BC231" s="108"/>
    </row>
    <row r="232" customFormat="false" ht="12" hidden="false" customHeight="true" outlineLevel="0" collapsed="false">
      <c r="A232" s="25" t="n">
        <f aca="false">EDATE(A231,1)</f>
        <v>43709</v>
      </c>
      <c r="B232" s="114" t="n">
        <f aca="false">'EO9904.1'!B232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98" t="n">
        <f aca="false">VLOOKUP($A232,[1]!Table,MATCH(G$4,[1]!Curves,0))</f>
        <v>5.538</v>
      </c>
      <c r="H232" s="115" t="n">
        <f aca="false">G232</f>
        <v>5.538</v>
      </c>
      <c r="I232" s="120" t="n">
        <f aca="false">I220</f>
        <v>2.115</v>
      </c>
      <c r="J232" s="98" t="n">
        <f aca="false">VLOOKUP($A232,[1]!Table,MATCH(J$4,[1]!Curves,0))</f>
        <v>0</v>
      </c>
      <c r="K232" s="115" t="n">
        <f aca="false">J232</f>
        <v>0</v>
      </c>
      <c r="L232" s="103" t="n">
        <f aca="false">L231</f>
        <v>0</v>
      </c>
      <c r="M232" s="98" t="n">
        <f aca="false">VLOOKUP($A232,[1]!Table,MATCH(M$4,[1]!Curves,0))</f>
        <v>0</v>
      </c>
      <c r="N232" s="115" t="n">
        <f aca="false">M232</f>
        <v>0</v>
      </c>
      <c r="O232" s="103" t="n">
        <f aca="false">O231</f>
        <v>0</v>
      </c>
      <c r="P232" s="102"/>
      <c r="Q232" s="103" t="n">
        <f aca="false">M232+J232+G232</f>
        <v>5.538</v>
      </c>
      <c r="R232" s="103" t="n">
        <f aca="false">N232+K232+H232</f>
        <v>5.538</v>
      </c>
      <c r="S232" s="103" t="n">
        <f aca="false">O232+L232+I232</f>
        <v>2.115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91" t="n">
        <f aca="false">AK232+AH232+AE232</f>
        <v>0</v>
      </c>
      <c r="AZ232" s="108"/>
      <c r="BA232" s="118" t="n">
        <f aca="false">'EO9904.1'!AW232</f>
        <v>0</v>
      </c>
      <c r="BB232" s="118" t="n">
        <f aca="false">AW232-BA232</f>
        <v>0</v>
      </c>
      <c r="BC232" s="108"/>
    </row>
    <row r="233" customFormat="false" ht="12" hidden="false" customHeight="true" outlineLevel="0" collapsed="false">
      <c r="A233" s="25" t="n">
        <f aca="false">EDATE(A232,1)</f>
        <v>43739</v>
      </c>
      <c r="B233" s="114" t="n">
        <f aca="false">'EO9904.1'!B233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98" t="n">
        <f aca="false">VLOOKUP($A233,[1]!Table,MATCH(G$4,[1]!Curves,0))</f>
        <v>5.568</v>
      </c>
      <c r="H233" s="115" t="n">
        <f aca="false">G233</f>
        <v>5.568</v>
      </c>
      <c r="I233" s="120" t="n">
        <f aca="false">I221</f>
        <v>2.115</v>
      </c>
      <c r="J233" s="98" t="n">
        <f aca="false">VLOOKUP($A233,[1]!Table,MATCH(J$4,[1]!Curves,0))</f>
        <v>0</v>
      </c>
      <c r="K233" s="115" t="n">
        <f aca="false">J233</f>
        <v>0</v>
      </c>
      <c r="L233" s="103" t="n">
        <f aca="false">L232</f>
        <v>0</v>
      </c>
      <c r="M233" s="98" t="n">
        <f aca="false">VLOOKUP($A233,[1]!Table,MATCH(M$4,[1]!Curves,0))</f>
        <v>0</v>
      </c>
      <c r="N233" s="115" t="n">
        <f aca="false">M233</f>
        <v>0</v>
      </c>
      <c r="O233" s="103" t="n">
        <f aca="false">O232</f>
        <v>0</v>
      </c>
      <c r="P233" s="102"/>
      <c r="Q233" s="103" t="n">
        <f aca="false">M233+J233+G233</f>
        <v>5.568</v>
      </c>
      <c r="R233" s="103" t="n">
        <f aca="false">N233+K233+H233</f>
        <v>5.568</v>
      </c>
      <c r="S233" s="103" t="n">
        <f aca="false">O233+L233+I233</f>
        <v>2.115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91" t="n">
        <f aca="false">AK233+AH233+AE233</f>
        <v>0</v>
      </c>
      <c r="AZ233" s="108"/>
      <c r="BA233" s="118" t="n">
        <f aca="false">'EO9904.1'!AW233</f>
        <v>0</v>
      </c>
      <c r="BB233" s="118" t="n">
        <f aca="false">AW233-BA233</f>
        <v>0</v>
      </c>
      <c r="BC233" s="108"/>
    </row>
    <row r="234" customFormat="false" ht="12" hidden="false" customHeight="true" outlineLevel="0" collapsed="false">
      <c r="A234" s="25" t="n">
        <f aca="false">EDATE(A233,1)</f>
        <v>43770</v>
      </c>
      <c r="B234" s="114" t="n">
        <f aca="false">'EO9904.1'!B234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98" t="n">
        <f aca="false">VLOOKUP($A234,[1]!Table,MATCH(G$4,[1]!Curves,0))</f>
        <v>5.708</v>
      </c>
      <c r="H234" s="115" t="n">
        <f aca="false">G234</f>
        <v>5.708</v>
      </c>
      <c r="I234" s="120" t="n">
        <f aca="false">I222</f>
        <v>2.115</v>
      </c>
      <c r="J234" s="98" t="n">
        <f aca="false">VLOOKUP($A234,[1]!Table,MATCH(J$4,[1]!Curves,0))</f>
        <v>0</v>
      </c>
      <c r="K234" s="115" t="n">
        <f aca="false">J234</f>
        <v>0</v>
      </c>
      <c r="L234" s="103" t="n">
        <f aca="false">L233</f>
        <v>0</v>
      </c>
      <c r="M234" s="98" t="n">
        <f aca="false">VLOOKUP($A234,[1]!Table,MATCH(M$4,[1]!Curves,0))</f>
        <v>0</v>
      </c>
      <c r="N234" s="115" t="n">
        <f aca="false">M234</f>
        <v>0</v>
      </c>
      <c r="O234" s="103" t="n">
        <f aca="false">O233</f>
        <v>0</v>
      </c>
      <c r="P234" s="102"/>
      <c r="Q234" s="103" t="n">
        <f aca="false">M234+J234+G234</f>
        <v>5.708</v>
      </c>
      <c r="R234" s="103" t="n">
        <f aca="false">N234+K234+H234</f>
        <v>5.708</v>
      </c>
      <c r="S234" s="103" t="n">
        <f aca="false">O234+L234+I234</f>
        <v>2.115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91" t="n">
        <f aca="false">AK234+AH234+AE234</f>
        <v>0</v>
      </c>
      <c r="AZ234" s="108"/>
      <c r="BA234" s="118" t="n">
        <f aca="false">'EO9904.1'!AW234</f>
        <v>0</v>
      </c>
      <c r="BB234" s="118" t="n">
        <f aca="false">AW234-BA234</f>
        <v>0</v>
      </c>
      <c r="BC234" s="108"/>
    </row>
    <row r="235" customFormat="false" ht="12" hidden="false" customHeight="true" outlineLevel="0" collapsed="false">
      <c r="A235" s="25" t="n">
        <f aca="false">EDATE(A234,1)</f>
        <v>43800</v>
      </c>
      <c r="B235" s="114" t="n">
        <f aca="false">'EO9904.1'!B235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98" t="n">
        <f aca="false">VLOOKUP($A235,[1]!Table,MATCH(G$4,[1]!Curves,0))</f>
        <v>5.848</v>
      </c>
      <c r="H235" s="115" t="n">
        <f aca="false">G235</f>
        <v>5.848</v>
      </c>
      <c r="I235" s="120" t="n">
        <f aca="false">I223</f>
        <v>2.115</v>
      </c>
      <c r="J235" s="98" t="n">
        <f aca="false">VLOOKUP($A235,[1]!Table,MATCH(J$4,[1]!Curves,0))</f>
        <v>0</v>
      </c>
      <c r="K235" s="115" t="n">
        <f aca="false">J235</f>
        <v>0</v>
      </c>
      <c r="L235" s="103" t="n">
        <f aca="false">L234</f>
        <v>0</v>
      </c>
      <c r="M235" s="98" t="n">
        <f aca="false">VLOOKUP($A235,[1]!Table,MATCH(M$4,[1]!Curves,0))</f>
        <v>0</v>
      </c>
      <c r="N235" s="115" t="n">
        <f aca="false">M235</f>
        <v>0</v>
      </c>
      <c r="O235" s="103" t="n">
        <f aca="false">O234</f>
        <v>0</v>
      </c>
      <c r="P235" s="102"/>
      <c r="Q235" s="103" t="n">
        <f aca="false">M235+J235+G235</f>
        <v>5.848</v>
      </c>
      <c r="R235" s="103" t="n">
        <f aca="false">N235+K235+H235</f>
        <v>5.848</v>
      </c>
      <c r="S235" s="103" t="n">
        <f aca="false">O235+L235+I235</f>
        <v>2.115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91" t="n">
        <f aca="false">AK235+AH235+AE235</f>
        <v>0</v>
      </c>
      <c r="AZ235" s="108"/>
      <c r="BA235" s="118" t="n">
        <f aca="false">'EO9904.1'!AW235</f>
        <v>0</v>
      </c>
      <c r="BB235" s="118" t="n">
        <f aca="false">AW235-BA235</f>
        <v>0</v>
      </c>
      <c r="BC235" s="108"/>
    </row>
    <row r="236" customFormat="false" ht="12" hidden="false" customHeight="true" outlineLevel="0" collapsed="false">
      <c r="A236" s="25" t="n">
        <f aca="false">EDATE(A235,1)</f>
        <v>43831</v>
      </c>
      <c r="B236" s="114" t="n">
        <f aca="false">'EO9904.1'!B236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98" t="n">
        <f aca="false">VLOOKUP($A236,[1]!Table,MATCH(G$4,[1]!Curves,0))</f>
        <v>5.953</v>
      </c>
      <c r="H236" s="115" t="n">
        <f aca="false">G236</f>
        <v>5.953</v>
      </c>
      <c r="I236" s="120" t="n">
        <f aca="false">I224</f>
        <v>2.115</v>
      </c>
      <c r="J236" s="98" t="n">
        <f aca="false">VLOOKUP($A236,[1]!Table,MATCH(J$4,[1]!Curves,0))</f>
        <v>0</v>
      </c>
      <c r="K236" s="115" t="n">
        <f aca="false">J236</f>
        <v>0</v>
      </c>
      <c r="L236" s="103" t="n">
        <f aca="false">L235</f>
        <v>0</v>
      </c>
      <c r="M236" s="98" t="n">
        <f aca="false">VLOOKUP($A236,[1]!Table,MATCH(M$4,[1]!Curves,0))</f>
        <v>0</v>
      </c>
      <c r="N236" s="115" t="n">
        <f aca="false">M236</f>
        <v>0</v>
      </c>
      <c r="O236" s="103" t="n">
        <f aca="false">O235</f>
        <v>0</v>
      </c>
      <c r="P236" s="102"/>
      <c r="Q236" s="103" t="n">
        <f aca="false">M236+J236+G236</f>
        <v>5.953</v>
      </c>
      <c r="R236" s="103" t="n">
        <f aca="false">N236+K236+H236</f>
        <v>5.953</v>
      </c>
      <c r="S236" s="103" t="n">
        <f aca="false">O236+L236+I236</f>
        <v>2.115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91" t="n">
        <f aca="false">AK236+AH236+AE236</f>
        <v>0</v>
      </c>
      <c r="AZ236" s="108"/>
      <c r="BA236" s="118" t="n">
        <f aca="false">'EO9904.1'!AW236</f>
        <v>0</v>
      </c>
      <c r="BB236" s="118" t="n">
        <f aca="false">AW236-BA236</f>
        <v>0</v>
      </c>
      <c r="BC236" s="108"/>
    </row>
    <row r="237" customFormat="false" ht="12" hidden="false" customHeight="true" outlineLevel="0" collapsed="false">
      <c r="A237" s="25" t="n">
        <f aca="false">EDATE(A236,1)</f>
        <v>43862</v>
      </c>
      <c r="B237" s="114" t="n">
        <f aca="false">'EO9904.1'!B237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98" t="n">
        <f aca="false">VLOOKUP($A237,[1]!Table,MATCH(G$4,[1]!Curves,0))</f>
        <v>5.833</v>
      </c>
      <c r="H237" s="115" t="n">
        <f aca="false">G237</f>
        <v>5.833</v>
      </c>
      <c r="I237" s="120" t="n">
        <f aca="false">I225</f>
        <v>2.115</v>
      </c>
      <c r="J237" s="98" t="n">
        <f aca="false">VLOOKUP($A237,[1]!Table,MATCH(J$4,[1]!Curves,0))</f>
        <v>0</v>
      </c>
      <c r="K237" s="115" t="n">
        <f aca="false">J237</f>
        <v>0</v>
      </c>
      <c r="L237" s="103" t="n">
        <f aca="false">L236</f>
        <v>0</v>
      </c>
      <c r="M237" s="98" t="n">
        <f aca="false">VLOOKUP($A237,[1]!Table,MATCH(M$4,[1]!Curves,0))</f>
        <v>0</v>
      </c>
      <c r="N237" s="115" t="n">
        <f aca="false">M237</f>
        <v>0</v>
      </c>
      <c r="O237" s="103" t="n">
        <f aca="false">O236</f>
        <v>0</v>
      </c>
      <c r="P237" s="102"/>
      <c r="Q237" s="103" t="n">
        <f aca="false">M237+J237+G237</f>
        <v>5.833</v>
      </c>
      <c r="R237" s="103" t="n">
        <f aca="false">N237+K237+H237</f>
        <v>5.833</v>
      </c>
      <c r="S237" s="103" t="n">
        <f aca="false">O237+L237+I237</f>
        <v>2.115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91" t="n">
        <f aca="false">AK237+AH237+AE237</f>
        <v>0</v>
      </c>
      <c r="AZ237" s="108"/>
      <c r="BA237" s="118" t="n">
        <f aca="false">'EO9904.1'!AW237</f>
        <v>0</v>
      </c>
      <c r="BB237" s="118" t="n">
        <f aca="false">AW237-BA237</f>
        <v>0</v>
      </c>
      <c r="BC237" s="108"/>
    </row>
    <row r="238" customFormat="false" ht="12" hidden="false" customHeight="true" outlineLevel="0" collapsed="false">
      <c r="A238" s="25" t="n">
        <f aca="false">EDATE(A237,1)</f>
        <v>43891</v>
      </c>
      <c r="B238" s="114" t="n">
        <f aca="false">'EO9904.1'!B238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98" t="n">
        <f aca="false">VLOOKUP($A238,[1]!Table,MATCH(G$4,[1]!Curves,0))</f>
        <v>5.708</v>
      </c>
      <c r="H238" s="115" t="n">
        <f aca="false">G238</f>
        <v>5.708</v>
      </c>
      <c r="I238" s="120" t="n">
        <f aca="false">I226</f>
        <v>2.115</v>
      </c>
      <c r="J238" s="98" t="n">
        <f aca="false">VLOOKUP($A238,[1]!Table,MATCH(J$4,[1]!Curves,0))</f>
        <v>0</v>
      </c>
      <c r="K238" s="115" t="n">
        <f aca="false">J238</f>
        <v>0</v>
      </c>
      <c r="L238" s="103" t="n">
        <f aca="false">L237</f>
        <v>0</v>
      </c>
      <c r="M238" s="98" t="n">
        <f aca="false">VLOOKUP($A238,[1]!Table,MATCH(M$4,[1]!Curves,0))</f>
        <v>0</v>
      </c>
      <c r="N238" s="115" t="n">
        <f aca="false">M238</f>
        <v>0</v>
      </c>
      <c r="O238" s="103" t="n">
        <f aca="false">O237</f>
        <v>0</v>
      </c>
      <c r="P238" s="102"/>
      <c r="Q238" s="103" t="n">
        <f aca="false">M238+J238+G238</f>
        <v>5.708</v>
      </c>
      <c r="R238" s="103" t="n">
        <f aca="false">N238+K238+H238</f>
        <v>5.708</v>
      </c>
      <c r="S238" s="103" t="n">
        <f aca="false">O238+L238+I238</f>
        <v>2.115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91" t="n">
        <f aca="false">AK238+AH238+AE238</f>
        <v>0</v>
      </c>
      <c r="AZ238" s="108"/>
      <c r="BA238" s="118" t="n">
        <f aca="false">'EO9904.1'!AW238</f>
        <v>0</v>
      </c>
      <c r="BB238" s="118" t="n">
        <f aca="false">AW238-BA238</f>
        <v>0</v>
      </c>
      <c r="BC238" s="108"/>
    </row>
    <row r="239" customFormat="false" ht="12" hidden="false" customHeight="true" outlineLevel="0" collapsed="false">
      <c r="A239" s="25" t="n">
        <f aca="false">EDATE(A238,1)</f>
        <v>43922</v>
      </c>
      <c r="B239" s="114" t="n">
        <f aca="false">'EO9904.1'!B239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98" t="n">
        <f aca="false">VLOOKUP($A239,[1]!Table,MATCH(G$4,[1]!Curves,0))</f>
        <v>5.578</v>
      </c>
      <c r="H239" s="115" t="n">
        <f aca="false">G239</f>
        <v>5.578</v>
      </c>
      <c r="I239" s="120" t="n">
        <f aca="false">I227</f>
        <v>2.115</v>
      </c>
      <c r="J239" s="98" t="n">
        <f aca="false">VLOOKUP($A239,[1]!Table,MATCH(J$4,[1]!Curves,0))</f>
        <v>0</v>
      </c>
      <c r="K239" s="115" t="n">
        <f aca="false">J239</f>
        <v>0</v>
      </c>
      <c r="L239" s="103" t="n">
        <f aca="false">L238</f>
        <v>0</v>
      </c>
      <c r="M239" s="98" t="n">
        <f aca="false">VLOOKUP($A239,[1]!Table,MATCH(M$4,[1]!Curves,0))</f>
        <v>0</v>
      </c>
      <c r="N239" s="115" t="n">
        <f aca="false">M239</f>
        <v>0</v>
      </c>
      <c r="O239" s="103" t="n">
        <f aca="false">O238</f>
        <v>0</v>
      </c>
      <c r="P239" s="102"/>
      <c r="Q239" s="103" t="n">
        <f aca="false">M239+J239+G239</f>
        <v>5.578</v>
      </c>
      <c r="R239" s="103" t="n">
        <f aca="false">N239+K239+H239</f>
        <v>5.578</v>
      </c>
      <c r="S239" s="103" t="n">
        <f aca="false">O239+L239+I239</f>
        <v>2.115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91" t="n">
        <f aca="false">AK239+AH239+AE239</f>
        <v>0</v>
      </c>
      <c r="AZ239" s="108"/>
      <c r="BA239" s="118" t="n">
        <f aca="false">'EO9904.1'!AW239</f>
        <v>0</v>
      </c>
      <c r="BB239" s="118" t="n">
        <f aca="false">AW239-BA239</f>
        <v>0</v>
      </c>
      <c r="BC239" s="108"/>
    </row>
    <row r="240" customFormat="false" ht="12" hidden="false" customHeight="true" outlineLevel="0" collapsed="false">
      <c r="A240" s="25" t="n">
        <f aca="false">EDATE(A239,1)</f>
        <v>43952</v>
      </c>
      <c r="B240" s="114" t="n">
        <f aca="false">'EO9904.1'!B240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98" t="n">
        <f aca="false">VLOOKUP($A240,[1]!Table,MATCH(G$4,[1]!Curves,0))</f>
        <v>5.568</v>
      </c>
      <c r="H240" s="115" t="n">
        <f aca="false">G240</f>
        <v>5.568</v>
      </c>
      <c r="I240" s="120" t="n">
        <f aca="false">I228</f>
        <v>2.115</v>
      </c>
      <c r="J240" s="98" t="n">
        <f aca="false">VLOOKUP($A240,[1]!Table,MATCH(J$4,[1]!Curves,0))</f>
        <v>0</v>
      </c>
      <c r="K240" s="115" t="n">
        <f aca="false">J240</f>
        <v>0</v>
      </c>
      <c r="L240" s="103" t="n">
        <f aca="false">L239</f>
        <v>0</v>
      </c>
      <c r="M240" s="98" t="n">
        <f aca="false">VLOOKUP($A240,[1]!Table,MATCH(M$4,[1]!Curves,0))</f>
        <v>0</v>
      </c>
      <c r="N240" s="115" t="n">
        <f aca="false">M240</f>
        <v>0</v>
      </c>
      <c r="O240" s="103" t="n">
        <f aca="false">O239</f>
        <v>0</v>
      </c>
      <c r="P240" s="102"/>
      <c r="Q240" s="103" t="n">
        <f aca="false">M240+J240+G240</f>
        <v>5.568</v>
      </c>
      <c r="R240" s="103" t="n">
        <f aca="false">N240+K240+H240</f>
        <v>5.568</v>
      </c>
      <c r="S240" s="103" t="n">
        <f aca="false">O240+L240+I240</f>
        <v>2.115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91" t="n">
        <f aca="false">AK240+AH240+AE240</f>
        <v>0</v>
      </c>
      <c r="AZ240" s="108"/>
      <c r="BA240" s="118" t="n">
        <f aca="false">'EO9904.1'!AW240</f>
        <v>0</v>
      </c>
      <c r="BB240" s="118" t="n">
        <f aca="false">AW240-BA240</f>
        <v>0</v>
      </c>
      <c r="BC240" s="108"/>
    </row>
    <row r="241" customFormat="false" ht="12" hidden="false" customHeight="true" outlineLevel="0" collapsed="false">
      <c r="A241" s="25" t="n">
        <f aca="false">EDATE(A240,1)</f>
        <v>43983</v>
      </c>
      <c r="B241" s="114" t="n">
        <f aca="false">'EO9904.1'!B241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98" t="n">
        <f aca="false">VLOOKUP($A241,[1]!Table,MATCH(G$4,[1]!Curves,0))</f>
        <v>5.588</v>
      </c>
      <c r="H241" s="115" t="n">
        <f aca="false">G241</f>
        <v>5.588</v>
      </c>
      <c r="I241" s="120" t="n">
        <f aca="false">I229</f>
        <v>2.115</v>
      </c>
      <c r="J241" s="98" t="n">
        <f aca="false">VLOOKUP($A241,[1]!Table,MATCH(J$4,[1]!Curves,0))</f>
        <v>0</v>
      </c>
      <c r="K241" s="115" t="n">
        <f aca="false">J241</f>
        <v>0</v>
      </c>
      <c r="L241" s="103" t="n">
        <f aca="false">L240</f>
        <v>0</v>
      </c>
      <c r="M241" s="98" t="n">
        <f aca="false">VLOOKUP($A241,[1]!Table,MATCH(M$4,[1]!Curves,0))</f>
        <v>0</v>
      </c>
      <c r="N241" s="115" t="n">
        <f aca="false">M241</f>
        <v>0</v>
      </c>
      <c r="O241" s="103" t="n">
        <f aca="false">O240</f>
        <v>0</v>
      </c>
      <c r="P241" s="102"/>
      <c r="Q241" s="103" t="n">
        <f aca="false">M241+J241+G241</f>
        <v>5.588</v>
      </c>
      <c r="R241" s="103" t="n">
        <f aca="false">N241+K241+H241</f>
        <v>5.588</v>
      </c>
      <c r="S241" s="103" t="n">
        <f aca="false">O241+L241+I241</f>
        <v>2.115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91" t="n">
        <f aca="false">AK241+AH241+AE241</f>
        <v>0</v>
      </c>
      <c r="AZ241" s="108"/>
      <c r="BA241" s="118" t="n">
        <f aca="false">'EO9904.1'!AW241</f>
        <v>0</v>
      </c>
      <c r="BB241" s="118" t="n">
        <f aca="false">AW241-BA241</f>
        <v>0</v>
      </c>
      <c r="BC241" s="108"/>
    </row>
    <row r="242" customFormat="false" ht="12" hidden="false" customHeight="true" outlineLevel="0" collapsed="false">
      <c r="A242" s="25" t="n">
        <f aca="false">EDATE(A241,1)</f>
        <v>44013</v>
      </c>
      <c r="B242" s="114" t="n">
        <f aca="false">'EO9904.1'!B242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98" t="n">
        <f aca="false">VLOOKUP($A242,[1]!Table,MATCH(G$4,[1]!Curves,0))</f>
        <v>5.609</v>
      </c>
      <c r="H242" s="115" t="n">
        <f aca="false">G242</f>
        <v>5.609</v>
      </c>
      <c r="I242" s="120" t="n">
        <f aca="false">I230</f>
        <v>2.115</v>
      </c>
      <c r="J242" s="98" t="n">
        <f aca="false">VLOOKUP($A242,[1]!Table,MATCH(J$4,[1]!Curves,0))</f>
        <v>0</v>
      </c>
      <c r="K242" s="115" t="n">
        <f aca="false">J242</f>
        <v>0</v>
      </c>
      <c r="L242" s="103" t="n">
        <f aca="false">L241</f>
        <v>0</v>
      </c>
      <c r="M242" s="98" t="n">
        <f aca="false">VLOOKUP($A242,[1]!Table,MATCH(M$4,[1]!Curves,0))</f>
        <v>0</v>
      </c>
      <c r="N242" s="115" t="n">
        <f aca="false">M242</f>
        <v>0</v>
      </c>
      <c r="O242" s="103" t="n">
        <f aca="false">O241</f>
        <v>0</v>
      </c>
      <c r="P242" s="102"/>
      <c r="Q242" s="103" t="n">
        <f aca="false">M242+J242+G242</f>
        <v>5.609</v>
      </c>
      <c r="R242" s="103" t="n">
        <f aca="false">N242+K242+H242</f>
        <v>5.609</v>
      </c>
      <c r="S242" s="103" t="n">
        <f aca="false">O242+L242+I242</f>
        <v>2.115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91" t="n">
        <f aca="false">AK242+AH242+AE242</f>
        <v>0</v>
      </c>
      <c r="AZ242" s="108"/>
      <c r="BA242" s="118" t="n">
        <f aca="false">'EO9904.1'!AW242</f>
        <v>0</v>
      </c>
      <c r="BB242" s="118" t="n">
        <f aca="false">AW242-BA242</f>
        <v>0</v>
      </c>
      <c r="BC242" s="108"/>
    </row>
    <row r="243" customFormat="false" ht="12" hidden="false" customHeight="true" outlineLevel="0" collapsed="false">
      <c r="A243" s="25" t="n">
        <f aca="false">EDATE(A242,1)</f>
        <v>44044</v>
      </c>
      <c r="B243" s="114" t="n">
        <f aca="false">'EO9904.1'!B243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98" t="n">
        <f aca="false">VLOOKUP($A243,[1]!Table,MATCH(G$4,[1]!Curves,0))</f>
        <v>5.633</v>
      </c>
      <c r="H243" s="115" t="n">
        <f aca="false">G243</f>
        <v>5.633</v>
      </c>
      <c r="I243" s="120" t="n">
        <f aca="false">I231</f>
        <v>2.115</v>
      </c>
      <c r="J243" s="98" t="n">
        <f aca="false">VLOOKUP($A243,[1]!Table,MATCH(J$4,[1]!Curves,0))</f>
        <v>0</v>
      </c>
      <c r="K243" s="115" t="n">
        <f aca="false">J243</f>
        <v>0</v>
      </c>
      <c r="L243" s="103" t="n">
        <f aca="false">L242</f>
        <v>0</v>
      </c>
      <c r="M243" s="98" t="n">
        <f aca="false">VLOOKUP($A243,[1]!Table,MATCH(M$4,[1]!Curves,0))</f>
        <v>0</v>
      </c>
      <c r="N243" s="115" t="n">
        <f aca="false">M243</f>
        <v>0</v>
      </c>
      <c r="O243" s="103" t="n">
        <f aca="false">O242</f>
        <v>0</v>
      </c>
      <c r="P243" s="102"/>
      <c r="Q243" s="103" t="n">
        <f aca="false">M243+J243+G243</f>
        <v>5.633</v>
      </c>
      <c r="R243" s="103" t="n">
        <f aca="false">N243+K243+H243</f>
        <v>5.633</v>
      </c>
      <c r="S243" s="103" t="n">
        <f aca="false">O243+L243+I243</f>
        <v>2.115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91" t="n">
        <f aca="false">AK243+AH243+AE243</f>
        <v>0</v>
      </c>
      <c r="AZ243" s="108"/>
      <c r="BA243" s="118" t="n">
        <f aca="false">'EO9904.1'!AW243</f>
        <v>0</v>
      </c>
      <c r="BB243" s="118" t="n">
        <f aca="false">AW243-BA243</f>
        <v>0</v>
      </c>
      <c r="BC243" s="108"/>
    </row>
    <row r="244" customFormat="false" ht="12" hidden="false" customHeight="true" outlineLevel="0" collapsed="false">
      <c r="A244" s="25" t="n">
        <f aca="false">EDATE(A243,1)</f>
        <v>44075</v>
      </c>
      <c r="B244" s="114" t="n">
        <f aca="false">'EO9904.1'!B244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98" t="n">
        <f aca="false">VLOOKUP($A244,[1]!Table,MATCH(G$4,[1]!Curves,0))</f>
        <v>5.643</v>
      </c>
      <c r="H244" s="115" t="n">
        <f aca="false">G244</f>
        <v>5.643</v>
      </c>
      <c r="I244" s="120" t="n">
        <f aca="false">I232</f>
        <v>2.115</v>
      </c>
      <c r="J244" s="98" t="n">
        <f aca="false">VLOOKUP($A244,[1]!Table,MATCH(J$4,[1]!Curves,0))</f>
        <v>0</v>
      </c>
      <c r="K244" s="115" t="n">
        <f aca="false">J244</f>
        <v>0</v>
      </c>
      <c r="L244" s="103" t="n">
        <f aca="false">L243</f>
        <v>0</v>
      </c>
      <c r="M244" s="98" t="n">
        <f aca="false">VLOOKUP($A244,[1]!Table,MATCH(M$4,[1]!Curves,0))</f>
        <v>0</v>
      </c>
      <c r="N244" s="115" t="n">
        <f aca="false">M244</f>
        <v>0</v>
      </c>
      <c r="O244" s="103" t="n">
        <f aca="false">O243</f>
        <v>0</v>
      </c>
      <c r="P244" s="102"/>
      <c r="Q244" s="103" t="n">
        <f aca="false">M244+J244+G244</f>
        <v>5.643</v>
      </c>
      <c r="R244" s="103" t="n">
        <f aca="false">N244+K244+H244</f>
        <v>5.643</v>
      </c>
      <c r="S244" s="103" t="n">
        <f aca="false">O244+L244+I244</f>
        <v>2.115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91" t="n">
        <f aca="false">AK244+AH244+AE244</f>
        <v>0</v>
      </c>
      <c r="AZ244" s="108"/>
      <c r="BA244" s="118" t="n">
        <f aca="false">'EO9904.1'!AW244</f>
        <v>0</v>
      </c>
      <c r="BB244" s="118" t="n">
        <f aca="false">AW244-BA244</f>
        <v>0</v>
      </c>
      <c r="BC244" s="108"/>
    </row>
    <row r="245" customFormat="false" ht="12" hidden="false" customHeight="true" outlineLevel="0" collapsed="false">
      <c r="A245" s="25" t="n">
        <f aca="false">EDATE(A244,1)</f>
        <v>44105</v>
      </c>
      <c r="B245" s="114" t="n">
        <f aca="false">'EO9904.1'!B245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98" t="n">
        <f aca="false">VLOOKUP($A245,[1]!Table,MATCH(G$4,[1]!Curves,0))</f>
        <v>5.673</v>
      </c>
      <c r="H245" s="115" t="n">
        <f aca="false">G245</f>
        <v>5.673</v>
      </c>
      <c r="I245" s="120" t="n">
        <f aca="false">I233</f>
        <v>2.115</v>
      </c>
      <c r="J245" s="98" t="n">
        <f aca="false">VLOOKUP($A245,[1]!Table,MATCH(J$4,[1]!Curves,0))</f>
        <v>0</v>
      </c>
      <c r="K245" s="115" t="n">
        <f aca="false">J245</f>
        <v>0</v>
      </c>
      <c r="L245" s="103" t="n">
        <f aca="false">L244</f>
        <v>0</v>
      </c>
      <c r="M245" s="98" t="n">
        <f aca="false">VLOOKUP($A245,[1]!Table,MATCH(M$4,[1]!Curves,0))</f>
        <v>0</v>
      </c>
      <c r="N245" s="115" t="n">
        <f aca="false">M245</f>
        <v>0</v>
      </c>
      <c r="O245" s="103" t="n">
        <f aca="false">O244</f>
        <v>0</v>
      </c>
      <c r="P245" s="102"/>
      <c r="Q245" s="103" t="n">
        <f aca="false">M245+J245+G245</f>
        <v>5.673</v>
      </c>
      <c r="R245" s="103" t="n">
        <f aca="false">N245+K245+H245</f>
        <v>5.673</v>
      </c>
      <c r="S245" s="103" t="n">
        <f aca="false">O245+L245+I245</f>
        <v>2.115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91" t="n">
        <f aca="false">AK245+AH245+AE245</f>
        <v>0</v>
      </c>
      <c r="AZ245" s="108"/>
      <c r="BA245" s="118" t="n">
        <f aca="false">'EO9904.1'!AW245</f>
        <v>0</v>
      </c>
      <c r="BB245" s="118" t="n">
        <f aca="false">AW245-BA245</f>
        <v>0</v>
      </c>
      <c r="BC245" s="108"/>
    </row>
    <row r="246" customFormat="false" ht="12" hidden="false" customHeight="true" outlineLevel="0" collapsed="false">
      <c r="A246" s="25" t="n">
        <f aca="false">EDATE(A245,1)</f>
        <v>44136</v>
      </c>
      <c r="B246" s="114" t="n">
        <f aca="false">'EO9904.1'!B246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98" t="n">
        <f aca="false">VLOOKUP($A246,[1]!Table,MATCH(G$4,[1]!Curves,0))</f>
        <v>5.813</v>
      </c>
      <c r="H246" s="115" t="n">
        <f aca="false">G246</f>
        <v>5.813</v>
      </c>
      <c r="I246" s="120" t="n">
        <f aca="false">I234</f>
        <v>2.115</v>
      </c>
      <c r="J246" s="98" t="n">
        <f aca="false">VLOOKUP($A246,[1]!Table,MATCH(J$4,[1]!Curves,0))</f>
        <v>0</v>
      </c>
      <c r="K246" s="115" t="n">
        <f aca="false">J246</f>
        <v>0</v>
      </c>
      <c r="L246" s="103" t="n">
        <f aca="false">L245</f>
        <v>0</v>
      </c>
      <c r="M246" s="98" t="n">
        <f aca="false">VLOOKUP($A246,[1]!Table,MATCH(M$4,[1]!Curves,0))</f>
        <v>0</v>
      </c>
      <c r="N246" s="115" t="n">
        <f aca="false">M246</f>
        <v>0</v>
      </c>
      <c r="O246" s="103" t="n">
        <f aca="false">O245</f>
        <v>0</v>
      </c>
      <c r="P246" s="102"/>
      <c r="Q246" s="103" t="n">
        <f aca="false">M246+J246+G246</f>
        <v>5.813</v>
      </c>
      <c r="R246" s="103" t="n">
        <f aca="false">N246+K246+H246</f>
        <v>5.813</v>
      </c>
      <c r="S246" s="103" t="n">
        <f aca="false">O246+L246+I246</f>
        <v>2.115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91" t="n">
        <f aca="false">AK246+AH246+AE246</f>
        <v>0</v>
      </c>
      <c r="AZ246" s="108"/>
      <c r="BA246" s="118" t="n">
        <f aca="false">'EO9904.1'!AW246</f>
        <v>0</v>
      </c>
      <c r="BB246" s="118" t="n">
        <f aca="false">AW246-BA246</f>
        <v>0</v>
      </c>
      <c r="BC246" s="108"/>
    </row>
    <row r="247" customFormat="false" ht="12" hidden="false" customHeight="true" outlineLevel="0" collapsed="false">
      <c r="A247" s="25" t="n">
        <f aca="false">EDATE(A246,1)</f>
        <v>44166</v>
      </c>
      <c r="B247" s="114" t="n">
        <f aca="false">'EO9904.1'!B247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98" t="n">
        <f aca="false">VLOOKUP($A247,[1]!Table,MATCH(G$4,[1]!Curves,0))</f>
        <v>5.953</v>
      </c>
      <c r="H247" s="115" t="n">
        <f aca="false">G247</f>
        <v>5.953</v>
      </c>
      <c r="I247" s="120" t="n">
        <f aca="false">I235</f>
        <v>2.115</v>
      </c>
      <c r="J247" s="98" t="n">
        <f aca="false">VLOOKUP($A247,[1]!Table,MATCH(J$4,[1]!Curves,0))</f>
        <v>0</v>
      </c>
      <c r="K247" s="115" t="n">
        <f aca="false">J247</f>
        <v>0</v>
      </c>
      <c r="L247" s="103" t="n">
        <f aca="false">L246</f>
        <v>0</v>
      </c>
      <c r="M247" s="98" t="n">
        <f aca="false">VLOOKUP($A247,[1]!Table,MATCH(M$4,[1]!Curves,0))</f>
        <v>0</v>
      </c>
      <c r="N247" s="115" t="n">
        <f aca="false">M247</f>
        <v>0</v>
      </c>
      <c r="O247" s="103" t="n">
        <f aca="false">O246</f>
        <v>0</v>
      </c>
      <c r="P247" s="102"/>
      <c r="Q247" s="103" t="n">
        <f aca="false">M247+J247+G247</f>
        <v>5.953</v>
      </c>
      <c r="R247" s="103" t="n">
        <f aca="false">N247+K247+H247</f>
        <v>5.953</v>
      </c>
      <c r="S247" s="103" t="n">
        <f aca="false">O247+L247+I247</f>
        <v>2.115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91" t="n">
        <f aca="false">AK247+AH247+AE247</f>
        <v>0</v>
      </c>
      <c r="AZ247" s="108"/>
      <c r="BA247" s="118" t="n">
        <f aca="false">'EO9904.1'!AW247</f>
        <v>0</v>
      </c>
      <c r="BB247" s="118" t="n">
        <f aca="false">AW247-BA247</f>
        <v>0</v>
      </c>
      <c r="BC247" s="108"/>
    </row>
    <row r="248" customFormat="false" ht="12" hidden="false" customHeight="true" outlineLevel="0" collapsed="false">
      <c r="A248" s="25" t="n">
        <f aca="false">EDATE(A247,1)</f>
        <v>44197</v>
      </c>
      <c r="B248" s="114" t="n">
        <f aca="false">'EO9904.1'!B248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98" t="n">
        <f aca="false">VLOOKUP($A248,[1]!Table,MATCH(G$4,[1]!Curves,0))</f>
        <v>6.058</v>
      </c>
      <c r="H248" s="115" t="n">
        <f aca="false">G248</f>
        <v>6.058</v>
      </c>
      <c r="I248" s="120" t="n">
        <f aca="false">I236</f>
        <v>2.115</v>
      </c>
      <c r="J248" s="98" t="n">
        <f aca="false">VLOOKUP($A248,[1]!Table,MATCH(J$4,[1]!Curves,0))</f>
        <v>0</v>
      </c>
      <c r="K248" s="115" t="n">
        <f aca="false">J248</f>
        <v>0</v>
      </c>
      <c r="L248" s="103" t="n">
        <f aca="false">L247</f>
        <v>0</v>
      </c>
      <c r="M248" s="98" t="n">
        <f aca="false">VLOOKUP($A248,[1]!Table,MATCH(M$4,[1]!Curves,0))</f>
        <v>0</v>
      </c>
      <c r="N248" s="115" t="n">
        <f aca="false">M248</f>
        <v>0</v>
      </c>
      <c r="O248" s="103" t="n">
        <f aca="false">O247</f>
        <v>0</v>
      </c>
      <c r="P248" s="102"/>
      <c r="Q248" s="103" t="n">
        <f aca="false">M248+J248+G248</f>
        <v>6.058</v>
      </c>
      <c r="R248" s="103" t="n">
        <f aca="false">N248+K248+H248</f>
        <v>6.058</v>
      </c>
      <c r="S248" s="103" t="n">
        <f aca="false">O248+L248+I248</f>
        <v>2.115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91" t="n">
        <f aca="false">AK248+AH248+AE248</f>
        <v>0</v>
      </c>
      <c r="AZ248" s="108"/>
      <c r="BA248" s="118" t="n">
        <f aca="false">'EO9904.1'!AW248</f>
        <v>0</v>
      </c>
      <c r="BB248" s="118" t="n">
        <f aca="false">AW248-BA248</f>
        <v>0</v>
      </c>
      <c r="BC248" s="108"/>
    </row>
    <row r="249" customFormat="false" ht="12" hidden="false" customHeight="true" outlineLevel="0" collapsed="false">
      <c r="A249" s="25" t="n">
        <f aca="false">EDATE(A248,1)</f>
        <v>44228</v>
      </c>
      <c r="B249" s="114" t="n">
        <f aca="false">'EO9904.1'!B249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98" t="n">
        <f aca="false">VLOOKUP($A249,[1]!Table,MATCH(G$4,[1]!Curves,0))</f>
        <v>5.938</v>
      </c>
      <c r="H249" s="115" t="n">
        <f aca="false">G249</f>
        <v>5.938</v>
      </c>
      <c r="I249" s="120" t="n">
        <f aca="false">I237</f>
        <v>2.115</v>
      </c>
      <c r="J249" s="98" t="n">
        <f aca="false">VLOOKUP($A249,[1]!Table,MATCH(J$4,[1]!Curves,0))</f>
        <v>0</v>
      </c>
      <c r="K249" s="115" t="n">
        <f aca="false">J249</f>
        <v>0</v>
      </c>
      <c r="L249" s="103" t="n">
        <f aca="false">L248</f>
        <v>0</v>
      </c>
      <c r="M249" s="98" t="n">
        <f aca="false">VLOOKUP($A249,[1]!Table,MATCH(M$4,[1]!Curves,0))</f>
        <v>0</v>
      </c>
      <c r="N249" s="115" t="n">
        <f aca="false">M249</f>
        <v>0</v>
      </c>
      <c r="O249" s="103" t="n">
        <f aca="false">O248</f>
        <v>0</v>
      </c>
      <c r="P249" s="102"/>
      <c r="Q249" s="103" t="n">
        <f aca="false">M249+J249+G249</f>
        <v>5.938</v>
      </c>
      <c r="R249" s="103" t="n">
        <f aca="false">N249+K249+H249</f>
        <v>5.938</v>
      </c>
      <c r="S249" s="103" t="n">
        <f aca="false">O249+L249+I249</f>
        <v>2.115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91" t="n">
        <f aca="false">AK249+AH249+AE249</f>
        <v>0</v>
      </c>
      <c r="AZ249" s="108"/>
      <c r="BA249" s="118" t="n">
        <f aca="false">'EO9904.1'!AW249</f>
        <v>0</v>
      </c>
      <c r="BB249" s="118" t="n">
        <f aca="false">AW249-BA249</f>
        <v>0</v>
      </c>
      <c r="BC249" s="108"/>
    </row>
    <row r="250" customFormat="false" ht="12" hidden="false" customHeight="true" outlineLevel="0" collapsed="false">
      <c r="A250" s="25" t="n">
        <f aca="false">EDATE(A249,1)</f>
        <v>44256</v>
      </c>
      <c r="B250" s="114" t="n">
        <f aca="false">'EO9904.1'!B250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98" t="n">
        <f aca="false">VLOOKUP($A250,[1]!Table,MATCH(G$4,[1]!Curves,0))</f>
        <v>5.813</v>
      </c>
      <c r="H250" s="115" t="n">
        <f aca="false">G250</f>
        <v>5.813</v>
      </c>
      <c r="I250" s="120" t="n">
        <f aca="false">I238</f>
        <v>2.115</v>
      </c>
      <c r="J250" s="98" t="n">
        <f aca="false">VLOOKUP($A250,[1]!Table,MATCH(J$4,[1]!Curves,0))</f>
        <v>0</v>
      </c>
      <c r="K250" s="115" t="n">
        <f aca="false">J250</f>
        <v>0</v>
      </c>
      <c r="L250" s="103" t="n">
        <f aca="false">L249</f>
        <v>0</v>
      </c>
      <c r="M250" s="98" t="n">
        <f aca="false">VLOOKUP($A250,[1]!Table,MATCH(M$4,[1]!Curves,0))</f>
        <v>0</v>
      </c>
      <c r="N250" s="115" t="n">
        <f aca="false">M250</f>
        <v>0</v>
      </c>
      <c r="O250" s="103" t="n">
        <f aca="false">O249</f>
        <v>0</v>
      </c>
      <c r="P250" s="102"/>
      <c r="Q250" s="103" t="n">
        <f aca="false">M250+J250+G250</f>
        <v>5.813</v>
      </c>
      <c r="R250" s="103" t="n">
        <f aca="false">N250+K250+H250</f>
        <v>5.813</v>
      </c>
      <c r="S250" s="103" t="n">
        <f aca="false">O250+L250+I250</f>
        <v>2.115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91" t="n">
        <f aca="false">AK250+AH250+AE250</f>
        <v>0</v>
      </c>
      <c r="AZ250" s="108"/>
      <c r="BA250" s="118" t="n">
        <f aca="false">'EO9904.1'!AW250</f>
        <v>0</v>
      </c>
      <c r="BB250" s="118" t="n">
        <f aca="false">AW250-BA250</f>
        <v>0</v>
      </c>
      <c r="BC250" s="108"/>
    </row>
    <row r="251" customFormat="false" ht="12" hidden="false" customHeight="true" outlineLevel="0" collapsed="false">
      <c r="A251" s="25" t="n">
        <f aca="false">EDATE(A250,1)</f>
        <v>44287</v>
      </c>
      <c r="B251" s="114" t="n">
        <f aca="false">'EO9904.1'!B251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98" t="n">
        <f aca="false">VLOOKUP($A251,[1]!Table,MATCH(G$4,[1]!Curves,0))</f>
        <v>5.683</v>
      </c>
      <c r="H251" s="115" t="n">
        <f aca="false">G251</f>
        <v>5.683</v>
      </c>
      <c r="I251" s="120" t="n">
        <f aca="false">I239</f>
        <v>2.115</v>
      </c>
      <c r="J251" s="98" t="n">
        <f aca="false">VLOOKUP($A251,[1]!Table,MATCH(J$4,[1]!Curves,0))</f>
        <v>0</v>
      </c>
      <c r="K251" s="115" t="n">
        <f aca="false">J251</f>
        <v>0</v>
      </c>
      <c r="L251" s="103" t="n">
        <f aca="false">L250</f>
        <v>0</v>
      </c>
      <c r="M251" s="98" t="n">
        <f aca="false">VLOOKUP($A251,[1]!Table,MATCH(M$4,[1]!Curves,0))</f>
        <v>0</v>
      </c>
      <c r="N251" s="115" t="n">
        <f aca="false">M251</f>
        <v>0</v>
      </c>
      <c r="O251" s="103" t="n">
        <f aca="false">O250</f>
        <v>0</v>
      </c>
      <c r="P251" s="102"/>
      <c r="Q251" s="103" t="n">
        <f aca="false">M251+J251+G251</f>
        <v>5.683</v>
      </c>
      <c r="R251" s="103" t="n">
        <f aca="false">N251+K251+H251</f>
        <v>5.683</v>
      </c>
      <c r="S251" s="103" t="n">
        <f aca="false">O251+L251+I251</f>
        <v>2.115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91" t="n">
        <f aca="false">AK251+AH251+AE251</f>
        <v>0</v>
      </c>
      <c r="AZ251" s="108"/>
      <c r="BA251" s="118" t="n">
        <f aca="false">'EO9904.1'!AW251</f>
        <v>0</v>
      </c>
      <c r="BB251" s="118" t="n">
        <f aca="false">AW251-BA251</f>
        <v>0</v>
      </c>
      <c r="BC251" s="108"/>
    </row>
    <row r="252" customFormat="false" ht="12" hidden="false" customHeight="true" outlineLevel="0" collapsed="false">
      <c r="A252" s="25" t="n">
        <f aca="false">EDATE(A251,1)</f>
        <v>44317</v>
      </c>
      <c r="B252" s="114" t="n">
        <f aca="false">'EO9904.1'!B252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98" t="n">
        <f aca="false">VLOOKUP($A252,[1]!Table,MATCH(G$4,[1]!Curves,0))</f>
        <v>5.673</v>
      </c>
      <c r="H252" s="115" t="n">
        <f aca="false">G252</f>
        <v>5.673</v>
      </c>
      <c r="I252" s="120" t="n">
        <f aca="false">I240</f>
        <v>2.115</v>
      </c>
      <c r="J252" s="98" t="n">
        <f aca="false">VLOOKUP($A252,[1]!Table,MATCH(J$4,[1]!Curves,0))</f>
        <v>0</v>
      </c>
      <c r="K252" s="115" t="n">
        <f aca="false">J252</f>
        <v>0</v>
      </c>
      <c r="L252" s="103" t="n">
        <f aca="false">L251</f>
        <v>0</v>
      </c>
      <c r="M252" s="98" t="n">
        <f aca="false">VLOOKUP($A252,[1]!Table,MATCH(M$4,[1]!Curves,0))</f>
        <v>0</v>
      </c>
      <c r="N252" s="115" t="n">
        <f aca="false">M252</f>
        <v>0</v>
      </c>
      <c r="O252" s="103" t="n">
        <f aca="false">O251</f>
        <v>0</v>
      </c>
      <c r="P252" s="102"/>
      <c r="Q252" s="103" t="n">
        <f aca="false">M252+J252+G252</f>
        <v>5.673</v>
      </c>
      <c r="R252" s="103" t="n">
        <f aca="false">N252+K252+H252</f>
        <v>5.673</v>
      </c>
      <c r="S252" s="103" t="n">
        <f aca="false">O252+L252+I252</f>
        <v>2.115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91" t="n">
        <f aca="false">AK252+AH252+AE252</f>
        <v>0</v>
      </c>
      <c r="AZ252" s="108"/>
      <c r="BA252" s="118" t="n">
        <f aca="false">'EO9904.1'!AW252</f>
        <v>0</v>
      </c>
      <c r="BB252" s="118" t="n">
        <f aca="false">AW252-BA252</f>
        <v>0</v>
      </c>
      <c r="BC252" s="108"/>
    </row>
    <row r="253" customFormat="false" ht="12" hidden="false" customHeight="true" outlineLevel="0" collapsed="false">
      <c r="A253" s="25" t="n">
        <f aca="false">EDATE(A252,1)</f>
        <v>44348</v>
      </c>
      <c r="B253" s="114" t="n">
        <f aca="false">'EO9904.1'!B253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98" t="n">
        <f aca="false">VLOOKUP($A253,[1]!Table,MATCH(G$4,[1]!Curves,0))</f>
        <v>5.693</v>
      </c>
      <c r="H253" s="115" t="n">
        <f aca="false">G253</f>
        <v>5.693</v>
      </c>
      <c r="I253" s="120" t="n">
        <f aca="false">I241</f>
        <v>2.115</v>
      </c>
      <c r="J253" s="98" t="n">
        <f aca="false">VLOOKUP($A253,[1]!Table,MATCH(J$4,[1]!Curves,0))</f>
        <v>0</v>
      </c>
      <c r="K253" s="115" t="n">
        <f aca="false">J253</f>
        <v>0</v>
      </c>
      <c r="L253" s="103" t="n">
        <f aca="false">L252</f>
        <v>0</v>
      </c>
      <c r="M253" s="98" t="n">
        <f aca="false">VLOOKUP($A253,[1]!Table,MATCH(M$4,[1]!Curves,0))</f>
        <v>0</v>
      </c>
      <c r="N253" s="115" t="n">
        <f aca="false">M253</f>
        <v>0</v>
      </c>
      <c r="O253" s="103" t="n">
        <f aca="false">O252</f>
        <v>0</v>
      </c>
      <c r="P253" s="102"/>
      <c r="Q253" s="103" t="n">
        <f aca="false">M253+J253+G253</f>
        <v>5.693</v>
      </c>
      <c r="R253" s="103" t="n">
        <f aca="false">N253+K253+H253</f>
        <v>5.693</v>
      </c>
      <c r="S253" s="103" t="n">
        <f aca="false">O253+L253+I253</f>
        <v>2.115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91" t="n">
        <f aca="false">AK253+AH253+AE253</f>
        <v>0</v>
      </c>
      <c r="AZ253" s="108"/>
      <c r="BA253" s="118" t="n">
        <f aca="false">'EO9904.1'!AW253</f>
        <v>0</v>
      </c>
      <c r="BB253" s="118" t="n">
        <f aca="false">AW253-BA253</f>
        <v>0</v>
      </c>
      <c r="BC253" s="108"/>
    </row>
    <row r="254" customFormat="false" ht="12" hidden="false" customHeight="true" outlineLevel="0" collapsed="false">
      <c r="A254" s="25" t="n">
        <f aca="false">EDATE(A253,1)</f>
        <v>44378</v>
      </c>
      <c r="B254" s="114" t="n">
        <f aca="false">'EO9904.1'!B254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98" t="n">
        <f aca="false">VLOOKUP($A254,[1]!Table,MATCH(G$4,[1]!Curves,0))</f>
        <v>5.714</v>
      </c>
      <c r="H254" s="115" t="n">
        <f aca="false">G254</f>
        <v>5.714</v>
      </c>
      <c r="I254" s="120" t="n">
        <f aca="false">I242</f>
        <v>2.115</v>
      </c>
      <c r="J254" s="98" t="n">
        <f aca="false">VLOOKUP($A254,[1]!Table,MATCH(J$4,[1]!Curves,0))</f>
        <v>0</v>
      </c>
      <c r="K254" s="115" t="n">
        <f aca="false">J254</f>
        <v>0</v>
      </c>
      <c r="L254" s="103" t="n">
        <f aca="false">L253</f>
        <v>0</v>
      </c>
      <c r="M254" s="98" t="n">
        <f aca="false">VLOOKUP($A254,[1]!Table,MATCH(M$4,[1]!Curves,0))</f>
        <v>0</v>
      </c>
      <c r="N254" s="115" t="n">
        <f aca="false">M254</f>
        <v>0</v>
      </c>
      <c r="O254" s="103" t="n">
        <f aca="false">O253</f>
        <v>0</v>
      </c>
      <c r="P254" s="102"/>
      <c r="Q254" s="103" t="n">
        <f aca="false">M254+J254+G254</f>
        <v>5.714</v>
      </c>
      <c r="R254" s="103" t="n">
        <f aca="false">N254+K254+H254</f>
        <v>5.714</v>
      </c>
      <c r="S254" s="103" t="n">
        <f aca="false">O254+L254+I254</f>
        <v>2.115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91" t="n">
        <f aca="false">AK254+AH254+AE254</f>
        <v>0</v>
      </c>
      <c r="AZ254" s="108"/>
      <c r="BA254" s="118" t="n">
        <f aca="false">'EO9904.1'!AW254</f>
        <v>0</v>
      </c>
      <c r="BB254" s="118" t="n">
        <f aca="false">AW254-BA254</f>
        <v>0</v>
      </c>
      <c r="BC254" s="108"/>
    </row>
    <row r="255" customFormat="false" ht="12" hidden="false" customHeight="true" outlineLevel="0" collapsed="false">
      <c r="A255" s="25" t="n">
        <f aca="false">EDATE(A254,1)</f>
        <v>44409</v>
      </c>
      <c r="B255" s="114" t="n">
        <f aca="false">'EO9904.1'!B255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98" t="n">
        <f aca="false">VLOOKUP($A255,[1]!Table,MATCH(G$4,[1]!Curves,0))</f>
        <v>5.738</v>
      </c>
      <c r="H255" s="115" t="n">
        <f aca="false">G255</f>
        <v>5.738</v>
      </c>
      <c r="I255" s="120" t="n">
        <f aca="false">I243</f>
        <v>2.115</v>
      </c>
      <c r="J255" s="98" t="n">
        <f aca="false">VLOOKUP($A255,[1]!Table,MATCH(J$4,[1]!Curves,0))</f>
        <v>0</v>
      </c>
      <c r="K255" s="115" t="n">
        <f aca="false">J255</f>
        <v>0</v>
      </c>
      <c r="L255" s="103" t="n">
        <f aca="false">L254</f>
        <v>0</v>
      </c>
      <c r="M255" s="98" t="n">
        <f aca="false">VLOOKUP($A255,[1]!Table,MATCH(M$4,[1]!Curves,0))</f>
        <v>0</v>
      </c>
      <c r="N255" s="115" t="n">
        <f aca="false">M255</f>
        <v>0</v>
      </c>
      <c r="O255" s="103" t="n">
        <f aca="false">O254</f>
        <v>0</v>
      </c>
      <c r="P255" s="102"/>
      <c r="Q255" s="103" t="n">
        <f aca="false">M255+J255+G255</f>
        <v>5.738</v>
      </c>
      <c r="R255" s="103" t="n">
        <f aca="false">N255+K255+H255</f>
        <v>5.738</v>
      </c>
      <c r="S255" s="103" t="n">
        <f aca="false">O255+L255+I255</f>
        <v>2.115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91" t="n">
        <f aca="false">AK255+AH255+AE255</f>
        <v>0</v>
      </c>
      <c r="AZ255" s="108"/>
      <c r="BA255" s="118" t="n">
        <f aca="false">'EO9904.1'!AW255</f>
        <v>0</v>
      </c>
      <c r="BB255" s="118" t="n">
        <f aca="false">AW255-BA255</f>
        <v>0</v>
      </c>
      <c r="BC255" s="108"/>
    </row>
    <row r="256" customFormat="false" ht="12" hidden="false" customHeight="true" outlineLevel="0" collapsed="false">
      <c r="A256" s="25" t="n">
        <f aca="false">EDATE(A255,1)</f>
        <v>44440</v>
      </c>
      <c r="B256" s="114" t="n">
        <f aca="false">'EO9904.1'!B256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98" t="n">
        <f aca="false">VLOOKUP($A256,[1]!Table,MATCH(G$4,[1]!Curves,0))</f>
        <v>5.748</v>
      </c>
      <c r="H256" s="115" t="n">
        <f aca="false">G256</f>
        <v>5.748</v>
      </c>
      <c r="I256" s="120" t="n">
        <f aca="false">I244</f>
        <v>2.115</v>
      </c>
      <c r="J256" s="98" t="n">
        <f aca="false">VLOOKUP($A256,[1]!Table,MATCH(J$4,[1]!Curves,0))</f>
        <v>0</v>
      </c>
      <c r="K256" s="115" t="n">
        <f aca="false">J256</f>
        <v>0</v>
      </c>
      <c r="L256" s="103" t="n">
        <f aca="false">L255</f>
        <v>0</v>
      </c>
      <c r="M256" s="98" t="n">
        <f aca="false">VLOOKUP($A256,[1]!Table,MATCH(M$4,[1]!Curves,0))</f>
        <v>0</v>
      </c>
      <c r="N256" s="115" t="n">
        <f aca="false">M256</f>
        <v>0</v>
      </c>
      <c r="O256" s="103" t="n">
        <f aca="false">O255</f>
        <v>0</v>
      </c>
      <c r="P256" s="102"/>
      <c r="Q256" s="103" t="n">
        <f aca="false">M256+J256+G256</f>
        <v>5.748</v>
      </c>
      <c r="R256" s="103" t="n">
        <f aca="false">N256+K256+H256</f>
        <v>5.748</v>
      </c>
      <c r="S256" s="103" t="n">
        <f aca="false">O256+L256+I256</f>
        <v>2.115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91" t="n">
        <f aca="false">AK256+AH256+AE256</f>
        <v>0</v>
      </c>
      <c r="AZ256" s="108"/>
      <c r="BA256" s="118" t="n">
        <f aca="false">'EO9904.1'!AW256</f>
        <v>0</v>
      </c>
      <c r="BB256" s="118" t="n">
        <f aca="false">AW256-BA256</f>
        <v>0</v>
      </c>
      <c r="BC256" s="108"/>
    </row>
    <row r="257" customFormat="false" ht="12" hidden="false" customHeight="true" outlineLevel="0" collapsed="false">
      <c r="A257" s="25" t="n">
        <f aca="false">EDATE(A256,1)</f>
        <v>44470</v>
      </c>
      <c r="B257" s="114" t="n">
        <f aca="false">'EO9904.1'!B257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98" t="n">
        <f aca="false">VLOOKUP($A257,[1]!Table,MATCH(G$4,[1]!Curves,0))</f>
        <v>5.778</v>
      </c>
      <c r="H257" s="115" t="n">
        <f aca="false">G257</f>
        <v>5.778</v>
      </c>
      <c r="I257" s="120" t="n">
        <f aca="false">I245</f>
        <v>2.115</v>
      </c>
      <c r="J257" s="98" t="n">
        <f aca="false">VLOOKUP($A257,[1]!Table,MATCH(J$4,[1]!Curves,0))</f>
        <v>0</v>
      </c>
      <c r="K257" s="115" t="n">
        <f aca="false">J257</f>
        <v>0</v>
      </c>
      <c r="L257" s="103" t="n">
        <f aca="false">L256</f>
        <v>0</v>
      </c>
      <c r="M257" s="98" t="n">
        <f aca="false">VLOOKUP($A257,[1]!Table,MATCH(M$4,[1]!Curves,0))</f>
        <v>0</v>
      </c>
      <c r="N257" s="115" t="n">
        <f aca="false">M257</f>
        <v>0</v>
      </c>
      <c r="O257" s="103" t="n">
        <f aca="false">O256</f>
        <v>0</v>
      </c>
      <c r="P257" s="102"/>
      <c r="Q257" s="103" t="n">
        <f aca="false">M257+J257+G257</f>
        <v>5.778</v>
      </c>
      <c r="R257" s="103" t="n">
        <f aca="false">N257+K257+H257</f>
        <v>5.778</v>
      </c>
      <c r="S257" s="103" t="n">
        <f aca="false">O257+L257+I257</f>
        <v>2.115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91" t="n">
        <f aca="false">AK257+AH257+AE257</f>
        <v>0</v>
      </c>
      <c r="AZ257" s="108"/>
      <c r="BA257" s="118" t="n">
        <f aca="false">'EO9904.1'!AW257</f>
        <v>0</v>
      </c>
      <c r="BB257" s="118" t="n">
        <f aca="false">AW257-BA257</f>
        <v>0</v>
      </c>
      <c r="BC257" s="108"/>
    </row>
    <row r="258" customFormat="false" ht="12" hidden="false" customHeight="true" outlineLevel="0" collapsed="false">
      <c r="A258" s="25" t="n">
        <f aca="false">EDATE(A257,1)</f>
        <v>44501</v>
      </c>
      <c r="B258" s="114" t="n">
        <f aca="false">'EO9904.1'!B258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98" t="n">
        <f aca="false">VLOOKUP($A258,[1]!Table,MATCH(G$4,[1]!Curves,0))</f>
        <v>5.918</v>
      </c>
      <c r="H258" s="115" t="n">
        <f aca="false">G258</f>
        <v>5.918</v>
      </c>
      <c r="I258" s="120" t="n">
        <f aca="false">I246</f>
        <v>2.115</v>
      </c>
      <c r="J258" s="98" t="n">
        <f aca="false">VLOOKUP($A258,[1]!Table,MATCH(J$4,[1]!Curves,0))</f>
        <v>0</v>
      </c>
      <c r="K258" s="115" t="n">
        <f aca="false">J258</f>
        <v>0</v>
      </c>
      <c r="L258" s="103" t="n">
        <f aca="false">L257</f>
        <v>0</v>
      </c>
      <c r="M258" s="98" t="n">
        <f aca="false">VLOOKUP($A258,[1]!Table,MATCH(M$4,[1]!Curves,0))</f>
        <v>0</v>
      </c>
      <c r="N258" s="115" t="n">
        <f aca="false">M258</f>
        <v>0</v>
      </c>
      <c r="O258" s="103" t="n">
        <f aca="false">O257</f>
        <v>0</v>
      </c>
      <c r="P258" s="102"/>
      <c r="Q258" s="103" t="n">
        <f aca="false">M258+J258+G258</f>
        <v>5.918</v>
      </c>
      <c r="R258" s="103" t="n">
        <f aca="false">N258+K258+H258</f>
        <v>5.918</v>
      </c>
      <c r="S258" s="103" t="n">
        <f aca="false">O258+L258+I258</f>
        <v>2.115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91" t="n">
        <f aca="false">AK258+AH258+AE258</f>
        <v>0</v>
      </c>
      <c r="AZ258" s="108"/>
      <c r="BA258" s="118" t="n">
        <f aca="false">'EO9904.1'!AW258</f>
        <v>0</v>
      </c>
      <c r="BB258" s="118" t="n">
        <f aca="false">AW258-BA258</f>
        <v>0</v>
      </c>
      <c r="BC258" s="108"/>
    </row>
    <row r="259" customFormat="false" ht="12" hidden="false" customHeight="true" outlineLevel="0" collapsed="false">
      <c r="A259" s="25" t="n">
        <f aca="false">EDATE(A258,1)</f>
        <v>44531</v>
      </c>
      <c r="B259" s="114" t="n">
        <f aca="false">'EO9904.1'!B259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98" t="n">
        <f aca="false">VLOOKUP($A259,[1]!Table,MATCH(G$4,[1]!Curves,0))</f>
        <v>6.058</v>
      </c>
      <c r="H259" s="115" t="n">
        <f aca="false">G259</f>
        <v>6.058</v>
      </c>
      <c r="I259" s="120" t="n">
        <f aca="false">I247</f>
        <v>2.115</v>
      </c>
      <c r="J259" s="98" t="n">
        <f aca="false">VLOOKUP($A259,[1]!Table,MATCH(J$4,[1]!Curves,0))</f>
        <v>0</v>
      </c>
      <c r="K259" s="115" t="n">
        <f aca="false">J259</f>
        <v>0</v>
      </c>
      <c r="L259" s="103" t="n">
        <f aca="false">L258</f>
        <v>0</v>
      </c>
      <c r="M259" s="98" t="n">
        <f aca="false">VLOOKUP($A259,[1]!Table,MATCH(M$4,[1]!Curves,0))</f>
        <v>0</v>
      </c>
      <c r="N259" s="115" t="n">
        <f aca="false">M259</f>
        <v>0</v>
      </c>
      <c r="O259" s="103" t="n">
        <f aca="false">O258</f>
        <v>0</v>
      </c>
      <c r="P259" s="102"/>
      <c r="Q259" s="103" t="n">
        <f aca="false">M259+J259+G259</f>
        <v>6.058</v>
      </c>
      <c r="R259" s="103" t="n">
        <f aca="false">N259+K259+H259</f>
        <v>6.058</v>
      </c>
      <c r="S259" s="103" t="n">
        <f aca="false">O259+L259+I259</f>
        <v>2.115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91" t="n">
        <f aca="false">AK259+AH259+AE259</f>
        <v>0</v>
      </c>
      <c r="AZ259" s="108"/>
      <c r="BA259" s="118" t="n">
        <f aca="false">'EO9904.1'!AW259</f>
        <v>0</v>
      </c>
      <c r="BB259" s="118" t="n">
        <f aca="false">AW259-BA259</f>
        <v>0</v>
      </c>
      <c r="BC259" s="108"/>
    </row>
    <row r="260" customFormat="false" ht="12" hidden="false" customHeight="true" outlineLevel="0" collapsed="false">
      <c r="A260" s="25" t="n">
        <f aca="false">EDATE(A259,1)</f>
        <v>44562</v>
      </c>
      <c r="B260" s="114" t="n">
        <f aca="false">'EO9904.1'!B260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98" t="n">
        <f aca="false">VLOOKUP($A260,[1]!Table,MATCH(G$4,[1]!Curves,0))</f>
        <v>6.163</v>
      </c>
      <c r="H260" s="115" t="n">
        <f aca="false">G260</f>
        <v>6.163</v>
      </c>
      <c r="I260" s="120" t="n">
        <f aca="false">I248</f>
        <v>2.115</v>
      </c>
      <c r="J260" s="98" t="n">
        <f aca="false">VLOOKUP($A260,[1]!Table,MATCH(J$4,[1]!Curves,0))</f>
        <v>0</v>
      </c>
      <c r="K260" s="115" t="n">
        <f aca="false">J260</f>
        <v>0</v>
      </c>
      <c r="L260" s="103" t="n">
        <f aca="false">L259</f>
        <v>0</v>
      </c>
      <c r="M260" s="98" t="n">
        <f aca="false">VLOOKUP($A260,[1]!Table,MATCH(M$4,[1]!Curves,0))</f>
        <v>0</v>
      </c>
      <c r="N260" s="115" t="n">
        <f aca="false">M260</f>
        <v>0</v>
      </c>
      <c r="O260" s="103" t="n">
        <f aca="false">O259</f>
        <v>0</v>
      </c>
      <c r="P260" s="102"/>
      <c r="Q260" s="103" t="n">
        <f aca="false">M260+J260+G260</f>
        <v>6.163</v>
      </c>
      <c r="R260" s="103" t="n">
        <f aca="false">N260+K260+H260</f>
        <v>6.163</v>
      </c>
      <c r="S260" s="103" t="n">
        <f aca="false">O260+L260+I260</f>
        <v>2.115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91" t="n">
        <f aca="false">AK260+AH260+AE260</f>
        <v>0</v>
      </c>
      <c r="AZ260" s="108"/>
      <c r="BA260" s="118" t="n">
        <f aca="false">'EO9904.1'!AW260</f>
        <v>0</v>
      </c>
      <c r="BB260" s="118" t="n">
        <f aca="false">AW260-BA260</f>
        <v>0</v>
      </c>
      <c r="BC260" s="108"/>
    </row>
    <row r="261" customFormat="false" ht="12" hidden="false" customHeight="true" outlineLevel="0" collapsed="false">
      <c r="A261" s="25" t="n">
        <f aca="false">EDATE(A260,1)</f>
        <v>44593</v>
      </c>
      <c r="B261" s="114" t="n">
        <f aca="false">'EO9904.1'!B261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98" t="n">
        <f aca="false">VLOOKUP($A261,[1]!Table,MATCH(G$4,[1]!Curves,0))</f>
        <v>6.043</v>
      </c>
      <c r="H261" s="115" t="n">
        <f aca="false">G261</f>
        <v>6.043</v>
      </c>
      <c r="I261" s="120" t="n">
        <f aca="false">I249</f>
        <v>2.115</v>
      </c>
      <c r="J261" s="98" t="n">
        <f aca="false">VLOOKUP($A261,[1]!Table,MATCH(J$4,[1]!Curves,0))</f>
        <v>0</v>
      </c>
      <c r="K261" s="115" t="n">
        <f aca="false">J261</f>
        <v>0</v>
      </c>
      <c r="L261" s="103" t="n">
        <f aca="false">L260</f>
        <v>0</v>
      </c>
      <c r="M261" s="98" t="n">
        <f aca="false">VLOOKUP($A261,[1]!Table,MATCH(M$4,[1]!Curves,0))</f>
        <v>0</v>
      </c>
      <c r="N261" s="115" t="n">
        <f aca="false">M261</f>
        <v>0</v>
      </c>
      <c r="O261" s="103" t="n">
        <f aca="false">O260</f>
        <v>0</v>
      </c>
      <c r="P261" s="102"/>
      <c r="Q261" s="103" t="n">
        <f aca="false">M261+J261+G261</f>
        <v>6.043</v>
      </c>
      <c r="R261" s="103" t="n">
        <f aca="false">N261+K261+H261</f>
        <v>6.043</v>
      </c>
      <c r="S261" s="103" t="n">
        <f aca="false">O261+L261+I261</f>
        <v>2.115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91" t="n">
        <f aca="false">AK261+AH261+AE261</f>
        <v>0</v>
      </c>
      <c r="AZ261" s="108"/>
      <c r="BA261" s="118" t="n">
        <f aca="false">'EO9904.1'!AW261</f>
        <v>0</v>
      </c>
      <c r="BB261" s="118" t="n">
        <f aca="false">AW261-BA261</f>
        <v>0</v>
      </c>
      <c r="BC261" s="108"/>
    </row>
    <row r="262" customFormat="false" ht="12" hidden="false" customHeight="true" outlineLevel="0" collapsed="false">
      <c r="A262" s="25" t="n">
        <f aca="false">EDATE(A261,1)</f>
        <v>44621</v>
      </c>
      <c r="B262" s="114" t="n">
        <f aca="false">'EO9904.1'!B262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98" t="n">
        <f aca="false">VLOOKUP($A262,[1]!Table,MATCH(G$4,[1]!Curves,0))</f>
        <v>5.918</v>
      </c>
      <c r="H262" s="115" t="n">
        <f aca="false">G262</f>
        <v>5.918</v>
      </c>
      <c r="I262" s="120" t="n">
        <f aca="false">I250</f>
        <v>2.115</v>
      </c>
      <c r="J262" s="98" t="n">
        <f aca="false">VLOOKUP($A262,[1]!Table,MATCH(J$4,[1]!Curves,0))</f>
        <v>0</v>
      </c>
      <c r="K262" s="115" t="n">
        <f aca="false">J262</f>
        <v>0</v>
      </c>
      <c r="L262" s="103" t="n">
        <f aca="false">L261</f>
        <v>0</v>
      </c>
      <c r="M262" s="98" t="n">
        <f aca="false">VLOOKUP($A262,[1]!Table,MATCH(M$4,[1]!Curves,0))</f>
        <v>0</v>
      </c>
      <c r="N262" s="115" t="n">
        <f aca="false">M262</f>
        <v>0</v>
      </c>
      <c r="O262" s="103" t="n">
        <f aca="false">O261</f>
        <v>0</v>
      </c>
      <c r="P262" s="102"/>
      <c r="Q262" s="103" t="n">
        <f aca="false">M262+J262+G262</f>
        <v>5.918</v>
      </c>
      <c r="R262" s="103" t="n">
        <f aca="false">N262+K262+H262</f>
        <v>5.918</v>
      </c>
      <c r="S262" s="103" t="n">
        <f aca="false">O262+L262+I262</f>
        <v>2.115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91" t="n">
        <f aca="false">AK262+AH262+AE262</f>
        <v>0</v>
      </c>
      <c r="AZ262" s="108"/>
      <c r="BA262" s="118" t="n">
        <f aca="false">'EO9904.1'!AW262</f>
        <v>0</v>
      </c>
      <c r="BB262" s="118" t="n">
        <f aca="false">AW262-BA262</f>
        <v>0</v>
      </c>
      <c r="BC262" s="108"/>
    </row>
    <row r="263" customFormat="false" ht="12" hidden="false" customHeight="true" outlineLevel="0" collapsed="false">
      <c r="A263" s="25" t="n">
        <f aca="false">EDATE(A262,1)</f>
        <v>44652</v>
      </c>
      <c r="B263" s="114" t="n">
        <f aca="false">'EO9904.1'!B263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98" t="n">
        <f aca="false">VLOOKUP($A263,[1]!Table,MATCH(G$4,[1]!Curves,0))</f>
        <v>5.788</v>
      </c>
      <c r="H263" s="115" t="n">
        <f aca="false">G263</f>
        <v>5.788</v>
      </c>
      <c r="I263" s="120" t="n">
        <f aca="false">I251</f>
        <v>2.115</v>
      </c>
      <c r="J263" s="98" t="n">
        <f aca="false">VLOOKUP($A263,[1]!Table,MATCH(J$4,[1]!Curves,0))</f>
        <v>0</v>
      </c>
      <c r="K263" s="115" t="n">
        <f aca="false">J263</f>
        <v>0</v>
      </c>
      <c r="L263" s="103" t="n">
        <f aca="false">L262</f>
        <v>0</v>
      </c>
      <c r="M263" s="98" t="n">
        <f aca="false">VLOOKUP($A263,[1]!Table,MATCH(M$4,[1]!Curves,0))</f>
        <v>0</v>
      </c>
      <c r="N263" s="115" t="n">
        <f aca="false">M263</f>
        <v>0</v>
      </c>
      <c r="O263" s="103" t="n">
        <f aca="false">O262</f>
        <v>0</v>
      </c>
      <c r="P263" s="102"/>
      <c r="Q263" s="103" t="n">
        <f aca="false">M263+J263+G263</f>
        <v>5.788</v>
      </c>
      <c r="R263" s="103" t="n">
        <f aca="false">N263+K263+H263</f>
        <v>5.788</v>
      </c>
      <c r="S263" s="103" t="n">
        <f aca="false">O263+L263+I263</f>
        <v>2.115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91" t="n">
        <f aca="false">AK263+AH263+AE263</f>
        <v>0</v>
      </c>
      <c r="AZ263" s="108"/>
      <c r="BA263" s="118" t="n">
        <f aca="false">'EO9904.1'!AW263</f>
        <v>0</v>
      </c>
      <c r="BB263" s="118" t="n">
        <f aca="false">AW263-BA263</f>
        <v>0</v>
      </c>
      <c r="BC263" s="108"/>
    </row>
    <row r="264" customFormat="false" ht="12" hidden="false" customHeight="true" outlineLevel="0" collapsed="false">
      <c r="A264" s="25" t="n">
        <f aca="false">EDATE(A263,1)</f>
        <v>44682</v>
      </c>
      <c r="B264" s="114" t="n">
        <f aca="false">'EO9904.1'!B264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98" t="n">
        <f aca="false">VLOOKUP($A264,[1]!Table,MATCH(G$4,[1]!Curves,0))</f>
        <v>5.778</v>
      </c>
      <c r="H264" s="115" t="n">
        <f aca="false">G264</f>
        <v>5.778</v>
      </c>
      <c r="I264" s="120" t="n">
        <f aca="false">I252</f>
        <v>2.115</v>
      </c>
      <c r="J264" s="98" t="n">
        <f aca="false">VLOOKUP($A264,[1]!Table,MATCH(J$4,[1]!Curves,0))</f>
        <v>0</v>
      </c>
      <c r="K264" s="115" t="n">
        <f aca="false">J264</f>
        <v>0</v>
      </c>
      <c r="L264" s="103" t="n">
        <f aca="false">L263</f>
        <v>0</v>
      </c>
      <c r="M264" s="98" t="n">
        <f aca="false">VLOOKUP($A264,[1]!Table,MATCH(M$4,[1]!Curves,0))</f>
        <v>0</v>
      </c>
      <c r="N264" s="115" t="n">
        <f aca="false">M264</f>
        <v>0</v>
      </c>
      <c r="O264" s="103" t="n">
        <f aca="false">O263</f>
        <v>0</v>
      </c>
      <c r="P264" s="102"/>
      <c r="Q264" s="103" t="n">
        <f aca="false">M264+J264+G264</f>
        <v>5.778</v>
      </c>
      <c r="R264" s="103" t="n">
        <f aca="false">N264+K264+H264</f>
        <v>5.778</v>
      </c>
      <c r="S264" s="103" t="n">
        <f aca="false">O264+L264+I264</f>
        <v>2.115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91" t="n">
        <f aca="false">AK264+AH264+AE264</f>
        <v>0</v>
      </c>
      <c r="AZ264" s="108"/>
      <c r="BA264" s="118" t="n">
        <f aca="false">'EO9904.1'!AW264</f>
        <v>0</v>
      </c>
      <c r="BB264" s="118" t="n">
        <f aca="false">AW264-BA264</f>
        <v>0</v>
      </c>
      <c r="BC264" s="108"/>
    </row>
    <row r="265" customFormat="false" ht="12" hidden="false" customHeight="true" outlineLevel="0" collapsed="false">
      <c r="A265" s="25" t="n">
        <f aca="false">EDATE(A264,1)</f>
        <v>44713</v>
      </c>
      <c r="B265" s="114" t="n">
        <f aca="false">'EO9904.1'!B265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98" t="n">
        <f aca="false">VLOOKUP($A265,[1]!Table,MATCH(G$4,[1]!Curves,0))</f>
        <v>5.798</v>
      </c>
      <c r="H265" s="115" t="n">
        <f aca="false">G265</f>
        <v>5.798</v>
      </c>
      <c r="I265" s="120" t="n">
        <f aca="false">I253</f>
        <v>2.115</v>
      </c>
      <c r="J265" s="98" t="n">
        <f aca="false">VLOOKUP($A265,[1]!Table,MATCH(J$4,[1]!Curves,0))</f>
        <v>0</v>
      </c>
      <c r="K265" s="115" t="n">
        <f aca="false">J265</f>
        <v>0</v>
      </c>
      <c r="L265" s="103" t="n">
        <f aca="false">L264</f>
        <v>0</v>
      </c>
      <c r="M265" s="98" t="n">
        <f aca="false">VLOOKUP($A265,[1]!Table,MATCH(M$4,[1]!Curves,0))</f>
        <v>0</v>
      </c>
      <c r="N265" s="115" t="n">
        <f aca="false">M265</f>
        <v>0</v>
      </c>
      <c r="O265" s="103" t="n">
        <f aca="false">O264</f>
        <v>0</v>
      </c>
      <c r="P265" s="102"/>
      <c r="Q265" s="103" t="n">
        <f aca="false">M265+J265+G265</f>
        <v>5.798</v>
      </c>
      <c r="R265" s="103" t="n">
        <f aca="false">N265+K265+H265</f>
        <v>5.798</v>
      </c>
      <c r="S265" s="103" t="n">
        <f aca="false">O265+L265+I265</f>
        <v>2.115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91" t="n">
        <f aca="false">AK265+AH265+AE265</f>
        <v>0</v>
      </c>
      <c r="AZ265" s="108"/>
      <c r="BA265" s="118" t="n">
        <f aca="false">'EO9904.1'!AW265</f>
        <v>0</v>
      </c>
      <c r="BB265" s="118" t="n">
        <f aca="false">AW265-BA265</f>
        <v>0</v>
      </c>
      <c r="BC265" s="108"/>
    </row>
    <row r="266" customFormat="false" ht="12" hidden="false" customHeight="true" outlineLevel="0" collapsed="false">
      <c r="A266" s="25" t="n">
        <f aca="false">EDATE(A265,1)</f>
        <v>44743</v>
      </c>
      <c r="B266" s="114" t="n">
        <f aca="false">'EO9904.1'!B266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98" t="n">
        <f aca="false">VLOOKUP($A266,[1]!Table,MATCH(G$4,[1]!Curves,0))</f>
        <v>5.819</v>
      </c>
      <c r="H266" s="115" t="n">
        <f aca="false">G266</f>
        <v>5.819</v>
      </c>
      <c r="I266" s="120" t="n">
        <f aca="false">I254</f>
        <v>2.115</v>
      </c>
      <c r="J266" s="98" t="n">
        <f aca="false">VLOOKUP($A266,[1]!Table,MATCH(J$4,[1]!Curves,0))</f>
        <v>0</v>
      </c>
      <c r="K266" s="115" t="n">
        <f aca="false">J266</f>
        <v>0</v>
      </c>
      <c r="L266" s="103" t="n">
        <f aca="false">L265</f>
        <v>0</v>
      </c>
      <c r="M266" s="98" t="n">
        <f aca="false">VLOOKUP($A266,[1]!Table,MATCH(M$4,[1]!Curves,0))</f>
        <v>0</v>
      </c>
      <c r="N266" s="115" t="n">
        <f aca="false">M266</f>
        <v>0</v>
      </c>
      <c r="O266" s="103" t="n">
        <f aca="false">O265</f>
        <v>0</v>
      </c>
      <c r="P266" s="102"/>
      <c r="Q266" s="103" t="n">
        <f aca="false">M266+J266+G266</f>
        <v>5.819</v>
      </c>
      <c r="R266" s="103" t="n">
        <f aca="false">N266+K266+H266</f>
        <v>5.819</v>
      </c>
      <c r="S266" s="103" t="n">
        <f aca="false">O266+L266+I266</f>
        <v>2.115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91" t="n">
        <f aca="false">AK266+AH266+AE266</f>
        <v>0</v>
      </c>
      <c r="AZ266" s="108"/>
      <c r="BA266" s="118" t="n">
        <f aca="false">'EO9904.1'!AW266</f>
        <v>0</v>
      </c>
      <c r="BB266" s="118" t="n">
        <f aca="false">AW266-BA266</f>
        <v>0</v>
      </c>
      <c r="BC266" s="108"/>
    </row>
    <row r="267" customFormat="false" ht="12" hidden="false" customHeight="true" outlineLevel="0" collapsed="false">
      <c r="A267" s="25" t="n">
        <f aca="false">EDATE(A266,1)</f>
        <v>44774</v>
      </c>
      <c r="B267" s="114" t="n">
        <f aca="false">'EO9904.1'!B267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98" t="n">
        <f aca="false">VLOOKUP($A267,[1]!Table,MATCH(G$4,[1]!Curves,0))</f>
        <v>5.843</v>
      </c>
      <c r="H267" s="115" t="n">
        <f aca="false">G267</f>
        <v>5.843</v>
      </c>
      <c r="I267" s="120" t="n">
        <f aca="false">I255</f>
        <v>2.115</v>
      </c>
      <c r="J267" s="98" t="n">
        <f aca="false">VLOOKUP($A267,[1]!Table,MATCH(J$4,[1]!Curves,0))</f>
        <v>0</v>
      </c>
      <c r="K267" s="115" t="n">
        <f aca="false">J267</f>
        <v>0</v>
      </c>
      <c r="L267" s="103" t="n">
        <f aca="false">L266</f>
        <v>0</v>
      </c>
      <c r="M267" s="98" t="n">
        <f aca="false">VLOOKUP($A267,[1]!Table,MATCH(M$4,[1]!Curves,0))</f>
        <v>0</v>
      </c>
      <c r="N267" s="115" t="n">
        <f aca="false">M267</f>
        <v>0</v>
      </c>
      <c r="O267" s="103" t="n">
        <f aca="false">O266</f>
        <v>0</v>
      </c>
      <c r="P267" s="102"/>
      <c r="Q267" s="103" t="n">
        <f aca="false">M267+J267+G267</f>
        <v>5.843</v>
      </c>
      <c r="R267" s="103" t="n">
        <f aca="false">N267+K267+H267</f>
        <v>5.843</v>
      </c>
      <c r="S267" s="103" t="n">
        <f aca="false">O267+L267+I267</f>
        <v>2.115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91" t="n">
        <f aca="false">AK267+AH267+AE267</f>
        <v>0</v>
      </c>
      <c r="AZ267" s="108"/>
      <c r="BA267" s="118" t="n">
        <f aca="false">'EO9904.1'!AW267</f>
        <v>0</v>
      </c>
      <c r="BB267" s="118" t="n">
        <f aca="false">AW267-BA267</f>
        <v>0</v>
      </c>
      <c r="BC267" s="108"/>
    </row>
    <row r="268" customFormat="false" ht="12" hidden="false" customHeight="true" outlineLevel="0" collapsed="false">
      <c r="A268" s="25" t="n">
        <f aca="false">EDATE(A267,1)</f>
        <v>44805</v>
      </c>
      <c r="B268" s="114" t="n">
        <f aca="false">'EO9904.1'!B268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98" t="n">
        <f aca="false">VLOOKUP($A268,[1]!Table,MATCH(G$4,[1]!Curves,0))</f>
        <v>5.853</v>
      </c>
      <c r="H268" s="115" t="n">
        <f aca="false">G268</f>
        <v>5.853</v>
      </c>
      <c r="I268" s="120" t="n">
        <f aca="false">I256</f>
        <v>2.115</v>
      </c>
      <c r="J268" s="98" t="n">
        <f aca="false">VLOOKUP($A268,[1]!Table,MATCH(J$4,[1]!Curves,0))</f>
        <v>0</v>
      </c>
      <c r="K268" s="115" t="n">
        <f aca="false">J268</f>
        <v>0</v>
      </c>
      <c r="L268" s="103" t="n">
        <f aca="false">L267</f>
        <v>0</v>
      </c>
      <c r="M268" s="98" t="n">
        <f aca="false">VLOOKUP($A268,[1]!Table,MATCH(M$4,[1]!Curves,0))</f>
        <v>0</v>
      </c>
      <c r="N268" s="115" t="n">
        <f aca="false">M268</f>
        <v>0</v>
      </c>
      <c r="O268" s="103" t="n">
        <f aca="false">O267</f>
        <v>0</v>
      </c>
      <c r="P268" s="102"/>
      <c r="Q268" s="103" t="n">
        <f aca="false">M268+J268+G268</f>
        <v>5.853</v>
      </c>
      <c r="R268" s="103" t="n">
        <f aca="false">N268+K268+H268</f>
        <v>5.853</v>
      </c>
      <c r="S268" s="103" t="n">
        <f aca="false">O268+L268+I268</f>
        <v>2.115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91" t="n">
        <f aca="false">AK268+AH268+AE268</f>
        <v>0</v>
      </c>
      <c r="AZ268" s="108"/>
      <c r="BA268" s="118" t="n">
        <f aca="false">'EO9904.1'!AW268</f>
        <v>0</v>
      </c>
      <c r="BB268" s="118" t="n">
        <f aca="false">AW268-BA268</f>
        <v>0</v>
      </c>
      <c r="BC268" s="108"/>
    </row>
    <row r="269" customFormat="false" ht="12" hidden="false" customHeight="true" outlineLevel="0" collapsed="false">
      <c r="A269" s="25" t="n">
        <f aca="false">EDATE(A268,1)</f>
        <v>44835</v>
      </c>
      <c r="B269" s="114" t="n">
        <f aca="false">'EO9904.1'!B269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98" t="n">
        <f aca="false">VLOOKUP($A269,[1]!Table,MATCH(G$4,[1]!Curves,0))</f>
        <v>5.883</v>
      </c>
      <c r="H269" s="115" t="n">
        <f aca="false">G269</f>
        <v>5.883</v>
      </c>
      <c r="I269" s="120" t="n">
        <f aca="false">I257</f>
        <v>2.115</v>
      </c>
      <c r="J269" s="98" t="n">
        <f aca="false">VLOOKUP($A269,[1]!Table,MATCH(J$4,[1]!Curves,0))</f>
        <v>0</v>
      </c>
      <c r="K269" s="115" t="n">
        <f aca="false">J269</f>
        <v>0</v>
      </c>
      <c r="L269" s="103" t="n">
        <f aca="false">L268</f>
        <v>0</v>
      </c>
      <c r="M269" s="98" t="n">
        <f aca="false">VLOOKUP($A269,[1]!Table,MATCH(M$4,[1]!Curves,0))</f>
        <v>0</v>
      </c>
      <c r="N269" s="115" t="n">
        <f aca="false">M269</f>
        <v>0</v>
      </c>
      <c r="O269" s="103" t="n">
        <f aca="false">O268</f>
        <v>0</v>
      </c>
      <c r="P269" s="102"/>
      <c r="Q269" s="103" t="n">
        <f aca="false">M269+J269+G269</f>
        <v>5.883</v>
      </c>
      <c r="R269" s="103" t="n">
        <f aca="false">N269+K269+H269</f>
        <v>5.883</v>
      </c>
      <c r="S269" s="103" t="n">
        <f aca="false">O269+L269+I269</f>
        <v>2.115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91" t="n">
        <f aca="false">AK269+AH269+AE269</f>
        <v>0</v>
      </c>
      <c r="AZ269" s="108"/>
      <c r="BA269" s="118" t="n">
        <f aca="false">'EO9904.1'!AW269</f>
        <v>0</v>
      </c>
      <c r="BB269" s="118" t="n">
        <f aca="false">AW269-BA269</f>
        <v>0</v>
      </c>
      <c r="BC269" s="108"/>
    </row>
    <row r="270" customFormat="false" ht="12" hidden="false" customHeight="true" outlineLevel="0" collapsed="false">
      <c r="A270" s="25" t="n">
        <f aca="false">EDATE(A269,1)</f>
        <v>44866</v>
      </c>
      <c r="B270" s="114" t="n">
        <f aca="false">'EO9904.1'!B270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98" t="n">
        <f aca="false">VLOOKUP($A270,[1]!Table,MATCH(G$4,[1]!Curves,0))</f>
        <v>6.023</v>
      </c>
      <c r="H270" s="115" t="n">
        <f aca="false">G270</f>
        <v>6.023</v>
      </c>
      <c r="I270" s="120" t="n">
        <f aca="false">I258</f>
        <v>2.115</v>
      </c>
      <c r="J270" s="98" t="n">
        <f aca="false">VLOOKUP($A270,[1]!Table,MATCH(J$4,[1]!Curves,0))</f>
        <v>0</v>
      </c>
      <c r="K270" s="115" t="n">
        <f aca="false">J270</f>
        <v>0</v>
      </c>
      <c r="L270" s="103" t="n">
        <f aca="false">L269</f>
        <v>0</v>
      </c>
      <c r="M270" s="98" t="n">
        <f aca="false">VLOOKUP($A270,[1]!Table,MATCH(M$4,[1]!Curves,0))</f>
        <v>0</v>
      </c>
      <c r="N270" s="115" t="n">
        <f aca="false">M270</f>
        <v>0</v>
      </c>
      <c r="O270" s="103" t="n">
        <f aca="false">O269</f>
        <v>0</v>
      </c>
      <c r="P270" s="102"/>
      <c r="Q270" s="103" t="n">
        <f aca="false">M270+J270+G270</f>
        <v>6.023</v>
      </c>
      <c r="R270" s="103" t="n">
        <f aca="false">N270+K270+H270</f>
        <v>6.023</v>
      </c>
      <c r="S270" s="103" t="n">
        <f aca="false">O270+L270+I270</f>
        <v>2.115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91" t="n">
        <f aca="false">AK270+AH270+AE270</f>
        <v>0</v>
      </c>
      <c r="AZ270" s="108"/>
      <c r="BA270" s="118" t="n">
        <f aca="false">'EO9904.1'!AW270</f>
        <v>0</v>
      </c>
      <c r="BB270" s="118" t="n">
        <f aca="false">AW270-BA270</f>
        <v>0</v>
      </c>
      <c r="BC270" s="108"/>
    </row>
    <row r="271" customFormat="false" ht="12" hidden="false" customHeight="true" outlineLevel="0" collapsed="false">
      <c r="A271" s="25" t="n">
        <f aca="false">EDATE(A270,1)</f>
        <v>44896</v>
      </c>
      <c r="B271" s="114" t="n">
        <f aca="false">'EO9904.1'!B271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98" t="n">
        <f aca="false">VLOOKUP($A271,[1]!Table,MATCH(G$4,[1]!Curves,0))</f>
        <v>6.163</v>
      </c>
      <c r="H271" s="115" t="n">
        <f aca="false">G271</f>
        <v>6.163</v>
      </c>
      <c r="I271" s="120" t="n">
        <f aca="false">I259</f>
        <v>2.115</v>
      </c>
      <c r="J271" s="98" t="n">
        <f aca="false">VLOOKUP($A271,[1]!Table,MATCH(J$4,[1]!Curves,0))</f>
        <v>0</v>
      </c>
      <c r="K271" s="115" t="n">
        <f aca="false">J271</f>
        <v>0</v>
      </c>
      <c r="L271" s="103" t="n">
        <f aca="false">L270</f>
        <v>0</v>
      </c>
      <c r="M271" s="98" t="n">
        <f aca="false">VLOOKUP($A271,[1]!Table,MATCH(M$4,[1]!Curves,0))</f>
        <v>0</v>
      </c>
      <c r="N271" s="115" t="n">
        <f aca="false">M271</f>
        <v>0</v>
      </c>
      <c r="O271" s="103" t="n">
        <f aca="false">O270</f>
        <v>0</v>
      </c>
      <c r="P271" s="102"/>
      <c r="Q271" s="103" t="n">
        <f aca="false">M271+J271+G271</f>
        <v>6.163</v>
      </c>
      <c r="R271" s="103" t="n">
        <f aca="false">N271+K271+H271</f>
        <v>6.163</v>
      </c>
      <c r="S271" s="103" t="n">
        <f aca="false">O271+L271+I271</f>
        <v>2.115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91" t="n">
        <f aca="false">AK271+AH271+AE271</f>
        <v>0</v>
      </c>
      <c r="AZ271" s="108"/>
      <c r="BA271" s="118" t="n">
        <f aca="false">'EO9904.1'!AW271</f>
        <v>0</v>
      </c>
      <c r="BB271" s="118" t="n">
        <f aca="false">AW271-BA271</f>
        <v>0</v>
      </c>
      <c r="BC271" s="108"/>
    </row>
    <row r="272" customFormat="false" ht="12" hidden="false" customHeight="true" outlineLevel="0" collapsed="false">
      <c r="A272" s="25" t="n">
        <f aca="false">EDATE(A271,1)</f>
        <v>44927</v>
      </c>
      <c r="B272" s="114" t="n">
        <f aca="false">'EO9904.1'!B272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98" t="n">
        <f aca="false">VLOOKUP($A272,[1]!Table,MATCH(G$4,[1]!Curves,0))</f>
        <v>6.268</v>
      </c>
      <c r="H272" s="115" t="n">
        <f aca="false">G272</f>
        <v>6.268</v>
      </c>
      <c r="I272" s="120" t="n">
        <f aca="false">I260</f>
        <v>2.115</v>
      </c>
      <c r="J272" s="98" t="str">
        <f aca="false">VLOOKUP($A272,[1]!Table,MATCH(J$4,[1]!Curves,0))</f>
        <v/>
      </c>
      <c r="K272" s="115" t="str">
        <f aca="false">J272</f>
        <v/>
      </c>
      <c r="L272" s="103" t="n">
        <f aca="false">L271</f>
        <v>0</v>
      </c>
      <c r="M272" s="98" t="str">
        <f aca="false">VLOOKUP($A272,[1]!Table,MATCH(M$4,[1]!Curves,0))</f>
        <v/>
      </c>
      <c r="N272" s="115" t="str">
        <f aca="false">M272</f>
        <v/>
      </c>
      <c r="O272" s="103" t="n">
        <f aca="false">O271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2.115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e">
        <f aca="false">$F272*J272</f>
        <v>#VALUE!</v>
      </c>
      <c r="AG272" s="90" t="e">
        <f aca="false">$F272*K272</f>
        <v>#VALUE!</v>
      </c>
      <c r="AH272" s="90" t="n">
        <f aca="false">$F272*L272</f>
        <v>0</v>
      </c>
      <c r="AI272" s="90" t="e">
        <f aca="false">$F272*M272</f>
        <v>#VALUE!</v>
      </c>
      <c r="AJ272" s="90" t="e">
        <f aca="false">$F272*N272</f>
        <v>#VALUE!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e">
        <f aca="false">-CHOOSE($G$3,AF272-AH272,AH272-AF272)</f>
        <v>#VALUE!</v>
      </c>
      <c r="AO272" s="90" t="e">
        <f aca="false">-CHOOSE($G$3,AI272-AL272,AK272-AI272)</f>
        <v>#VALUE!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e">
        <f aca="false">-CHOOSE($G$3,AG272-AF272,AF272-AG272)</f>
        <v>#VALUE!</v>
      </c>
      <c r="AT272" s="90" t="e">
        <f aca="false">-CHOOSE($G$3,AJ272-AI272,AI272-AJ272:AJ273)</f>
        <v>#VALUE!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91" t="n">
        <f aca="false">AK272+AH272+AE272</f>
        <v>0</v>
      </c>
      <c r="AZ272" s="108"/>
      <c r="BA272" s="118" t="e">
        <f aca="false">'EO9904.1'!AW272</f>
        <v>#VALUE!</v>
      </c>
      <c r="BB272" s="118" t="e">
        <f aca="false">AW272-BA272</f>
        <v>#VALUE!</v>
      </c>
      <c r="BC272" s="108"/>
    </row>
    <row r="273" customFormat="false" ht="12" hidden="false" customHeight="true" outlineLevel="0" collapsed="false">
      <c r="A273" s="25" t="n">
        <f aca="false">EDATE(A272,1)</f>
        <v>44958</v>
      </c>
      <c r="B273" s="114" t="n">
        <f aca="false">'EO9904.1'!B273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98" t="n">
        <f aca="false">VLOOKUP($A273,[1]!Table,MATCH(G$4,[1]!Curves,0))</f>
        <v>6.148</v>
      </c>
      <c r="H273" s="115" t="n">
        <f aca="false">G273</f>
        <v>6.148</v>
      </c>
      <c r="I273" s="120" t="n">
        <f aca="false">I261</f>
        <v>2.115</v>
      </c>
      <c r="J273" s="98" t="str">
        <f aca="false">VLOOKUP($A273,[1]!Table,MATCH(J$4,[1]!Curves,0))</f>
        <v/>
      </c>
      <c r="K273" s="115" t="str">
        <f aca="false">J273</f>
        <v/>
      </c>
      <c r="L273" s="103" t="n">
        <f aca="false">L272</f>
        <v>0</v>
      </c>
      <c r="M273" s="98" t="str">
        <f aca="false">VLOOKUP($A273,[1]!Table,MATCH(M$4,[1]!Curves,0))</f>
        <v/>
      </c>
      <c r="N273" s="115" t="str">
        <f aca="false">M273</f>
        <v/>
      </c>
      <c r="O273" s="103" t="n">
        <f aca="false">O272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2.115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e">
        <f aca="false">$F273*J273</f>
        <v>#VALUE!</v>
      </c>
      <c r="AG273" s="90" t="e">
        <f aca="false">$F273*K273</f>
        <v>#VALUE!</v>
      </c>
      <c r="AH273" s="90" t="n">
        <f aca="false">$F273*L273</f>
        <v>0</v>
      </c>
      <c r="AI273" s="90" t="e">
        <f aca="false">$F273*M273</f>
        <v>#VALUE!</v>
      </c>
      <c r="AJ273" s="90" t="e">
        <f aca="false">$F273*N273</f>
        <v>#VALUE!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e">
        <f aca="false">-CHOOSE($G$3,AF273-AH273,AH273-AF273)</f>
        <v>#VALUE!</v>
      </c>
      <c r="AO273" s="90" t="e">
        <f aca="false">-CHOOSE($G$3,AI273-AL273,AK273-AI273)</f>
        <v>#VALUE!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e">
        <f aca="false">-CHOOSE($G$3,AG273-AF273,AF273-AG273)</f>
        <v>#VALUE!</v>
      </c>
      <c r="AT273" s="90" t="e">
        <f aca="false">-CHOOSE($G$3,AJ273-AI273,AI273-AJ273:AJ274)</f>
        <v>#VALUE!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91" t="n">
        <f aca="false">AK273+AH273+AE273</f>
        <v>0</v>
      </c>
      <c r="AZ273" s="108"/>
      <c r="BA273" s="118" t="e">
        <f aca="false">'EO9904.1'!AW273</f>
        <v>#VALUE!</v>
      </c>
      <c r="BB273" s="118" t="e">
        <f aca="false">AW273-BA273</f>
        <v>#VALUE!</v>
      </c>
      <c r="BC273" s="108"/>
    </row>
    <row r="274" customFormat="false" ht="12" hidden="false" customHeight="true" outlineLevel="0" collapsed="false">
      <c r="A274" s="25" t="n">
        <f aca="false">EDATE(A273,1)</f>
        <v>44986</v>
      </c>
      <c r="B274" s="114" t="n">
        <f aca="false">'EO9904.1'!B274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98" t="n">
        <f aca="false">VLOOKUP($A274,[1]!Table,MATCH(G$4,[1]!Curves,0))</f>
        <v>6.023</v>
      </c>
      <c r="H274" s="115" t="n">
        <f aca="false">G274</f>
        <v>6.023</v>
      </c>
      <c r="I274" s="120" t="n">
        <f aca="false">I262</f>
        <v>2.115</v>
      </c>
      <c r="J274" s="98" t="str">
        <f aca="false">VLOOKUP($A274,[1]!Table,MATCH(J$4,[1]!Curves,0))</f>
        <v/>
      </c>
      <c r="K274" s="115" t="str">
        <f aca="false">J274</f>
        <v/>
      </c>
      <c r="L274" s="103" t="n">
        <f aca="false">L273</f>
        <v>0</v>
      </c>
      <c r="M274" s="98" t="str">
        <f aca="false">VLOOKUP($A274,[1]!Table,MATCH(M$4,[1]!Curves,0))</f>
        <v/>
      </c>
      <c r="N274" s="115" t="str">
        <f aca="false">M274</f>
        <v/>
      </c>
      <c r="O274" s="103" t="n">
        <f aca="false">O273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2.115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e">
        <f aca="false">$F274*J274</f>
        <v>#VALUE!</v>
      </c>
      <c r="AG274" s="90" t="e">
        <f aca="false">$F274*K274</f>
        <v>#VALUE!</v>
      </c>
      <c r="AH274" s="90" t="n">
        <f aca="false">$F274*L274</f>
        <v>0</v>
      </c>
      <c r="AI274" s="90" t="e">
        <f aca="false">$F274*M274</f>
        <v>#VALUE!</v>
      </c>
      <c r="AJ274" s="90" t="e">
        <f aca="false">$F274*N274</f>
        <v>#VALUE!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e">
        <f aca="false">-CHOOSE($G$3,AF274-AH274,AH274-AF274)</f>
        <v>#VALUE!</v>
      </c>
      <c r="AO274" s="90" t="e">
        <f aca="false">-CHOOSE($G$3,AI274-AL274,AK274-AI274)</f>
        <v>#VALUE!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e">
        <f aca="false">-CHOOSE($G$3,AG274-AF274,AF274-AG274)</f>
        <v>#VALUE!</v>
      </c>
      <c r="AT274" s="90" t="e">
        <f aca="false">-CHOOSE($G$3,AJ274-AI274,AI274-AJ274:AJ275)</f>
        <v>#VALUE!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91" t="n">
        <f aca="false">AK274+AH274+AE274</f>
        <v>0</v>
      </c>
      <c r="AZ274" s="108"/>
      <c r="BA274" s="118" t="e">
        <f aca="false">'EO9904.1'!AW274</f>
        <v>#VALUE!</v>
      </c>
      <c r="BB274" s="118" t="e">
        <f aca="false">AW274-BA274</f>
        <v>#VALUE!</v>
      </c>
      <c r="BC274" s="108"/>
    </row>
    <row r="275" customFormat="false" ht="12" hidden="false" customHeight="true" outlineLevel="0" collapsed="false">
      <c r="A275" s="25" t="n">
        <f aca="false">EDATE(A274,1)</f>
        <v>45017</v>
      </c>
      <c r="B275" s="114" t="n">
        <f aca="false">'EO9904.1'!B275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98" t="n">
        <f aca="false">VLOOKUP($A275,[1]!Table,MATCH(G$4,[1]!Curves,0))</f>
        <v>5.893</v>
      </c>
      <c r="H275" s="115" t="n">
        <f aca="false">G275</f>
        <v>5.893</v>
      </c>
      <c r="I275" s="120" t="n">
        <f aca="false">I263</f>
        <v>2.115</v>
      </c>
      <c r="J275" s="98" t="str">
        <f aca="false">VLOOKUP($A275,[1]!Table,MATCH(J$4,[1]!Curves,0))</f>
        <v/>
      </c>
      <c r="K275" s="115" t="str">
        <f aca="false">J275</f>
        <v/>
      </c>
      <c r="L275" s="103" t="n">
        <f aca="false">L274</f>
        <v>0</v>
      </c>
      <c r="M275" s="98" t="str">
        <f aca="false">VLOOKUP($A275,[1]!Table,MATCH(M$4,[1]!Curves,0))</f>
        <v/>
      </c>
      <c r="N275" s="115" t="str">
        <f aca="false">M275</f>
        <v/>
      </c>
      <c r="O275" s="103" t="n">
        <f aca="false">O274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2.115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e">
        <f aca="false">$F275*J275</f>
        <v>#VALUE!</v>
      </c>
      <c r="AG275" s="90" t="e">
        <f aca="false">$F275*K275</f>
        <v>#VALUE!</v>
      </c>
      <c r="AH275" s="90" t="n">
        <f aca="false">$F275*L275</f>
        <v>0</v>
      </c>
      <c r="AI275" s="90" t="e">
        <f aca="false">$F275*M275</f>
        <v>#VALUE!</v>
      </c>
      <c r="AJ275" s="90" t="e">
        <f aca="false">$F275*N275</f>
        <v>#VALUE!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e">
        <f aca="false">-CHOOSE($G$3,AF275-AH275,AH275-AF275)</f>
        <v>#VALUE!</v>
      </c>
      <c r="AO275" s="90" t="e">
        <f aca="false">-CHOOSE($G$3,AI275-AL275,AK275-AI275)</f>
        <v>#VALUE!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e">
        <f aca="false">-CHOOSE($G$3,AG275-AF275,AF275-AG275)</f>
        <v>#VALUE!</v>
      </c>
      <c r="AT275" s="90" t="e">
        <f aca="false">-CHOOSE($G$3,AJ275-AI275,AI275-AJ275:AJ276)</f>
        <v>#VALUE!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91" t="n">
        <f aca="false">AK275+AH275+AE275</f>
        <v>0</v>
      </c>
      <c r="AZ275" s="108"/>
      <c r="BA275" s="118" t="e">
        <f aca="false">'EO9904.1'!AW275</f>
        <v>#VALUE!</v>
      </c>
      <c r="BB275" s="118" t="e">
        <f aca="false">AW275-BA275</f>
        <v>#VALUE!</v>
      </c>
      <c r="BC275" s="108"/>
    </row>
    <row r="276" customFormat="false" ht="12" hidden="false" customHeight="true" outlineLevel="0" collapsed="false">
      <c r="A276" s="25" t="n">
        <f aca="false">EDATE(A275,1)</f>
        <v>45047</v>
      </c>
      <c r="B276" s="114" t="n">
        <f aca="false">'EO9904.1'!B276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98" t="n">
        <f aca="false">VLOOKUP($A276,[1]!Table,MATCH(G$4,[1]!Curves,0))</f>
        <v>5.883</v>
      </c>
      <c r="H276" s="115" t="n">
        <f aca="false">G276</f>
        <v>5.883</v>
      </c>
      <c r="I276" s="120" t="n">
        <f aca="false">I264</f>
        <v>2.115</v>
      </c>
      <c r="J276" s="98" t="str">
        <f aca="false">VLOOKUP($A276,[1]!Table,MATCH(J$4,[1]!Curves,0))</f>
        <v/>
      </c>
      <c r="K276" s="115" t="str">
        <f aca="false">J276</f>
        <v/>
      </c>
      <c r="L276" s="103" t="n">
        <f aca="false">L275</f>
        <v>0</v>
      </c>
      <c r="M276" s="98" t="str">
        <f aca="false">VLOOKUP($A276,[1]!Table,MATCH(M$4,[1]!Curves,0))</f>
        <v/>
      </c>
      <c r="N276" s="115" t="str">
        <f aca="false">M276</f>
        <v/>
      </c>
      <c r="O276" s="103" t="n">
        <f aca="false">O275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2.115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e">
        <f aca="false">$F276*J276</f>
        <v>#VALUE!</v>
      </c>
      <c r="AG276" s="90" t="e">
        <f aca="false">$F276*K276</f>
        <v>#VALUE!</v>
      </c>
      <c r="AH276" s="90" t="n">
        <f aca="false">$F276*L276</f>
        <v>0</v>
      </c>
      <c r="AI276" s="90" t="e">
        <f aca="false">$F276*M276</f>
        <v>#VALUE!</v>
      </c>
      <c r="AJ276" s="90" t="e">
        <f aca="false">$F276*N276</f>
        <v>#VALUE!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e">
        <f aca="false">-CHOOSE($G$3,AF276-AH276,AH276-AF276)</f>
        <v>#VALUE!</v>
      </c>
      <c r="AO276" s="90" t="e">
        <f aca="false">-CHOOSE($G$3,AI276-AL276,AK276-AI276)</f>
        <v>#VALUE!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e">
        <f aca="false">-CHOOSE($G$3,AG276-AF276,AF276-AG276)</f>
        <v>#VALUE!</v>
      </c>
      <c r="AT276" s="90" t="e">
        <f aca="false">-CHOOSE($G$3,AJ276-AI276,AI276-AJ276:AJ277)</f>
        <v>#VALUE!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91" t="n">
        <f aca="false">AK276+AH276+AE276</f>
        <v>0</v>
      </c>
      <c r="AZ276" s="108"/>
      <c r="BA276" s="118" t="e">
        <f aca="false">'EO9904.1'!AW276</f>
        <v>#VALUE!</v>
      </c>
      <c r="BB276" s="118" t="e">
        <f aca="false">AW276-BA276</f>
        <v>#VALUE!</v>
      </c>
      <c r="BC276" s="108"/>
    </row>
    <row r="277" customFormat="false" ht="12" hidden="false" customHeight="true" outlineLevel="0" collapsed="false">
      <c r="A277" s="25" t="n">
        <f aca="false">EDATE(A276,1)</f>
        <v>45078</v>
      </c>
      <c r="B277" s="114" t="n">
        <f aca="false">'EO9904.1'!B277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98" t="n">
        <f aca="false">VLOOKUP($A277,[1]!Table,MATCH(G$4,[1]!Curves,0))</f>
        <v>5.903</v>
      </c>
      <c r="H277" s="115" t="n">
        <f aca="false">G277</f>
        <v>5.903</v>
      </c>
      <c r="I277" s="120" t="n">
        <f aca="false">I265</f>
        <v>2.115</v>
      </c>
      <c r="J277" s="98" t="str">
        <f aca="false">VLOOKUP($A277,[1]!Table,MATCH(J$4,[1]!Curves,0))</f>
        <v/>
      </c>
      <c r="K277" s="115" t="str">
        <f aca="false">J277</f>
        <v/>
      </c>
      <c r="L277" s="103" t="n">
        <f aca="false">L276</f>
        <v>0</v>
      </c>
      <c r="M277" s="98" t="str">
        <f aca="false">VLOOKUP($A277,[1]!Table,MATCH(M$4,[1]!Curves,0))</f>
        <v/>
      </c>
      <c r="N277" s="115" t="str">
        <f aca="false">M277</f>
        <v/>
      </c>
      <c r="O277" s="103" t="n">
        <f aca="false">O276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2.115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e">
        <f aca="false">$F277*J277</f>
        <v>#VALUE!</v>
      </c>
      <c r="AG277" s="90" t="e">
        <f aca="false">$F277*K277</f>
        <v>#VALUE!</v>
      </c>
      <c r="AH277" s="90" t="n">
        <f aca="false">$F277*L277</f>
        <v>0</v>
      </c>
      <c r="AI277" s="90" t="e">
        <f aca="false">$F277*M277</f>
        <v>#VALUE!</v>
      </c>
      <c r="AJ277" s="90" t="e">
        <f aca="false">$F277*N277</f>
        <v>#VALUE!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e">
        <f aca="false">-CHOOSE($G$3,AF277-AH277,AH277-AF277)</f>
        <v>#VALUE!</v>
      </c>
      <c r="AO277" s="90" t="e">
        <f aca="false">-CHOOSE($G$3,AI277-AL277,AK277-AI277)</f>
        <v>#VALUE!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e">
        <f aca="false">-CHOOSE($G$3,AG277-AF277,AF277-AG277)</f>
        <v>#VALUE!</v>
      </c>
      <c r="AT277" s="90" t="e">
        <f aca="false">-CHOOSE($G$3,AJ277-AI277,AI277-AJ277:AJ278)</f>
        <v>#VALUE!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91" t="n">
        <f aca="false">AK277+AH277+AE277</f>
        <v>0</v>
      </c>
      <c r="AZ277" s="108"/>
      <c r="BA277" s="118" t="e">
        <f aca="false">'EO9904.1'!AW277</f>
        <v>#VALUE!</v>
      </c>
      <c r="BB277" s="118" t="e">
        <f aca="false">AW277-BA277</f>
        <v>#VALUE!</v>
      </c>
      <c r="BC277" s="108"/>
    </row>
    <row r="278" customFormat="false" ht="12" hidden="false" customHeight="true" outlineLevel="0" collapsed="false">
      <c r="A278" s="25" t="n">
        <f aca="false">EDATE(A277,1)</f>
        <v>45108</v>
      </c>
      <c r="B278" s="114" t="n">
        <f aca="false">'EO9904.1'!B278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98" t="n">
        <f aca="false">VLOOKUP($A278,[1]!Table,MATCH(G$4,[1]!Curves,0))</f>
        <v>5.924</v>
      </c>
      <c r="H278" s="115" t="n">
        <f aca="false">G278</f>
        <v>5.924</v>
      </c>
      <c r="I278" s="120" t="n">
        <f aca="false">I266</f>
        <v>2.115</v>
      </c>
      <c r="J278" s="98" t="str">
        <f aca="false">VLOOKUP($A278,[1]!Table,MATCH(J$4,[1]!Curves,0))</f>
        <v/>
      </c>
      <c r="K278" s="115" t="str">
        <f aca="false">J278</f>
        <v/>
      </c>
      <c r="L278" s="103" t="n">
        <f aca="false">L277</f>
        <v>0</v>
      </c>
      <c r="M278" s="98" t="str">
        <f aca="false">VLOOKUP($A278,[1]!Table,MATCH(M$4,[1]!Curves,0))</f>
        <v/>
      </c>
      <c r="N278" s="115" t="str">
        <f aca="false">M278</f>
        <v/>
      </c>
      <c r="O278" s="103" t="n">
        <f aca="false">O277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2.115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e">
        <f aca="false">$F278*J278</f>
        <v>#VALUE!</v>
      </c>
      <c r="AG278" s="90" t="e">
        <f aca="false">$F278*K278</f>
        <v>#VALUE!</v>
      </c>
      <c r="AH278" s="90" t="n">
        <f aca="false">$F278*L278</f>
        <v>0</v>
      </c>
      <c r="AI278" s="90" t="e">
        <f aca="false">$F278*M278</f>
        <v>#VALUE!</v>
      </c>
      <c r="AJ278" s="90" t="e">
        <f aca="false">$F278*N278</f>
        <v>#VALUE!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e">
        <f aca="false">-CHOOSE($G$3,AF278-AH278,AH278-AF278)</f>
        <v>#VALUE!</v>
      </c>
      <c r="AO278" s="90" t="e">
        <f aca="false">-CHOOSE($G$3,AI278-AL278,AK278-AI278)</f>
        <v>#VALUE!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e">
        <f aca="false">-CHOOSE($G$3,AG278-AF278,AF278-AG278)</f>
        <v>#VALUE!</v>
      </c>
      <c r="AT278" s="90" t="e">
        <f aca="false">-CHOOSE($G$3,AJ278-AI278,AI278-AJ278:AJ279)</f>
        <v>#VALUE!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91" t="n">
        <f aca="false">AK278+AH278+AE278</f>
        <v>0</v>
      </c>
      <c r="AZ278" s="108"/>
      <c r="BA278" s="118" t="e">
        <f aca="false">'EO9904.1'!AW278</f>
        <v>#VALUE!</v>
      </c>
      <c r="BB278" s="118" t="e">
        <f aca="false">AW278-BA278</f>
        <v>#VALUE!</v>
      </c>
      <c r="BC278" s="108"/>
    </row>
    <row r="279" customFormat="false" ht="12" hidden="false" customHeight="true" outlineLevel="0" collapsed="false">
      <c r="A279" s="25" t="n">
        <f aca="false">EDATE(A278,1)</f>
        <v>45139</v>
      </c>
      <c r="B279" s="114" t="n">
        <f aca="false">'EO9904.1'!B279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98" t="n">
        <f aca="false">VLOOKUP($A279,[1]!Table,MATCH(G$4,[1]!Curves,0))</f>
        <v>5.948</v>
      </c>
      <c r="H279" s="115" t="n">
        <f aca="false">G279</f>
        <v>5.948</v>
      </c>
      <c r="I279" s="120" t="n">
        <f aca="false">I267</f>
        <v>2.115</v>
      </c>
      <c r="J279" s="98" t="str">
        <f aca="false">VLOOKUP($A279,[1]!Table,MATCH(J$4,[1]!Curves,0))</f>
        <v/>
      </c>
      <c r="K279" s="115" t="str">
        <f aca="false">J279</f>
        <v/>
      </c>
      <c r="L279" s="103" t="n">
        <f aca="false">L278</f>
        <v>0</v>
      </c>
      <c r="M279" s="98" t="str">
        <f aca="false">VLOOKUP($A279,[1]!Table,MATCH(M$4,[1]!Curves,0))</f>
        <v/>
      </c>
      <c r="N279" s="115" t="str">
        <f aca="false">M279</f>
        <v/>
      </c>
      <c r="O279" s="103" t="n">
        <f aca="false">O278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2.115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e">
        <f aca="false">$F279*J279</f>
        <v>#VALUE!</v>
      </c>
      <c r="AG279" s="90" t="e">
        <f aca="false">$F279*K279</f>
        <v>#VALUE!</v>
      </c>
      <c r="AH279" s="90" t="n">
        <f aca="false">$F279*L279</f>
        <v>0</v>
      </c>
      <c r="AI279" s="90" t="e">
        <f aca="false">$F279*M279</f>
        <v>#VALUE!</v>
      </c>
      <c r="AJ279" s="90" t="e">
        <f aca="false">$F279*N279</f>
        <v>#VALUE!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e">
        <f aca="false">-CHOOSE($G$3,AF279-AH279,AH279-AF279)</f>
        <v>#VALUE!</v>
      </c>
      <c r="AO279" s="90" t="e">
        <f aca="false">-CHOOSE($G$3,AI279-AL279,AK279-AI279)</f>
        <v>#VALUE!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e">
        <f aca="false">-CHOOSE($G$3,AG279-AF279,AF279-AG279)</f>
        <v>#VALUE!</v>
      </c>
      <c r="AT279" s="90" t="e">
        <f aca="false">-CHOOSE($G$3,AJ279-AI279,AI279-AJ279:AJ280)</f>
        <v>#VALUE!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91" t="n">
        <f aca="false">AK279+AH279+AE279</f>
        <v>0</v>
      </c>
      <c r="AZ279" s="108"/>
      <c r="BA279" s="118" t="e">
        <f aca="false">'EO9904.1'!AW279</f>
        <v>#VALUE!</v>
      </c>
      <c r="BB279" s="118" t="e">
        <f aca="false">AW279-BA279</f>
        <v>#VALUE!</v>
      </c>
      <c r="BC279" s="108"/>
    </row>
    <row r="280" customFormat="false" ht="12" hidden="false" customHeight="true" outlineLevel="0" collapsed="false">
      <c r="A280" s="25" t="n">
        <f aca="false">EDATE(A279,1)</f>
        <v>45170</v>
      </c>
      <c r="B280" s="114" t="n">
        <f aca="false">'EO9904.1'!B280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98" t="n">
        <f aca="false">VLOOKUP($A280,[1]!Table,MATCH(G$4,[1]!Curves,0))</f>
        <v>5.958</v>
      </c>
      <c r="H280" s="115" t="n">
        <f aca="false">G280</f>
        <v>5.958</v>
      </c>
      <c r="I280" s="120" t="n">
        <f aca="false">I268</f>
        <v>2.115</v>
      </c>
      <c r="J280" s="98" t="str">
        <f aca="false">VLOOKUP($A280,[1]!Table,MATCH(J$4,[1]!Curves,0))</f>
        <v/>
      </c>
      <c r="K280" s="115" t="str">
        <f aca="false">J280</f>
        <v/>
      </c>
      <c r="L280" s="103" t="n">
        <f aca="false">L279</f>
        <v>0</v>
      </c>
      <c r="M280" s="98" t="str">
        <f aca="false">VLOOKUP($A280,[1]!Table,MATCH(M$4,[1]!Curves,0))</f>
        <v/>
      </c>
      <c r="N280" s="115" t="str">
        <f aca="false">M280</f>
        <v/>
      </c>
      <c r="O280" s="103" t="n">
        <f aca="false">O279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2.115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e">
        <f aca="false">$F280*J280</f>
        <v>#VALUE!</v>
      </c>
      <c r="AG280" s="90" t="e">
        <f aca="false">$F280*K280</f>
        <v>#VALUE!</v>
      </c>
      <c r="AH280" s="90" t="n">
        <f aca="false">$F280*L280</f>
        <v>0</v>
      </c>
      <c r="AI280" s="90" t="e">
        <f aca="false">$F280*M280</f>
        <v>#VALUE!</v>
      </c>
      <c r="AJ280" s="90" t="e">
        <f aca="false">$F280*N280</f>
        <v>#VALUE!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e">
        <f aca="false">-CHOOSE($G$3,AF280-AH280,AH280-AF280)</f>
        <v>#VALUE!</v>
      </c>
      <c r="AO280" s="90" t="e">
        <f aca="false">-CHOOSE($G$3,AI280-AL280,AK280-AI280)</f>
        <v>#VALUE!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e">
        <f aca="false">-CHOOSE($G$3,AG280-AF280,AF280-AG280)</f>
        <v>#VALUE!</v>
      </c>
      <c r="AT280" s="90" t="e">
        <f aca="false">-CHOOSE($G$3,AJ280-AI280,AI280-AJ280:AJ281)</f>
        <v>#VALUE!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91" t="n">
        <f aca="false">AK280+AH280+AE280</f>
        <v>0</v>
      </c>
      <c r="AZ280" s="108"/>
      <c r="BA280" s="118" t="e">
        <f aca="false">'EO9904.1'!AW280</f>
        <v>#VALUE!</v>
      </c>
      <c r="BB280" s="118" t="e">
        <f aca="false">AW280-BA280</f>
        <v>#VALUE!</v>
      </c>
      <c r="BC280" s="108"/>
    </row>
    <row r="281" customFormat="false" ht="12" hidden="false" customHeight="true" outlineLevel="0" collapsed="false">
      <c r="A281" s="25" t="n">
        <f aca="false">EDATE(A280,1)</f>
        <v>45200</v>
      </c>
      <c r="B281" s="114" t="n">
        <f aca="false">'EO9904.1'!B281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98" t="n">
        <f aca="false">VLOOKUP($A281,[1]!Table,MATCH(G$4,[1]!Curves,0))</f>
        <v>5.988</v>
      </c>
      <c r="H281" s="115" t="n">
        <f aca="false">G281</f>
        <v>5.988</v>
      </c>
      <c r="I281" s="120" t="n">
        <f aca="false">I269</f>
        <v>2.115</v>
      </c>
      <c r="J281" s="98" t="str">
        <f aca="false">VLOOKUP($A281,[1]!Table,MATCH(J$4,[1]!Curves,0))</f>
        <v/>
      </c>
      <c r="K281" s="115" t="str">
        <f aca="false">J281</f>
        <v/>
      </c>
      <c r="L281" s="103" t="n">
        <f aca="false">L280</f>
        <v>0</v>
      </c>
      <c r="M281" s="98" t="str">
        <f aca="false">VLOOKUP($A281,[1]!Table,MATCH(M$4,[1]!Curves,0))</f>
        <v/>
      </c>
      <c r="N281" s="115" t="str">
        <f aca="false">M281</f>
        <v/>
      </c>
      <c r="O281" s="103" t="n">
        <f aca="false">O280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2.115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e">
        <f aca="false">$F281*J281</f>
        <v>#VALUE!</v>
      </c>
      <c r="AG281" s="90" t="e">
        <f aca="false">$F281*K281</f>
        <v>#VALUE!</v>
      </c>
      <c r="AH281" s="90" t="n">
        <f aca="false">$F281*L281</f>
        <v>0</v>
      </c>
      <c r="AI281" s="90" t="e">
        <f aca="false">$F281*M281</f>
        <v>#VALUE!</v>
      </c>
      <c r="AJ281" s="90" t="e">
        <f aca="false">$F281*N281</f>
        <v>#VALUE!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e">
        <f aca="false">-CHOOSE($G$3,AF281-AH281,AH281-AF281)</f>
        <v>#VALUE!</v>
      </c>
      <c r="AO281" s="90" t="e">
        <f aca="false">-CHOOSE($G$3,AI281-AL281,AK281-AI281)</f>
        <v>#VALUE!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e">
        <f aca="false">-CHOOSE($G$3,AG281-AF281,AF281-AG281)</f>
        <v>#VALUE!</v>
      </c>
      <c r="AT281" s="90" t="e">
        <f aca="false">-CHOOSE($G$3,AJ281-AI281,AI281-AJ281:AJ282)</f>
        <v>#VALUE!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91" t="n">
        <f aca="false">AK281+AH281+AE281</f>
        <v>0</v>
      </c>
      <c r="AZ281" s="108"/>
      <c r="BA281" s="118" t="e">
        <f aca="false">'EO9904.1'!AW281</f>
        <v>#VALUE!</v>
      </c>
      <c r="BB281" s="118" t="e">
        <f aca="false">AW281-BA281</f>
        <v>#VALUE!</v>
      </c>
      <c r="BC281" s="108"/>
    </row>
    <row r="282" customFormat="false" ht="12" hidden="false" customHeight="true" outlineLevel="0" collapsed="false">
      <c r="A282" s="25" t="n">
        <f aca="false">EDATE(A281,1)</f>
        <v>45231</v>
      </c>
      <c r="B282" s="114" t="n">
        <f aca="false">'EO9904.1'!B282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98" t="n">
        <f aca="false">VLOOKUP($A282,[1]!Table,MATCH(G$4,[1]!Curves,0))</f>
        <v>6.128</v>
      </c>
      <c r="H282" s="115" t="n">
        <f aca="false">G282</f>
        <v>6.128</v>
      </c>
      <c r="I282" s="120" t="n">
        <f aca="false">I270</f>
        <v>2.115</v>
      </c>
      <c r="J282" s="98" t="str">
        <f aca="false">VLOOKUP($A282,[1]!Table,MATCH(J$4,[1]!Curves,0))</f>
        <v/>
      </c>
      <c r="K282" s="115" t="str">
        <f aca="false">J282</f>
        <v/>
      </c>
      <c r="L282" s="103" t="n">
        <f aca="false">L281</f>
        <v>0</v>
      </c>
      <c r="M282" s="98" t="str">
        <f aca="false">VLOOKUP($A282,[1]!Table,MATCH(M$4,[1]!Curves,0))</f>
        <v/>
      </c>
      <c r="N282" s="115" t="str">
        <f aca="false">M282</f>
        <v/>
      </c>
      <c r="O282" s="103" t="n">
        <f aca="false">O281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2.115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e">
        <f aca="false">$F282*J282</f>
        <v>#VALUE!</v>
      </c>
      <c r="AG282" s="90" t="e">
        <f aca="false">$F282*K282</f>
        <v>#VALUE!</v>
      </c>
      <c r="AH282" s="90" t="n">
        <f aca="false">$F282*L282</f>
        <v>0</v>
      </c>
      <c r="AI282" s="90" t="e">
        <f aca="false">$F282*M282</f>
        <v>#VALUE!</v>
      </c>
      <c r="AJ282" s="90" t="e">
        <f aca="false">$F282*N282</f>
        <v>#VALUE!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e">
        <f aca="false">-CHOOSE($G$3,AF282-AH282,AH282-AF282)</f>
        <v>#VALUE!</v>
      </c>
      <c r="AO282" s="90" t="e">
        <f aca="false">-CHOOSE($G$3,AI282-AL282,AK282-AI282)</f>
        <v>#VALUE!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e">
        <f aca="false">-CHOOSE($G$3,AG282-AF282,AF282-AG282)</f>
        <v>#VALUE!</v>
      </c>
      <c r="AT282" s="90" t="e">
        <f aca="false">-CHOOSE($G$3,AJ282-AI282,AI282-AJ282:AJ283)</f>
        <v>#VALUE!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91" t="n">
        <f aca="false">AK282+AH282+AE282</f>
        <v>0</v>
      </c>
      <c r="AZ282" s="108"/>
      <c r="BA282" s="118" t="e">
        <f aca="false">'EO9904.1'!AW282</f>
        <v>#VALUE!</v>
      </c>
      <c r="BB282" s="118" t="e">
        <f aca="false">AW282-BA282</f>
        <v>#VALUE!</v>
      </c>
      <c r="BC282" s="108"/>
    </row>
    <row r="283" customFormat="false" ht="12" hidden="false" customHeight="true" outlineLevel="0" collapsed="false">
      <c r="A283" s="25" t="n">
        <f aca="false">EDATE(A282,1)</f>
        <v>45261</v>
      </c>
      <c r="B283" s="114" t="n">
        <f aca="false">'EO9904.1'!B283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98" t="n">
        <f aca="false">VLOOKUP($A283,[1]!Table,MATCH(G$4,[1]!Curves,0))</f>
        <v>6.268</v>
      </c>
      <c r="H283" s="115" t="n">
        <f aca="false">G283</f>
        <v>6.268</v>
      </c>
      <c r="I283" s="120" t="n">
        <f aca="false">I271</f>
        <v>2.115</v>
      </c>
      <c r="J283" s="98" t="str">
        <f aca="false">VLOOKUP($A283,[1]!Table,MATCH(J$4,[1]!Curves,0))</f>
        <v/>
      </c>
      <c r="K283" s="115" t="str">
        <f aca="false">J283</f>
        <v/>
      </c>
      <c r="L283" s="103" t="n">
        <f aca="false">L282</f>
        <v>0</v>
      </c>
      <c r="M283" s="98" t="str">
        <f aca="false">VLOOKUP($A283,[1]!Table,MATCH(M$4,[1]!Curves,0))</f>
        <v/>
      </c>
      <c r="N283" s="115" t="str">
        <f aca="false">M283</f>
        <v/>
      </c>
      <c r="O283" s="103" t="n">
        <f aca="false">O282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2.115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e">
        <f aca="false">$F283*J283</f>
        <v>#VALUE!</v>
      </c>
      <c r="AG283" s="90" t="e">
        <f aca="false">$F283*K283</f>
        <v>#VALUE!</v>
      </c>
      <c r="AH283" s="90" t="n">
        <f aca="false">$F283*L283</f>
        <v>0</v>
      </c>
      <c r="AI283" s="90" t="e">
        <f aca="false">$F283*M283</f>
        <v>#VALUE!</v>
      </c>
      <c r="AJ283" s="90" t="e">
        <f aca="false">$F283*N283</f>
        <v>#VALUE!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e">
        <f aca="false">-CHOOSE($G$3,AF283-AH283,AH283-AF283)</f>
        <v>#VALUE!</v>
      </c>
      <c r="AO283" s="90" t="e">
        <f aca="false">-CHOOSE($G$3,AI283-AL283,AK283-AI283)</f>
        <v>#VALUE!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e">
        <f aca="false">-CHOOSE($G$3,AG283-AF283,AF283-AG283)</f>
        <v>#VALUE!</v>
      </c>
      <c r="AT283" s="90" t="e">
        <f aca="false">-CHOOSE($G$3,AJ283-AI283,AI283-AJ283:AJ284)</f>
        <v>#VALUE!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91" t="n">
        <f aca="false">AK283+AH283+AE283</f>
        <v>0</v>
      </c>
      <c r="AZ283" s="108"/>
      <c r="BA283" s="118" t="e">
        <f aca="false">'EO9904.1'!AW283</f>
        <v>#VALUE!</v>
      </c>
      <c r="BB283" s="118" t="e">
        <f aca="false">AW283-BA283</f>
        <v>#VALUE!</v>
      </c>
      <c r="BC283" s="108"/>
    </row>
    <row r="284" customFormat="false" ht="12" hidden="false" customHeight="true" outlineLevel="0" collapsed="false">
      <c r="A284" s="25" t="n">
        <f aca="false">EDATE(A283,1)</f>
        <v>45292</v>
      </c>
      <c r="B284" s="114" t="n">
        <f aca="false">'EO9904.1'!B284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98" t="n">
        <f aca="false">VLOOKUP($A284,[1]!Table,MATCH(G$4,[1]!Curves,0))</f>
        <v>6.373</v>
      </c>
      <c r="H284" s="115" t="n">
        <f aca="false">G284</f>
        <v>6.373</v>
      </c>
      <c r="I284" s="120" t="n">
        <f aca="false">I272</f>
        <v>2.115</v>
      </c>
      <c r="J284" s="98" t="str">
        <f aca="false">VLOOKUP($A284,[1]!Table,MATCH(J$4,[1]!Curves,0))</f>
        <v/>
      </c>
      <c r="K284" s="115" t="str">
        <f aca="false">J284</f>
        <v/>
      </c>
      <c r="L284" s="103" t="n">
        <f aca="false">L283</f>
        <v>0</v>
      </c>
      <c r="M284" s="98" t="str">
        <f aca="false">VLOOKUP($A284,[1]!Table,MATCH(M$4,[1]!Curves,0))</f>
        <v/>
      </c>
      <c r="N284" s="115" t="str">
        <f aca="false">M284</f>
        <v/>
      </c>
      <c r="O284" s="103" t="n">
        <f aca="false">O283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2.115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e">
        <f aca="false">$F284*J284</f>
        <v>#VALUE!</v>
      </c>
      <c r="AG284" s="90" t="e">
        <f aca="false">$F284*K284</f>
        <v>#VALUE!</v>
      </c>
      <c r="AH284" s="90" t="n">
        <f aca="false">$F284*L284</f>
        <v>0</v>
      </c>
      <c r="AI284" s="90" t="e">
        <f aca="false">$F284*M284</f>
        <v>#VALUE!</v>
      </c>
      <c r="AJ284" s="90" t="e">
        <f aca="false">$F284*N284</f>
        <v>#VALUE!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e">
        <f aca="false">-CHOOSE($G$3,AF284-AH284,AH284-AF284)</f>
        <v>#VALUE!</v>
      </c>
      <c r="AO284" s="90" t="e">
        <f aca="false">-CHOOSE($G$3,AI284-AL284,AK284-AI284)</f>
        <v>#VALUE!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e">
        <f aca="false">-CHOOSE($G$3,AG284-AF284,AF284-AG284)</f>
        <v>#VALUE!</v>
      </c>
      <c r="AT284" s="90" t="e">
        <f aca="false">-CHOOSE($G$3,AJ284-AI284,AI284-AJ284:AJ285)</f>
        <v>#VALUE!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91" t="n">
        <f aca="false">AK284+AH284+AE284</f>
        <v>0</v>
      </c>
      <c r="AZ284" s="108"/>
      <c r="BA284" s="118" t="e">
        <f aca="false">'EO9904.1'!AW284</f>
        <v>#VALUE!</v>
      </c>
      <c r="BB284" s="118" t="e">
        <f aca="false">AW284-BA284</f>
        <v>#VALUE!</v>
      </c>
      <c r="BC284" s="108"/>
    </row>
    <row r="285" customFormat="false" ht="12" hidden="false" customHeight="true" outlineLevel="0" collapsed="false">
      <c r="A285" s="25" t="n">
        <f aca="false">EDATE(A284,1)</f>
        <v>45323</v>
      </c>
      <c r="B285" s="114" t="n">
        <f aca="false">'EO9904.1'!B285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98" t="n">
        <f aca="false">VLOOKUP($A285,[1]!Table,MATCH(G$4,[1]!Curves,0))</f>
        <v>6.253</v>
      </c>
      <c r="H285" s="115" t="n">
        <f aca="false">G285</f>
        <v>6.253</v>
      </c>
      <c r="I285" s="120" t="n">
        <f aca="false">I273</f>
        <v>2.115</v>
      </c>
      <c r="J285" s="98" t="str">
        <f aca="false">VLOOKUP($A285,[1]!Table,MATCH(J$4,[1]!Curves,0))</f>
        <v/>
      </c>
      <c r="K285" s="115" t="str">
        <f aca="false">J285</f>
        <v/>
      </c>
      <c r="L285" s="103" t="n">
        <f aca="false">L284</f>
        <v>0</v>
      </c>
      <c r="M285" s="98" t="str">
        <f aca="false">VLOOKUP($A285,[1]!Table,MATCH(M$4,[1]!Curves,0))</f>
        <v/>
      </c>
      <c r="N285" s="115" t="str">
        <f aca="false">M285</f>
        <v/>
      </c>
      <c r="O285" s="103" t="n">
        <f aca="false">O284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2.115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e">
        <f aca="false">$F285*J285</f>
        <v>#VALUE!</v>
      </c>
      <c r="AG285" s="90" t="e">
        <f aca="false">$F285*K285</f>
        <v>#VALUE!</v>
      </c>
      <c r="AH285" s="90" t="n">
        <f aca="false">$F285*L285</f>
        <v>0</v>
      </c>
      <c r="AI285" s="90" t="e">
        <f aca="false">$F285*M285</f>
        <v>#VALUE!</v>
      </c>
      <c r="AJ285" s="90" t="e">
        <f aca="false">$F285*N285</f>
        <v>#VALUE!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e">
        <f aca="false">-CHOOSE($G$3,AF285-AH285,AH285-AF285)</f>
        <v>#VALUE!</v>
      </c>
      <c r="AO285" s="90" t="e">
        <f aca="false">-CHOOSE($G$3,AI285-AL285,AK285-AI285)</f>
        <v>#VALUE!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e">
        <f aca="false">-CHOOSE($G$3,AG285-AF285,AF285-AG285)</f>
        <v>#VALUE!</v>
      </c>
      <c r="AT285" s="90" t="e">
        <f aca="false">-CHOOSE($G$3,AJ285-AI285,AI285-AJ285:AJ286)</f>
        <v>#VALUE!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91" t="n">
        <f aca="false">AK285+AH285+AE285</f>
        <v>0</v>
      </c>
      <c r="AZ285" s="108"/>
      <c r="BA285" s="118" t="e">
        <f aca="false">'EO9904.1'!AW285</f>
        <v>#VALUE!</v>
      </c>
      <c r="BB285" s="118" t="e">
        <f aca="false">AW285-BA285</f>
        <v>#VALUE!</v>
      </c>
      <c r="BC285" s="108"/>
    </row>
    <row r="286" customFormat="false" ht="12" hidden="false" customHeight="true" outlineLevel="0" collapsed="false">
      <c r="A286" s="25" t="n">
        <f aca="false">EDATE(A285,1)</f>
        <v>45352</v>
      </c>
      <c r="B286" s="114" t="n">
        <f aca="false">'EO9904.1'!B286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98" t="n">
        <f aca="false">VLOOKUP($A286,[1]!Table,MATCH(G$4,[1]!Curves,0))</f>
        <v>6.128</v>
      </c>
      <c r="H286" s="115" t="n">
        <f aca="false">G286</f>
        <v>6.128</v>
      </c>
      <c r="I286" s="120" t="n">
        <f aca="false">I274</f>
        <v>2.115</v>
      </c>
      <c r="J286" s="98" t="str">
        <f aca="false">VLOOKUP($A286,[1]!Table,MATCH(J$4,[1]!Curves,0))</f>
        <v/>
      </c>
      <c r="K286" s="115" t="str">
        <f aca="false">J286</f>
        <v/>
      </c>
      <c r="L286" s="103" t="n">
        <f aca="false">L285</f>
        <v>0</v>
      </c>
      <c r="M286" s="98" t="str">
        <f aca="false">VLOOKUP($A286,[1]!Table,MATCH(M$4,[1]!Curves,0))</f>
        <v/>
      </c>
      <c r="N286" s="115" t="str">
        <f aca="false">M286</f>
        <v/>
      </c>
      <c r="O286" s="103" t="n">
        <f aca="false">O285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2.115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e">
        <f aca="false">$F286*J286</f>
        <v>#VALUE!</v>
      </c>
      <c r="AG286" s="90" t="e">
        <f aca="false">$F286*K286</f>
        <v>#VALUE!</v>
      </c>
      <c r="AH286" s="90" t="n">
        <f aca="false">$F286*L286</f>
        <v>0</v>
      </c>
      <c r="AI286" s="90" t="e">
        <f aca="false">$F286*M286</f>
        <v>#VALUE!</v>
      </c>
      <c r="AJ286" s="90" t="e">
        <f aca="false">$F286*N286</f>
        <v>#VALUE!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e">
        <f aca="false">-CHOOSE($G$3,AF286-AH286,AH286-AF286)</f>
        <v>#VALUE!</v>
      </c>
      <c r="AO286" s="90" t="e">
        <f aca="false">-CHOOSE($G$3,AI286-AL286,AK286-AI286)</f>
        <v>#VALUE!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e">
        <f aca="false">-CHOOSE($G$3,AG286-AF286,AF286-AG286)</f>
        <v>#VALUE!</v>
      </c>
      <c r="AT286" s="90" t="e">
        <f aca="false">-CHOOSE($G$3,AJ286-AI286,AI286-AJ286:AJ287)</f>
        <v>#VALUE!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91" t="n">
        <f aca="false">AK286+AH286+AE286</f>
        <v>0</v>
      </c>
      <c r="AZ286" s="108"/>
      <c r="BA286" s="118" t="e">
        <f aca="false">'EO9904.1'!AW286</f>
        <v>#VALUE!</v>
      </c>
      <c r="BB286" s="118" t="e">
        <f aca="false">AW286-BA286</f>
        <v>#VALUE!</v>
      </c>
      <c r="BC286" s="108"/>
    </row>
    <row r="287" customFormat="false" ht="12" hidden="false" customHeight="true" outlineLevel="0" collapsed="false">
      <c r="A287" s="25" t="n">
        <f aca="false">EDATE(A286,1)</f>
        <v>45383</v>
      </c>
      <c r="B287" s="114" t="n">
        <f aca="false">'EO9904.1'!B287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98" t="n">
        <f aca="false">VLOOKUP($A287,[1]!Table,MATCH(G$4,[1]!Curves,0))</f>
        <v>5.998</v>
      </c>
      <c r="H287" s="115" t="n">
        <f aca="false">G287</f>
        <v>5.998</v>
      </c>
      <c r="I287" s="120" t="n">
        <f aca="false">I275</f>
        <v>2.115</v>
      </c>
      <c r="J287" s="98" t="str">
        <f aca="false">VLOOKUP($A287,[1]!Table,MATCH(J$4,[1]!Curves,0))</f>
        <v/>
      </c>
      <c r="K287" s="115" t="str">
        <f aca="false">J287</f>
        <v/>
      </c>
      <c r="L287" s="103" t="n">
        <f aca="false">L286</f>
        <v>0</v>
      </c>
      <c r="M287" s="98" t="str">
        <f aca="false">VLOOKUP($A287,[1]!Table,MATCH(M$4,[1]!Curves,0))</f>
        <v/>
      </c>
      <c r="N287" s="115" t="str">
        <f aca="false">M287</f>
        <v/>
      </c>
      <c r="O287" s="103" t="n">
        <f aca="false">O286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2.115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e">
        <f aca="false">$F287*J287</f>
        <v>#VALUE!</v>
      </c>
      <c r="AG287" s="90" t="e">
        <f aca="false">$F287*K287</f>
        <v>#VALUE!</v>
      </c>
      <c r="AH287" s="90" t="n">
        <f aca="false">$F287*L287</f>
        <v>0</v>
      </c>
      <c r="AI287" s="90" t="e">
        <f aca="false">$F287*M287</f>
        <v>#VALUE!</v>
      </c>
      <c r="AJ287" s="90" t="e">
        <f aca="false">$F287*N287</f>
        <v>#VALUE!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e">
        <f aca="false">-CHOOSE($G$3,AF287-AH287,AH287-AF287)</f>
        <v>#VALUE!</v>
      </c>
      <c r="AO287" s="90" t="e">
        <f aca="false">-CHOOSE($G$3,AI287-AL287,AK287-AI287)</f>
        <v>#VALUE!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e">
        <f aca="false">-CHOOSE($G$3,AG287-AF287,AF287-AG287)</f>
        <v>#VALUE!</v>
      </c>
      <c r="AT287" s="90" t="e">
        <f aca="false">-CHOOSE($G$3,AJ287-AI287,AI287-AJ287:AJ288)</f>
        <v>#VALUE!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91" t="n">
        <f aca="false">AK287+AH287+AE287</f>
        <v>0</v>
      </c>
      <c r="AZ287" s="108"/>
      <c r="BA287" s="118" t="e">
        <f aca="false">'EO9904.1'!AW287</f>
        <v>#VALUE!</v>
      </c>
      <c r="BB287" s="118" t="e">
        <f aca="false">AW287-BA287</f>
        <v>#VALUE!</v>
      </c>
      <c r="BC287" s="108"/>
    </row>
    <row r="288" customFormat="false" ht="12" hidden="false" customHeight="true" outlineLevel="0" collapsed="false">
      <c r="A288" s="25" t="n">
        <f aca="false">EDATE(A287,1)</f>
        <v>45413</v>
      </c>
      <c r="B288" s="114" t="n">
        <f aca="false">'EO9904.1'!B288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98" t="n">
        <f aca="false">VLOOKUP($A288,[1]!Table,MATCH(G$4,[1]!Curves,0))</f>
        <v>5.988</v>
      </c>
      <c r="H288" s="115" t="n">
        <f aca="false">G288</f>
        <v>5.988</v>
      </c>
      <c r="I288" s="120" t="n">
        <f aca="false">I276</f>
        <v>2.115</v>
      </c>
      <c r="J288" s="98" t="str">
        <f aca="false">VLOOKUP($A288,[1]!Table,MATCH(J$4,[1]!Curves,0))</f>
        <v/>
      </c>
      <c r="K288" s="115" t="str">
        <f aca="false">J288</f>
        <v/>
      </c>
      <c r="L288" s="103" t="n">
        <f aca="false">L287</f>
        <v>0</v>
      </c>
      <c r="M288" s="98" t="str">
        <f aca="false">VLOOKUP($A288,[1]!Table,MATCH(M$4,[1]!Curves,0))</f>
        <v/>
      </c>
      <c r="N288" s="115" t="str">
        <f aca="false">M288</f>
        <v/>
      </c>
      <c r="O288" s="103" t="n">
        <f aca="false">O287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2.115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e">
        <f aca="false">$F288*J288</f>
        <v>#VALUE!</v>
      </c>
      <c r="AG288" s="90" t="e">
        <f aca="false">$F288*K288</f>
        <v>#VALUE!</v>
      </c>
      <c r="AH288" s="90" t="n">
        <f aca="false">$F288*L288</f>
        <v>0</v>
      </c>
      <c r="AI288" s="90" t="e">
        <f aca="false">$F288*M288</f>
        <v>#VALUE!</v>
      </c>
      <c r="AJ288" s="90" t="e">
        <f aca="false">$F288*N288</f>
        <v>#VALUE!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e">
        <f aca="false">-CHOOSE($G$3,AF288-AH288,AH288-AF288)</f>
        <v>#VALUE!</v>
      </c>
      <c r="AO288" s="90" t="e">
        <f aca="false">-CHOOSE($G$3,AI288-AL288,AK288-AI288)</f>
        <v>#VALUE!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e">
        <f aca="false">-CHOOSE($G$3,AG288-AF288,AF288-AG288)</f>
        <v>#VALUE!</v>
      </c>
      <c r="AT288" s="90" t="e">
        <f aca="false">-CHOOSE($G$3,AJ288-AI288,AI288-AJ288:AJ289)</f>
        <v>#VALUE!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91" t="n">
        <f aca="false">AK288+AH288+AE288</f>
        <v>0</v>
      </c>
      <c r="AZ288" s="108"/>
      <c r="BA288" s="118" t="e">
        <f aca="false">'EO9904.1'!AW288</f>
        <v>#VALUE!</v>
      </c>
      <c r="BB288" s="118" t="e">
        <f aca="false">AW288-BA288</f>
        <v>#VALUE!</v>
      </c>
      <c r="BC288" s="108"/>
    </row>
    <row r="289" customFormat="false" ht="12" hidden="false" customHeight="true" outlineLevel="0" collapsed="false">
      <c r="A289" s="25" t="n">
        <f aca="false">EDATE(A288,1)</f>
        <v>45444</v>
      </c>
      <c r="B289" s="114" t="n">
        <f aca="false">'EO9904.1'!B289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98" t="n">
        <f aca="false">VLOOKUP($A289,[1]!Table,MATCH(G$4,[1]!Curves,0))</f>
        <v>6.008</v>
      </c>
      <c r="H289" s="115" t="n">
        <f aca="false">G289</f>
        <v>6.008</v>
      </c>
      <c r="I289" s="120" t="n">
        <f aca="false">I277</f>
        <v>2.115</v>
      </c>
      <c r="J289" s="98" t="str">
        <f aca="false">VLOOKUP($A289,[1]!Table,MATCH(J$4,[1]!Curves,0))</f>
        <v/>
      </c>
      <c r="K289" s="115" t="str">
        <f aca="false">J289</f>
        <v/>
      </c>
      <c r="L289" s="103" t="n">
        <f aca="false">L288</f>
        <v>0</v>
      </c>
      <c r="M289" s="98" t="str">
        <f aca="false">VLOOKUP($A289,[1]!Table,MATCH(M$4,[1]!Curves,0))</f>
        <v/>
      </c>
      <c r="N289" s="115" t="str">
        <f aca="false">M289</f>
        <v/>
      </c>
      <c r="O289" s="103" t="n">
        <f aca="false">O288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2.115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e">
        <f aca="false">$F289*J289</f>
        <v>#VALUE!</v>
      </c>
      <c r="AG289" s="90" t="e">
        <f aca="false">$F289*K289</f>
        <v>#VALUE!</v>
      </c>
      <c r="AH289" s="90" t="n">
        <f aca="false">$F289*L289</f>
        <v>0</v>
      </c>
      <c r="AI289" s="90" t="e">
        <f aca="false">$F289*M289</f>
        <v>#VALUE!</v>
      </c>
      <c r="AJ289" s="90" t="e">
        <f aca="false">$F289*N289</f>
        <v>#VALUE!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e">
        <f aca="false">-CHOOSE($G$3,AF289-AH289,AH289-AF289)</f>
        <v>#VALUE!</v>
      </c>
      <c r="AO289" s="90" t="e">
        <f aca="false">-CHOOSE($G$3,AI289-AL289,AK289-AI289)</f>
        <v>#VALUE!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e">
        <f aca="false">-CHOOSE($G$3,AG289-AF289,AF289-AG289)</f>
        <v>#VALUE!</v>
      </c>
      <c r="AT289" s="90" t="e">
        <f aca="false">-CHOOSE($G$3,AJ289-AI289,AI289-AJ289:AJ290)</f>
        <v>#VALUE!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91" t="n">
        <f aca="false">AK289+AH289+AE289</f>
        <v>0</v>
      </c>
      <c r="AZ289" s="108"/>
      <c r="BA289" s="118" t="e">
        <f aca="false">'EO9904.1'!AW289</f>
        <v>#VALUE!</v>
      </c>
      <c r="BB289" s="118" t="e">
        <f aca="false">AW289-BA289</f>
        <v>#VALUE!</v>
      </c>
      <c r="BC289" s="108"/>
    </row>
    <row r="290" customFormat="false" ht="12" hidden="false" customHeight="true" outlineLevel="0" collapsed="false">
      <c r="A290" s="25" t="n">
        <f aca="false">EDATE(A289,1)</f>
        <v>45474</v>
      </c>
      <c r="B290" s="114" t="n">
        <f aca="false">'EO9904.1'!B290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98" t="n">
        <f aca="false">VLOOKUP($A290,[1]!Table,MATCH(G$4,[1]!Curves,0))</f>
        <v>6.029</v>
      </c>
      <c r="H290" s="115" t="n">
        <f aca="false">G290</f>
        <v>6.029</v>
      </c>
      <c r="I290" s="120" t="n">
        <f aca="false">I278</f>
        <v>2.115</v>
      </c>
      <c r="J290" s="98" t="str">
        <f aca="false">VLOOKUP($A290,[1]!Table,MATCH(J$4,[1]!Curves,0))</f>
        <v/>
      </c>
      <c r="K290" s="115" t="str">
        <f aca="false">J290</f>
        <v/>
      </c>
      <c r="L290" s="103" t="n">
        <f aca="false">L289</f>
        <v>0</v>
      </c>
      <c r="M290" s="98" t="str">
        <f aca="false">VLOOKUP($A290,[1]!Table,MATCH(M$4,[1]!Curves,0))</f>
        <v/>
      </c>
      <c r="N290" s="115" t="str">
        <f aca="false">M290</f>
        <v/>
      </c>
      <c r="O290" s="103" t="n">
        <f aca="false">O289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2.115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e">
        <f aca="false">$F290*J290</f>
        <v>#VALUE!</v>
      </c>
      <c r="AG290" s="90" t="e">
        <f aca="false">$F290*K290</f>
        <v>#VALUE!</v>
      </c>
      <c r="AH290" s="90" t="n">
        <f aca="false">$F290*L290</f>
        <v>0</v>
      </c>
      <c r="AI290" s="90" t="e">
        <f aca="false">$F290*M290</f>
        <v>#VALUE!</v>
      </c>
      <c r="AJ290" s="90" t="e">
        <f aca="false">$F290*N290</f>
        <v>#VALUE!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e">
        <f aca="false">-CHOOSE($G$3,AF290-AH290,AH290-AF290)</f>
        <v>#VALUE!</v>
      </c>
      <c r="AO290" s="90" t="e">
        <f aca="false">-CHOOSE($G$3,AI290-AL290,AK290-AI290)</f>
        <v>#VALUE!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e">
        <f aca="false">-CHOOSE($G$3,AG290-AF290,AF290-AG290)</f>
        <v>#VALUE!</v>
      </c>
      <c r="AT290" s="90" t="e">
        <f aca="false">-CHOOSE($G$3,AJ290-AI290,AI290-AJ290:AJ291)</f>
        <v>#VALUE!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91" t="n">
        <f aca="false">AK290+AH290+AE290</f>
        <v>0</v>
      </c>
      <c r="AZ290" s="108"/>
      <c r="BA290" s="118" t="e">
        <f aca="false">'EO9904.1'!AW290</f>
        <v>#VALUE!</v>
      </c>
      <c r="BB290" s="118" t="e">
        <f aca="false">AW290-BA290</f>
        <v>#VALUE!</v>
      </c>
      <c r="BC290" s="108"/>
    </row>
    <row r="291" customFormat="false" ht="12" hidden="false" customHeight="true" outlineLevel="0" collapsed="false">
      <c r="A291" s="25" t="n">
        <f aca="false">EDATE(A290,1)</f>
        <v>45505</v>
      </c>
      <c r="B291" s="114" t="n">
        <f aca="false">'EO9904.1'!B291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98" t="n">
        <f aca="false">VLOOKUP($A291,[1]!Table,MATCH(G$4,[1]!Curves,0))</f>
        <v>6.053</v>
      </c>
      <c r="H291" s="115" t="n">
        <f aca="false">G291</f>
        <v>6.053</v>
      </c>
      <c r="I291" s="120" t="n">
        <f aca="false">I279</f>
        <v>2.115</v>
      </c>
      <c r="J291" s="98" t="str">
        <f aca="false">VLOOKUP($A291,[1]!Table,MATCH(J$4,[1]!Curves,0))</f>
        <v/>
      </c>
      <c r="K291" s="115" t="str">
        <f aca="false">J291</f>
        <v/>
      </c>
      <c r="L291" s="103" t="n">
        <f aca="false">L290</f>
        <v>0</v>
      </c>
      <c r="M291" s="98" t="str">
        <f aca="false">VLOOKUP($A291,[1]!Table,MATCH(M$4,[1]!Curves,0))</f>
        <v/>
      </c>
      <c r="N291" s="115" t="str">
        <f aca="false">M291</f>
        <v/>
      </c>
      <c r="O291" s="103" t="n">
        <f aca="false">O290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2.115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e">
        <f aca="false">$F291*J291</f>
        <v>#VALUE!</v>
      </c>
      <c r="AG291" s="90" t="e">
        <f aca="false">$F291*K291</f>
        <v>#VALUE!</v>
      </c>
      <c r="AH291" s="90" t="n">
        <f aca="false">$F291*L291</f>
        <v>0</v>
      </c>
      <c r="AI291" s="90" t="e">
        <f aca="false">$F291*M291</f>
        <v>#VALUE!</v>
      </c>
      <c r="AJ291" s="90" t="e">
        <f aca="false">$F291*N291</f>
        <v>#VALUE!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e">
        <f aca="false">-CHOOSE($G$3,AF291-AH291,AH291-AF291)</f>
        <v>#VALUE!</v>
      </c>
      <c r="AO291" s="90" t="e">
        <f aca="false">-CHOOSE($G$3,AI291-AL291,AK291-AI291)</f>
        <v>#VALUE!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e">
        <f aca="false">-CHOOSE($G$3,AG291-AF291,AF291-AG291)</f>
        <v>#VALUE!</v>
      </c>
      <c r="AT291" s="90" t="e">
        <f aca="false">-CHOOSE($G$3,AJ291-AI291,AI291-AJ291:AJ292)</f>
        <v>#VALUE!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91" t="n">
        <f aca="false">AK291+AH291+AE291</f>
        <v>0</v>
      </c>
      <c r="AZ291" s="108"/>
      <c r="BA291" s="118" t="e">
        <f aca="false">'EO9904.1'!AW291</f>
        <v>#VALUE!</v>
      </c>
      <c r="BB291" s="118" t="e">
        <f aca="false">AW291-BA291</f>
        <v>#VALUE!</v>
      </c>
      <c r="BC291" s="108"/>
    </row>
    <row r="292" customFormat="false" ht="12" hidden="false" customHeight="true" outlineLevel="0" collapsed="false">
      <c r="A292" s="25" t="n">
        <f aca="false">EDATE(A291,1)</f>
        <v>45536</v>
      </c>
      <c r="B292" s="114" t="n">
        <f aca="false">'EO9904.1'!B292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98" t="n">
        <f aca="false">VLOOKUP($A292,[1]!Table,MATCH(G$4,[1]!Curves,0))</f>
        <v>6.063</v>
      </c>
      <c r="H292" s="115" t="n">
        <f aca="false">G292</f>
        <v>6.063</v>
      </c>
      <c r="I292" s="120" t="n">
        <f aca="false">I280</f>
        <v>2.115</v>
      </c>
      <c r="J292" s="98" t="str">
        <f aca="false">VLOOKUP($A292,[1]!Table,MATCH(J$4,[1]!Curves,0))</f>
        <v/>
      </c>
      <c r="K292" s="115" t="str">
        <f aca="false">J292</f>
        <v/>
      </c>
      <c r="L292" s="103" t="n">
        <f aca="false">L291</f>
        <v>0</v>
      </c>
      <c r="M292" s="98" t="str">
        <f aca="false">VLOOKUP($A292,[1]!Table,MATCH(M$4,[1]!Curves,0))</f>
        <v/>
      </c>
      <c r="N292" s="115" t="str">
        <f aca="false">M292</f>
        <v/>
      </c>
      <c r="O292" s="103" t="n">
        <f aca="false">O291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2.115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e">
        <f aca="false">$F292*J292</f>
        <v>#VALUE!</v>
      </c>
      <c r="AG292" s="90" t="e">
        <f aca="false">$F292*K292</f>
        <v>#VALUE!</v>
      </c>
      <c r="AH292" s="90" t="n">
        <f aca="false">$F292*L292</f>
        <v>0</v>
      </c>
      <c r="AI292" s="90" t="e">
        <f aca="false">$F292*M292</f>
        <v>#VALUE!</v>
      </c>
      <c r="AJ292" s="90" t="e">
        <f aca="false">$F292*N292</f>
        <v>#VALUE!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e">
        <f aca="false">-CHOOSE($G$3,AF292-AH292,AH292-AF292)</f>
        <v>#VALUE!</v>
      </c>
      <c r="AO292" s="90" t="e">
        <f aca="false">-CHOOSE($G$3,AI292-AL292,AK292-AI292)</f>
        <v>#VALUE!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e">
        <f aca="false">-CHOOSE($G$3,AG292-AF292,AF292-AG292)</f>
        <v>#VALUE!</v>
      </c>
      <c r="AT292" s="90" t="e">
        <f aca="false">-CHOOSE($G$3,AJ292-AI292,AI292-AJ292:AJ293)</f>
        <v>#VALUE!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91" t="n">
        <f aca="false">AK292+AH292+AE292</f>
        <v>0</v>
      </c>
      <c r="AZ292" s="108"/>
      <c r="BA292" s="118" t="e">
        <f aca="false">'EO9904.1'!AW292</f>
        <v>#VALUE!</v>
      </c>
      <c r="BB292" s="118" t="e">
        <f aca="false">AW292-BA292</f>
        <v>#VALUE!</v>
      </c>
      <c r="BC292" s="108"/>
    </row>
    <row r="293" customFormat="false" ht="12" hidden="false" customHeight="true" outlineLevel="0" collapsed="false">
      <c r="A293" s="25" t="n">
        <f aca="false">EDATE(A292,1)</f>
        <v>45566</v>
      </c>
      <c r="B293" s="114" t="n">
        <f aca="false">'EO9904.1'!B293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98" t="n">
        <f aca="false">VLOOKUP($A293,[1]!Table,MATCH(G$4,[1]!Curves,0))</f>
        <v>6.093</v>
      </c>
      <c r="H293" s="115" t="n">
        <f aca="false">G293</f>
        <v>6.093</v>
      </c>
      <c r="I293" s="120" t="n">
        <f aca="false">I281</f>
        <v>2.115</v>
      </c>
      <c r="J293" s="98" t="str">
        <f aca="false">VLOOKUP($A293,[1]!Table,MATCH(J$4,[1]!Curves,0))</f>
        <v/>
      </c>
      <c r="K293" s="115" t="str">
        <f aca="false">J293</f>
        <v/>
      </c>
      <c r="L293" s="103" t="n">
        <f aca="false">L292</f>
        <v>0</v>
      </c>
      <c r="M293" s="98" t="str">
        <f aca="false">VLOOKUP($A293,[1]!Table,MATCH(M$4,[1]!Curves,0))</f>
        <v/>
      </c>
      <c r="N293" s="115" t="str">
        <f aca="false">M293</f>
        <v/>
      </c>
      <c r="O293" s="103" t="n">
        <f aca="false">O292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2.115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e">
        <f aca="false">$F293*J293</f>
        <v>#VALUE!</v>
      </c>
      <c r="AG293" s="90" t="e">
        <f aca="false">$F293*K293</f>
        <v>#VALUE!</v>
      </c>
      <c r="AH293" s="90" t="n">
        <f aca="false">$F293*L293</f>
        <v>0</v>
      </c>
      <c r="AI293" s="90" t="e">
        <f aca="false">$F293*M293</f>
        <v>#VALUE!</v>
      </c>
      <c r="AJ293" s="90" t="e">
        <f aca="false">$F293*N293</f>
        <v>#VALUE!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e">
        <f aca="false">-CHOOSE($G$3,AF293-AH293,AH293-AF293)</f>
        <v>#VALUE!</v>
      </c>
      <c r="AO293" s="90" t="e">
        <f aca="false">-CHOOSE($G$3,AI293-AL293,AK293-AI293)</f>
        <v>#VALUE!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e">
        <f aca="false">-CHOOSE($G$3,AG293-AF293,AF293-AG293)</f>
        <v>#VALUE!</v>
      </c>
      <c r="AT293" s="90" t="e">
        <f aca="false">-CHOOSE($G$3,AJ293-AI293,AI293-AJ293:AJ294)</f>
        <v>#VALUE!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91" t="n">
        <f aca="false">AK293+AH293+AE293</f>
        <v>0</v>
      </c>
      <c r="AZ293" s="108"/>
      <c r="BA293" s="118" t="e">
        <f aca="false">'EO9904.1'!AW293</f>
        <v>#VALUE!</v>
      </c>
      <c r="BB293" s="118" t="e">
        <f aca="false">AW293-BA293</f>
        <v>#VALUE!</v>
      </c>
      <c r="BC293" s="108"/>
    </row>
    <row r="294" customFormat="false" ht="12" hidden="false" customHeight="true" outlineLevel="0" collapsed="false">
      <c r="A294" s="25" t="n">
        <f aca="false">EDATE(A293,1)</f>
        <v>45597</v>
      </c>
      <c r="B294" s="114" t="n">
        <f aca="false">'EO9904.1'!B294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98" t="n">
        <f aca="false">VLOOKUP($A294,[1]!Table,MATCH(G$4,[1]!Curves,0))</f>
        <v>6.233</v>
      </c>
      <c r="H294" s="115" t="n">
        <f aca="false">G294</f>
        <v>6.233</v>
      </c>
      <c r="I294" s="120" t="n">
        <f aca="false">I282</f>
        <v>2.115</v>
      </c>
      <c r="J294" s="98" t="str">
        <f aca="false">VLOOKUP($A294,[1]!Table,MATCH(J$4,[1]!Curves,0))</f>
        <v/>
      </c>
      <c r="K294" s="115" t="str">
        <f aca="false">J294</f>
        <v/>
      </c>
      <c r="L294" s="103" t="n">
        <f aca="false">L293</f>
        <v>0</v>
      </c>
      <c r="M294" s="98" t="str">
        <f aca="false">VLOOKUP($A294,[1]!Table,MATCH(M$4,[1]!Curves,0))</f>
        <v/>
      </c>
      <c r="N294" s="115" t="str">
        <f aca="false">M294</f>
        <v/>
      </c>
      <c r="O294" s="103" t="n">
        <f aca="false">O293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2.115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e">
        <f aca="false">$F294*J294</f>
        <v>#VALUE!</v>
      </c>
      <c r="AG294" s="90" t="e">
        <f aca="false">$F294*K294</f>
        <v>#VALUE!</v>
      </c>
      <c r="AH294" s="90" t="n">
        <f aca="false">$F294*L294</f>
        <v>0</v>
      </c>
      <c r="AI294" s="90" t="e">
        <f aca="false">$F294*M294</f>
        <v>#VALUE!</v>
      </c>
      <c r="AJ294" s="90" t="e">
        <f aca="false">$F294*N294</f>
        <v>#VALUE!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e">
        <f aca="false">-CHOOSE($G$3,AF294-AH294,AH294-AF294)</f>
        <v>#VALUE!</v>
      </c>
      <c r="AO294" s="90" t="e">
        <f aca="false">-CHOOSE($G$3,AI294-AL294,AK294-AI294)</f>
        <v>#VALUE!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e">
        <f aca="false">-CHOOSE($G$3,AG294-AF294,AF294-AG294)</f>
        <v>#VALUE!</v>
      </c>
      <c r="AT294" s="90" t="e">
        <f aca="false">-CHOOSE($G$3,AJ294-AI294,AI294-AJ294:AJ295)</f>
        <v>#VALUE!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91" t="n">
        <f aca="false">AK294+AH294+AE294</f>
        <v>0</v>
      </c>
      <c r="AZ294" s="108"/>
      <c r="BA294" s="118" t="e">
        <f aca="false">'EO9904.1'!AW294</f>
        <v>#VALUE!</v>
      </c>
      <c r="BB294" s="118" t="e">
        <f aca="false">AW294-BA294</f>
        <v>#VALUE!</v>
      </c>
      <c r="BC294" s="108"/>
    </row>
    <row r="295" customFormat="false" ht="12" hidden="false" customHeight="true" outlineLevel="0" collapsed="false">
      <c r="A295" s="25" t="n">
        <f aca="false">EDATE(A294,1)</f>
        <v>45627</v>
      </c>
      <c r="B295" s="114" t="n">
        <f aca="false">'EO9904.1'!B295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98" t="n">
        <f aca="false">VLOOKUP($A295,[1]!Table,MATCH(G$4,[1]!Curves,0))</f>
        <v>6.373</v>
      </c>
      <c r="H295" s="115" t="n">
        <f aca="false">G295</f>
        <v>6.373</v>
      </c>
      <c r="I295" s="120" t="n">
        <f aca="false">I283</f>
        <v>2.115</v>
      </c>
      <c r="J295" s="98" t="str">
        <f aca="false">VLOOKUP($A295,[1]!Table,MATCH(J$4,[1]!Curves,0))</f>
        <v/>
      </c>
      <c r="K295" s="115" t="str">
        <f aca="false">J295</f>
        <v/>
      </c>
      <c r="L295" s="103" t="n">
        <f aca="false">L294</f>
        <v>0</v>
      </c>
      <c r="M295" s="98" t="str">
        <f aca="false">VLOOKUP($A295,[1]!Table,MATCH(M$4,[1]!Curves,0))</f>
        <v/>
      </c>
      <c r="N295" s="115" t="str">
        <f aca="false">M295</f>
        <v/>
      </c>
      <c r="O295" s="103" t="n">
        <f aca="false">O294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2.115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e">
        <f aca="false">$F295*J295</f>
        <v>#VALUE!</v>
      </c>
      <c r="AG295" s="90" t="e">
        <f aca="false">$F295*K295</f>
        <v>#VALUE!</v>
      </c>
      <c r="AH295" s="90" t="n">
        <f aca="false">$F295*L295</f>
        <v>0</v>
      </c>
      <c r="AI295" s="90" t="e">
        <f aca="false">$F295*M295</f>
        <v>#VALUE!</v>
      </c>
      <c r="AJ295" s="90" t="e">
        <f aca="false">$F295*N295</f>
        <v>#VALUE!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e">
        <f aca="false">-CHOOSE($G$3,AF295-AH295,AH295-AF295)</f>
        <v>#VALUE!</v>
      </c>
      <c r="AO295" s="90" t="e">
        <f aca="false">-CHOOSE($G$3,AI295-AL295,AK295-AI295)</f>
        <v>#VALUE!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e">
        <f aca="false">-CHOOSE($G$3,AG295-AF295,AF295-AG295)</f>
        <v>#VALUE!</v>
      </c>
      <c r="AT295" s="90" t="e">
        <f aca="false">-CHOOSE($G$3,AJ295-AI295,AI295-AJ295:AJ296)</f>
        <v>#VALUE!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91" t="n">
        <f aca="false">AK295+AH295+AE295</f>
        <v>0</v>
      </c>
      <c r="AZ295" s="108"/>
      <c r="BA295" s="118" t="e">
        <f aca="false">'EO9904.1'!AW295</f>
        <v>#VALUE!</v>
      </c>
      <c r="BB295" s="118" t="e">
        <f aca="false">AW295-BA295</f>
        <v>#VALUE!</v>
      </c>
      <c r="BC295" s="108"/>
    </row>
    <row r="296" customFormat="false" ht="12" hidden="false" customHeight="true" outlineLevel="0" collapsed="false">
      <c r="A296" s="25" t="n">
        <f aca="false">EDATE(A295,1)</f>
        <v>45658</v>
      </c>
      <c r="B296" s="114" t="n">
        <f aca="false">'EO9904.1'!B296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98" t="str">
        <f aca="false">VLOOKUP($A296,[1]!Table,MATCH(G$4,[1]!Curves,0))</f>
        <v/>
      </c>
      <c r="H296" s="115" t="str">
        <f aca="false">G296</f>
        <v/>
      </c>
      <c r="I296" s="120" t="n">
        <f aca="false">I284</f>
        <v>2.115</v>
      </c>
      <c r="J296" s="98" t="str">
        <f aca="false">VLOOKUP($A296,[1]!Table,MATCH(J$4,[1]!Curves,0))</f>
        <v/>
      </c>
      <c r="K296" s="115" t="str">
        <f aca="false">J296</f>
        <v/>
      </c>
      <c r="L296" s="103" t="n">
        <f aca="false">L295</f>
        <v>0</v>
      </c>
      <c r="M296" s="98" t="str">
        <f aca="false">VLOOKUP($A296,[1]!Table,MATCH(M$4,[1]!Curves,0))</f>
        <v/>
      </c>
      <c r="N296" s="115" t="str">
        <f aca="false">M296</f>
        <v/>
      </c>
      <c r="O296" s="103" t="n">
        <f aca="false">O295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2.115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e">
        <f aca="false">F296*G296</f>
        <v>#VALUE!</v>
      </c>
      <c r="AD296" s="90" t="e">
        <f aca="false">$F296*H296</f>
        <v>#VALUE!</v>
      </c>
      <c r="AE296" s="90" t="n">
        <f aca="false">$F296*I296</f>
        <v>0</v>
      </c>
      <c r="AF296" s="90" t="e">
        <f aca="false">$F296*J296</f>
        <v>#VALUE!</v>
      </c>
      <c r="AG296" s="90" t="e">
        <f aca="false">$F296*K296</f>
        <v>#VALUE!</v>
      </c>
      <c r="AH296" s="90" t="n">
        <f aca="false">$F296*L296</f>
        <v>0</v>
      </c>
      <c r="AI296" s="90" t="e">
        <f aca="false">$F296*M296</f>
        <v>#VALUE!</v>
      </c>
      <c r="AJ296" s="90" t="e">
        <f aca="false">$F296*N296</f>
        <v>#VALUE!</v>
      </c>
      <c r="AK296" s="90" t="n">
        <f aca="false">F296*O296</f>
        <v>0</v>
      </c>
      <c r="AL296" s="94"/>
      <c r="AM296" s="90" t="e">
        <f aca="false">-CHOOSE($G$3,AC296-AE296,AE296-AC296)</f>
        <v>#VALUE!</v>
      </c>
      <c r="AN296" s="90" t="e">
        <f aca="false">-CHOOSE($G$3,AF296-AH296,AH296-AF296)</f>
        <v>#VALUE!</v>
      </c>
      <c r="AO296" s="90" t="e">
        <f aca="false">-CHOOSE($G$3,AI296-AL296,AK296-AI296)</f>
        <v>#VALUE!</v>
      </c>
      <c r="AP296" s="107" t="e">
        <f aca="false">SUM(AM296:AO296)</f>
        <v>#VALUE!</v>
      </c>
      <c r="AR296" s="90" t="e">
        <f aca="false">-CHOOSE($G$3,AD296-AC296,AC296-AD296)</f>
        <v>#VALUE!</v>
      </c>
      <c r="AS296" s="90" t="e">
        <f aca="false">-CHOOSE($G$3,AG296-AF296,AF296-AG296)</f>
        <v>#VALUE!</v>
      </c>
      <c r="AT296" s="90" t="e">
        <f aca="false">-CHOOSE($G$3,AJ296-AI296,AI296-AJ296:AJ297)</f>
        <v>#VALUE!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91" t="n">
        <f aca="false">AK296+AH296+AE296</f>
        <v>0</v>
      </c>
      <c r="AZ296" s="108"/>
      <c r="BA296" s="118" t="e">
        <f aca="false">'EO9904.1'!AW296</f>
        <v>#VALUE!</v>
      </c>
      <c r="BB296" s="118" t="e">
        <f aca="false">AW296-BA296</f>
        <v>#VALUE!</v>
      </c>
      <c r="BC296" s="108"/>
    </row>
    <row r="297" customFormat="false" ht="12" hidden="false" customHeight="true" outlineLevel="0" collapsed="false">
      <c r="A297" s="25" t="n">
        <f aca="false">EDATE(A296,1)</f>
        <v>45689</v>
      </c>
      <c r="B297" s="114" t="n">
        <f aca="false">'EO9904.1'!B297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98" t="str">
        <f aca="false">VLOOKUP($A297,[1]!Table,MATCH(G$4,[1]!Curves,0))</f>
        <v/>
      </c>
      <c r="H297" s="115" t="str">
        <f aca="false">G297</f>
        <v/>
      </c>
      <c r="I297" s="120" t="n">
        <f aca="false">I285</f>
        <v>2.115</v>
      </c>
      <c r="J297" s="98" t="str">
        <f aca="false">VLOOKUP($A297,[1]!Table,MATCH(J$4,[1]!Curves,0))</f>
        <v/>
      </c>
      <c r="K297" s="115" t="str">
        <f aca="false">J297</f>
        <v/>
      </c>
      <c r="L297" s="103" t="n">
        <f aca="false">L296</f>
        <v>0</v>
      </c>
      <c r="M297" s="98" t="str">
        <f aca="false">VLOOKUP($A297,[1]!Table,MATCH(M$4,[1]!Curves,0))</f>
        <v/>
      </c>
      <c r="N297" s="115" t="str">
        <f aca="false">M297</f>
        <v/>
      </c>
      <c r="O297" s="103" t="n">
        <f aca="false">O296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2.115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e">
        <f aca="false">F297*G297</f>
        <v>#VALUE!</v>
      </c>
      <c r="AD297" s="90" t="e">
        <f aca="false">$F297*H297</f>
        <v>#VALUE!</v>
      </c>
      <c r="AE297" s="90" t="n">
        <f aca="false">$F297*I297</f>
        <v>0</v>
      </c>
      <c r="AF297" s="90" t="e">
        <f aca="false">$F297*J297</f>
        <v>#VALUE!</v>
      </c>
      <c r="AG297" s="90" t="e">
        <f aca="false">$F297*K297</f>
        <v>#VALUE!</v>
      </c>
      <c r="AH297" s="90" t="n">
        <f aca="false">$F297*L297</f>
        <v>0</v>
      </c>
      <c r="AI297" s="90" t="e">
        <f aca="false">$F297*M297</f>
        <v>#VALUE!</v>
      </c>
      <c r="AJ297" s="90" t="e">
        <f aca="false">$F297*N297</f>
        <v>#VALUE!</v>
      </c>
      <c r="AK297" s="90" t="n">
        <f aca="false">F297*O297</f>
        <v>0</v>
      </c>
      <c r="AL297" s="94"/>
      <c r="AM297" s="90" t="e">
        <f aca="false">-CHOOSE($G$3,AC297-AE297,AE297-AC297)</f>
        <v>#VALUE!</v>
      </c>
      <c r="AN297" s="90" t="e">
        <f aca="false">-CHOOSE($G$3,AF297-AH297,AH297-AF297)</f>
        <v>#VALUE!</v>
      </c>
      <c r="AO297" s="90" t="e">
        <f aca="false">-CHOOSE($G$3,AI297-AL297,AK297-AI297)</f>
        <v>#VALUE!</v>
      </c>
      <c r="AP297" s="107" t="e">
        <f aca="false">SUM(AM297:AO297)</f>
        <v>#VALUE!</v>
      </c>
      <c r="AR297" s="90" t="e">
        <f aca="false">-CHOOSE($G$3,AD297-AC297,AC297-AD297)</f>
        <v>#VALUE!</v>
      </c>
      <c r="AS297" s="90" t="e">
        <f aca="false">-CHOOSE($G$3,AG297-AF297,AF297-AG297)</f>
        <v>#VALUE!</v>
      </c>
      <c r="AT297" s="90" t="e">
        <f aca="false">-CHOOSE($G$3,AJ297-AI297,AI297-AJ297:AJ298)</f>
        <v>#VALUE!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91" t="n">
        <f aca="false">AK297+AH297+AE297</f>
        <v>0</v>
      </c>
      <c r="AZ297" s="108"/>
      <c r="BA297" s="118" t="e">
        <f aca="false">'EO9904.1'!AW297</f>
        <v>#VALUE!</v>
      </c>
      <c r="BB297" s="118" t="e">
        <f aca="false">AW297-BA297</f>
        <v>#VALUE!</v>
      </c>
      <c r="BC297" s="108"/>
    </row>
    <row r="298" customFormat="false" ht="12" hidden="false" customHeight="true" outlineLevel="0" collapsed="false">
      <c r="A298" s="25" t="n">
        <f aca="false">EDATE(A297,1)</f>
        <v>45717</v>
      </c>
      <c r="B298" s="114" t="n">
        <f aca="false">'EO9904.1'!B298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98" t="str">
        <f aca="false">VLOOKUP($A298,[1]!Table,MATCH(G$4,[1]!Curves,0))</f>
        <v/>
      </c>
      <c r="H298" s="115" t="str">
        <f aca="false">G298</f>
        <v/>
      </c>
      <c r="I298" s="120" t="n">
        <f aca="false">I286</f>
        <v>2.115</v>
      </c>
      <c r="J298" s="98" t="str">
        <f aca="false">VLOOKUP($A298,[1]!Table,MATCH(J$4,[1]!Curves,0))</f>
        <v/>
      </c>
      <c r="K298" s="115" t="str">
        <f aca="false">J298</f>
        <v/>
      </c>
      <c r="L298" s="103" t="n">
        <f aca="false">L297</f>
        <v>0</v>
      </c>
      <c r="M298" s="98" t="str">
        <f aca="false">VLOOKUP($A298,[1]!Table,MATCH(M$4,[1]!Curves,0))</f>
        <v/>
      </c>
      <c r="N298" s="115" t="str">
        <f aca="false">M298</f>
        <v/>
      </c>
      <c r="O298" s="103" t="n">
        <f aca="false">O297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2.115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e">
        <f aca="false">F298*G298</f>
        <v>#VALUE!</v>
      </c>
      <c r="AD298" s="90" t="e">
        <f aca="false">$F298*H298</f>
        <v>#VALUE!</v>
      </c>
      <c r="AE298" s="90" t="n">
        <f aca="false">$F298*I298</f>
        <v>0</v>
      </c>
      <c r="AF298" s="90" t="e">
        <f aca="false">$F298*J298</f>
        <v>#VALUE!</v>
      </c>
      <c r="AG298" s="90" t="e">
        <f aca="false">$F298*K298</f>
        <v>#VALUE!</v>
      </c>
      <c r="AH298" s="90" t="n">
        <f aca="false">$F298*L298</f>
        <v>0</v>
      </c>
      <c r="AI298" s="90" t="e">
        <f aca="false">$F298*M298</f>
        <v>#VALUE!</v>
      </c>
      <c r="AJ298" s="90" t="e">
        <f aca="false">$F298*N298</f>
        <v>#VALUE!</v>
      </c>
      <c r="AK298" s="90" t="n">
        <f aca="false">F298*O298</f>
        <v>0</v>
      </c>
      <c r="AL298" s="94"/>
      <c r="AM298" s="90" t="e">
        <f aca="false">-CHOOSE($G$3,AC298-AE298,AE298-AC298)</f>
        <v>#VALUE!</v>
      </c>
      <c r="AN298" s="90" t="e">
        <f aca="false">-CHOOSE($G$3,AF298-AH298,AH298-AF298)</f>
        <v>#VALUE!</v>
      </c>
      <c r="AO298" s="90" t="e">
        <f aca="false">-CHOOSE($G$3,AI298-AL298,AK298-AI298)</f>
        <v>#VALUE!</v>
      </c>
      <c r="AP298" s="107" t="e">
        <f aca="false">SUM(AM298:AO298)</f>
        <v>#VALUE!</v>
      </c>
      <c r="AR298" s="90" t="e">
        <f aca="false">-CHOOSE($G$3,AD298-AC298,AC298-AD298)</f>
        <v>#VALUE!</v>
      </c>
      <c r="AS298" s="90" t="e">
        <f aca="false">-CHOOSE($G$3,AG298-AF298,AF298-AG298)</f>
        <v>#VALUE!</v>
      </c>
      <c r="AT298" s="90" t="e">
        <f aca="false">-CHOOSE($G$3,AJ298-AI298,AI298-AJ298:AJ299)</f>
        <v>#VALUE!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91" t="n">
        <f aca="false">AK298+AH298+AE298</f>
        <v>0</v>
      </c>
      <c r="AZ298" s="108"/>
      <c r="BA298" s="118" t="e">
        <f aca="false">'EO9904.1'!AW298</f>
        <v>#VALUE!</v>
      </c>
      <c r="BB298" s="118" t="e">
        <f aca="false">AW298-BA298</f>
        <v>#VALUE!</v>
      </c>
      <c r="BC298" s="108"/>
    </row>
    <row r="299" customFormat="false" ht="12" hidden="false" customHeight="true" outlineLevel="0" collapsed="false">
      <c r="A299" s="25" t="n">
        <f aca="false">EDATE(A298,1)</f>
        <v>45748</v>
      </c>
      <c r="B299" s="114" t="n">
        <f aca="false">'EO9904.1'!B299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98" t="str">
        <f aca="false">VLOOKUP($A299,[1]!Table,MATCH(G$4,[1]!Curves,0))</f>
        <v/>
      </c>
      <c r="H299" s="115" t="str">
        <f aca="false">G299</f>
        <v/>
      </c>
      <c r="I299" s="120" t="n">
        <f aca="false">I287</f>
        <v>2.115</v>
      </c>
      <c r="J299" s="98" t="str">
        <f aca="false">VLOOKUP($A299,[1]!Table,MATCH(J$4,[1]!Curves,0))</f>
        <v/>
      </c>
      <c r="K299" s="115" t="str">
        <f aca="false">J299</f>
        <v/>
      </c>
      <c r="L299" s="103" t="n">
        <f aca="false">L298</f>
        <v>0</v>
      </c>
      <c r="M299" s="98" t="str">
        <f aca="false">VLOOKUP($A299,[1]!Table,MATCH(M$4,[1]!Curves,0))</f>
        <v/>
      </c>
      <c r="N299" s="115" t="str">
        <f aca="false">M299</f>
        <v/>
      </c>
      <c r="O299" s="103" t="n">
        <f aca="false">O298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2.115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e">
        <f aca="false">F299*G299</f>
        <v>#VALUE!</v>
      </c>
      <c r="AD299" s="90" t="e">
        <f aca="false">$F299*H299</f>
        <v>#VALUE!</v>
      </c>
      <c r="AE299" s="90" t="n">
        <f aca="false">$F299*I299</f>
        <v>0</v>
      </c>
      <c r="AF299" s="90" t="e">
        <f aca="false">$F299*J299</f>
        <v>#VALUE!</v>
      </c>
      <c r="AG299" s="90" t="e">
        <f aca="false">$F299*K299</f>
        <v>#VALUE!</v>
      </c>
      <c r="AH299" s="90" t="n">
        <f aca="false">$F299*L299</f>
        <v>0</v>
      </c>
      <c r="AI299" s="90" t="e">
        <f aca="false">$F299*M299</f>
        <v>#VALUE!</v>
      </c>
      <c r="AJ299" s="90" t="e">
        <f aca="false">$F299*N299</f>
        <v>#VALUE!</v>
      </c>
      <c r="AK299" s="90" t="n">
        <f aca="false">F299*O299</f>
        <v>0</v>
      </c>
      <c r="AL299" s="94"/>
      <c r="AM299" s="90" t="e">
        <f aca="false">-CHOOSE($G$3,AC299-AE299,AE299-AC299)</f>
        <v>#VALUE!</v>
      </c>
      <c r="AN299" s="90" t="e">
        <f aca="false">-CHOOSE($G$3,AF299-AH299,AH299-AF299)</f>
        <v>#VALUE!</v>
      </c>
      <c r="AO299" s="90" t="e">
        <f aca="false">-CHOOSE($G$3,AI299-AL299,AK299-AI299)</f>
        <v>#VALUE!</v>
      </c>
      <c r="AP299" s="107" t="e">
        <f aca="false">SUM(AM299:AO299)</f>
        <v>#VALUE!</v>
      </c>
      <c r="AR299" s="90" t="e">
        <f aca="false">-CHOOSE($G$3,AD299-AC299,AC299-AD299)</f>
        <v>#VALUE!</v>
      </c>
      <c r="AS299" s="90" t="e">
        <f aca="false">-CHOOSE($G$3,AG299-AF299,AF299-AG299)</f>
        <v>#VALUE!</v>
      </c>
      <c r="AT299" s="90" t="e">
        <f aca="false">-CHOOSE($G$3,AJ299-AI299,AI299-AJ299:AJ300)</f>
        <v>#VALUE!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91" t="n">
        <f aca="false">AK299+AH299+AE299</f>
        <v>0</v>
      </c>
      <c r="AZ299" s="108"/>
      <c r="BA299" s="118" t="e">
        <f aca="false">'EO9904.1'!AW299</f>
        <v>#VALUE!</v>
      </c>
      <c r="BB299" s="118" t="e">
        <f aca="false">AW299-BA299</f>
        <v>#VALUE!</v>
      </c>
      <c r="BC299" s="108"/>
    </row>
    <row r="300" customFormat="false" ht="12" hidden="false" customHeight="true" outlineLevel="0" collapsed="false">
      <c r="A300" s="25" t="n">
        <f aca="false">EDATE(A299,1)</f>
        <v>45778</v>
      </c>
      <c r="B300" s="114" t="n">
        <f aca="false">'EO9904.1'!B300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98" t="str">
        <f aca="false">VLOOKUP($A300,[1]!Table,MATCH(G$4,[1]!Curves,0))</f>
        <v/>
      </c>
      <c r="H300" s="115" t="str">
        <f aca="false">G300</f>
        <v/>
      </c>
      <c r="I300" s="120" t="n">
        <f aca="false">I288</f>
        <v>2.115</v>
      </c>
      <c r="J300" s="98" t="str">
        <f aca="false">VLOOKUP($A300,[1]!Table,MATCH(J$4,[1]!Curves,0))</f>
        <v/>
      </c>
      <c r="K300" s="115" t="str">
        <f aca="false">J300</f>
        <v/>
      </c>
      <c r="L300" s="103" t="n">
        <f aca="false">L299</f>
        <v>0</v>
      </c>
      <c r="M300" s="98" t="str">
        <f aca="false">VLOOKUP($A300,[1]!Table,MATCH(M$4,[1]!Curves,0))</f>
        <v/>
      </c>
      <c r="N300" s="115" t="str">
        <f aca="false">M300</f>
        <v/>
      </c>
      <c r="O300" s="103" t="n">
        <f aca="false">O299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2.115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e">
        <f aca="false">F300*G300</f>
        <v>#VALUE!</v>
      </c>
      <c r="AD300" s="90" t="e">
        <f aca="false">$F300*H300</f>
        <v>#VALUE!</v>
      </c>
      <c r="AE300" s="90" t="n">
        <f aca="false">$F300*I300</f>
        <v>0</v>
      </c>
      <c r="AF300" s="90" t="e">
        <f aca="false">$F300*J300</f>
        <v>#VALUE!</v>
      </c>
      <c r="AG300" s="90" t="e">
        <f aca="false">$F300*K300</f>
        <v>#VALUE!</v>
      </c>
      <c r="AH300" s="90" t="n">
        <f aca="false">$F300*L300</f>
        <v>0</v>
      </c>
      <c r="AI300" s="90" t="e">
        <f aca="false">$F300*M300</f>
        <v>#VALUE!</v>
      </c>
      <c r="AJ300" s="90" t="e">
        <f aca="false">$F300*N300</f>
        <v>#VALUE!</v>
      </c>
      <c r="AK300" s="90" t="n">
        <f aca="false">F300*O300</f>
        <v>0</v>
      </c>
      <c r="AL300" s="94"/>
      <c r="AM300" s="90" t="e">
        <f aca="false">-CHOOSE($G$3,AC300-AE300,AE300-AC300)</f>
        <v>#VALUE!</v>
      </c>
      <c r="AN300" s="90" t="e">
        <f aca="false">-CHOOSE($G$3,AF300-AH300,AH300-AF300)</f>
        <v>#VALUE!</v>
      </c>
      <c r="AO300" s="90" t="e">
        <f aca="false">-CHOOSE($G$3,AI300-AL300,AK300-AI300)</f>
        <v>#VALUE!</v>
      </c>
      <c r="AP300" s="107" t="e">
        <f aca="false">SUM(AM300:AO300)</f>
        <v>#VALUE!</v>
      </c>
      <c r="AR300" s="90" t="e">
        <f aca="false">-CHOOSE($G$3,AD300-AC300,AC300-AD300)</f>
        <v>#VALUE!</v>
      </c>
      <c r="AS300" s="90" t="e">
        <f aca="false">-CHOOSE($G$3,AG300-AF300,AF300-AG300)</f>
        <v>#VALUE!</v>
      </c>
      <c r="AT300" s="90" t="e">
        <f aca="false">-CHOOSE($G$3,AJ300-AI300,AI300-AJ300:AJ301)</f>
        <v>#VALUE!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91" t="n">
        <f aca="false">AK300+AH300+AE300</f>
        <v>0</v>
      </c>
      <c r="AZ300" s="108"/>
      <c r="BA300" s="118" t="e">
        <f aca="false">'EO9904.1'!AW300</f>
        <v>#VALUE!</v>
      </c>
      <c r="BB300" s="118" t="e">
        <f aca="false">AW300-BA300</f>
        <v>#VALUE!</v>
      </c>
      <c r="BC300" s="108"/>
    </row>
    <row r="301" customFormat="false" ht="12" hidden="false" customHeight="true" outlineLevel="0" collapsed="false">
      <c r="A301" s="25" t="n">
        <f aca="false">EDATE(A300,1)</f>
        <v>45809</v>
      </c>
      <c r="B301" s="114" t="n">
        <f aca="false">'EO9904.1'!B301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98" t="str">
        <f aca="false">VLOOKUP($A301,[1]!Table,MATCH(G$4,[1]!Curves,0))</f>
        <v/>
      </c>
      <c r="H301" s="115" t="str">
        <f aca="false">G301</f>
        <v/>
      </c>
      <c r="I301" s="120" t="n">
        <f aca="false">I289</f>
        <v>2.115</v>
      </c>
      <c r="J301" s="98" t="str">
        <f aca="false">VLOOKUP($A301,[1]!Table,MATCH(J$4,[1]!Curves,0))</f>
        <v/>
      </c>
      <c r="K301" s="115" t="str">
        <f aca="false">J301</f>
        <v/>
      </c>
      <c r="L301" s="103" t="n">
        <f aca="false">L300</f>
        <v>0</v>
      </c>
      <c r="M301" s="98" t="str">
        <f aca="false">VLOOKUP($A301,[1]!Table,MATCH(M$4,[1]!Curves,0))</f>
        <v/>
      </c>
      <c r="N301" s="115" t="str">
        <f aca="false">M301</f>
        <v/>
      </c>
      <c r="O301" s="103" t="n">
        <f aca="false">O300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2.115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e">
        <f aca="false">F301*G301</f>
        <v>#VALUE!</v>
      </c>
      <c r="AD301" s="90" t="e">
        <f aca="false">$F301*H301</f>
        <v>#VALUE!</v>
      </c>
      <c r="AE301" s="90" t="n">
        <f aca="false">$F301*I301</f>
        <v>0</v>
      </c>
      <c r="AF301" s="90" t="e">
        <f aca="false">$F301*J301</f>
        <v>#VALUE!</v>
      </c>
      <c r="AG301" s="90" t="e">
        <f aca="false">$F301*K301</f>
        <v>#VALUE!</v>
      </c>
      <c r="AH301" s="90" t="n">
        <f aca="false">$F301*L301</f>
        <v>0</v>
      </c>
      <c r="AI301" s="90" t="e">
        <f aca="false">$F301*M301</f>
        <v>#VALUE!</v>
      </c>
      <c r="AJ301" s="90" t="e">
        <f aca="false">$F301*N301</f>
        <v>#VALUE!</v>
      </c>
      <c r="AK301" s="90" t="n">
        <f aca="false">F301*O301</f>
        <v>0</v>
      </c>
      <c r="AL301" s="94"/>
      <c r="AM301" s="90" t="e">
        <f aca="false">-CHOOSE($G$3,AC301-AE301,AE301-AC301)</f>
        <v>#VALUE!</v>
      </c>
      <c r="AN301" s="90" t="e">
        <f aca="false">-CHOOSE($G$3,AF301-AH301,AH301-AF301)</f>
        <v>#VALUE!</v>
      </c>
      <c r="AO301" s="90" t="e">
        <f aca="false">-CHOOSE($G$3,AI301-AL301,AK301-AI301)</f>
        <v>#VALUE!</v>
      </c>
      <c r="AP301" s="107" t="e">
        <f aca="false">SUM(AM301:AO301)</f>
        <v>#VALUE!</v>
      </c>
      <c r="AR301" s="90" t="e">
        <f aca="false">-CHOOSE($G$3,AD301-AC301,AC301-AD301)</f>
        <v>#VALUE!</v>
      </c>
      <c r="AS301" s="90" t="e">
        <f aca="false">-CHOOSE($G$3,AG301-AF301,AF301-AG301)</f>
        <v>#VALUE!</v>
      </c>
      <c r="AT301" s="90" t="e">
        <f aca="false">-CHOOSE($G$3,AJ301-AI301,AI301-AJ301:AJ302)</f>
        <v>#VALUE!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91" t="n">
        <f aca="false">AK301+AH301+AE301</f>
        <v>0</v>
      </c>
      <c r="AZ301" s="108"/>
      <c r="BA301" s="118" t="e">
        <f aca="false">'EO9904.1'!AW301</f>
        <v>#VALUE!</v>
      </c>
      <c r="BB301" s="118" t="e">
        <f aca="false">AW301-BA301</f>
        <v>#VALUE!</v>
      </c>
      <c r="BC301" s="108"/>
    </row>
    <row r="302" customFormat="false" ht="12" hidden="false" customHeight="true" outlineLevel="0" collapsed="false">
      <c r="A302" s="25" t="n">
        <f aca="false">EDATE(A301,1)</f>
        <v>45839</v>
      </c>
      <c r="B302" s="114" t="n">
        <f aca="false">'EO9904.1'!B302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98" t="str">
        <f aca="false">VLOOKUP($A302,[1]!Table,MATCH(G$4,[1]!Curves,0))</f>
        <v/>
      </c>
      <c r="H302" s="115" t="str">
        <f aca="false">G302</f>
        <v/>
      </c>
      <c r="I302" s="120" t="n">
        <f aca="false">I290</f>
        <v>2.115</v>
      </c>
      <c r="J302" s="98" t="str">
        <f aca="false">VLOOKUP($A302,[1]!Table,MATCH(J$4,[1]!Curves,0))</f>
        <v/>
      </c>
      <c r="K302" s="115" t="str">
        <f aca="false">J302</f>
        <v/>
      </c>
      <c r="L302" s="103" t="n">
        <f aca="false">L301</f>
        <v>0</v>
      </c>
      <c r="M302" s="98" t="str">
        <f aca="false">VLOOKUP($A302,[1]!Table,MATCH(M$4,[1]!Curves,0))</f>
        <v/>
      </c>
      <c r="N302" s="115" t="str">
        <f aca="false">M302</f>
        <v/>
      </c>
      <c r="O302" s="103" t="n">
        <f aca="false">O301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2.115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e">
        <f aca="false">F302*G302</f>
        <v>#VALUE!</v>
      </c>
      <c r="AD302" s="90" t="e">
        <f aca="false">$F302*H302</f>
        <v>#VALUE!</v>
      </c>
      <c r="AE302" s="90" t="n">
        <f aca="false">$F302*I302</f>
        <v>0</v>
      </c>
      <c r="AF302" s="90" t="e">
        <f aca="false">$F302*J302</f>
        <v>#VALUE!</v>
      </c>
      <c r="AG302" s="90" t="e">
        <f aca="false">$F302*K302</f>
        <v>#VALUE!</v>
      </c>
      <c r="AH302" s="90" t="n">
        <f aca="false">$F302*L302</f>
        <v>0</v>
      </c>
      <c r="AI302" s="90" t="e">
        <f aca="false">$F302*M302</f>
        <v>#VALUE!</v>
      </c>
      <c r="AJ302" s="90" t="e">
        <f aca="false">$F302*N302</f>
        <v>#VALUE!</v>
      </c>
      <c r="AK302" s="90" t="n">
        <f aca="false">F302*O302</f>
        <v>0</v>
      </c>
      <c r="AL302" s="94"/>
      <c r="AM302" s="90" t="e">
        <f aca="false">-CHOOSE($G$3,AC302-AE302,AE302-AC302)</f>
        <v>#VALUE!</v>
      </c>
      <c r="AN302" s="90" t="e">
        <f aca="false">-CHOOSE($G$3,AF302-AH302,AH302-AF302)</f>
        <v>#VALUE!</v>
      </c>
      <c r="AO302" s="90" t="e">
        <f aca="false">-CHOOSE($G$3,AI302-AL302,AK302-AI302)</f>
        <v>#VALUE!</v>
      </c>
      <c r="AP302" s="107" t="e">
        <f aca="false">SUM(AM302:AO302)</f>
        <v>#VALUE!</v>
      </c>
      <c r="AR302" s="90" t="e">
        <f aca="false">-CHOOSE($G$3,AD302-AC302,AC302-AD302)</f>
        <v>#VALUE!</v>
      </c>
      <c r="AS302" s="90" t="e">
        <f aca="false">-CHOOSE($G$3,AG302-AF302,AF302-AG302)</f>
        <v>#VALUE!</v>
      </c>
      <c r="AT302" s="90" t="e">
        <f aca="false">-CHOOSE($G$3,AJ302-AI302,AI302-AJ302:AJ303)</f>
        <v>#VALUE!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91" t="n">
        <f aca="false">AK302+AH302+AE302</f>
        <v>0</v>
      </c>
      <c r="AZ302" s="108"/>
      <c r="BA302" s="118" t="e">
        <f aca="false">'EO9904.1'!AW302</f>
        <v>#VALUE!</v>
      </c>
      <c r="BB302" s="118" t="e">
        <f aca="false">AW302-BA302</f>
        <v>#VALUE!</v>
      </c>
      <c r="BC302" s="108"/>
    </row>
    <row r="303" customFormat="false" ht="12" hidden="false" customHeight="true" outlineLevel="0" collapsed="false">
      <c r="A303" s="25" t="n">
        <f aca="false">EDATE(A302,1)</f>
        <v>45870</v>
      </c>
      <c r="B303" s="114" t="n">
        <f aca="false">'EO9904.1'!B303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98" t="str">
        <f aca="false">VLOOKUP($A303,[1]!Table,MATCH(G$4,[1]!Curves,0))</f>
        <v/>
      </c>
      <c r="H303" s="115" t="str">
        <f aca="false">G303</f>
        <v/>
      </c>
      <c r="I303" s="120" t="n">
        <f aca="false">I291</f>
        <v>2.115</v>
      </c>
      <c r="J303" s="98" t="str">
        <f aca="false">VLOOKUP($A303,[1]!Table,MATCH(J$4,[1]!Curves,0))</f>
        <v/>
      </c>
      <c r="K303" s="115" t="str">
        <f aca="false">J303</f>
        <v/>
      </c>
      <c r="L303" s="103" t="n">
        <f aca="false">L302</f>
        <v>0</v>
      </c>
      <c r="M303" s="98" t="str">
        <f aca="false">VLOOKUP($A303,[1]!Table,MATCH(M$4,[1]!Curves,0))</f>
        <v/>
      </c>
      <c r="N303" s="115" t="str">
        <f aca="false">M303</f>
        <v/>
      </c>
      <c r="O303" s="103" t="n">
        <f aca="false">O302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2.115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e">
        <f aca="false">F303*G303</f>
        <v>#VALUE!</v>
      </c>
      <c r="AD303" s="90" t="e">
        <f aca="false">$F303*H303</f>
        <v>#VALUE!</v>
      </c>
      <c r="AE303" s="90" t="n">
        <f aca="false">$F303*I303</f>
        <v>0</v>
      </c>
      <c r="AF303" s="90" t="e">
        <f aca="false">$F303*J303</f>
        <v>#VALUE!</v>
      </c>
      <c r="AG303" s="90" t="e">
        <f aca="false">$F303*K303</f>
        <v>#VALUE!</v>
      </c>
      <c r="AH303" s="90" t="n">
        <f aca="false">$F303*L303</f>
        <v>0</v>
      </c>
      <c r="AI303" s="90" t="e">
        <f aca="false">$F303*M303</f>
        <v>#VALUE!</v>
      </c>
      <c r="AJ303" s="90" t="e">
        <f aca="false">$F303*N303</f>
        <v>#VALUE!</v>
      </c>
      <c r="AK303" s="90" t="n">
        <f aca="false">F303*O303</f>
        <v>0</v>
      </c>
      <c r="AL303" s="94"/>
      <c r="AM303" s="90" t="e">
        <f aca="false">-CHOOSE($G$3,AC303-AE303,AE303-AC303)</f>
        <v>#VALUE!</v>
      </c>
      <c r="AN303" s="90" t="e">
        <f aca="false">-CHOOSE($G$3,AF303-AH303,AH303-AF303)</f>
        <v>#VALUE!</v>
      </c>
      <c r="AO303" s="90" t="e">
        <f aca="false">-CHOOSE($G$3,AI303-AL303,AK303-AI303)</f>
        <v>#VALUE!</v>
      </c>
      <c r="AP303" s="107" t="e">
        <f aca="false">SUM(AM303:AO303)</f>
        <v>#VALUE!</v>
      </c>
      <c r="AR303" s="90" t="e">
        <f aca="false">-CHOOSE($G$3,AD303-AC303,AC303-AD303)</f>
        <v>#VALUE!</v>
      </c>
      <c r="AS303" s="90" t="e">
        <f aca="false">-CHOOSE($G$3,AG303-AF303,AF303-AG303)</f>
        <v>#VALUE!</v>
      </c>
      <c r="AT303" s="90" t="e">
        <f aca="false">-CHOOSE($G$3,AJ303-AI303,AI303-AJ303:AJ304)</f>
        <v>#VALUE!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91" t="n">
        <f aca="false">AK303+AH303+AE303</f>
        <v>0</v>
      </c>
      <c r="AZ303" s="108"/>
      <c r="BA303" s="118" t="e">
        <f aca="false">'EO9904.1'!AW303</f>
        <v>#VALUE!</v>
      </c>
      <c r="BB303" s="118" t="e">
        <f aca="false">AW303-BA303</f>
        <v>#VALUE!</v>
      </c>
      <c r="BC303" s="108"/>
    </row>
    <row r="304" customFormat="false" ht="12" hidden="false" customHeight="true" outlineLevel="0" collapsed="false">
      <c r="A304" s="25" t="n">
        <f aca="false">EDATE(A303,1)</f>
        <v>45901</v>
      </c>
      <c r="B304" s="114" t="n">
        <f aca="false">'EO9904.1'!B304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98" t="str">
        <f aca="false">VLOOKUP($A304,[1]!Table,MATCH(G$4,[1]!Curves,0))</f>
        <v/>
      </c>
      <c r="H304" s="115" t="str">
        <f aca="false">G304</f>
        <v/>
      </c>
      <c r="I304" s="120" t="n">
        <f aca="false">I292</f>
        <v>2.115</v>
      </c>
      <c r="J304" s="98" t="str">
        <f aca="false">VLOOKUP($A304,[1]!Table,MATCH(J$4,[1]!Curves,0))</f>
        <v/>
      </c>
      <c r="K304" s="115" t="str">
        <f aca="false">J304</f>
        <v/>
      </c>
      <c r="L304" s="103" t="n">
        <f aca="false">L303</f>
        <v>0</v>
      </c>
      <c r="M304" s="98" t="str">
        <f aca="false">VLOOKUP($A304,[1]!Table,MATCH(M$4,[1]!Curves,0))</f>
        <v/>
      </c>
      <c r="N304" s="115" t="str">
        <f aca="false">M304</f>
        <v/>
      </c>
      <c r="O304" s="103" t="n">
        <f aca="false">O303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2.115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e">
        <f aca="false">F304*G304</f>
        <v>#VALUE!</v>
      </c>
      <c r="AD304" s="90" t="e">
        <f aca="false">$F304*H304</f>
        <v>#VALUE!</v>
      </c>
      <c r="AE304" s="90" t="n">
        <f aca="false">$F304*I304</f>
        <v>0</v>
      </c>
      <c r="AF304" s="90" t="e">
        <f aca="false">$F304*J304</f>
        <v>#VALUE!</v>
      </c>
      <c r="AG304" s="90" t="e">
        <f aca="false">$F304*K304</f>
        <v>#VALUE!</v>
      </c>
      <c r="AH304" s="90" t="n">
        <f aca="false">$F304*L304</f>
        <v>0</v>
      </c>
      <c r="AI304" s="90" t="e">
        <f aca="false">$F304*M304</f>
        <v>#VALUE!</v>
      </c>
      <c r="AJ304" s="90" t="e">
        <f aca="false">$F304*N304</f>
        <v>#VALUE!</v>
      </c>
      <c r="AK304" s="90" t="n">
        <f aca="false">F304*O304</f>
        <v>0</v>
      </c>
      <c r="AL304" s="94"/>
      <c r="AM304" s="90" t="e">
        <f aca="false">-CHOOSE($G$3,AC304-AE304,AE304-AC304)</f>
        <v>#VALUE!</v>
      </c>
      <c r="AN304" s="90" t="e">
        <f aca="false">-CHOOSE($G$3,AF304-AH304,AH304-AF304)</f>
        <v>#VALUE!</v>
      </c>
      <c r="AO304" s="90" t="e">
        <f aca="false">-CHOOSE($G$3,AI304-AL304,AK304-AI304)</f>
        <v>#VALUE!</v>
      </c>
      <c r="AP304" s="107" t="e">
        <f aca="false">SUM(AM304:AO304)</f>
        <v>#VALUE!</v>
      </c>
      <c r="AR304" s="90" t="e">
        <f aca="false">-CHOOSE($G$3,AD304-AC304,AC304-AD304)</f>
        <v>#VALUE!</v>
      </c>
      <c r="AS304" s="90" t="e">
        <f aca="false">-CHOOSE($G$3,AG304-AF304,AF304-AG304)</f>
        <v>#VALUE!</v>
      </c>
      <c r="AT304" s="90" t="e">
        <f aca="false">-CHOOSE($G$3,AJ304-AI304,AI304-AJ304:AJ305)</f>
        <v>#VALUE!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91" t="n">
        <f aca="false">AK304+AH304+AE304</f>
        <v>0</v>
      </c>
      <c r="AZ304" s="108"/>
      <c r="BA304" s="118" t="e">
        <f aca="false">'EO9904.1'!AW304</f>
        <v>#VALUE!</v>
      </c>
      <c r="BB304" s="118" t="e">
        <f aca="false">AW304-BA304</f>
        <v>#VALUE!</v>
      </c>
      <c r="BC304" s="108"/>
    </row>
    <row r="305" customFormat="false" ht="12" hidden="false" customHeight="true" outlineLevel="0" collapsed="false">
      <c r="A305" s="25" t="n">
        <f aca="false">EDATE(A304,1)</f>
        <v>45931</v>
      </c>
      <c r="B305" s="114" t="n">
        <f aca="false">'EO9904.1'!B305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98" t="str">
        <f aca="false">VLOOKUP($A305,[1]!Table,MATCH(G$4,[1]!Curves,0))</f>
        <v/>
      </c>
      <c r="H305" s="115" t="str">
        <f aca="false">G305</f>
        <v/>
      </c>
      <c r="I305" s="120" t="n">
        <f aca="false">I293</f>
        <v>2.115</v>
      </c>
      <c r="J305" s="98" t="str">
        <f aca="false">VLOOKUP($A305,[1]!Table,MATCH(J$4,[1]!Curves,0))</f>
        <v/>
      </c>
      <c r="K305" s="115" t="str">
        <f aca="false">J305</f>
        <v/>
      </c>
      <c r="L305" s="103" t="n">
        <f aca="false">L304</f>
        <v>0</v>
      </c>
      <c r="M305" s="98" t="str">
        <f aca="false">VLOOKUP($A305,[1]!Table,MATCH(M$4,[1]!Curves,0))</f>
        <v/>
      </c>
      <c r="N305" s="115" t="str">
        <f aca="false">M305</f>
        <v/>
      </c>
      <c r="O305" s="103" t="n">
        <f aca="false">O304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2.115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e">
        <f aca="false">F305*G305</f>
        <v>#VALUE!</v>
      </c>
      <c r="AD305" s="90" t="e">
        <f aca="false">$F305*H305</f>
        <v>#VALUE!</v>
      </c>
      <c r="AE305" s="90" t="n">
        <f aca="false">$F305*I305</f>
        <v>0</v>
      </c>
      <c r="AF305" s="90" t="e">
        <f aca="false">$F305*J305</f>
        <v>#VALUE!</v>
      </c>
      <c r="AG305" s="90" t="e">
        <f aca="false">$F305*K305</f>
        <v>#VALUE!</v>
      </c>
      <c r="AH305" s="90" t="n">
        <f aca="false">$F305*L305</f>
        <v>0</v>
      </c>
      <c r="AI305" s="90" t="e">
        <f aca="false">$F305*M305</f>
        <v>#VALUE!</v>
      </c>
      <c r="AJ305" s="90" t="e">
        <f aca="false">$F305*N305</f>
        <v>#VALUE!</v>
      </c>
      <c r="AK305" s="90" t="n">
        <f aca="false">F305*O305</f>
        <v>0</v>
      </c>
      <c r="AL305" s="94"/>
      <c r="AM305" s="90" t="e">
        <f aca="false">-CHOOSE($G$3,AC305-AE305,AE305-AC305)</f>
        <v>#VALUE!</v>
      </c>
      <c r="AN305" s="90" t="e">
        <f aca="false">-CHOOSE($G$3,AF305-AH305,AH305-AF305)</f>
        <v>#VALUE!</v>
      </c>
      <c r="AO305" s="90" t="e">
        <f aca="false">-CHOOSE($G$3,AI305-AL305,AK305-AI305)</f>
        <v>#VALUE!</v>
      </c>
      <c r="AP305" s="107" t="e">
        <f aca="false">SUM(AM305:AO305)</f>
        <v>#VALUE!</v>
      </c>
      <c r="AR305" s="90" t="e">
        <f aca="false">-CHOOSE($G$3,AD305-AC305,AC305-AD305)</f>
        <v>#VALUE!</v>
      </c>
      <c r="AS305" s="90" t="e">
        <f aca="false">-CHOOSE($G$3,AG305-AF305,AF305-AG305)</f>
        <v>#VALUE!</v>
      </c>
      <c r="AT305" s="90" t="e">
        <f aca="false">-CHOOSE($G$3,AJ305-AI305,AI305-AJ305:AJ306)</f>
        <v>#VALUE!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91" t="n">
        <f aca="false">AK305+AH305+AE305</f>
        <v>0</v>
      </c>
      <c r="AZ305" s="108"/>
      <c r="BA305" s="118" t="e">
        <f aca="false">'EO9904.1'!AW305</f>
        <v>#VALUE!</v>
      </c>
      <c r="BB305" s="118" t="e">
        <f aca="false">AW305-BA305</f>
        <v>#VALUE!</v>
      </c>
      <c r="BC305" s="108"/>
    </row>
    <row r="306" customFormat="false" ht="12" hidden="false" customHeight="true" outlineLevel="0" collapsed="false">
      <c r="A306" s="25" t="n">
        <f aca="false">EDATE(A305,1)</f>
        <v>45962</v>
      </c>
      <c r="B306" s="114" t="n">
        <f aca="false">'EO9904.1'!B306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98" t="str">
        <f aca="false">VLOOKUP($A306,[1]!Table,MATCH(G$4,[1]!Curves,0))</f>
        <v/>
      </c>
      <c r="H306" s="115" t="str">
        <f aca="false">G306</f>
        <v/>
      </c>
      <c r="I306" s="120" t="n">
        <f aca="false">I294</f>
        <v>2.115</v>
      </c>
      <c r="J306" s="98" t="str">
        <f aca="false">VLOOKUP($A306,[1]!Table,MATCH(J$4,[1]!Curves,0))</f>
        <v/>
      </c>
      <c r="K306" s="115" t="str">
        <f aca="false">J306</f>
        <v/>
      </c>
      <c r="L306" s="103" t="n">
        <f aca="false">L305</f>
        <v>0</v>
      </c>
      <c r="M306" s="98" t="str">
        <f aca="false">VLOOKUP($A306,[1]!Table,MATCH(M$4,[1]!Curves,0))</f>
        <v/>
      </c>
      <c r="N306" s="115" t="str">
        <f aca="false">M306</f>
        <v/>
      </c>
      <c r="O306" s="103" t="n">
        <f aca="false">O305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2.115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e">
        <f aca="false">F306*G306</f>
        <v>#VALUE!</v>
      </c>
      <c r="AD306" s="90" t="e">
        <f aca="false">$F306*H306</f>
        <v>#VALUE!</v>
      </c>
      <c r="AE306" s="90" t="n">
        <f aca="false">$F306*I306</f>
        <v>0</v>
      </c>
      <c r="AF306" s="90" t="e">
        <f aca="false">$F306*J306</f>
        <v>#VALUE!</v>
      </c>
      <c r="AG306" s="90" t="e">
        <f aca="false">$F306*K306</f>
        <v>#VALUE!</v>
      </c>
      <c r="AH306" s="90" t="n">
        <f aca="false">$F306*L306</f>
        <v>0</v>
      </c>
      <c r="AI306" s="90" t="e">
        <f aca="false">$F306*M306</f>
        <v>#VALUE!</v>
      </c>
      <c r="AJ306" s="90" t="e">
        <f aca="false">$F306*N306</f>
        <v>#VALUE!</v>
      </c>
      <c r="AK306" s="90" t="n">
        <f aca="false">F306*O306</f>
        <v>0</v>
      </c>
      <c r="AL306" s="94"/>
      <c r="AM306" s="90" t="e">
        <f aca="false">-CHOOSE($G$3,AC306-AE306,AE306-AC306)</f>
        <v>#VALUE!</v>
      </c>
      <c r="AN306" s="90" t="e">
        <f aca="false">-CHOOSE($G$3,AF306-AH306,AH306-AF306)</f>
        <v>#VALUE!</v>
      </c>
      <c r="AO306" s="90" t="e">
        <f aca="false">-CHOOSE($G$3,AI306-AL306,AK306-AI306)</f>
        <v>#VALUE!</v>
      </c>
      <c r="AP306" s="107" t="e">
        <f aca="false">SUM(AM306:AO306)</f>
        <v>#VALUE!</v>
      </c>
      <c r="AR306" s="90" t="e">
        <f aca="false">-CHOOSE($G$3,AD306-AC306,AC306-AD306)</f>
        <v>#VALUE!</v>
      </c>
      <c r="AS306" s="90" t="e">
        <f aca="false">-CHOOSE($G$3,AG306-AF306,AF306-AG306)</f>
        <v>#VALUE!</v>
      </c>
      <c r="AT306" s="90" t="e">
        <f aca="false">-CHOOSE($G$3,AJ306-AI306,AI306-AJ306:AJ307)</f>
        <v>#VALUE!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91" t="n">
        <f aca="false">AK306+AH306+AE306</f>
        <v>0</v>
      </c>
      <c r="AZ306" s="108"/>
      <c r="BA306" s="118" t="e">
        <f aca="false">'EO9904.1'!AW306</f>
        <v>#VALUE!</v>
      </c>
      <c r="BB306" s="118" t="e">
        <f aca="false">AW306-BA306</f>
        <v>#VALUE!</v>
      </c>
      <c r="BC306" s="108"/>
    </row>
    <row r="307" customFormat="false" ht="12" hidden="false" customHeight="true" outlineLevel="0" collapsed="false">
      <c r="A307" s="25" t="n">
        <f aca="false">EDATE(A306,1)</f>
        <v>45992</v>
      </c>
      <c r="B307" s="114" t="n">
        <f aca="false">'EO9904.1'!B307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98" t="str">
        <f aca="false">VLOOKUP($A307,[1]!Table,MATCH(G$4,[1]!Curves,0))</f>
        <v/>
      </c>
      <c r="H307" s="115" t="str">
        <f aca="false">G307</f>
        <v/>
      </c>
      <c r="I307" s="120" t="n">
        <f aca="false">I295</f>
        <v>2.115</v>
      </c>
      <c r="J307" s="98" t="str">
        <f aca="false">VLOOKUP($A307,[1]!Table,MATCH(J$4,[1]!Curves,0))</f>
        <v/>
      </c>
      <c r="K307" s="115" t="str">
        <f aca="false">J307</f>
        <v/>
      </c>
      <c r="L307" s="103" t="n">
        <f aca="false">L306</f>
        <v>0</v>
      </c>
      <c r="M307" s="98" t="str">
        <f aca="false">VLOOKUP($A307,[1]!Table,MATCH(M$4,[1]!Curves,0))</f>
        <v/>
      </c>
      <c r="N307" s="115" t="str">
        <f aca="false">M307</f>
        <v/>
      </c>
      <c r="O307" s="103" t="n">
        <f aca="false">O306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2.115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e">
        <f aca="false">F307*G307</f>
        <v>#VALUE!</v>
      </c>
      <c r="AD307" s="90" t="e">
        <f aca="false">$F307*H307</f>
        <v>#VALUE!</v>
      </c>
      <c r="AE307" s="90" t="n">
        <f aca="false">$F307*I307</f>
        <v>0</v>
      </c>
      <c r="AF307" s="90" t="e">
        <f aca="false">$F307*J307</f>
        <v>#VALUE!</v>
      </c>
      <c r="AG307" s="90" t="e">
        <f aca="false">$F307*K307</f>
        <v>#VALUE!</v>
      </c>
      <c r="AH307" s="90" t="n">
        <f aca="false">$F307*L307</f>
        <v>0</v>
      </c>
      <c r="AI307" s="90" t="e">
        <f aca="false">$F307*M307</f>
        <v>#VALUE!</v>
      </c>
      <c r="AJ307" s="90" t="e">
        <f aca="false">$F307*N307</f>
        <v>#VALUE!</v>
      </c>
      <c r="AK307" s="90" t="n">
        <f aca="false">F307*O307</f>
        <v>0</v>
      </c>
      <c r="AL307" s="94"/>
      <c r="AM307" s="90" t="e">
        <f aca="false">-CHOOSE($G$3,AC307-AE307,AE307-AC307)</f>
        <v>#VALUE!</v>
      </c>
      <c r="AN307" s="90" t="e">
        <f aca="false">-CHOOSE($G$3,AF307-AH307,AH307-AF307)</f>
        <v>#VALUE!</v>
      </c>
      <c r="AO307" s="90" t="e">
        <f aca="false">-CHOOSE($G$3,AI307-AL307,AK307-AI307)</f>
        <v>#VALUE!</v>
      </c>
      <c r="AP307" s="107" t="e">
        <f aca="false">SUM(AM307:AO307)</f>
        <v>#VALUE!</v>
      </c>
      <c r="AR307" s="90" t="e">
        <f aca="false">-CHOOSE($G$3,AD307-AC307,AC307-AD307)</f>
        <v>#VALUE!</v>
      </c>
      <c r="AS307" s="90" t="e">
        <f aca="false">-CHOOSE($G$3,AG307-AF307,AF307-AG307)</f>
        <v>#VALUE!</v>
      </c>
      <c r="AT307" s="90" t="e">
        <f aca="false">-CHOOSE($G$3,AJ307-AI307,AI307-AJ307:AJ308)</f>
        <v>#VALUE!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91" t="n">
        <f aca="false">AK307+AH307+AE307</f>
        <v>0</v>
      </c>
      <c r="AZ307" s="108"/>
      <c r="BA307" s="118" t="e">
        <f aca="false">'EO9904.1'!AW307</f>
        <v>#VALUE!</v>
      </c>
      <c r="BB307" s="118" t="e">
        <f aca="false">AW307-BA307</f>
        <v>#VALUE!</v>
      </c>
      <c r="BC307" s="108"/>
    </row>
    <row r="308" customFormat="false" ht="12" hidden="false" customHeight="true" outlineLevel="0" collapsed="false">
      <c r="A308" s="25" t="n">
        <f aca="false">EDATE(A307,1)</f>
        <v>46023</v>
      </c>
      <c r="B308" s="114" t="n">
        <f aca="false">'EO9904.1'!B308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98" t="str">
        <f aca="false">VLOOKUP($A308,[1]!Table,MATCH(G$4,[1]!Curves,0))</f>
        <v/>
      </c>
      <c r="H308" s="115" t="str">
        <f aca="false">G308</f>
        <v/>
      </c>
      <c r="I308" s="120" t="n">
        <f aca="false">I296</f>
        <v>2.115</v>
      </c>
      <c r="J308" s="98" t="str">
        <f aca="false">VLOOKUP($A308,[1]!Table,MATCH(J$4,[1]!Curves,0))</f>
        <v/>
      </c>
      <c r="K308" s="115" t="str">
        <f aca="false">J308</f>
        <v/>
      </c>
      <c r="L308" s="103" t="n">
        <f aca="false">L307</f>
        <v>0</v>
      </c>
      <c r="M308" s="98" t="str">
        <f aca="false">VLOOKUP($A308,[1]!Table,MATCH(M$4,[1]!Curves,0))</f>
        <v/>
      </c>
      <c r="N308" s="115" t="str">
        <f aca="false">M308</f>
        <v/>
      </c>
      <c r="O308" s="103" t="n">
        <f aca="false">O307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2.115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e">
        <f aca="false">F308*G308</f>
        <v>#VALUE!</v>
      </c>
      <c r="AD308" s="90" t="e">
        <f aca="false">$F308*H308</f>
        <v>#VALUE!</v>
      </c>
      <c r="AE308" s="90" t="n">
        <f aca="false">$F308*I308</f>
        <v>0</v>
      </c>
      <c r="AF308" s="90" t="e">
        <f aca="false">$F308*J308</f>
        <v>#VALUE!</v>
      </c>
      <c r="AG308" s="90" t="e">
        <f aca="false">$F308*K308</f>
        <v>#VALUE!</v>
      </c>
      <c r="AH308" s="90" t="n">
        <f aca="false">$F308*L308</f>
        <v>0</v>
      </c>
      <c r="AI308" s="90" t="e">
        <f aca="false">$F308*M308</f>
        <v>#VALUE!</v>
      </c>
      <c r="AJ308" s="90" t="e">
        <f aca="false">$F308*N308</f>
        <v>#VALUE!</v>
      </c>
      <c r="AK308" s="90" t="n">
        <f aca="false">F308*O308</f>
        <v>0</v>
      </c>
      <c r="AL308" s="94"/>
      <c r="AM308" s="90" t="e">
        <f aca="false">-CHOOSE($G$3,AC308-AE308,AE308-AC308)</f>
        <v>#VALUE!</v>
      </c>
      <c r="AN308" s="90" t="e">
        <f aca="false">-CHOOSE($G$3,AF308-AH308,AH308-AF308)</f>
        <v>#VALUE!</v>
      </c>
      <c r="AO308" s="90" t="e">
        <f aca="false">-CHOOSE($G$3,AI308-AL308,AK308-AI308)</f>
        <v>#VALUE!</v>
      </c>
      <c r="AP308" s="107" t="e">
        <f aca="false">SUM(AM308:AO308)</f>
        <v>#VALUE!</v>
      </c>
      <c r="AR308" s="90" t="e">
        <f aca="false">-CHOOSE($G$3,AD308-AC308,AC308-AD308)</f>
        <v>#VALUE!</v>
      </c>
      <c r="AS308" s="90" t="e">
        <f aca="false">-CHOOSE($G$3,AG308-AF308,AF308-AG308)</f>
        <v>#VALUE!</v>
      </c>
      <c r="AT308" s="90" t="e">
        <f aca="false">-CHOOSE($G$3,AJ308-AI308,AI308-AJ308:AJ309)</f>
        <v>#VALUE!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91" t="n">
        <f aca="false">AK308+AH308+AE308</f>
        <v>0</v>
      </c>
      <c r="AZ308" s="108"/>
      <c r="BA308" s="118" t="e">
        <f aca="false">'EO9904.1'!AW308</f>
        <v>#VALUE!</v>
      </c>
      <c r="BB308" s="118" t="e">
        <f aca="false">AW308-BA308</f>
        <v>#VALUE!</v>
      </c>
      <c r="BC308" s="108"/>
    </row>
    <row r="309" customFormat="false" ht="12" hidden="false" customHeight="true" outlineLevel="0" collapsed="false">
      <c r="A309" s="25" t="n">
        <f aca="false">EDATE(A308,1)</f>
        <v>46054</v>
      </c>
      <c r="B309" s="114" t="n">
        <f aca="false">'EO9904.1'!B309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98" t="str">
        <f aca="false">VLOOKUP($A309,[1]!Table,MATCH(G$4,[1]!Curves,0))</f>
        <v/>
      </c>
      <c r="H309" s="115" t="str">
        <f aca="false">G309</f>
        <v/>
      </c>
      <c r="I309" s="120" t="n">
        <f aca="false">I297</f>
        <v>2.115</v>
      </c>
      <c r="J309" s="98" t="str">
        <f aca="false">VLOOKUP($A309,[1]!Table,MATCH(J$4,[1]!Curves,0))</f>
        <v/>
      </c>
      <c r="K309" s="115" t="str">
        <f aca="false">J309</f>
        <v/>
      </c>
      <c r="L309" s="103" t="n">
        <f aca="false">L308</f>
        <v>0</v>
      </c>
      <c r="M309" s="98" t="str">
        <f aca="false">VLOOKUP($A309,[1]!Table,MATCH(M$4,[1]!Curves,0))</f>
        <v/>
      </c>
      <c r="N309" s="115" t="str">
        <f aca="false">M309</f>
        <v/>
      </c>
      <c r="O309" s="103" t="n">
        <f aca="false">O308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2.115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e">
        <f aca="false">F309*G309</f>
        <v>#VALUE!</v>
      </c>
      <c r="AD309" s="90" t="e">
        <f aca="false">$F309*H309</f>
        <v>#VALUE!</v>
      </c>
      <c r="AE309" s="90" t="n">
        <f aca="false">$F309*I309</f>
        <v>0</v>
      </c>
      <c r="AF309" s="90" t="e">
        <f aca="false">$F309*J309</f>
        <v>#VALUE!</v>
      </c>
      <c r="AG309" s="90" t="e">
        <f aca="false">$F309*K309</f>
        <v>#VALUE!</v>
      </c>
      <c r="AH309" s="90" t="n">
        <f aca="false">$F309*L309</f>
        <v>0</v>
      </c>
      <c r="AI309" s="90" t="e">
        <f aca="false">$F309*M309</f>
        <v>#VALUE!</v>
      </c>
      <c r="AJ309" s="90" t="e">
        <f aca="false">$F309*N309</f>
        <v>#VALUE!</v>
      </c>
      <c r="AK309" s="90" t="n">
        <f aca="false">F309*O309</f>
        <v>0</v>
      </c>
      <c r="AL309" s="94"/>
      <c r="AM309" s="90" t="e">
        <f aca="false">-CHOOSE($G$3,AC309-AE309,AE309-AC309)</f>
        <v>#VALUE!</v>
      </c>
      <c r="AN309" s="90" t="e">
        <f aca="false">-CHOOSE($G$3,AF309-AH309,AH309-AF309)</f>
        <v>#VALUE!</v>
      </c>
      <c r="AO309" s="90" t="e">
        <f aca="false">-CHOOSE($G$3,AI309-AL309,AK309-AI309)</f>
        <v>#VALUE!</v>
      </c>
      <c r="AP309" s="107" t="e">
        <f aca="false">SUM(AM309:AO309)</f>
        <v>#VALUE!</v>
      </c>
      <c r="AR309" s="90" t="e">
        <f aca="false">-CHOOSE($G$3,AD309-AC309,AC309-AD309)</f>
        <v>#VALUE!</v>
      </c>
      <c r="AS309" s="90" t="e">
        <f aca="false">-CHOOSE($G$3,AG309-AF309,AF309-AG309)</f>
        <v>#VALUE!</v>
      </c>
      <c r="AT309" s="90" t="e">
        <f aca="false">-CHOOSE($G$3,AJ309-AI309,AI309-AJ309:AJ310)</f>
        <v>#VALUE!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91" t="n">
        <f aca="false">AK309+AH309+AE309</f>
        <v>0</v>
      </c>
      <c r="AZ309" s="108"/>
      <c r="BA309" s="118" t="e">
        <f aca="false">'EO9904.1'!AW309</f>
        <v>#VALUE!</v>
      </c>
      <c r="BB309" s="118" t="e">
        <f aca="false">AW309-BA309</f>
        <v>#VALUE!</v>
      </c>
      <c r="BC309" s="108"/>
    </row>
    <row r="310" customFormat="false" ht="12" hidden="false" customHeight="true" outlineLevel="0" collapsed="false">
      <c r="A310" s="25" t="n">
        <f aca="false">EDATE(A309,1)</f>
        <v>46082</v>
      </c>
      <c r="B310" s="114" t="n">
        <f aca="false">'EO9904.1'!B310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98" t="str">
        <f aca="false">VLOOKUP($A310,[1]!Table,MATCH(G$4,[1]!Curves,0))</f>
        <v/>
      </c>
      <c r="H310" s="115" t="str">
        <f aca="false">G310</f>
        <v/>
      </c>
      <c r="I310" s="120" t="n">
        <f aca="false">I298</f>
        <v>2.115</v>
      </c>
      <c r="J310" s="98" t="str">
        <f aca="false">VLOOKUP($A310,[1]!Table,MATCH(J$4,[1]!Curves,0))</f>
        <v/>
      </c>
      <c r="K310" s="115" t="str">
        <f aca="false">J310</f>
        <v/>
      </c>
      <c r="L310" s="103" t="n">
        <f aca="false">L309</f>
        <v>0</v>
      </c>
      <c r="M310" s="98" t="str">
        <f aca="false">VLOOKUP($A310,[1]!Table,MATCH(M$4,[1]!Curves,0))</f>
        <v/>
      </c>
      <c r="N310" s="115" t="str">
        <f aca="false">M310</f>
        <v/>
      </c>
      <c r="O310" s="103" t="n">
        <f aca="false">O309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2.115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e">
        <f aca="false">F310*G310</f>
        <v>#VALUE!</v>
      </c>
      <c r="AD310" s="90" t="e">
        <f aca="false">$F310*H310</f>
        <v>#VALUE!</v>
      </c>
      <c r="AE310" s="90" t="n">
        <f aca="false">$F310*I310</f>
        <v>0</v>
      </c>
      <c r="AF310" s="90" t="e">
        <f aca="false">$F310*J310</f>
        <v>#VALUE!</v>
      </c>
      <c r="AG310" s="90" t="e">
        <f aca="false">$F310*K310</f>
        <v>#VALUE!</v>
      </c>
      <c r="AH310" s="90" t="n">
        <f aca="false">$F310*L310</f>
        <v>0</v>
      </c>
      <c r="AI310" s="90" t="e">
        <f aca="false">$F310*M310</f>
        <v>#VALUE!</v>
      </c>
      <c r="AJ310" s="90" t="e">
        <f aca="false">$F310*N310</f>
        <v>#VALUE!</v>
      </c>
      <c r="AK310" s="90" t="n">
        <f aca="false">F310*O310</f>
        <v>0</v>
      </c>
      <c r="AL310" s="94"/>
      <c r="AM310" s="90" t="e">
        <f aca="false">-CHOOSE($G$3,AC310-AE310,AE310-AC310)</f>
        <v>#VALUE!</v>
      </c>
      <c r="AN310" s="90" t="e">
        <f aca="false">-CHOOSE($G$3,AF310-AH310,AH310-AF310)</f>
        <v>#VALUE!</v>
      </c>
      <c r="AO310" s="90" t="e">
        <f aca="false">-CHOOSE($G$3,AI310-AL310,AK310-AI310)</f>
        <v>#VALUE!</v>
      </c>
      <c r="AP310" s="107" t="e">
        <f aca="false">SUM(AM310:AO310)</f>
        <v>#VALUE!</v>
      </c>
      <c r="AR310" s="90" t="e">
        <f aca="false">-CHOOSE($G$3,AD310-AC310,AC310-AD310)</f>
        <v>#VALUE!</v>
      </c>
      <c r="AS310" s="90" t="e">
        <f aca="false">-CHOOSE($G$3,AG310-AF310,AF310-AG310)</f>
        <v>#VALUE!</v>
      </c>
      <c r="AT310" s="90" t="e">
        <f aca="false">-CHOOSE($G$3,AJ310-AI310,AI310-AJ310:AJ311)</f>
        <v>#VALUE!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91" t="n">
        <f aca="false">AK310+AH310+AE310</f>
        <v>0</v>
      </c>
      <c r="AZ310" s="108"/>
      <c r="BA310" s="118" t="e">
        <f aca="false">'EO9904.1'!AW310</f>
        <v>#VALUE!</v>
      </c>
      <c r="BB310" s="118" t="e">
        <f aca="false">AW310-BA310</f>
        <v>#VALUE!</v>
      </c>
      <c r="BC310" s="108"/>
    </row>
    <row r="311" customFormat="false" ht="12" hidden="false" customHeight="true" outlineLevel="0" collapsed="false">
      <c r="A311" s="25" t="n">
        <f aca="false">EDATE(A310,1)</f>
        <v>46113</v>
      </c>
      <c r="B311" s="114" t="n">
        <f aca="false">'EO9904.1'!B311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98" t="str">
        <f aca="false">VLOOKUP($A311,[1]!Table,MATCH(G$4,[1]!Curves,0))</f>
        <v/>
      </c>
      <c r="H311" s="115" t="str">
        <f aca="false">G311</f>
        <v/>
      </c>
      <c r="I311" s="120" t="n">
        <f aca="false">I299</f>
        <v>2.115</v>
      </c>
      <c r="J311" s="98" t="str">
        <f aca="false">VLOOKUP($A311,[1]!Table,MATCH(J$4,[1]!Curves,0))</f>
        <v/>
      </c>
      <c r="K311" s="115" t="str">
        <f aca="false">J311</f>
        <v/>
      </c>
      <c r="L311" s="103" t="n">
        <f aca="false">L310</f>
        <v>0</v>
      </c>
      <c r="M311" s="98" t="str">
        <f aca="false">VLOOKUP($A311,[1]!Table,MATCH(M$4,[1]!Curves,0))</f>
        <v/>
      </c>
      <c r="N311" s="115" t="str">
        <f aca="false">M311</f>
        <v/>
      </c>
      <c r="O311" s="103" t="n">
        <f aca="false">O310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2.115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e">
        <f aca="false">F311*G311</f>
        <v>#VALUE!</v>
      </c>
      <c r="AD311" s="90" t="e">
        <f aca="false">$F311*H311</f>
        <v>#VALUE!</v>
      </c>
      <c r="AE311" s="90" t="n">
        <f aca="false">$F311*I311</f>
        <v>0</v>
      </c>
      <c r="AF311" s="90" t="e">
        <f aca="false">$F311*J311</f>
        <v>#VALUE!</v>
      </c>
      <c r="AG311" s="90" t="e">
        <f aca="false">$F311*K311</f>
        <v>#VALUE!</v>
      </c>
      <c r="AH311" s="90" t="n">
        <f aca="false">$F311*L311</f>
        <v>0</v>
      </c>
      <c r="AI311" s="90" t="e">
        <f aca="false">$F311*M311</f>
        <v>#VALUE!</v>
      </c>
      <c r="AJ311" s="90" t="e">
        <f aca="false">$F311*N311</f>
        <v>#VALUE!</v>
      </c>
      <c r="AK311" s="90" t="n">
        <f aca="false">F311*O311</f>
        <v>0</v>
      </c>
      <c r="AL311" s="94"/>
      <c r="AM311" s="90" t="e">
        <f aca="false">-CHOOSE($G$3,AC311-AE311,AE311-AC311)</f>
        <v>#VALUE!</v>
      </c>
      <c r="AN311" s="90" t="e">
        <f aca="false">-CHOOSE($G$3,AF311-AH311,AH311-AF311)</f>
        <v>#VALUE!</v>
      </c>
      <c r="AO311" s="90" t="e">
        <f aca="false">-CHOOSE($G$3,AI311-AL311,AK311-AI311)</f>
        <v>#VALUE!</v>
      </c>
      <c r="AP311" s="107" t="e">
        <f aca="false">SUM(AM311:AO311)</f>
        <v>#VALUE!</v>
      </c>
      <c r="AR311" s="90" t="e">
        <f aca="false">-CHOOSE($G$3,AD311-AC311,AC311-AD311)</f>
        <v>#VALUE!</v>
      </c>
      <c r="AS311" s="90" t="e">
        <f aca="false">-CHOOSE($G$3,AG311-AF311,AF311-AG311)</f>
        <v>#VALUE!</v>
      </c>
      <c r="AT311" s="90" t="e">
        <f aca="false">-CHOOSE($G$3,AJ311-AI311,AI311-AJ311:AJ312)</f>
        <v>#VALUE!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91" t="n">
        <f aca="false">AK311+AH311+AE311</f>
        <v>0</v>
      </c>
      <c r="AZ311" s="108"/>
      <c r="BA311" s="118" t="e">
        <f aca="false">'EO9904.1'!AW311</f>
        <v>#VALUE!</v>
      </c>
      <c r="BB311" s="118" t="e">
        <f aca="false">AW311-BA311</f>
        <v>#VALUE!</v>
      </c>
      <c r="BC311" s="108"/>
    </row>
    <row r="312" customFormat="false" ht="12" hidden="false" customHeight="true" outlineLevel="0" collapsed="false">
      <c r="A312" s="25" t="n">
        <f aca="false">EDATE(A311,1)</f>
        <v>46143</v>
      </c>
      <c r="B312" s="114" t="n">
        <f aca="false">'EO9904.1'!B312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98" t="str">
        <f aca="false">VLOOKUP($A312,[1]!Table,MATCH(G$4,[1]!Curves,0))</f>
        <v/>
      </c>
      <c r="H312" s="115" t="str">
        <f aca="false">G312</f>
        <v/>
      </c>
      <c r="I312" s="120" t="n">
        <f aca="false">I300</f>
        <v>2.115</v>
      </c>
      <c r="J312" s="98" t="str">
        <f aca="false">VLOOKUP($A312,[1]!Table,MATCH(J$4,[1]!Curves,0))</f>
        <v/>
      </c>
      <c r="K312" s="115" t="str">
        <f aca="false">J312</f>
        <v/>
      </c>
      <c r="L312" s="103" t="n">
        <f aca="false">L311</f>
        <v>0</v>
      </c>
      <c r="M312" s="98" t="str">
        <f aca="false">VLOOKUP($A312,[1]!Table,MATCH(M$4,[1]!Curves,0))</f>
        <v/>
      </c>
      <c r="N312" s="115" t="str">
        <f aca="false">M312</f>
        <v/>
      </c>
      <c r="O312" s="103" t="n">
        <f aca="false">O311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2.115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e">
        <f aca="false">F312*G312</f>
        <v>#VALUE!</v>
      </c>
      <c r="AD312" s="90" t="e">
        <f aca="false">$F312*H312</f>
        <v>#VALUE!</v>
      </c>
      <c r="AE312" s="90" t="n">
        <f aca="false">$F312*I312</f>
        <v>0</v>
      </c>
      <c r="AF312" s="90" t="e">
        <f aca="false">$F312*J312</f>
        <v>#VALUE!</v>
      </c>
      <c r="AG312" s="90" t="e">
        <f aca="false">$F312*K312</f>
        <v>#VALUE!</v>
      </c>
      <c r="AH312" s="90" t="n">
        <f aca="false">$F312*L312</f>
        <v>0</v>
      </c>
      <c r="AI312" s="90" t="e">
        <f aca="false">$F312*M312</f>
        <v>#VALUE!</v>
      </c>
      <c r="AJ312" s="90" t="e">
        <f aca="false">$F312*N312</f>
        <v>#VALUE!</v>
      </c>
      <c r="AK312" s="90" t="n">
        <f aca="false">F312*O312</f>
        <v>0</v>
      </c>
      <c r="AL312" s="94"/>
      <c r="AM312" s="90" t="e">
        <f aca="false">-CHOOSE($G$3,AC312-AE312,AE312-AC312)</f>
        <v>#VALUE!</v>
      </c>
      <c r="AN312" s="90" t="e">
        <f aca="false">-CHOOSE($G$3,AF312-AH312,AH312-AF312)</f>
        <v>#VALUE!</v>
      </c>
      <c r="AO312" s="90" t="e">
        <f aca="false">-CHOOSE($G$3,AI312-AL312,AK312-AI312)</f>
        <v>#VALUE!</v>
      </c>
      <c r="AP312" s="107" t="e">
        <f aca="false">SUM(AM312:AO312)</f>
        <v>#VALUE!</v>
      </c>
      <c r="AR312" s="90" t="e">
        <f aca="false">-CHOOSE($G$3,AD312-AC312,AC312-AD312)</f>
        <v>#VALUE!</v>
      </c>
      <c r="AS312" s="90" t="e">
        <f aca="false">-CHOOSE($G$3,AG312-AF312,AF312-AG312)</f>
        <v>#VALUE!</v>
      </c>
      <c r="AT312" s="90" t="e">
        <f aca="false">-CHOOSE($G$3,AJ312-AI312,AI312-AJ312:AJ313)</f>
        <v>#VALUE!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91" t="n">
        <f aca="false">AK312+AH312+AE312</f>
        <v>0</v>
      </c>
      <c r="AZ312" s="108"/>
      <c r="BA312" s="118" t="e">
        <f aca="false">'EO9904.1'!AW312</f>
        <v>#VALUE!</v>
      </c>
      <c r="BB312" s="118" t="e">
        <f aca="false">AW312-BA312</f>
        <v>#VALUE!</v>
      </c>
      <c r="BC312" s="108"/>
    </row>
    <row r="313" customFormat="false" ht="12" hidden="false" customHeight="true" outlineLevel="0" collapsed="false">
      <c r="A313" s="25" t="n">
        <f aca="false">EDATE(A312,1)</f>
        <v>46174</v>
      </c>
      <c r="B313" s="114" t="n">
        <f aca="false">'EO9904.1'!B313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98" t="str">
        <f aca="false">VLOOKUP($A313,[1]!Table,MATCH(G$4,[1]!Curves,0))</f>
        <v/>
      </c>
      <c r="H313" s="115" t="str">
        <f aca="false">G313</f>
        <v/>
      </c>
      <c r="I313" s="120" t="n">
        <f aca="false">I301</f>
        <v>2.115</v>
      </c>
      <c r="J313" s="98" t="str">
        <f aca="false">VLOOKUP($A313,[1]!Table,MATCH(J$4,[1]!Curves,0))</f>
        <v/>
      </c>
      <c r="K313" s="115" t="str">
        <f aca="false">J313</f>
        <v/>
      </c>
      <c r="L313" s="103" t="n">
        <f aca="false">L312</f>
        <v>0</v>
      </c>
      <c r="M313" s="98" t="str">
        <f aca="false">VLOOKUP($A313,[1]!Table,MATCH(M$4,[1]!Curves,0))</f>
        <v/>
      </c>
      <c r="N313" s="115" t="str">
        <f aca="false">M313</f>
        <v/>
      </c>
      <c r="O313" s="103" t="n">
        <f aca="false">O312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2.115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e">
        <f aca="false">F313*G313</f>
        <v>#VALUE!</v>
      </c>
      <c r="AD313" s="90" t="e">
        <f aca="false">$F313*H313</f>
        <v>#VALUE!</v>
      </c>
      <c r="AE313" s="90" t="n">
        <f aca="false">$F313*I313</f>
        <v>0</v>
      </c>
      <c r="AF313" s="90" t="e">
        <f aca="false">$F313*J313</f>
        <v>#VALUE!</v>
      </c>
      <c r="AG313" s="90" t="e">
        <f aca="false">$F313*K313</f>
        <v>#VALUE!</v>
      </c>
      <c r="AH313" s="90" t="n">
        <f aca="false">$F313*L313</f>
        <v>0</v>
      </c>
      <c r="AI313" s="90" t="e">
        <f aca="false">$F313*M313</f>
        <v>#VALUE!</v>
      </c>
      <c r="AJ313" s="90" t="e">
        <f aca="false">$F313*N313</f>
        <v>#VALUE!</v>
      </c>
      <c r="AK313" s="90" t="n">
        <f aca="false">F313*O313</f>
        <v>0</v>
      </c>
      <c r="AL313" s="94"/>
      <c r="AM313" s="90" t="e">
        <f aca="false">-CHOOSE($G$3,AC313-AE313,AE313-AC313)</f>
        <v>#VALUE!</v>
      </c>
      <c r="AN313" s="90" t="e">
        <f aca="false">-CHOOSE($G$3,AF313-AH313,AH313-AF313)</f>
        <v>#VALUE!</v>
      </c>
      <c r="AO313" s="90" t="e">
        <f aca="false">-CHOOSE($G$3,AI313-AL313,AK313-AI313)</f>
        <v>#VALUE!</v>
      </c>
      <c r="AP313" s="107" t="e">
        <f aca="false">SUM(AM313:AO313)</f>
        <v>#VALUE!</v>
      </c>
      <c r="AR313" s="90" t="e">
        <f aca="false">-CHOOSE($G$3,AD313-AC313,AC313-AD313)</f>
        <v>#VALUE!</v>
      </c>
      <c r="AS313" s="90" t="e">
        <f aca="false">-CHOOSE($G$3,AG313-AF313,AF313-AG313)</f>
        <v>#VALUE!</v>
      </c>
      <c r="AT313" s="90" t="e">
        <f aca="false">-CHOOSE($G$3,AJ313-AI313,AI313-AJ313:AJ314)</f>
        <v>#VALUE!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91" t="n">
        <f aca="false">AK313+AH313+AE313</f>
        <v>0</v>
      </c>
      <c r="AZ313" s="108"/>
      <c r="BA313" s="118" t="e">
        <f aca="false">'EO9904.1'!AW313</f>
        <v>#VALUE!</v>
      </c>
      <c r="BB313" s="118" t="e">
        <f aca="false">AW313-BA313</f>
        <v>#VALUE!</v>
      </c>
      <c r="BC313" s="108"/>
    </row>
    <row r="314" customFormat="false" ht="12" hidden="false" customHeight="true" outlineLevel="0" collapsed="false">
      <c r="A314" s="25" t="n">
        <f aca="false">EDATE(A313,1)</f>
        <v>46204</v>
      </c>
      <c r="B314" s="114" t="n">
        <f aca="false">'EO9904.1'!B314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98" t="str">
        <f aca="false">VLOOKUP($A314,[1]!Table,MATCH(G$4,[1]!Curves,0))</f>
        <v/>
      </c>
      <c r="H314" s="115" t="str">
        <f aca="false">G314</f>
        <v/>
      </c>
      <c r="I314" s="120" t="n">
        <f aca="false">I302</f>
        <v>2.115</v>
      </c>
      <c r="J314" s="98" t="str">
        <f aca="false">VLOOKUP($A314,[1]!Table,MATCH(J$4,[1]!Curves,0))</f>
        <v/>
      </c>
      <c r="K314" s="115" t="str">
        <f aca="false">J314</f>
        <v/>
      </c>
      <c r="L314" s="103" t="n">
        <f aca="false">L313</f>
        <v>0</v>
      </c>
      <c r="M314" s="98" t="str">
        <f aca="false">VLOOKUP($A314,[1]!Table,MATCH(M$4,[1]!Curves,0))</f>
        <v/>
      </c>
      <c r="N314" s="115" t="str">
        <f aca="false">M314</f>
        <v/>
      </c>
      <c r="O314" s="103" t="n">
        <f aca="false">O313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2.115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e">
        <f aca="false">F314*G314</f>
        <v>#VALUE!</v>
      </c>
      <c r="AD314" s="90" t="e">
        <f aca="false">$F314*H314</f>
        <v>#VALUE!</v>
      </c>
      <c r="AE314" s="90" t="n">
        <f aca="false">$F314*I314</f>
        <v>0</v>
      </c>
      <c r="AF314" s="90" t="e">
        <f aca="false">$F314*J314</f>
        <v>#VALUE!</v>
      </c>
      <c r="AG314" s="90" t="e">
        <f aca="false">$F314*K314</f>
        <v>#VALUE!</v>
      </c>
      <c r="AH314" s="90" t="n">
        <f aca="false">$F314*L314</f>
        <v>0</v>
      </c>
      <c r="AI314" s="90" t="e">
        <f aca="false">$F314*M314</f>
        <v>#VALUE!</v>
      </c>
      <c r="AJ314" s="90" t="e">
        <f aca="false">$F314*N314</f>
        <v>#VALUE!</v>
      </c>
      <c r="AK314" s="90" t="n">
        <f aca="false">F314*O314</f>
        <v>0</v>
      </c>
      <c r="AL314" s="94"/>
      <c r="AM314" s="90" t="e">
        <f aca="false">-CHOOSE($G$3,AC314-AE314,AE314-AC314)</f>
        <v>#VALUE!</v>
      </c>
      <c r="AN314" s="90" t="e">
        <f aca="false">-CHOOSE($G$3,AF314-AH314,AH314-AF314)</f>
        <v>#VALUE!</v>
      </c>
      <c r="AO314" s="90" t="e">
        <f aca="false">-CHOOSE($G$3,AI314-AL314,AK314-AI314)</f>
        <v>#VALUE!</v>
      </c>
      <c r="AP314" s="107" t="e">
        <f aca="false">SUM(AM314:AO314)</f>
        <v>#VALUE!</v>
      </c>
      <c r="AR314" s="90" t="e">
        <f aca="false">-CHOOSE($G$3,AD314-AC314,AC314-AD314)</f>
        <v>#VALUE!</v>
      </c>
      <c r="AS314" s="90" t="e">
        <f aca="false">-CHOOSE($G$3,AG314-AF314,AF314-AG314)</f>
        <v>#VALUE!</v>
      </c>
      <c r="AT314" s="90" t="e">
        <f aca="false">-CHOOSE($G$3,AJ314-AI314,AI314-AJ314:AJ315)</f>
        <v>#VALUE!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91" t="n">
        <f aca="false">AK314+AH314+AE314</f>
        <v>0</v>
      </c>
      <c r="AZ314" s="108"/>
      <c r="BA314" s="118" t="e">
        <f aca="false">'EO9904.1'!AW314</f>
        <v>#VALUE!</v>
      </c>
      <c r="BB314" s="118" t="e">
        <f aca="false">AW314-BA314</f>
        <v>#VALUE!</v>
      </c>
      <c r="BC314" s="108"/>
    </row>
    <row r="315" customFormat="false" ht="12" hidden="false" customHeight="true" outlineLevel="0" collapsed="false">
      <c r="A315" s="25" t="n">
        <f aca="false">EDATE(A314,1)</f>
        <v>46235</v>
      </c>
      <c r="B315" s="114" t="n">
        <f aca="false">'EO9904.1'!B315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98" t="str">
        <f aca="false">VLOOKUP($A315,[1]!Table,MATCH(G$4,[1]!Curves,0))</f>
        <v/>
      </c>
      <c r="H315" s="115" t="str">
        <f aca="false">G315</f>
        <v/>
      </c>
      <c r="I315" s="120" t="n">
        <f aca="false">I303</f>
        <v>2.115</v>
      </c>
      <c r="J315" s="98" t="str">
        <f aca="false">VLOOKUP($A315,[1]!Table,MATCH(J$4,[1]!Curves,0))</f>
        <v/>
      </c>
      <c r="K315" s="115" t="str">
        <f aca="false">J315</f>
        <v/>
      </c>
      <c r="L315" s="103" t="n">
        <f aca="false">L314</f>
        <v>0</v>
      </c>
      <c r="M315" s="98" t="str">
        <f aca="false">VLOOKUP($A315,[1]!Table,MATCH(M$4,[1]!Curves,0))</f>
        <v/>
      </c>
      <c r="N315" s="115" t="str">
        <f aca="false">M315</f>
        <v/>
      </c>
      <c r="O315" s="103" t="n">
        <f aca="false">O314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2.115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e">
        <f aca="false">F315*G315</f>
        <v>#VALUE!</v>
      </c>
      <c r="AD315" s="90" t="e">
        <f aca="false">$F315*H315</f>
        <v>#VALUE!</v>
      </c>
      <c r="AE315" s="90" t="n">
        <f aca="false">$F315*I315</f>
        <v>0</v>
      </c>
      <c r="AF315" s="90" t="e">
        <f aca="false">$F315*J315</f>
        <v>#VALUE!</v>
      </c>
      <c r="AG315" s="90" t="e">
        <f aca="false">$F315*K315</f>
        <v>#VALUE!</v>
      </c>
      <c r="AH315" s="90" t="n">
        <f aca="false">$F315*L315</f>
        <v>0</v>
      </c>
      <c r="AI315" s="90" t="e">
        <f aca="false">$F315*M315</f>
        <v>#VALUE!</v>
      </c>
      <c r="AJ315" s="90" t="e">
        <f aca="false">$F315*N315</f>
        <v>#VALUE!</v>
      </c>
      <c r="AK315" s="90" t="n">
        <f aca="false">F315*O315</f>
        <v>0</v>
      </c>
      <c r="AL315" s="94"/>
      <c r="AM315" s="90" t="e">
        <f aca="false">-CHOOSE($G$3,AC315-AE315,AE315-AC315)</f>
        <v>#VALUE!</v>
      </c>
      <c r="AN315" s="90" t="e">
        <f aca="false">-CHOOSE($G$3,AF315-AH315,AH315-AF315)</f>
        <v>#VALUE!</v>
      </c>
      <c r="AO315" s="90" t="e">
        <f aca="false">-CHOOSE($G$3,AI315-AL315,AK315-AI315)</f>
        <v>#VALUE!</v>
      </c>
      <c r="AP315" s="107" t="e">
        <f aca="false">SUM(AM315:AO315)</f>
        <v>#VALUE!</v>
      </c>
      <c r="AR315" s="90" t="e">
        <f aca="false">-CHOOSE($G$3,AD315-AC315,AC315-AD315)</f>
        <v>#VALUE!</v>
      </c>
      <c r="AS315" s="90" t="e">
        <f aca="false">-CHOOSE($G$3,AG315-AF315,AF315-AG315)</f>
        <v>#VALUE!</v>
      </c>
      <c r="AT315" s="90" t="e">
        <f aca="false">-CHOOSE($G$3,AJ315-AI315,AI315-AJ315:AJ316)</f>
        <v>#VALUE!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91" t="n">
        <f aca="false">AK315+AH315+AE315</f>
        <v>0</v>
      </c>
      <c r="AZ315" s="108"/>
      <c r="BA315" s="118" t="e">
        <f aca="false">'EO9904.1'!AW315</f>
        <v>#VALUE!</v>
      </c>
      <c r="BB315" s="118" t="e">
        <f aca="false">AW315-BA315</f>
        <v>#VALUE!</v>
      </c>
      <c r="BC315" s="108"/>
    </row>
    <row r="316" customFormat="false" ht="12" hidden="false" customHeight="true" outlineLevel="0" collapsed="false">
      <c r="A316" s="25" t="n">
        <f aca="false">EDATE(A315,1)</f>
        <v>46266</v>
      </c>
      <c r="B316" s="114" t="n">
        <f aca="false">'EO9904.1'!B316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98" t="str">
        <f aca="false">VLOOKUP($A316,[1]!Table,MATCH(G$4,[1]!Curves,0))</f>
        <v/>
      </c>
      <c r="H316" s="115" t="str">
        <f aca="false">G316</f>
        <v/>
      </c>
      <c r="I316" s="120" t="n">
        <f aca="false">I304</f>
        <v>2.115</v>
      </c>
      <c r="J316" s="98" t="str">
        <f aca="false">VLOOKUP($A316,[1]!Table,MATCH(J$4,[1]!Curves,0))</f>
        <v/>
      </c>
      <c r="K316" s="115" t="str">
        <f aca="false">J316</f>
        <v/>
      </c>
      <c r="L316" s="103" t="n">
        <f aca="false">L315</f>
        <v>0</v>
      </c>
      <c r="M316" s="98" t="str">
        <f aca="false">VLOOKUP($A316,[1]!Table,MATCH(M$4,[1]!Curves,0))</f>
        <v/>
      </c>
      <c r="N316" s="115" t="str">
        <f aca="false">M316</f>
        <v/>
      </c>
      <c r="O316" s="103" t="n">
        <f aca="false">O315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2.115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e">
        <f aca="false">F316*G316</f>
        <v>#VALUE!</v>
      </c>
      <c r="AD316" s="90" t="e">
        <f aca="false">$F316*H316</f>
        <v>#VALUE!</v>
      </c>
      <c r="AE316" s="90" t="n">
        <f aca="false">$F316*I316</f>
        <v>0</v>
      </c>
      <c r="AF316" s="90" t="e">
        <f aca="false">$F316*J316</f>
        <v>#VALUE!</v>
      </c>
      <c r="AG316" s="90" t="e">
        <f aca="false">$F316*K316</f>
        <v>#VALUE!</v>
      </c>
      <c r="AH316" s="90" t="n">
        <f aca="false">$F316*L316</f>
        <v>0</v>
      </c>
      <c r="AI316" s="90" t="e">
        <f aca="false">$F316*M316</f>
        <v>#VALUE!</v>
      </c>
      <c r="AJ316" s="90" t="e">
        <f aca="false">$F316*N316</f>
        <v>#VALUE!</v>
      </c>
      <c r="AK316" s="90" t="n">
        <f aca="false">F316*O316</f>
        <v>0</v>
      </c>
      <c r="AL316" s="94"/>
      <c r="AM316" s="90" t="e">
        <f aca="false">-CHOOSE($G$3,AC316-AE316,AE316-AC316)</f>
        <v>#VALUE!</v>
      </c>
      <c r="AN316" s="90" t="e">
        <f aca="false">-CHOOSE($G$3,AF316-AH316,AH316-AF316)</f>
        <v>#VALUE!</v>
      </c>
      <c r="AO316" s="90" t="e">
        <f aca="false">-CHOOSE($G$3,AI316-AL316,AK316-AI316)</f>
        <v>#VALUE!</v>
      </c>
      <c r="AP316" s="107" t="e">
        <f aca="false">SUM(AM316:AO316)</f>
        <v>#VALUE!</v>
      </c>
      <c r="AR316" s="90" t="e">
        <f aca="false">-CHOOSE($G$3,AD316-AC316,AC316-AD316)</f>
        <v>#VALUE!</v>
      </c>
      <c r="AS316" s="90" t="e">
        <f aca="false">-CHOOSE($G$3,AG316-AF316,AF316-AG316)</f>
        <v>#VALUE!</v>
      </c>
      <c r="AT316" s="90" t="e">
        <f aca="false">-CHOOSE($G$3,AJ316-AI316,AI316-AJ316:AJ317)</f>
        <v>#VALUE!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91" t="n">
        <f aca="false">AK316+AH316+AE316</f>
        <v>0</v>
      </c>
      <c r="AZ316" s="108"/>
      <c r="BA316" s="118" t="e">
        <f aca="false">'EO9904.1'!AW316</f>
        <v>#VALUE!</v>
      </c>
      <c r="BB316" s="118" t="e">
        <f aca="false">AW316-BA316</f>
        <v>#VALUE!</v>
      </c>
      <c r="BC316" s="108"/>
    </row>
    <row r="317" customFormat="false" ht="12" hidden="false" customHeight="true" outlineLevel="0" collapsed="false">
      <c r="A317" s="25" t="n">
        <f aca="false">EDATE(A316,1)</f>
        <v>46296</v>
      </c>
      <c r="B317" s="114" t="n">
        <f aca="false">'EO9904.1'!B317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98" t="str">
        <f aca="false">VLOOKUP($A317,[1]!Table,MATCH(G$4,[1]!Curves,0))</f>
        <v/>
      </c>
      <c r="H317" s="115" t="str">
        <f aca="false">G317</f>
        <v/>
      </c>
      <c r="I317" s="120" t="n">
        <f aca="false">I305</f>
        <v>2.115</v>
      </c>
      <c r="J317" s="98" t="str">
        <f aca="false">VLOOKUP($A317,[1]!Table,MATCH(J$4,[1]!Curves,0))</f>
        <v/>
      </c>
      <c r="K317" s="115" t="str">
        <f aca="false">J317</f>
        <v/>
      </c>
      <c r="L317" s="103" t="n">
        <f aca="false">L316</f>
        <v>0</v>
      </c>
      <c r="M317" s="98" t="str">
        <f aca="false">VLOOKUP($A317,[1]!Table,MATCH(M$4,[1]!Curves,0))</f>
        <v/>
      </c>
      <c r="N317" s="115" t="str">
        <f aca="false">M317</f>
        <v/>
      </c>
      <c r="O317" s="103" t="n">
        <f aca="false">O316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2.115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e">
        <f aca="false">F317*G317</f>
        <v>#VALUE!</v>
      </c>
      <c r="AD317" s="90" t="e">
        <f aca="false">$F317*H317</f>
        <v>#VALUE!</v>
      </c>
      <c r="AE317" s="90" t="n">
        <f aca="false">$F317*I317</f>
        <v>0</v>
      </c>
      <c r="AF317" s="90" t="e">
        <f aca="false">$F317*J317</f>
        <v>#VALUE!</v>
      </c>
      <c r="AG317" s="90" t="e">
        <f aca="false">$F317*K317</f>
        <v>#VALUE!</v>
      </c>
      <c r="AH317" s="90" t="n">
        <f aca="false">$F317*L317</f>
        <v>0</v>
      </c>
      <c r="AI317" s="90" t="e">
        <f aca="false">$F317*M317</f>
        <v>#VALUE!</v>
      </c>
      <c r="AJ317" s="90" t="e">
        <f aca="false">$F317*N317</f>
        <v>#VALUE!</v>
      </c>
      <c r="AK317" s="90" t="n">
        <f aca="false">F317*O317</f>
        <v>0</v>
      </c>
      <c r="AL317" s="94"/>
      <c r="AM317" s="90" t="e">
        <f aca="false">-CHOOSE($G$3,AC317-AE317,AE317-AC317)</f>
        <v>#VALUE!</v>
      </c>
      <c r="AN317" s="90" t="e">
        <f aca="false">-CHOOSE($G$3,AF317-AH317,AH317-AF317)</f>
        <v>#VALUE!</v>
      </c>
      <c r="AO317" s="90" t="e">
        <f aca="false">-CHOOSE($G$3,AI317-AL317,AK317-AI317)</f>
        <v>#VALUE!</v>
      </c>
      <c r="AP317" s="107" t="e">
        <f aca="false">SUM(AM317:AO317)</f>
        <v>#VALUE!</v>
      </c>
      <c r="AR317" s="90" t="e">
        <f aca="false">-CHOOSE($G$3,AD317-AC317,AC317-AD317)</f>
        <v>#VALUE!</v>
      </c>
      <c r="AS317" s="90" t="e">
        <f aca="false">-CHOOSE($G$3,AG317-AF317,AF317-AG317)</f>
        <v>#VALUE!</v>
      </c>
      <c r="AT317" s="90" t="e">
        <f aca="false">-CHOOSE($G$3,AJ317-AI317,AI317-AJ317:AJ318)</f>
        <v>#VALUE!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91" t="n">
        <f aca="false">AK317+AH317+AE317</f>
        <v>0</v>
      </c>
      <c r="AZ317" s="108"/>
      <c r="BA317" s="118" t="e">
        <f aca="false">'EO9904.1'!AW317</f>
        <v>#VALUE!</v>
      </c>
      <c r="BB317" s="118" t="e">
        <f aca="false">AW317-BA317</f>
        <v>#VALUE!</v>
      </c>
      <c r="BC317" s="108"/>
    </row>
    <row r="318" customFormat="false" ht="12" hidden="false" customHeight="true" outlineLevel="0" collapsed="false">
      <c r="A318" s="25" t="n">
        <f aca="false">EDATE(A317,1)</f>
        <v>46327</v>
      </c>
      <c r="B318" s="114" t="n">
        <f aca="false">'EO9904.1'!B318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98" t="str">
        <f aca="false">VLOOKUP($A318,[1]!Table,MATCH(G$4,[1]!Curves,0))</f>
        <v/>
      </c>
      <c r="H318" s="115" t="str">
        <f aca="false">G318</f>
        <v/>
      </c>
      <c r="I318" s="120" t="n">
        <f aca="false">I306</f>
        <v>2.115</v>
      </c>
      <c r="J318" s="98" t="str">
        <f aca="false">VLOOKUP($A318,[1]!Table,MATCH(J$4,[1]!Curves,0))</f>
        <v/>
      </c>
      <c r="K318" s="115" t="str">
        <f aca="false">J318</f>
        <v/>
      </c>
      <c r="L318" s="103" t="n">
        <f aca="false">L317</f>
        <v>0</v>
      </c>
      <c r="M318" s="98" t="str">
        <f aca="false">VLOOKUP($A318,[1]!Table,MATCH(M$4,[1]!Curves,0))</f>
        <v/>
      </c>
      <c r="N318" s="115" t="str">
        <f aca="false">M318</f>
        <v/>
      </c>
      <c r="O318" s="103" t="n">
        <f aca="false">O317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2.115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e">
        <f aca="false">F318*G318</f>
        <v>#VALUE!</v>
      </c>
      <c r="AD318" s="90" t="e">
        <f aca="false">$F318*H318</f>
        <v>#VALUE!</v>
      </c>
      <c r="AE318" s="90" t="n">
        <f aca="false">$F318*I318</f>
        <v>0</v>
      </c>
      <c r="AF318" s="90" t="e">
        <f aca="false">$F318*J318</f>
        <v>#VALUE!</v>
      </c>
      <c r="AG318" s="90" t="e">
        <f aca="false">$F318*K318</f>
        <v>#VALUE!</v>
      </c>
      <c r="AH318" s="90" t="n">
        <f aca="false">$F318*L318</f>
        <v>0</v>
      </c>
      <c r="AI318" s="90" t="e">
        <f aca="false">$F318*M318</f>
        <v>#VALUE!</v>
      </c>
      <c r="AJ318" s="90" t="e">
        <f aca="false">$F318*N318</f>
        <v>#VALUE!</v>
      </c>
      <c r="AK318" s="90" t="n">
        <f aca="false">F318*O318</f>
        <v>0</v>
      </c>
      <c r="AL318" s="94"/>
      <c r="AM318" s="90" t="e">
        <f aca="false">-CHOOSE($G$3,AC318-AE318,AE318-AC318)</f>
        <v>#VALUE!</v>
      </c>
      <c r="AN318" s="90" t="e">
        <f aca="false">-CHOOSE($G$3,AF318-AH318,AH318-AF318)</f>
        <v>#VALUE!</v>
      </c>
      <c r="AO318" s="90" t="e">
        <f aca="false">-CHOOSE($G$3,AI318-AL318,AK318-AI318)</f>
        <v>#VALUE!</v>
      </c>
      <c r="AP318" s="107" t="e">
        <f aca="false">SUM(AM318:AO318)</f>
        <v>#VALUE!</v>
      </c>
      <c r="AR318" s="90" t="e">
        <f aca="false">-CHOOSE($G$3,AD318-AC318,AC318-AD318)</f>
        <v>#VALUE!</v>
      </c>
      <c r="AS318" s="90" t="e">
        <f aca="false">-CHOOSE($G$3,AG318-AF318,AF318-AG318)</f>
        <v>#VALUE!</v>
      </c>
      <c r="AT318" s="90" t="e">
        <f aca="false">-CHOOSE($G$3,AJ318-AI318,AI318-AJ318:AJ319)</f>
        <v>#VALUE!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91" t="n">
        <f aca="false">AK318+AH318+AE318</f>
        <v>0</v>
      </c>
      <c r="AZ318" s="108"/>
      <c r="BA318" s="118" t="e">
        <f aca="false">'EO9904.1'!AW318</f>
        <v>#VALUE!</v>
      </c>
      <c r="BB318" s="118" t="e">
        <f aca="false">AW318-BA318</f>
        <v>#VALUE!</v>
      </c>
      <c r="BC318" s="108"/>
    </row>
    <row r="319" customFormat="false" ht="12" hidden="false" customHeight="true" outlineLevel="0" collapsed="false">
      <c r="A319" s="25" t="n">
        <f aca="false">EDATE(A318,1)</f>
        <v>46357</v>
      </c>
      <c r="B319" s="114" t="n">
        <f aca="false">'EO9904.1'!B319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98" t="str">
        <f aca="false">VLOOKUP($A319,[1]!Table,MATCH(G$4,[1]!Curves,0))</f>
        <v/>
      </c>
      <c r="H319" s="115" t="str">
        <f aca="false">G319</f>
        <v/>
      </c>
      <c r="I319" s="120" t="n">
        <f aca="false">I307</f>
        <v>2.115</v>
      </c>
      <c r="J319" s="98" t="str">
        <f aca="false">VLOOKUP($A319,[1]!Table,MATCH(J$4,[1]!Curves,0))</f>
        <v/>
      </c>
      <c r="K319" s="115" t="str">
        <f aca="false">J319</f>
        <v/>
      </c>
      <c r="L319" s="103" t="n">
        <f aca="false">L318</f>
        <v>0</v>
      </c>
      <c r="M319" s="98" t="str">
        <f aca="false">VLOOKUP($A319,[1]!Table,MATCH(M$4,[1]!Curves,0))</f>
        <v/>
      </c>
      <c r="N319" s="115" t="str">
        <f aca="false">M319</f>
        <v/>
      </c>
      <c r="O319" s="103" t="n">
        <f aca="false">O318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2.115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e">
        <f aca="false">F319*G319</f>
        <v>#VALUE!</v>
      </c>
      <c r="AD319" s="90" t="e">
        <f aca="false">$F319*H319</f>
        <v>#VALUE!</v>
      </c>
      <c r="AE319" s="90" t="n">
        <f aca="false">$F319*I319</f>
        <v>0</v>
      </c>
      <c r="AF319" s="90" t="e">
        <f aca="false">$F319*J319</f>
        <v>#VALUE!</v>
      </c>
      <c r="AG319" s="90" t="e">
        <f aca="false">$F319*K319</f>
        <v>#VALUE!</v>
      </c>
      <c r="AH319" s="90" t="n">
        <f aca="false">$F319*L319</f>
        <v>0</v>
      </c>
      <c r="AI319" s="90" t="e">
        <f aca="false">$F319*M319</f>
        <v>#VALUE!</v>
      </c>
      <c r="AJ319" s="90" t="e">
        <f aca="false">$F319*N319</f>
        <v>#VALUE!</v>
      </c>
      <c r="AK319" s="90" t="n">
        <f aca="false">F319*O319</f>
        <v>0</v>
      </c>
      <c r="AL319" s="94"/>
      <c r="AM319" s="90" t="e">
        <f aca="false">-CHOOSE($G$3,AC319-AE319,AE319-AC319)</f>
        <v>#VALUE!</v>
      </c>
      <c r="AN319" s="90" t="e">
        <f aca="false">-CHOOSE($G$3,AF319-AH319,AH319-AF319)</f>
        <v>#VALUE!</v>
      </c>
      <c r="AO319" s="90" t="e">
        <f aca="false">-CHOOSE($G$3,AI319-AL319,AK319-AI319)</f>
        <v>#VALUE!</v>
      </c>
      <c r="AP319" s="107" t="e">
        <f aca="false">SUM(AM319:AO319)</f>
        <v>#VALUE!</v>
      </c>
      <c r="AR319" s="90" t="e">
        <f aca="false">-CHOOSE($G$3,AD319-AC319,AC319-AD319)</f>
        <v>#VALUE!</v>
      </c>
      <c r="AS319" s="90" t="e">
        <f aca="false">-CHOOSE($G$3,AG319-AF319,AF319-AG319)</f>
        <v>#VALUE!</v>
      </c>
      <c r="AT319" s="90" t="e">
        <f aca="false">-CHOOSE($G$3,AJ319-AI319,AI319-AJ319:AJ320)</f>
        <v>#VALUE!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91" t="n">
        <f aca="false">AK319+AH319+AE319</f>
        <v>0</v>
      </c>
      <c r="AZ319" s="108"/>
      <c r="BA319" s="118" t="e">
        <f aca="false">'EO9904.1'!AW319</f>
        <v>#VALUE!</v>
      </c>
      <c r="BB319" s="118" t="e">
        <f aca="false">AW319-BA319</f>
        <v>#VALUE!</v>
      </c>
      <c r="BC319" s="108"/>
    </row>
    <row r="320" customFormat="false" ht="12" hidden="false" customHeight="true" outlineLevel="0" collapsed="false">
      <c r="A320" s="25" t="n">
        <f aca="false">EDATE(A319,1)</f>
        <v>46388</v>
      </c>
      <c r="B320" s="114" t="n">
        <f aca="false">'EO9904.1'!B320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98" t="str">
        <f aca="false">VLOOKUP($A320,[1]!Table,MATCH(G$4,[1]!Curves,0))</f>
        <v/>
      </c>
      <c r="H320" s="115" t="str">
        <f aca="false">G320</f>
        <v/>
      </c>
      <c r="I320" s="120" t="n">
        <f aca="false">I308</f>
        <v>2.115</v>
      </c>
      <c r="J320" s="98" t="str">
        <f aca="false">VLOOKUP($A320,[1]!Table,MATCH(J$4,[1]!Curves,0))</f>
        <v/>
      </c>
      <c r="K320" s="115" t="str">
        <f aca="false">J320</f>
        <v/>
      </c>
      <c r="L320" s="103" t="n">
        <f aca="false">L319</f>
        <v>0</v>
      </c>
      <c r="M320" s="98" t="str">
        <f aca="false">VLOOKUP($A320,[1]!Table,MATCH(M$4,[1]!Curves,0))</f>
        <v/>
      </c>
      <c r="N320" s="115" t="str">
        <f aca="false">M320</f>
        <v/>
      </c>
      <c r="O320" s="103" t="n">
        <f aca="false">O319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2.115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e">
        <f aca="false">F320*G320</f>
        <v>#VALUE!</v>
      </c>
      <c r="AD320" s="90" t="e">
        <f aca="false">$F320*H320</f>
        <v>#VALUE!</v>
      </c>
      <c r="AE320" s="90" t="n">
        <f aca="false">$F320*I320</f>
        <v>0</v>
      </c>
      <c r="AF320" s="90" t="e">
        <f aca="false">$F320*J320</f>
        <v>#VALUE!</v>
      </c>
      <c r="AG320" s="90" t="e">
        <f aca="false">$F320*K320</f>
        <v>#VALUE!</v>
      </c>
      <c r="AH320" s="90" t="n">
        <f aca="false">$F320*L320</f>
        <v>0</v>
      </c>
      <c r="AI320" s="90" t="e">
        <f aca="false">$F320*M320</f>
        <v>#VALUE!</v>
      </c>
      <c r="AJ320" s="90" t="e">
        <f aca="false">$F320*N320</f>
        <v>#VALUE!</v>
      </c>
      <c r="AK320" s="90" t="n">
        <f aca="false">F320*O320</f>
        <v>0</v>
      </c>
      <c r="AL320" s="94"/>
      <c r="AM320" s="90" t="e">
        <f aca="false">-CHOOSE($G$3,AC320-AE320,AE320-AC320)</f>
        <v>#VALUE!</v>
      </c>
      <c r="AN320" s="90" t="e">
        <f aca="false">-CHOOSE($G$3,AF320-AH320,AH320-AF320)</f>
        <v>#VALUE!</v>
      </c>
      <c r="AO320" s="90" t="e">
        <f aca="false">-CHOOSE($G$3,AI320-AL320,AK320-AI320)</f>
        <v>#VALUE!</v>
      </c>
      <c r="AP320" s="107" t="e">
        <f aca="false">SUM(AM320:AO320)</f>
        <v>#VALUE!</v>
      </c>
      <c r="AR320" s="90" t="e">
        <f aca="false">-CHOOSE($G$3,AD320-AC320,AC320-AD320)</f>
        <v>#VALUE!</v>
      </c>
      <c r="AS320" s="90" t="e">
        <f aca="false">-CHOOSE($G$3,AG320-AF320,AF320-AG320)</f>
        <v>#VALUE!</v>
      </c>
      <c r="AT320" s="90" t="e">
        <f aca="false">-CHOOSE($G$3,AJ320-AI320,AI320-AJ320:AJ321)</f>
        <v>#VALUE!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91" t="n">
        <f aca="false">AK320+AH320+AE320</f>
        <v>0</v>
      </c>
      <c r="AZ320" s="108"/>
      <c r="BA320" s="118" t="e">
        <f aca="false">'EO9904.1'!AW320</f>
        <v>#VALUE!</v>
      </c>
      <c r="BB320" s="118" t="e">
        <f aca="false">AW320-BA320</f>
        <v>#VALUE!</v>
      </c>
      <c r="BC320" s="108"/>
    </row>
    <row r="321" customFormat="false" ht="12" hidden="false" customHeight="true" outlineLevel="0" collapsed="false">
      <c r="A321" s="25" t="n">
        <f aca="false">EDATE(A320,1)</f>
        <v>46419</v>
      </c>
      <c r="B321" s="114" t="n">
        <f aca="false">'EO9904.1'!B321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98" t="str">
        <f aca="false">VLOOKUP($A321,[1]!Table,MATCH(G$4,[1]!Curves,0))</f>
        <v/>
      </c>
      <c r="H321" s="115" t="str">
        <f aca="false">G321</f>
        <v/>
      </c>
      <c r="I321" s="120" t="n">
        <f aca="false">I309</f>
        <v>2.115</v>
      </c>
      <c r="J321" s="98" t="str">
        <f aca="false">VLOOKUP($A321,[1]!Table,MATCH(J$4,[1]!Curves,0))</f>
        <v/>
      </c>
      <c r="K321" s="115" t="str">
        <f aca="false">J321</f>
        <v/>
      </c>
      <c r="L321" s="103" t="n">
        <f aca="false">L320</f>
        <v>0</v>
      </c>
      <c r="M321" s="98" t="str">
        <f aca="false">VLOOKUP($A321,[1]!Table,MATCH(M$4,[1]!Curves,0))</f>
        <v/>
      </c>
      <c r="N321" s="115" t="str">
        <f aca="false">M321</f>
        <v/>
      </c>
      <c r="O321" s="103" t="n">
        <f aca="false">O320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2.115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e">
        <f aca="false">F321*G321</f>
        <v>#VALUE!</v>
      </c>
      <c r="AD321" s="90" t="e">
        <f aca="false">$F321*H321</f>
        <v>#VALUE!</v>
      </c>
      <c r="AE321" s="90" t="n">
        <f aca="false">$F321*I321</f>
        <v>0</v>
      </c>
      <c r="AF321" s="90" t="e">
        <f aca="false">$F321*J321</f>
        <v>#VALUE!</v>
      </c>
      <c r="AG321" s="90" t="e">
        <f aca="false">$F321*K321</f>
        <v>#VALUE!</v>
      </c>
      <c r="AH321" s="90" t="n">
        <f aca="false">$F321*L321</f>
        <v>0</v>
      </c>
      <c r="AI321" s="90" t="e">
        <f aca="false">$F321*M321</f>
        <v>#VALUE!</v>
      </c>
      <c r="AJ321" s="90" t="e">
        <f aca="false">$F321*N321</f>
        <v>#VALUE!</v>
      </c>
      <c r="AK321" s="90" t="n">
        <f aca="false">F321*O321</f>
        <v>0</v>
      </c>
      <c r="AL321" s="94"/>
      <c r="AM321" s="90" t="e">
        <f aca="false">-CHOOSE($G$3,AC321-AE321,AE321-AC321)</f>
        <v>#VALUE!</v>
      </c>
      <c r="AN321" s="90" t="e">
        <f aca="false">-CHOOSE($G$3,AF321-AH321,AH321-AF321)</f>
        <v>#VALUE!</v>
      </c>
      <c r="AO321" s="90" t="e">
        <f aca="false">-CHOOSE($G$3,AI321-AL321,AK321-AI321)</f>
        <v>#VALUE!</v>
      </c>
      <c r="AP321" s="107" t="e">
        <f aca="false">SUM(AM321:AO321)</f>
        <v>#VALUE!</v>
      </c>
      <c r="AR321" s="90" t="e">
        <f aca="false">-CHOOSE($G$3,AD321-AC321,AC321-AD321)</f>
        <v>#VALUE!</v>
      </c>
      <c r="AS321" s="90" t="e">
        <f aca="false">-CHOOSE($G$3,AG321-AF321,AF321-AG321)</f>
        <v>#VALUE!</v>
      </c>
      <c r="AT321" s="90" t="e">
        <f aca="false">-CHOOSE($G$3,AJ321-AI321,AI321-AJ321:AJ322)</f>
        <v>#VALUE!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91" t="n">
        <f aca="false">AK321+AH321+AE321</f>
        <v>0</v>
      </c>
      <c r="AZ321" s="108"/>
      <c r="BA321" s="118" t="e">
        <f aca="false">'EO9904.1'!AW321</f>
        <v>#VALUE!</v>
      </c>
      <c r="BB321" s="118" t="e">
        <f aca="false">AW321-BA321</f>
        <v>#VALUE!</v>
      </c>
      <c r="BC321" s="108"/>
    </row>
    <row r="322" customFormat="false" ht="12" hidden="false" customHeight="true" outlineLevel="0" collapsed="false">
      <c r="A322" s="25" t="n">
        <f aca="false">EDATE(A321,1)</f>
        <v>46447</v>
      </c>
      <c r="B322" s="114" t="n">
        <f aca="false">'EO9904.1'!B322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98" t="str">
        <f aca="false">VLOOKUP($A322,[1]!Table,MATCH(G$4,[1]!Curves,0))</f>
        <v/>
      </c>
      <c r="H322" s="115" t="str">
        <f aca="false">G322</f>
        <v/>
      </c>
      <c r="I322" s="120" t="n">
        <f aca="false">I310</f>
        <v>2.115</v>
      </c>
      <c r="J322" s="98" t="str">
        <f aca="false">VLOOKUP($A322,[1]!Table,MATCH(J$4,[1]!Curves,0))</f>
        <v/>
      </c>
      <c r="K322" s="115" t="str">
        <f aca="false">J322</f>
        <v/>
      </c>
      <c r="L322" s="103" t="n">
        <f aca="false">L321</f>
        <v>0</v>
      </c>
      <c r="M322" s="98" t="str">
        <f aca="false">VLOOKUP($A322,[1]!Table,MATCH(M$4,[1]!Curves,0))</f>
        <v/>
      </c>
      <c r="N322" s="115" t="str">
        <f aca="false">M322</f>
        <v/>
      </c>
      <c r="O322" s="103" t="n">
        <f aca="false">O321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2.115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e">
        <f aca="false">F322*G322</f>
        <v>#VALUE!</v>
      </c>
      <c r="AD322" s="90" t="e">
        <f aca="false">$F322*H322</f>
        <v>#VALUE!</v>
      </c>
      <c r="AE322" s="90" t="n">
        <f aca="false">$F322*I322</f>
        <v>0</v>
      </c>
      <c r="AF322" s="90" t="e">
        <f aca="false">$F322*J322</f>
        <v>#VALUE!</v>
      </c>
      <c r="AG322" s="90" t="e">
        <f aca="false">$F322*K322</f>
        <v>#VALUE!</v>
      </c>
      <c r="AH322" s="90" t="n">
        <f aca="false">$F322*L322</f>
        <v>0</v>
      </c>
      <c r="AI322" s="90" t="e">
        <f aca="false">$F322*M322</f>
        <v>#VALUE!</v>
      </c>
      <c r="AJ322" s="90" t="e">
        <f aca="false">$F322*N322</f>
        <v>#VALUE!</v>
      </c>
      <c r="AK322" s="90" t="n">
        <f aca="false">F322*O322</f>
        <v>0</v>
      </c>
      <c r="AL322" s="94"/>
      <c r="AM322" s="90" t="e">
        <f aca="false">-CHOOSE($G$3,AC322-AE322,AE322-AC322)</f>
        <v>#VALUE!</v>
      </c>
      <c r="AN322" s="90" t="e">
        <f aca="false">-CHOOSE($G$3,AF322-AH322,AH322-AF322)</f>
        <v>#VALUE!</v>
      </c>
      <c r="AO322" s="90" t="e">
        <f aca="false">-CHOOSE($G$3,AI322-AL322,AK322-AI322)</f>
        <v>#VALUE!</v>
      </c>
      <c r="AP322" s="107" t="e">
        <f aca="false">SUM(AM322:AO322)</f>
        <v>#VALUE!</v>
      </c>
      <c r="AR322" s="90" t="e">
        <f aca="false">-CHOOSE($G$3,AD322-AC322,AC322-AD322)</f>
        <v>#VALUE!</v>
      </c>
      <c r="AS322" s="90" t="e">
        <f aca="false">-CHOOSE($G$3,AG322-AF322,AF322-AG322)</f>
        <v>#VALUE!</v>
      </c>
      <c r="AT322" s="90" t="e">
        <f aca="false">-CHOOSE($G$3,AJ322-AI322,AI322-AJ322:AJ323)</f>
        <v>#VALUE!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91" t="n">
        <f aca="false">AK322+AH322+AE322</f>
        <v>0</v>
      </c>
      <c r="AZ322" s="108"/>
      <c r="BA322" s="118" t="e">
        <f aca="false">'EO9904.1'!AW322</f>
        <v>#VALUE!</v>
      </c>
      <c r="BB322" s="118" t="e">
        <f aca="false">AW322-BA322</f>
        <v>#VALUE!</v>
      </c>
      <c r="BC322" s="108"/>
    </row>
    <row r="323" customFormat="false" ht="12" hidden="false" customHeight="true" outlineLevel="0" collapsed="false">
      <c r="A323" s="25" t="n">
        <f aca="false">EDATE(A322,1)</f>
        <v>46478</v>
      </c>
      <c r="B323" s="114" t="n">
        <f aca="false">'EO9904.1'!B323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98" t="str">
        <f aca="false">VLOOKUP($A323,[1]!Table,MATCH(G$4,[1]!Curves,0))</f>
        <v/>
      </c>
      <c r="H323" s="115" t="str">
        <f aca="false">G323</f>
        <v/>
      </c>
      <c r="I323" s="120" t="n">
        <f aca="false">I311</f>
        <v>2.115</v>
      </c>
      <c r="J323" s="98" t="str">
        <f aca="false">VLOOKUP($A323,[1]!Table,MATCH(J$4,[1]!Curves,0))</f>
        <v/>
      </c>
      <c r="K323" s="115" t="str">
        <f aca="false">J323</f>
        <v/>
      </c>
      <c r="L323" s="103" t="n">
        <f aca="false">L322</f>
        <v>0</v>
      </c>
      <c r="M323" s="98" t="str">
        <f aca="false">VLOOKUP($A323,[1]!Table,MATCH(M$4,[1]!Curves,0))</f>
        <v/>
      </c>
      <c r="N323" s="115" t="str">
        <f aca="false">M323</f>
        <v/>
      </c>
      <c r="O323" s="103" t="n">
        <f aca="false">O322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2.115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e">
        <f aca="false">F323*G323</f>
        <v>#VALUE!</v>
      </c>
      <c r="AD323" s="90" t="e">
        <f aca="false">$F323*H323</f>
        <v>#VALUE!</v>
      </c>
      <c r="AE323" s="90" t="n">
        <f aca="false">$F323*I323</f>
        <v>0</v>
      </c>
      <c r="AF323" s="90" t="e">
        <f aca="false">$F323*J323</f>
        <v>#VALUE!</v>
      </c>
      <c r="AG323" s="90" t="e">
        <f aca="false">$F323*K323</f>
        <v>#VALUE!</v>
      </c>
      <c r="AH323" s="90" t="n">
        <f aca="false">$F323*L323</f>
        <v>0</v>
      </c>
      <c r="AI323" s="90" t="e">
        <f aca="false">$F323*M323</f>
        <v>#VALUE!</v>
      </c>
      <c r="AJ323" s="90" t="e">
        <f aca="false">$F323*N323</f>
        <v>#VALUE!</v>
      </c>
      <c r="AK323" s="90" t="n">
        <f aca="false">F323*O323</f>
        <v>0</v>
      </c>
      <c r="AL323" s="94"/>
      <c r="AM323" s="90" t="e">
        <f aca="false">-CHOOSE($G$3,AC323-AE323,AE323-AC323)</f>
        <v>#VALUE!</v>
      </c>
      <c r="AN323" s="90" t="e">
        <f aca="false">-CHOOSE($G$3,AF323-AH323,AH323-AF323)</f>
        <v>#VALUE!</v>
      </c>
      <c r="AO323" s="90" t="e">
        <f aca="false">-CHOOSE($G$3,AI323-AL323,AK323-AI323)</f>
        <v>#VALUE!</v>
      </c>
      <c r="AP323" s="107" t="e">
        <f aca="false">SUM(AM323:AO323)</f>
        <v>#VALUE!</v>
      </c>
      <c r="AR323" s="90" t="e">
        <f aca="false">-CHOOSE($G$3,AD323-AC323,AC323-AD323)</f>
        <v>#VALUE!</v>
      </c>
      <c r="AS323" s="90" t="e">
        <f aca="false">-CHOOSE($G$3,AG323-AF323,AF323-AG323)</f>
        <v>#VALUE!</v>
      </c>
      <c r="AT323" s="90" t="e">
        <f aca="false">-CHOOSE($G$3,AJ323-AI323,AI323-AJ323:AJ324)</f>
        <v>#VALUE!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91" t="n">
        <f aca="false">AK323+AH323+AE323</f>
        <v>0</v>
      </c>
      <c r="AZ323" s="108"/>
      <c r="BA323" s="118" t="e">
        <f aca="false">'EO9904.1'!AW323</f>
        <v>#VALUE!</v>
      </c>
      <c r="BB323" s="118" t="e">
        <f aca="false">AW323-BA323</f>
        <v>#VALUE!</v>
      </c>
      <c r="BC323" s="108"/>
    </row>
    <row r="324" customFormat="false" ht="12" hidden="false" customHeight="true" outlineLevel="0" collapsed="false">
      <c r="A324" s="25" t="n">
        <f aca="false">EDATE(A323,1)</f>
        <v>46508</v>
      </c>
      <c r="B324" s="114" t="n">
        <f aca="false">'EO9904.1'!B324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98" t="str">
        <f aca="false">VLOOKUP($A324,[1]!Table,MATCH(G$4,[1]!Curves,0))</f>
        <v/>
      </c>
      <c r="H324" s="115" t="str">
        <f aca="false">G324</f>
        <v/>
      </c>
      <c r="I324" s="120" t="n">
        <f aca="false">I312</f>
        <v>2.115</v>
      </c>
      <c r="J324" s="98" t="str">
        <f aca="false">VLOOKUP($A324,[1]!Table,MATCH(J$4,[1]!Curves,0))</f>
        <v/>
      </c>
      <c r="K324" s="115" t="str">
        <f aca="false">J324</f>
        <v/>
      </c>
      <c r="L324" s="103" t="n">
        <f aca="false">L323</f>
        <v>0</v>
      </c>
      <c r="M324" s="98" t="str">
        <f aca="false">VLOOKUP($A324,[1]!Table,MATCH(M$4,[1]!Curves,0))</f>
        <v/>
      </c>
      <c r="N324" s="115" t="str">
        <f aca="false">M324</f>
        <v/>
      </c>
      <c r="O324" s="103" t="n">
        <f aca="false">O323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2.115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e">
        <f aca="false">F324*G324</f>
        <v>#VALUE!</v>
      </c>
      <c r="AD324" s="90" t="e">
        <f aca="false">$F324*H324</f>
        <v>#VALUE!</v>
      </c>
      <c r="AE324" s="90" t="n">
        <f aca="false">$F324*I324</f>
        <v>0</v>
      </c>
      <c r="AF324" s="90" t="e">
        <f aca="false">$F324*J324</f>
        <v>#VALUE!</v>
      </c>
      <c r="AG324" s="90" t="e">
        <f aca="false">$F324*K324</f>
        <v>#VALUE!</v>
      </c>
      <c r="AH324" s="90" t="n">
        <f aca="false">$F324*L324</f>
        <v>0</v>
      </c>
      <c r="AI324" s="90" t="e">
        <f aca="false">$F324*M324</f>
        <v>#VALUE!</v>
      </c>
      <c r="AJ324" s="90" t="e">
        <f aca="false">$F324*N324</f>
        <v>#VALUE!</v>
      </c>
      <c r="AK324" s="90" t="n">
        <f aca="false">F324*O324</f>
        <v>0</v>
      </c>
      <c r="AL324" s="94"/>
      <c r="AM324" s="90" t="e">
        <f aca="false">-CHOOSE($G$3,AC324-AE324,AE324-AC324)</f>
        <v>#VALUE!</v>
      </c>
      <c r="AN324" s="90" t="e">
        <f aca="false">-CHOOSE($G$3,AF324-AH324,AH324-AF324)</f>
        <v>#VALUE!</v>
      </c>
      <c r="AO324" s="90" t="e">
        <f aca="false">-CHOOSE($G$3,AI324-AL324,AK324-AI324)</f>
        <v>#VALUE!</v>
      </c>
      <c r="AP324" s="107" t="e">
        <f aca="false">SUM(AM324:AO324)</f>
        <v>#VALUE!</v>
      </c>
      <c r="AR324" s="90" t="e">
        <f aca="false">-CHOOSE($G$3,AD324-AC324,AC324-AD324)</f>
        <v>#VALUE!</v>
      </c>
      <c r="AS324" s="90" t="e">
        <f aca="false">-CHOOSE($G$3,AG324-AF324,AF324-AG324)</f>
        <v>#VALUE!</v>
      </c>
      <c r="AT324" s="90" t="e">
        <f aca="false">-CHOOSE($G$3,AJ324-AI324,AI324-AJ324:AJ325)</f>
        <v>#VALUE!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91" t="n">
        <f aca="false">AK324+AH324+AE324</f>
        <v>0</v>
      </c>
      <c r="AZ324" s="108"/>
      <c r="BA324" s="118" t="e">
        <f aca="false">'EO9904.1'!AW324</f>
        <v>#VALUE!</v>
      </c>
      <c r="BB324" s="118" t="e">
        <f aca="false">AW324-BA324</f>
        <v>#VALUE!</v>
      </c>
      <c r="BC324" s="108"/>
    </row>
    <row r="325" customFormat="false" ht="12" hidden="false" customHeight="true" outlineLevel="0" collapsed="false">
      <c r="A325" s="25" t="n">
        <f aca="false">EDATE(A324,1)</f>
        <v>46539</v>
      </c>
      <c r="B325" s="114" t="n">
        <f aca="false">'EO9904.1'!B325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98" t="str">
        <f aca="false">VLOOKUP($A325,[1]!Table,MATCH(G$4,[1]!Curves,0))</f>
        <v/>
      </c>
      <c r="H325" s="115" t="str">
        <f aca="false">G325</f>
        <v/>
      </c>
      <c r="I325" s="120" t="n">
        <f aca="false">I313</f>
        <v>2.115</v>
      </c>
      <c r="J325" s="98" t="str">
        <f aca="false">VLOOKUP($A325,[1]!Table,MATCH(J$4,[1]!Curves,0))</f>
        <v/>
      </c>
      <c r="K325" s="115" t="str">
        <f aca="false">J325</f>
        <v/>
      </c>
      <c r="L325" s="103" t="n">
        <f aca="false">L324</f>
        <v>0</v>
      </c>
      <c r="M325" s="98" t="str">
        <f aca="false">VLOOKUP($A325,[1]!Table,MATCH(M$4,[1]!Curves,0))</f>
        <v/>
      </c>
      <c r="N325" s="115" t="str">
        <f aca="false">M325</f>
        <v/>
      </c>
      <c r="O325" s="103" t="n">
        <f aca="false">O324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2.115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e">
        <f aca="false">F325*G325</f>
        <v>#VALUE!</v>
      </c>
      <c r="AD325" s="90" t="e">
        <f aca="false">$F325*H325</f>
        <v>#VALUE!</v>
      </c>
      <c r="AE325" s="90" t="n">
        <f aca="false">$F325*I325</f>
        <v>0</v>
      </c>
      <c r="AF325" s="90" t="e">
        <f aca="false">$F325*J325</f>
        <v>#VALUE!</v>
      </c>
      <c r="AG325" s="90" t="e">
        <f aca="false">$F325*K325</f>
        <v>#VALUE!</v>
      </c>
      <c r="AH325" s="90" t="n">
        <f aca="false">$F325*L325</f>
        <v>0</v>
      </c>
      <c r="AI325" s="90" t="e">
        <f aca="false">$F325*M325</f>
        <v>#VALUE!</v>
      </c>
      <c r="AJ325" s="90" t="e">
        <f aca="false">$F325*N325</f>
        <v>#VALUE!</v>
      </c>
      <c r="AK325" s="90" t="n">
        <f aca="false">F325*O325</f>
        <v>0</v>
      </c>
      <c r="AL325" s="94"/>
      <c r="AM325" s="90" t="e">
        <f aca="false">-CHOOSE($G$3,AC325-AE325,AE325-AC325)</f>
        <v>#VALUE!</v>
      </c>
      <c r="AN325" s="90" t="e">
        <f aca="false">-CHOOSE($G$3,AF325-AH325,AH325-AF325)</f>
        <v>#VALUE!</v>
      </c>
      <c r="AO325" s="90" t="e">
        <f aca="false">-CHOOSE($G$3,AI325-AL325,AK325-AI325)</f>
        <v>#VALUE!</v>
      </c>
      <c r="AP325" s="107" t="e">
        <f aca="false">SUM(AM325:AO325)</f>
        <v>#VALUE!</v>
      </c>
      <c r="AR325" s="90" t="e">
        <f aca="false">-CHOOSE($G$3,AD325-AC325,AC325-AD325)</f>
        <v>#VALUE!</v>
      </c>
      <c r="AS325" s="90" t="e">
        <f aca="false">-CHOOSE($G$3,AG325-AF325,AF325-AG325)</f>
        <v>#VALUE!</v>
      </c>
      <c r="AT325" s="90" t="e">
        <f aca="false">-CHOOSE($G$3,AJ325-AI325,AI325-AJ325:AJ326)</f>
        <v>#VALUE!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91" t="n">
        <f aca="false">AK325+AH325+AE325</f>
        <v>0</v>
      </c>
      <c r="AZ325" s="108"/>
      <c r="BA325" s="118" t="e">
        <f aca="false">'EO9904.1'!AW325</f>
        <v>#VALUE!</v>
      </c>
      <c r="BB325" s="118" t="e">
        <f aca="false">AW325-BA325</f>
        <v>#VALUE!</v>
      </c>
      <c r="BC325" s="108"/>
    </row>
    <row r="326" customFormat="false" ht="12" hidden="false" customHeight="true" outlineLevel="0" collapsed="false">
      <c r="A326" s="25" t="n">
        <f aca="false">EDATE(A325,1)</f>
        <v>46569</v>
      </c>
      <c r="B326" s="114" t="n">
        <f aca="false">'EO9904.1'!B326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98" t="str">
        <f aca="false">VLOOKUP($A326,[1]!Table,MATCH(G$4,[1]!Curves,0))</f>
        <v/>
      </c>
      <c r="H326" s="115" t="str">
        <f aca="false">G326</f>
        <v/>
      </c>
      <c r="I326" s="120" t="n">
        <f aca="false">I314</f>
        <v>2.115</v>
      </c>
      <c r="J326" s="98" t="str">
        <f aca="false">VLOOKUP($A326,[1]!Table,MATCH(J$4,[1]!Curves,0))</f>
        <v/>
      </c>
      <c r="K326" s="115" t="str">
        <f aca="false">J326</f>
        <v/>
      </c>
      <c r="L326" s="103" t="n">
        <f aca="false">L325</f>
        <v>0</v>
      </c>
      <c r="M326" s="98" t="str">
        <f aca="false">VLOOKUP($A326,[1]!Table,MATCH(M$4,[1]!Curves,0))</f>
        <v/>
      </c>
      <c r="N326" s="115" t="str">
        <f aca="false">M326</f>
        <v/>
      </c>
      <c r="O326" s="103" t="n">
        <f aca="false">O325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2.115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e">
        <f aca="false">F326*G326</f>
        <v>#VALUE!</v>
      </c>
      <c r="AD326" s="90" t="e">
        <f aca="false">$F326*H326</f>
        <v>#VALUE!</v>
      </c>
      <c r="AE326" s="90" t="n">
        <f aca="false">$F326*I326</f>
        <v>0</v>
      </c>
      <c r="AF326" s="90" t="e">
        <f aca="false">$F326*J326</f>
        <v>#VALUE!</v>
      </c>
      <c r="AG326" s="90" t="e">
        <f aca="false">$F326*K326</f>
        <v>#VALUE!</v>
      </c>
      <c r="AH326" s="90" t="n">
        <f aca="false">$F326*L326</f>
        <v>0</v>
      </c>
      <c r="AI326" s="90" t="e">
        <f aca="false">$F326*M326</f>
        <v>#VALUE!</v>
      </c>
      <c r="AJ326" s="90" t="e">
        <f aca="false">$F326*N326</f>
        <v>#VALUE!</v>
      </c>
      <c r="AK326" s="90" t="n">
        <f aca="false">F326*O326</f>
        <v>0</v>
      </c>
      <c r="AL326" s="94"/>
      <c r="AM326" s="90" t="e">
        <f aca="false">-CHOOSE($G$3,AC326-AE326,AE326-AC326)</f>
        <v>#VALUE!</v>
      </c>
      <c r="AN326" s="90" t="e">
        <f aca="false">-CHOOSE($G$3,AF326-AH326,AH326-AF326)</f>
        <v>#VALUE!</v>
      </c>
      <c r="AO326" s="90" t="e">
        <f aca="false">-CHOOSE($G$3,AI326-AL326,AK326-AI326)</f>
        <v>#VALUE!</v>
      </c>
      <c r="AP326" s="107" t="e">
        <f aca="false">SUM(AM326:AO326)</f>
        <v>#VALUE!</v>
      </c>
      <c r="AR326" s="90" t="e">
        <f aca="false">-CHOOSE($G$3,AD326-AC326,AC326-AD326)</f>
        <v>#VALUE!</v>
      </c>
      <c r="AS326" s="90" t="e">
        <f aca="false">-CHOOSE($G$3,AG326-AF326,AF326-AG326)</f>
        <v>#VALUE!</v>
      </c>
      <c r="AT326" s="90" t="e">
        <f aca="false">-CHOOSE($G$3,AJ326-AI326,AI326-AJ326:AJ327)</f>
        <v>#VALUE!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91" t="n">
        <f aca="false">AK326+AH326+AE326</f>
        <v>0</v>
      </c>
      <c r="AZ326" s="108"/>
      <c r="BA326" s="118" t="e">
        <f aca="false">'EO9904.1'!AW326</f>
        <v>#VALUE!</v>
      </c>
      <c r="BB326" s="118" t="e">
        <f aca="false">AW326-BA326</f>
        <v>#VALUE!</v>
      </c>
      <c r="BC326" s="108"/>
    </row>
    <row r="327" customFormat="false" ht="12" hidden="false" customHeight="true" outlineLevel="0" collapsed="false">
      <c r="A327" s="25" t="n">
        <f aca="false">EDATE(A326,1)</f>
        <v>46600</v>
      </c>
      <c r="B327" s="114" t="n">
        <f aca="false">'EO9904.1'!B327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98" t="str">
        <f aca="false">VLOOKUP($A327,[1]!Table,MATCH(G$4,[1]!Curves,0))</f>
        <v/>
      </c>
      <c r="H327" s="115" t="str">
        <f aca="false">G327</f>
        <v/>
      </c>
      <c r="I327" s="120" t="n">
        <f aca="false">I315</f>
        <v>2.115</v>
      </c>
      <c r="J327" s="98" t="str">
        <f aca="false">VLOOKUP($A327,[1]!Table,MATCH(J$4,[1]!Curves,0))</f>
        <v/>
      </c>
      <c r="K327" s="115" t="str">
        <f aca="false">J327</f>
        <v/>
      </c>
      <c r="L327" s="103" t="n">
        <f aca="false">L326</f>
        <v>0</v>
      </c>
      <c r="M327" s="98" t="str">
        <f aca="false">VLOOKUP($A327,[1]!Table,MATCH(M$4,[1]!Curves,0))</f>
        <v/>
      </c>
      <c r="N327" s="115" t="str">
        <f aca="false">M327</f>
        <v/>
      </c>
      <c r="O327" s="103" t="n">
        <f aca="false">O326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2.115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e">
        <f aca="false">F327*G327</f>
        <v>#VALUE!</v>
      </c>
      <c r="AD327" s="90" t="e">
        <f aca="false">$F327*H327</f>
        <v>#VALUE!</v>
      </c>
      <c r="AE327" s="90" t="n">
        <f aca="false">$F327*I327</f>
        <v>0</v>
      </c>
      <c r="AF327" s="90" t="e">
        <f aca="false">$F327*J327</f>
        <v>#VALUE!</v>
      </c>
      <c r="AG327" s="90" t="e">
        <f aca="false">$F327*K327</f>
        <v>#VALUE!</v>
      </c>
      <c r="AH327" s="90" t="n">
        <f aca="false">$F327*L327</f>
        <v>0</v>
      </c>
      <c r="AI327" s="90" t="e">
        <f aca="false">$F327*M327</f>
        <v>#VALUE!</v>
      </c>
      <c r="AJ327" s="90" t="e">
        <f aca="false">$F327*N327</f>
        <v>#VALUE!</v>
      </c>
      <c r="AK327" s="90" t="n">
        <f aca="false">F327*O327</f>
        <v>0</v>
      </c>
      <c r="AL327" s="94"/>
      <c r="AM327" s="90" t="e">
        <f aca="false">-CHOOSE($G$3,AC327-AE327,AE327-AC327)</f>
        <v>#VALUE!</v>
      </c>
      <c r="AN327" s="90" t="e">
        <f aca="false">-CHOOSE($G$3,AF327-AH327,AH327-AF327)</f>
        <v>#VALUE!</v>
      </c>
      <c r="AO327" s="90" t="e">
        <f aca="false">-CHOOSE($G$3,AI327-AL327,AK327-AI327)</f>
        <v>#VALUE!</v>
      </c>
      <c r="AP327" s="107" t="e">
        <f aca="false">SUM(AM327:AO327)</f>
        <v>#VALUE!</v>
      </c>
      <c r="AR327" s="90" t="e">
        <f aca="false">-CHOOSE($G$3,AD327-AC327,AC327-AD327)</f>
        <v>#VALUE!</v>
      </c>
      <c r="AS327" s="90" t="e">
        <f aca="false">-CHOOSE($G$3,AG327-AF327,AF327-AG327)</f>
        <v>#VALUE!</v>
      </c>
      <c r="AT327" s="90" t="e">
        <f aca="false">-CHOOSE($G$3,AJ327-AI327,AI327-AJ327:AJ328)</f>
        <v>#VALUE!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91" t="n">
        <f aca="false">AK327+AH327+AE327</f>
        <v>0</v>
      </c>
      <c r="AZ327" s="108"/>
      <c r="BA327" s="118" t="e">
        <f aca="false">'EO9904.1'!AW327</f>
        <v>#VALUE!</v>
      </c>
      <c r="BB327" s="118" t="e">
        <f aca="false">AW327-BA327</f>
        <v>#VALUE!</v>
      </c>
      <c r="BC327" s="108"/>
    </row>
    <row r="328" customFormat="false" ht="12" hidden="false" customHeight="true" outlineLevel="0" collapsed="false">
      <c r="A328" s="25" t="n">
        <f aca="false">EDATE(A327,1)</f>
        <v>46631</v>
      </c>
      <c r="B328" s="114" t="n">
        <f aca="false">'EO9904.1'!B328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98" t="str">
        <f aca="false">VLOOKUP($A328,[1]!Table,MATCH(G$4,[1]!Curves,0))</f>
        <v/>
      </c>
      <c r="H328" s="115" t="str">
        <f aca="false">G328</f>
        <v/>
      </c>
      <c r="I328" s="120" t="n">
        <f aca="false">I316</f>
        <v>2.115</v>
      </c>
      <c r="J328" s="98" t="str">
        <f aca="false">VLOOKUP($A328,[1]!Table,MATCH(J$4,[1]!Curves,0))</f>
        <v/>
      </c>
      <c r="K328" s="115" t="str">
        <f aca="false">J328</f>
        <v/>
      </c>
      <c r="L328" s="103" t="n">
        <f aca="false">L327</f>
        <v>0</v>
      </c>
      <c r="M328" s="98" t="str">
        <f aca="false">VLOOKUP($A328,[1]!Table,MATCH(M$4,[1]!Curves,0))</f>
        <v/>
      </c>
      <c r="N328" s="115" t="str">
        <f aca="false">M328</f>
        <v/>
      </c>
      <c r="O328" s="103" t="n">
        <f aca="false">O327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2.115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e">
        <f aca="false">F328*G328</f>
        <v>#VALUE!</v>
      </c>
      <c r="AD328" s="90" t="e">
        <f aca="false">$F328*H328</f>
        <v>#VALUE!</v>
      </c>
      <c r="AE328" s="90" t="n">
        <f aca="false">$F328*I328</f>
        <v>0</v>
      </c>
      <c r="AF328" s="90" t="e">
        <f aca="false">$F328*J328</f>
        <v>#VALUE!</v>
      </c>
      <c r="AG328" s="90" t="e">
        <f aca="false">$F328*K328</f>
        <v>#VALUE!</v>
      </c>
      <c r="AH328" s="90" t="n">
        <f aca="false">$F328*L328</f>
        <v>0</v>
      </c>
      <c r="AI328" s="90" t="e">
        <f aca="false">$F328*M328</f>
        <v>#VALUE!</v>
      </c>
      <c r="AJ328" s="90" t="e">
        <f aca="false">$F328*N328</f>
        <v>#VALUE!</v>
      </c>
      <c r="AK328" s="90" t="n">
        <f aca="false">F328*O328</f>
        <v>0</v>
      </c>
      <c r="AL328" s="94"/>
      <c r="AM328" s="90" t="e">
        <f aca="false">-CHOOSE($G$3,AC328-AE328,AE328-AC328)</f>
        <v>#VALUE!</v>
      </c>
      <c r="AN328" s="90" t="e">
        <f aca="false">-CHOOSE($G$3,AF328-AH328,AH328-AF328)</f>
        <v>#VALUE!</v>
      </c>
      <c r="AO328" s="90" t="e">
        <f aca="false">-CHOOSE($G$3,AI328-AL328,AK328-AI328)</f>
        <v>#VALUE!</v>
      </c>
      <c r="AP328" s="107" t="e">
        <f aca="false">SUM(AM328:AO328)</f>
        <v>#VALUE!</v>
      </c>
      <c r="AR328" s="90" t="e">
        <f aca="false">-CHOOSE($G$3,AD328-AC328,AC328-AD328)</f>
        <v>#VALUE!</v>
      </c>
      <c r="AS328" s="90" t="e">
        <f aca="false">-CHOOSE($G$3,AG328-AF328,AF328-AG328)</f>
        <v>#VALUE!</v>
      </c>
      <c r="AT328" s="90" t="e">
        <f aca="false">-CHOOSE($G$3,AJ328-AI328,AI328-AJ328:AJ329)</f>
        <v>#VALUE!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91" t="n">
        <f aca="false">AK328+AH328+AE328</f>
        <v>0</v>
      </c>
      <c r="AZ328" s="108"/>
      <c r="BA328" s="118" t="e">
        <f aca="false">'EO9904.1'!AW328</f>
        <v>#VALUE!</v>
      </c>
      <c r="BB328" s="118" t="e">
        <f aca="false">AW328-BA328</f>
        <v>#VALUE!</v>
      </c>
      <c r="BC328" s="108"/>
    </row>
    <row r="329" customFormat="false" ht="12" hidden="false" customHeight="true" outlineLevel="0" collapsed="false">
      <c r="A329" s="25" t="n">
        <f aca="false">EDATE(A328,1)</f>
        <v>46661</v>
      </c>
      <c r="B329" s="114" t="n">
        <f aca="false">'EO9904.1'!B329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98" t="str">
        <f aca="false">VLOOKUP($A329,[1]!Table,MATCH(G$4,[1]!Curves,0))</f>
        <v/>
      </c>
      <c r="H329" s="115" t="str">
        <f aca="false">G329</f>
        <v/>
      </c>
      <c r="I329" s="120" t="n">
        <f aca="false">I317</f>
        <v>2.115</v>
      </c>
      <c r="J329" s="98" t="str">
        <f aca="false">VLOOKUP($A329,[1]!Table,MATCH(J$4,[1]!Curves,0))</f>
        <v/>
      </c>
      <c r="K329" s="115" t="str">
        <f aca="false">J329</f>
        <v/>
      </c>
      <c r="L329" s="103" t="n">
        <f aca="false">L328</f>
        <v>0</v>
      </c>
      <c r="M329" s="98" t="str">
        <f aca="false">VLOOKUP($A329,[1]!Table,MATCH(M$4,[1]!Curves,0))</f>
        <v/>
      </c>
      <c r="N329" s="115" t="str">
        <f aca="false">M329</f>
        <v/>
      </c>
      <c r="O329" s="103" t="n">
        <f aca="false">O328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2.115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e">
        <f aca="false">F329*G329</f>
        <v>#VALUE!</v>
      </c>
      <c r="AD329" s="90" t="e">
        <f aca="false">$F329*H329</f>
        <v>#VALUE!</v>
      </c>
      <c r="AE329" s="90" t="n">
        <f aca="false">$F329*I329</f>
        <v>0</v>
      </c>
      <c r="AF329" s="90" t="e">
        <f aca="false">$F329*J329</f>
        <v>#VALUE!</v>
      </c>
      <c r="AG329" s="90" t="e">
        <f aca="false">$F329*K329</f>
        <v>#VALUE!</v>
      </c>
      <c r="AH329" s="90" t="n">
        <f aca="false">$F329*L329</f>
        <v>0</v>
      </c>
      <c r="AI329" s="90" t="e">
        <f aca="false">$F329*M329</f>
        <v>#VALUE!</v>
      </c>
      <c r="AJ329" s="90" t="e">
        <f aca="false">$F329*N329</f>
        <v>#VALUE!</v>
      </c>
      <c r="AK329" s="90" t="n">
        <f aca="false">F329*O329</f>
        <v>0</v>
      </c>
      <c r="AL329" s="94"/>
      <c r="AM329" s="90" t="e">
        <f aca="false">-CHOOSE($G$3,AC329-AE329,AE329-AC329)</f>
        <v>#VALUE!</v>
      </c>
      <c r="AN329" s="90" t="e">
        <f aca="false">-CHOOSE($G$3,AF329-AH329,AH329-AF329)</f>
        <v>#VALUE!</v>
      </c>
      <c r="AO329" s="90" t="e">
        <f aca="false">-CHOOSE($G$3,AI329-AL329,AK329-AI329)</f>
        <v>#VALUE!</v>
      </c>
      <c r="AP329" s="107" t="e">
        <f aca="false">SUM(AM329:AO329)</f>
        <v>#VALUE!</v>
      </c>
      <c r="AR329" s="90" t="e">
        <f aca="false">-CHOOSE($G$3,AD329-AC329,AC329-AD329)</f>
        <v>#VALUE!</v>
      </c>
      <c r="AS329" s="90" t="e">
        <f aca="false">-CHOOSE($G$3,AG329-AF329,AF329-AG329)</f>
        <v>#VALUE!</v>
      </c>
      <c r="AT329" s="90" t="e">
        <f aca="false">-CHOOSE($G$3,AJ329-AI329,AI329-AJ329:AJ330)</f>
        <v>#VALUE!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91" t="n">
        <f aca="false">AK329+AH329+AE329</f>
        <v>0</v>
      </c>
      <c r="AZ329" s="108"/>
      <c r="BA329" s="118" t="e">
        <f aca="false">'EO9904.1'!AW329</f>
        <v>#VALUE!</v>
      </c>
      <c r="BB329" s="118" t="e">
        <f aca="false">AW329-BA329</f>
        <v>#VALUE!</v>
      </c>
      <c r="BC329" s="108"/>
    </row>
    <row r="330" customFormat="false" ht="12" hidden="false" customHeight="true" outlineLevel="0" collapsed="false">
      <c r="A330" s="25" t="n">
        <f aca="false">EDATE(A329,1)</f>
        <v>46692</v>
      </c>
      <c r="B330" s="114" t="n">
        <f aca="false">'EO9904.1'!B330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98" t="str">
        <f aca="false">VLOOKUP($A330,[1]!Table,MATCH(G$4,[1]!Curves,0))</f>
        <v/>
      </c>
      <c r="H330" s="115" t="str">
        <f aca="false">G330</f>
        <v/>
      </c>
      <c r="I330" s="120" t="n">
        <f aca="false">I318</f>
        <v>2.115</v>
      </c>
      <c r="J330" s="98" t="str">
        <f aca="false">VLOOKUP($A330,[1]!Table,MATCH(J$4,[1]!Curves,0))</f>
        <v/>
      </c>
      <c r="K330" s="115" t="str">
        <f aca="false">J330</f>
        <v/>
      </c>
      <c r="L330" s="103" t="n">
        <f aca="false">L329</f>
        <v>0</v>
      </c>
      <c r="M330" s="98" t="str">
        <f aca="false">VLOOKUP($A330,[1]!Table,MATCH(M$4,[1]!Curves,0))</f>
        <v/>
      </c>
      <c r="N330" s="115" t="str">
        <f aca="false">M330</f>
        <v/>
      </c>
      <c r="O330" s="103" t="n">
        <f aca="false">O329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2.115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e">
        <f aca="false">F330*G330</f>
        <v>#VALUE!</v>
      </c>
      <c r="AD330" s="90" t="e">
        <f aca="false">$F330*H330</f>
        <v>#VALUE!</v>
      </c>
      <c r="AE330" s="90" t="n">
        <f aca="false">$F330*I330</f>
        <v>0</v>
      </c>
      <c r="AF330" s="90" t="e">
        <f aca="false">$F330*J330</f>
        <v>#VALUE!</v>
      </c>
      <c r="AG330" s="90" t="e">
        <f aca="false">$F330*K330</f>
        <v>#VALUE!</v>
      </c>
      <c r="AH330" s="90" t="n">
        <f aca="false">$F330*L330</f>
        <v>0</v>
      </c>
      <c r="AI330" s="90" t="e">
        <f aca="false">$F330*M330</f>
        <v>#VALUE!</v>
      </c>
      <c r="AJ330" s="90" t="e">
        <f aca="false">$F330*N330</f>
        <v>#VALUE!</v>
      </c>
      <c r="AK330" s="90" t="n">
        <f aca="false">F330*O330</f>
        <v>0</v>
      </c>
      <c r="AL330" s="94"/>
      <c r="AM330" s="90" t="e">
        <f aca="false">-CHOOSE($G$3,AC330-AE330,AE330-AC330)</f>
        <v>#VALUE!</v>
      </c>
      <c r="AN330" s="90" t="e">
        <f aca="false">-CHOOSE($G$3,AF330-AH330,AH330-AF330)</f>
        <v>#VALUE!</v>
      </c>
      <c r="AO330" s="90" t="e">
        <f aca="false">-CHOOSE($G$3,AI330-AL330,AK330-AI330)</f>
        <v>#VALUE!</v>
      </c>
      <c r="AP330" s="107" t="e">
        <f aca="false">SUM(AM330:AO330)</f>
        <v>#VALUE!</v>
      </c>
      <c r="AR330" s="90" t="e">
        <f aca="false">-CHOOSE($G$3,AD330-AC330,AC330-AD330)</f>
        <v>#VALUE!</v>
      </c>
      <c r="AS330" s="90" t="e">
        <f aca="false">-CHOOSE($G$3,AG330-AF330,AF330-AG330)</f>
        <v>#VALUE!</v>
      </c>
      <c r="AT330" s="90" t="e">
        <f aca="false">-CHOOSE($G$3,AJ330-AI330,AI330-AJ330:AJ331)</f>
        <v>#VALUE!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91" t="n">
        <f aca="false">AK330+AH330+AE330</f>
        <v>0</v>
      </c>
      <c r="AZ330" s="108"/>
      <c r="BA330" s="118" t="e">
        <f aca="false">'EO9904.1'!AW330</f>
        <v>#VALUE!</v>
      </c>
      <c r="BB330" s="118" t="e">
        <f aca="false">AW330-BA330</f>
        <v>#VALUE!</v>
      </c>
      <c r="BC330" s="108"/>
    </row>
    <row r="331" customFormat="false" ht="12" hidden="false" customHeight="true" outlineLevel="0" collapsed="false">
      <c r="A331" s="25" t="n">
        <f aca="false">EDATE(A330,1)</f>
        <v>46722</v>
      </c>
      <c r="B331" s="114" t="n">
        <f aca="false">'EO9904.1'!B331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98" t="str">
        <f aca="false">VLOOKUP($A331,[1]!Table,MATCH(G$4,[1]!Curves,0))</f>
        <v/>
      </c>
      <c r="H331" s="115" t="str">
        <f aca="false">G331</f>
        <v/>
      </c>
      <c r="I331" s="120" t="n">
        <f aca="false">I319</f>
        <v>2.115</v>
      </c>
      <c r="J331" s="98" t="str">
        <f aca="false">VLOOKUP($A331,[1]!Table,MATCH(J$4,[1]!Curves,0))</f>
        <v/>
      </c>
      <c r="K331" s="115" t="str">
        <f aca="false">J331</f>
        <v/>
      </c>
      <c r="L331" s="103" t="n">
        <f aca="false">L330</f>
        <v>0</v>
      </c>
      <c r="M331" s="98" t="str">
        <f aca="false">VLOOKUP($A331,[1]!Table,MATCH(M$4,[1]!Curves,0))</f>
        <v/>
      </c>
      <c r="N331" s="115" t="str">
        <f aca="false">M331</f>
        <v/>
      </c>
      <c r="O331" s="103" t="n">
        <f aca="false">O330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2.115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e">
        <f aca="false">F331*G331</f>
        <v>#VALUE!</v>
      </c>
      <c r="AD331" s="90" t="e">
        <f aca="false">$F331*H331</f>
        <v>#VALUE!</v>
      </c>
      <c r="AE331" s="90" t="n">
        <f aca="false">$F331*I331</f>
        <v>0</v>
      </c>
      <c r="AF331" s="90" t="e">
        <f aca="false">$F331*J331</f>
        <v>#VALUE!</v>
      </c>
      <c r="AG331" s="90" t="e">
        <f aca="false">$F331*K331</f>
        <v>#VALUE!</v>
      </c>
      <c r="AH331" s="90" t="n">
        <f aca="false">$F331*L331</f>
        <v>0</v>
      </c>
      <c r="AI331" s="90" t="e">
        <f aca="false">$F331*M331</f>
        <v>#VALUE!</v>
      </c>
      <c r="AJ331" s="90" t="e">
        <f aca="false">$F331*N331</f>
        <v>#VALUE!</v>
      </c>
      <c r="AK331" s="90" t="n">
        <f aca="false">F331*O331</f>
        <v>0</v>
      </c>
      <c r="AL331" s="94"/>
      <c r="AM331" s="90" t="e">
        <f aca="false">-CHOOSE($G$3,AC331-AE331,AE331-AC331)</f>
        <v>#VALUE!</v>
      </c>
      <c r="AN331" s="90" t="e">
        <f aca="false">-CHOOSE($G$3,AF331-AH331,AH331-AF331)</f>
        <v>#VALUE!</v>
      </c>
      <c r="AO331" s="90" t="e">
        <f aca="false">-CHOOSE($G$3,AI331-AL331,AK331-AI331)</f>
        <v>#VALUE!</v>
      </c>
      <c r="AP331" s="107" t="e">
        <f aca="false">SUM(AM331:AO331)</f>
        <v>#VALUE!</v>
      </c>
      <c r="AR331" s="90" t="e">
        <f aca="false">-CHOOSE($G$3,AD331-AC331,AC331-AD331)</f>
        <v>#VALUE!</v>
      </c>
      <c r="AS331" s="90" t="e">
        <f aca="false">-CHOOSE($G$3,AG331-AF331,AF331-AG331)</f>
        <v>#VALUE!</v>
      </c>
      <c r="AT331" s="90" t="e">
        <f aca="false">-CHOOSE($G$3,AJ331-AI331,AI331-AJ331:AJ332)</f>
        <v>#VALUE!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91" t="n">
        <f aca="false">AK331+AH331+AE331</f>
        <v>0</v>
      </c>
      <c r="AZ331" s="108"/>
      <c r="BA331" s="118" t="e">
        <f aca="false">'EO9904.1'!AW331</f>
        <v>#VALUE!</v>
      </c>
      <c r="BB331" s="118" t="e">
        <f aca="false">AW331-BA331</f>
        <v>#VALUE!</v>
      </c>
      <c r="BC331" s="108"/>
    </row>
    <row r="332" customFormat="false" ht="12" hidden="false" customHeight="true" outlineLevel="0" collapsed="false">
      <c r="A332" s="25" t="n">
        <f aca="false">EDATE(A331,1)</f>
        <v>46753</v>
      </c>
      <c r="B332" s="114" t="n">
        <f aca="false">'EO9904.1'!B332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98" t="str">
        <f aca="false">VLOOKUP($A332,[1]!Table,MATCH(G$4,[1]!Curves,0))</f>
        <v/>
      </c>
      <c r="H332" s="115" t="str">
        <f aca="false">G332</f>
        <v/>
      </c>
      <c r="I332" s="120" t="n">
        <f aca="false">I320</f>
        <v>2.115</v>
      </c>
      <c r="J332" s="98" t="str">
        <f aca="false">VLOOKUP($A332,[1]!Table,MATCH(J$4,[1]!Curves,0))</f>
        <v/>
      </c>
      <c r="K332" s="115" t="str">
        <f aca="false">J332</f>
        <v/>
      </c>
      <c r="L332" s="103" t="n">
        <f aca="false">L331</f>
        <v>0</v>
      </c>
      <c r="M332" s="98" t="str">
        <f aca="false">VLOOKUP($A332,[1]!Table,MATCH(M$4,[1]!Curves,0))</f>
        <v/>
      </c>
      <c r="N332" s="115" t="str">
        <f aca="false">M332</f>
        <v/>
      </c>
      <c r="O332" s="103" t="n">
        <f aca="false">O331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2.115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e">
        <f aca="false">F332*G332</f>
        <v>#VALUE!</v>
      </c>
      <c r="AD332" s="90" t="e">
        <f aca="false">$F332*H332</f>
        <v>#VALUE!</v>
      </c>
      <c r="AE332" s="90" t="n">
        <f aca="false">$F332*I332</f>
        <v>0</v>
      </c>
      <c r="AF332" s="90" t="e">
        <f aca="false">$F332*J332</f>
        <v>#VALUE!</v>
      </c>
      <c r="AG332" s="90" t="e">
        <f aca="false">$F332*K332</f>
        <v>#VALUE!</v>
      </c>
      <c r="AH332" s="90" t="n">
        <f aca="false">$F332*L332</f>
        <v>0</v>
      </c>
      <c r="AI332" s="90" t="e">
        <f aca="false">$F332*M332</f>
        <v>#VALUE!</v>
      </c>
      <c r="AJ332" s="90" t="e">
        <f aca="false">$F332*N332</f>
        <v>#VALUE!</v>
      </c>
      <c r="AK332" s="90" t="n">
        <f aca="false">F332*O332</f>
        <v>0</v>
      </c>
      <c r="AL332" s="94"/>
      <c r="AM332" s="90" t="e">
        <f aca="false">-CHOOSE($G$3,AC332-AE332,AE332-AC332)</f>
        <v>#VALUE!</v>
      </c>
      <c r="AN332" s="90" t="e">
        <f aca="false">-CHOOSE($G$3,AF332-AH332,AH332-AF332)</f>
        <v>#VALUE!</v>
      </c>
      <c r="AO332" s="90" t="e">
        <f aca="false">-CHOOSE($G$3,AI332-AL332,AK332-AI332)</f>
        <v>#VALUE!</v>
      </c>
      <c r="AP332" s="107" t="e">
        <f aca="false">SUM(AM332:AO332)</f>
        <v>#VALUE!</v>
      </c>
      <c r="AR332" s="90" t="e">
        <f aca="false">-CHOOSE($G$3,AD332-AC332,AC332-AD332)</f>
        <v>#VALUE!</v>
      </c>
      <c r="AS332" s="90" t="e">
        <f aca="false">-CHOOSE($G$3,AG332-AF332,AF332-AG332)</f>
        <v>#VALUE!</v>
      </c>
      <c r="AT332" s="90" t="e">
        <f aca="false">-CHOOSE($G$3,AJ332-AI332,AI332-AJ332:AJ333)</f>
        <v>#VALUE!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91" t="n">
        <f aca="false">AK332+AH332+AE332</f>
        <v>0</v>
      </c>
      <c r="AZ332" s="108"/>
      <c r="BA332" s="118" t="e">
        <f aca="false">'EO9904.1'!AW332</f>
        <v>#VALUE!</v>
      </c>
      <c r="BB332" s="118" t="e">
        <f aca="false">AW332-BA332</f>
        <v>#VALUE!</v>
      </c>
      <c r="BC332" s="108"/>
    </row>
    <row r="333" customFormat="false" ht="12" hidden="false" customHeight="true" outlineLevel="0" collapsed="false">
      <c r="A333" s="25" t="n">
        <f aca="false">EDATE(A332,1)</f>
        <v>46784</v>
      </c>
      <c r="B333" s="114" t="n">
        <f aca="false">'EO9904.1'!B333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98" t="str">
        <f aca="false">VLOOKUP($A333,[1]!Table,MATCH(G$4,[1]!Curves,0))</f>
        <v/>
      </c>
      <c r="H333" s="115" t="str">
        <f aca="false">G333</f>
        <v/>
      </c>
      <c r="I333" s="120" t="n">
        <f aca="false">I321</f>
        <v>2.115</v>
      </c>
      <c r="J333" s="98" t="str">
        <f aca="false">VLOOKUP($A333,[1]!Table,MATCH(J$4,[1]!Curves,0))</f>
        <v/>
      </c>
      <c r="K333" s="115" t="str">
        <f aca="false">J333</f>
        <v/>
      </c>
      <c r="L333" s="103" t="n">
        <f aca="false">L332</f>
        <v>0</v>
      </c>
      <c r="M333" s="98" t="str">
        <f aca="false">VLOOKUP($A333,[1]!Table,MATCH(M$4,[1]!Curves,0))</f>
        <v/>
      </c>
      <c r="N333" s="115" t="str">
        <f aca="false">M333</f>
        <v/>
      </c>
      <c r="O333" s="103" t="n">
        <f aca="false">O332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2.115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e">
        <f aca="false">F333*G333</f>
        <v>#VALUE!</v>
      </c>
      <c r="AD333" s="90" t="e">
        <f aca="false">$F333*H333</f>
        <v>#VALUE!</v>
      </c>
      <c r="AE333" s="90" t="n">
        <f aca="false">$F333*I333</f>
        <v>0</v>
      </c>
      <c r="AF333" s="90" t="e">
        <f aca="false">$F333*J333</f>
        <v>#VALUE!</v>
      </c>
      <c r="AG333" s="90" t="e">
        <f aca="false">$F333*K333</f>
        <v>#VALUE!</v>
      </c>
      <c r="AH333" s="90" t="n">
        <f aca="false">$F333*L333</f>
        <v>0</v>
      </c>
      <c r="AI333" s="90" t="e">
        <f aca="false">$F333*M333</f>
        <v>#VALUE!</v>
      </c>
      <c r="AJ333" s="90" t="e">
        <f aca="false">$F333*N333</f>
        <v>#VALUE!</v>
      </c>
      <c r="AK333" s="90" t="n">
        <f aca="false">F333*O333</f>
        <v>0</v>
      </c>
      <c r="AL333" s="94"/>
      <c r="AM333" s="90" t="e">
        <f aca="false">-CHOOSE($G$3,AC333-AE333,AE333-AC333)</f>
        <v>#VALUE!</v>
      </c>
      <c r="AN333" s="90" t="e">
        <f aca="false">-CHOOSE($G$3,AF333-AH333,AH333-AF333)</f>
        <v>#VALUE!</v>
      </c>
      <c r="AO333" s="90" t="e">
        <f aca="false">-CHOOSE($G$3,AI333-AL333,AK333-AI333)</f>
        <v>#VALUE!</v>
      </c>
      <c r="AP333" s="107" t="e">
        <f aca="false">SUM(AM333:AO333)</f>
        <v>#VALUE!</v>
      </c>
      <c r="AR333" s="90" t="e">
        <f aca="false">-CHOOSE($G$3,AD333-AC333,AC333-AD333)</f>
        <v>#VALUE!</v>
      </c>
      <c r="AS333" s="90" t="e">
        <f aca="false">-CHOOSE($G$3,AG333-AF333,AF333-AG333)</f>
        <v>#VALUE!</v>
      </c>
      <c r="AT333" s="90" t="e">
        <f aca="false">-CHOOSE($G$3,AJ333-AI333,AI333-AJ333:AJ334)</f>
        <v>#VALUE!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91" t="n">
        <f aca="false">AK333+AH333+AE333</f>
        <v>0</v>
      </c>
      <c r="AZ333" s="108"/>
      <c r="BA333" s="118" t="e">
        <f aca="false">'EO9904.1'!AW333</f>
        <v>#VALUE!</v>
      </c>
      <c r="BB333" s="118" t="e">
        <f aca="false">AW333-BA333</f>
        <v>#VALUE!</v>
      </c>
      <c r="BC333" s="108"/>
    </row>
    <row r="334" customFormat="false" ht="12" hidden="false" customHeight="true" outlineLevel="0" collapsed="false">
      <c r="A334" s="25" t="n">
        <f aca="false">EDATE(A333,1)</f>
        <v>46813</v>
      </c>
      <c r="B334" s="114" t="n">
        <f aca="false">'EO9904.1'!B334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98" t="str">
        <f aca="false">VLOOKUP($A334,[1]!Table,MATCH(G$4,[1]!Curves,0))</f>
        <v/>
      </c>
      <c r="H334" s="115" t="str">
        <f aca="false">G334</f>
        <v/>
      </c>
      <c r="I334" s="120" t="n">
        <f aca="false">I322</f>
        <v>2.115</v>
      </c>
      <c r="J334" s="98" t="str">
        <f aca="false">VLOOKUP($A334,[1]!Table,MATCH(J$4,[1]!Curves,0))</f>
        <v/>
      </c>
      <c r="K334" s="115" t="str">
        <f aca="false">J334</f>
        <v/>
      </c>
      <c r="L334" s="103" t="n">
        <f aca="false">L333</f>
        <v>0</v>
      </c>
      <c r="M334" s="98" t="str">
        <f aca="false">VLOOKUP($A334,[1]!Table,MATCH(M$4,[1]!Curves,0))</f>
        <v/>
      </c>
      <c r="N334" s="115" t="str">
        <f aca="false">M334</f>
        <v/>
      </c>
      <c r="O334" s="103" t="n">
        <f aca="false">O333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2.115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e">
        <f aca="false">F334*G334</f>
        <v>#VALUE!</v>
      </c>
      <c r="AD334" s="90" t="e">
        <f aca="false">$F334*H334</f>
        <v>#VALUE!</v>
      </c>
      <c r="AE334" s="90" t="n">
        <f aca="false">$F334*I334</f>
        <v>0</v>
      </c>
      <c r="AF334" s="90" t="e">
        <f aca="false">$F334*J334</f>
        <v>#VALUE!</v>
      </c>
      <c r="AG334" s="90" t="e">
        <f aca="false">$F334*K334</f>
        <v>#VALUE!</v>
      </c>
      <c r="AH334" s="90" t="n">
        <f aca="false">$F334*L334</f>
        <v>0</v>
      </c>
      <c r="AI334" s="90" t="e">
        <f aca="false">$F334*M334</f>
        <v>#VALUE!</v>
      </c>
      <c r="AJ334" s="90" t="e">
        <f aca="false">$F334*N334</f>
        <v>#VALUE!</v>
      </c>
      <c r="AK334" s="90" t="n">
        <f aca="false">F334*O334</f>
        <v>0</v>
      </c>
      <c r="AL334" s="94"/>
      <c r="AM334" s="90" t="e">
        <f aca="false">-CHOOSE($G$3,AC334-AE334,AE334-AC334)</f>
        <v>#VALUE!</v>
      </c>
      <c r="AN334" s="90" t="e">
        <f aca="false">-CHOOSE($G$3,AF334-AH334,AH334-AF334)</f>
        <v>#VALUE!</v>
      </c>
      <c r="AO334" s="90" t="e">
        <f aca="false">-CHOOSE($G$3,AI334-AL334,AK334-AI334)</f>
        <v>#VALUE!</v>
      </c>
      <c r="AP334" s="107" t="e">
        <f aca="false">SUM(AM334:AO334)</f>
        <v>#VALUE!</v>
      </c>
      <c r="AR334" s="90" t="e">
        <f aca="false">-CHOOSE($G$3,AD334-AC334,AC334-AD334)</f>
        <v>#VALUE!</v>
      </c>
      <c r="AS334" s="90" t="e">
        <f aca="false">-CHOOSE($G$3,AG334-AF334,AF334-AG334)</f>
        <v>#VALUE!</v>
      </c>
      <c r="AT334" s="90" t="e">
        <f aca="false">-CHOOSE($G$3,AJ334-AI334,AI334-AJ334:AJ335)</f>
        <v>#VALUE!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91" t="n">
        <f aca="false">AK334+AH334+AE334</f>
        <v>0</v>
      </c>
      <c r="AZ334" s="108"/>
      <c r="BA334" s="118" t="e">
        <f aca="false">'EO9904.1'!AW334</f>
        <v>#VALUE!</v>
      </c>
      <c r="BB334" s="118" t="e">
        <f aca="false">AW334-BA334</f>
        <v>#VALUE!</v>
      </c>
      <c r="BC334" s="108"/>
    </row>
    <row r="335" customFormat="false" ht="12" hidden="false" customHeight="true" outlineLevel="0" collapsed="false">
      <c r="A335" s="25" t="n">
        <f aca="false">EDATE(A334,1)</f>
        <v>46844</v>
      </c>
      <c r="B335" s="114" t="n">
        <f aca="false">'EO9904.1'!B335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98" t="str">
        <f aca="false">VLOOKUP($A335,[1]!Table,MATCH(G$4,[1]!Curves,0))</f>
        <v/>
      </c>
      <c r="H335" s="115" t="str">
        <f aca="false">G335</f>
        <v/>
      </c>
      <c r="I335" s="120" t="n">
        <f aca="false">I323</f>
        <v>2.115</v>
      </c>
      <c r="J335" s="98" t="str">
        <f aca="false">VLOOKUP($A335,[1]!Table,MATCH(J$4,[1]!Curves,0))</f>
        <v/>
      </c>
      <c r="K335" s="115" t="str">
        <f aca="false">J335</f>
        <v/>
      </c>
      <c r="L335" s="103" t="n">
        <f aca="false">L334</f>
        <v>0</v>
      </c>
      <c r="M335" s="98" t="str">
        <f aca="false">VLOOKUP($A335,[1]!Table,MATCH(M$4,[1]!Curves,0))</f>
        <v/>
      </c>
      <c r="N335" s="115" t="str">
        <f aca="false">M335</f>
        <v/>
      </c>
      <c r="O335" s="103" t="n">
        <f aca="false">O334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2.115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e">
        <f aca="false">F335*G335</f>
        <v>#VALUE!</v>
      </c>
      <c r="AD335" s="90" t="e">
        <f aca="false">$F335*H335</f>
        <v>#VALUE!</v>
      </c>
      <c r="AE335" s="90" t="n">
        <f aca="false">$F335*I335</f>
        <v>0</v>
      </c>
      <c r="AF335" s="90" t="e">
        <f aca="false">$F335*J335</f>
        <v>#VALUE!</v>
      </c>
      <c r="AG335" s="90" t="e">
        <f aca="false">$F335*K335</f>
        <v>#VALUE!</v>
      </c>
      <c r="AH335" s="90" t="n">
        <f aca="false">$F335*L335</f>
        <v>0</v>
      </c>
      <c r="AI335" s="90" t="e">
        <f aca="false">$F335*M335</f>
        <v>#VALUE!</v>
      </c>
      <c r="AJ335" s="90" t="e">
        <f aca="false">$F335*N335</f>
        <v>#VALUE!</v>
      </c>
      <c r="AK335" s="90" t="n">
        <f aca="false">F335*O335</f>
        <v>0</v>
      </c>
      <c r="AL335" s="94"/>
      <c r="AM335" s="90" t="e">
        <f aca="false">-CHOOSE($G$3,AC335-AE335,AE335-AC335)</f>
        <v>#VALUE!</v>
      </c>
      <c r="AN335" s="90" t="e">
        <f aca="false">-CHOOSE($G$3,AF335-AH335,AH335-AF335)</f>
        <v>#VALUE!</v>
      </c>
      <c r="AO335" s="90" t="e">
        <f aca="false">-CHOOSE($G$3,AI335-AL335,AK335-AI335)</f>
        <v>#VALUE!</v>
      </c>
      <c r="AP335" s="107" t="e">
        <f aca="false">SUM(AM335:AO335)</f>
        <v>#VALUE!</v>
      </c>
      <c r="AR335" s="90" t="e">
        <f aca="false">-CHOOSE($G$3,AD335-AC335,AC335-AD335)</f>
        <v>#VALUE!</v>
      </c>
      <c r="AS335" s="90" t="e">
        <f aca="false">-CHOOSE($G$3,AG335-AF335,AF335-AG335)</f>
        <v>#VALUE!</v>
      </c>
      <c r="AT335" s="90" t="e">
        <f aca="false">-CHOOSE($G$3,AJ335-AI335,AI335-AJ335:AJ336)</f>
        <v>#VALUE!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91" t="n">
        <f aca="false">AK335+AH335+AE335</f>
        <v>0</v>
      </c>
      <c r="AZ335" s="108"/>
      <c r="BA335" s="118" t="e">
        <f aca="false">'EO9904.1'!AW335</f>
        <v>#VALUE!</v>
      </c>
      <c r="BB335" s="118" t="e">
        <f aca="false">AW335-BA335</f>
        <v>#VALUE!</v>
      </c>
      <c r="BC335" s="108"/>
    </row>
    <row r="336" customFormat="false" ht="12" hidden="false" customHeight="true" outlineLevel="0" collapsed="false">
      <c r="A336" s="25" t="n">
        <f aca="false">EDATE(A335,1)</f>
        <v>46874</v>
      </c>
      <c r="B336" s="114" t="n">
        <f aca="false">'EO9904.1'!B336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98" t="str">
        <f aca="false">VLOOKUP($A336,[1]!Table,MATCH(G$4,[1]!Curves,0))</f>
        <v/>
      </c>
      <c r="H336" s="115" t="str">
        <f aca="false">G336</f>
        <v/>
      </c>
      <c r="I336" s="120" t="n">
        <f aca="false">I324</f>
        <v>2.115</v>
      </c>
      <c r="J336" s="98" t="str">
        <f aca="false">VLOOKUP($A336,[1]!Table,MATCH(J$4,[1]!Curves,0))</f>
        <v/>
      </c>
      <c r="K336" s="115" t="str">
        <f aca="false">J336</f>
        <v/>
      </c>
      <c r="L336" s="103" t="n">
        <f aca="false">L335</f>
        <v>0</v>
      </c>
      <c r="M336" s="98" t="str">
        <f aca="false">VLOOKUP($A336,[1]!Table,MATCH(M$4,[1]!Curves,0))</f>
        <v/>
      </c>
      <c r="N336" s="115" t="str">
        <f aca="false">M336</f>
        <v/>
      </c>
      <c r="O336" s="103" t="n">
        <f aca="false">O335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2.115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e">
        <f aca="false">F336*G336</f>
        <v>#VALUE!</v>
      </c>
      <c r="AD336" s="90" t="e">
        <f aca="false">$F336*H336</f>
        <v>#VALUE!</v>
      </c>
      <c r="AE336" s="90" t="n">
        <f aca="false">$F336*I336</f>
        <v>0</v>
      </c>
      <c r="AF336" s="90" t="e">
        <f aca="false">$F336*J336</f>
        <v>#VALUE!</v>
      </c>
      <c r="AG336" s="90" t="e">
        <f aca="false">$F336*K336</f>
        <v>#VALUE!</v>
      </c>
      <c r="AH336" s="90" t="n">
        <f aca="false">$F336*L336</f>
        <v>0</v>
      </c>
      <c r="AI336" s="90" t="e">
        <f aca="false">$F336*M336</f>
        <v>#VALUE!</v>
      </c>
      <c r="AJ336" s="90" t="e">
        <f aca="false">$F336*N336</f>
        <v>#VALUE!</v>
      </c>
      <c r="AK336" s="90" t="n">
        <f aca="false">F336*O336</f>
        <v>0</v>
      </c>
      <c r="AL336" s="94"/>
      <c r="AM336" s="90" t="e">
        <f aca="false">-CHOOSE($G$3,AC336-AE336,AE336-AC336)</f>
        <v>#VALUE!</v>
      </c>
      <c r="AN336" s="90" t="e">
        <f aca="false">-CHOOSE($G$3,AF336-AH336,AH336-AF336)</f>
        <v>#VALUE!</v>
      </c>
      <c r="AO336" s="90" t="e">
        <f aca="false">-CHOOSE($G$3,AI336-AL336,AK336-AI336)</f>
        <v>#VALUE!</v>
      </c>
      <c r="AP336" s="107" t="e">
        <f aca="false">SUM(AM336:AO336)</f>
        <v>#VALUE!</v>
      </c>
      <c r="AR336" s="90" t="e">
        <f aca="false">-CHOOSE($G$3,AD336-AC336,AC336-AD336)</f>
        <v>#VALUE!</v>
      </c>
      <c r="AS336" s="90" t="e">
        <f aca="false">-CHOOSE($G$3,AG336-AF336,AF336-AG336)</f>
        <v>#VALUE!</v>
      </c>
      <c r="AT336" s="90" t="e">
        <f aca="false">-CHOOSE($G$3,AJ336-AI336,AI336-AJ336:AJ337)</f>
        <v>#VALUE!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91" t="n">
        <f aca="false">AK336+AH336+AE336</f>
        <v>0</v>
      </c>
      <c r="AZ336" s="108"/>
      <c r="BA336" s="118" t="e">
        <f aca="false">'EO9904.1'!AW336</f>
        <v>#VALUE!</v>
      </c>
      <c r="BB336" s="118" t="e">
        <f aca="false">AW336-BA336</f>
        <v>#VALUE!</v>
      </c>
      <c r="BC336" s="108"/>
    </row>
    <row r="337" customFormat="false" ht="12" hidden="false" customHeight="true" outlineLevel="0" collapsed="false">
      <c r="A337" s="25" t="n">
        <f aca="false">EDATE(A336,1)</f>
        <v>46905</v>
      </c>
      <c r="B337" s="114" t="n">
        <f aca="false">'EO9904.1'!B337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98" t="str">
        <f aca="false">VLOOKUP($A337,[1]!Table,MATCH(G$4,[1]!Curves,0))</f>
        <v/>
      </c>
      <c r="H337" s="115" t="str">
        <f aca="false">G337</f>
        <v/>
      </c>
      <c r="I337" s="120" t="n">
        <f aca="false">I325</f>
        <v>2.115</v>
      </c>
      <c r="J337" s="98" t="str">
        <f aca="false">VLOOKUP($A337,[1]!Table,MATCH(J$4,[1]!Curves,0))</f>
        <v/>
      </c>
      <c r="K337" s="115" t="str">
        <f aca="false">J337</f>
        <v/>
      </c>
      <c r="L337" s="103" t="n">
        <f aca="false">L336</f>
        <v>0</v>
      </c>
      <c r="M337" s="98" t="str">
        <f aca="false">VLOOKUP($A337,[1]!Table,MATCH(M$4,[1]!Curves,0))</f>
        <v/>
      </c>
      <c r="N337" s="115" t="str">
        <f aca="false">M337</f>
        <v/>
      </c>
      <c r="O337" s="103" t="n">
        <f aca="false">O336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2.115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e">
        <f aca="false">F337*G337</f>
        <v>#VALUE!</v>
      </c>
      <c r="AD337" s="90" t="e">
        <f aca="false">$F337*H337</f>
        <v>#VALUE!</v>
      </c>
      <c r="AE337" s="90" t="n">
        <f aca="false">$F337*I337</f>
        <v>0</v>
      </c>
      <c r="AF337" s="90" t="e">
        <f aca="false">$F337*J337</f>
        <v>#VALUE!</v>
      </c>
      <c r="AG337" s="90" t="e">
        <f aca="false">$F337*K337</f>
        <v>#VALUE!</v>
      </c>
      <c r="AH337" s="90" t="n">
        <f aca="false">$F337*L337</f>
        <v>0</v>
      </c>
      <c r="AI337" s="90" t="e">
        <f aca="false">$F337*M337</f>
        <v>#VALUE!</v>
      </c>
      <c r="AJ337" s="90" t="e">
        <f aca="false">$F337*N337</f>
        <v>#VALUE!</v>
      </c>
      <c r="AK337" s="90" t="n">
        <f aca="false">F337*O337</f>
        <v>0</v>
      </c>
      <c r="AL337" s="94"/>
      <c r="AM337" s="90" t="e">
        <f aca="false">-CHOOSE($G$3,AC337-AE337,AE337-AC337)</f>
        <v>#VALUE!</v>
      </c>
      <c r="AN337" s="90" t="e">
        <f aca="false">-CHOOSE($G$3,AF337-AH337,AH337-AF337)</f>
        <v>#VALUE!</v>
      </c>
      <c r="AO337" s="90" t="e">
        <f aca="false">-CHOOSE($G$3,AI337-AL337,AK337-AI337)</f>
        <v>#VALUE!</v>
      </c>
      <c r="AP337" s="107" t="e">
        <f aca="false">SUM(AM337:AO337)</f>
        <v>#VALUE!</v>
      </c>
      <c r="AR337" s="90" t="e">
        <f aca="false">-CHOOSE($G$3,AD337-AC337,AC337-AD337)</f>
        <v>#VALUE!</v>
      </c>
      <c r="AS337" s="90" t="e">
        <f aca="false">-CHOOSE($G$3,AG337-AF337,AF337-AG337)</f>
        <v>#VALUE!</v>
      </c>
      <c r="AT337" s="90" t="e">
        <f aca="false">-CHOOSE($G$3,AJ337-AI337,AI337-AJ337:AJ338)</f>
        <v>#VALUE!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91" t="n">
        <f aca="false">AK337+AH337+AE337</f>
        <v>0</v>
      </c>
      <c r="AZ337" s="108"/>
      <c r="BA337" s="118" t="e">
        <f aca="false">'EO9904.1'!AW337</f>
        <v>#VALUE!</v>
      </c>
      <c r="BB337" s="118" t="e">
        <f aca="false">AW337-BA337</f>
        <v>#VALUE!</v>
      </c>
      <c r="BC337" s="108"/>
    </row>
    <row r="338" customFormat="false" ht="12" hidden="false" customHeight="true" outlineLevel="0" collapsed="false">
      <c r="A338" s="25" t="n">
        <f aca="false">EDATE(A337,1)</f>
        <v>46935</v>
      </c>
      <c r="B338" s="114" t="n">
        <f aca="false">'EO9904.1'!B338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98" t="str">
        <f aca="false">VLOOKUP($A338,[1]!Table,MATCH(G$4,[1]!Curves,0))</f>
        <v/>
      </c>
      <c r="H338" s="115" t="str">
        <f aca="false">G338</f>
        <v/>
      </c>
      <c r="I338" s="120" t="n">
        <f aca="false">I326</f>
        <v>2.115</v>
      </c>
      <c r="J338" s="98" t="str">
        <f aca="false">VLOOKUP($A338,[1]!Table,MATCH(J$4,[1]!Curves,0))</f>
        <v/>
      </c>
      <c r="K338" s="115" t="str">
        <f aca="false">J338</f>
        <v/>
      </c>
      <c r="L338" s="103" t="n">
        <f aca="false">L337</f>
        <v>0</v>
      </c>
      <c r="M338" s="98" t="str">
        <f aca="false">VLOOKUP($A338,[1]!Table,MATCH(M$4,[1]!Curves,0))</f>
        <v/>
      </c>
      <c r="N338" s="115" t="str">
        <f aca="false">M338</f>
        <v/>
      </c>
      <c r="O338" s="103" t="n">
        <f aca="false">O337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2.115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e">
        <f aca="false">F338*G338</f>
        <v>#VALUE!</v>
      </c>
      <c r="AD338" s="90" t="e">
        <f aca="false">$F338*H338</f>
        <v>#VALUE!</v>
      </c>
      <c r="AE338" s="90" t="n">
        <f aca="false">$F338*I338</f>
        <v>0</v>
      </c>
      <c r="AF338" s="90" t="e">
        <f aca="false">$F338*J338</f>
        <v>#VALUE!</v>
      </c>
      <c r="AG338" s="90" t="e">
        <f aca="false">$F338*K338</f>
        <v>#VALUE!</v>
      </c>
      <c r="AH338" s="90" t="n">
        <f aca="false">$F338*L338</f>
        <v>0</v>
      </c>
      <c r="AI338" s="90" t="e">
        <f aca="false">$F338*M338</f>
        <v>#VALUE!</v>
      </c>
      <c r="AJ338" s="90" t="e">
        <f aca="false">$F338*N338</f>
        <v>#VALUE!</v>
      </c>
      <c r="AK338" s="90" t="n">
        <f aca="false">F338*O338</f>
        <v>0</v>
      </c>
      <c r="AL338" s="94"/>
      <c r="AM338" s="90" t="e">
        <f aca="false">-CHOOSE($G$3,AC338-AE338,AE338-AC338)</f>
        <v>#VALUE!</v>
      </c>
      <c r="AN338" s="90" t="e">
        <f aca="false">-CHOOSE($G$3,AF338-AH338,AH338-AF338)</f>
        <v>#VALUE!</v>
      </c>
      <c r="AO338" s="90" t="e">
        <f aca="false">-CHOOSE($G$3,AI338-AL338,AK338-AI338)</f>
        <v>#VALUE!</v>
      </c>
      <c r="AP338" s="107" t="e">
        <f aca="false">SUM(AM338:AO338)</f>
        <v>#VALUE!</v>
      </c>
      <c r="AR338" s="90" t="e">
        <f aca="false">-CHOOSE($G$3,AD338-AC338,AC338-AD338)</f>
        <v>#VALUE!</v>
      </c>
      <c r="AS338" s="90" t="e">
        <f aca="false">-CHOOSE($G$3,AG338-AF338,AF338-AG338)</f>
        <v>#VALUE!</v>
      </c>
      <c r="AT338" s="90" t="e">
        <f aca="false">-CHOOSE($G$3,AJ338-AI338,AI338-AJ338:AJ339)</f>
        <v>#VALUE!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91" t="n">
        <f aca="false">AK338+AH338+AE338</f>
        <v>0</v>
      </c>
      <c r="AZ338" s="108"/>
      <c r="BA338" s="118" t="e">
        <f aca="false">'EO9904.1'!AW338</f>
        <v>#VALUE!</v>
      </c>
      <c r="BB338" s="118" t="e">
        <f aca="false">AW338-BA338</f>
        <v>#VALUE!</v>
      </c>
      <c r="BC338" s="108"/>
    </row>
    <row r="339" customFormat="false" ht="12" hidden="false" customHeight="true" outlineLevel="0" collapsed="false">
      <c r="A339" s="25" t="n">
        <f aca="false">EDATE(A338,1)</f>
        <v>46966</v>
      </c>
      <c r="B339" s="114" t="n">
        <f aca="false">'EO9904.1'!B339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98" t="str">
        <f aca="false">VLOOKUP($A339,[1]!Table,MATCH(G$4,[1]!Curves,0))</f>
        <v/>
      </c>
      <c r="H339" s="115" t="str">
        <f aca="false">G339</f>
        <v/>
      </c>
      <c r="I339" s="120" t="n">
        <f aca="false">I327</f>
        <v>2.115</v>
      </c>
      <c r="J339" s="98" t="str">
        <f aca="false">VLOOKUP($A339,[1]!Table,MATCH(J$4,[1]!Curves,0))</f>
        <v/>
      </c>
      <c r="K339" s="115" t="str">
        <f aca="false">J339</f>
        <v/>
      </c>
      <c r="L339" s="103" t="n">
        <f aca="false">L338</f>
        <v>0</v>
      </c>
      <c r="M339" s="98" t="str">
        <f aca="false">VLOOKUP($A339,[1]!Table,MATCH(M$4,[1]!Curves,0))</f>
        <v/>
      </c>
      <c r="N339" s="115" t="str">
        <f aca="false">M339</f>
        <v/>
      </c>
      <c r="O339" s="103" t="n">
        <f aca="false">O338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2.115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e">
        <f aca="false">F339*G339</f>
        <v>#VALUE!</v>
      </c>
      <c r="AD339" s="90" t="e">
        <f aca="false">$F339*H339</f>
        <v>#VALUE!</v>
      </c>
      <c r="AE339" s="90" t="n">
        <f aca="false">$F339*I339</f>
        <v>0</v>
      </c>
      <c r="AF339" s="90" t="e">
        <f aca="false">$F339*J339</f>
        <v>#VALUE!</v>
      </c>
      <c r="AG339" s="90" t="e">
        <f aca="false">$F339*K339</f>
        <v>#VALUE!</v>
      </c>
      <c r="AH339" s="90" t="n">
        <f aca="false">$F339*L339</f>
        <v>0</v>
      </c>
      <c r="AI339" s="90" t="e">
        <f aca="false">$F339*M339</f>
        <v>#VALUE!</v>
      </c>
      <c r="AJ339" s="90" t="e">
        <f aca="false">$F339*N339</f>
        <v>#VALUE!</v>
      </c>
      <c r="AK339" s="90" t="n">
        <f aca="false">F339*O339</f>
        <v>0</v>
      </c>
      <c r="AL339" s="94"/>
      <c r="AM339" s="90" t="e">
        <f aca="false">-CHOOSE($G$3,AC339-AE339,AE339-AC339)</f>
        <v>#VALUE!</v>
      </c>
      <c r="AN339" s="90" t="e">
        <f aca="false">-CHOOSE($G$3,AF339-AH339,AH339-AF339)</f>
        <v>#VALUE!</v>
      </c>
      <c r="AO339" s="90" t="e">
        <f aca="false">-CHOOSE($G$3,AI339-AL339,AK339-AI339)</f>
        <v>#VALUE!</v>
      </c>
      <c r="AP339" s="107" t="e">
        <f aca="false">SUM(AM339:AO339)</f>
        <v>#VALUE!</v>
      </c>
      <c r="AR339" s="90" t="e">
        <f aca="false">-CHOOSE($G$3,AD339-AC339,AC339-AD339)</f>
        <v>#VALUE!</v>
      </c>
      <c r="AS339" s="90" t="e">
        <f aca="false">-CHOOSE($G$3,AG339-AF339,AF339-AG339)</f>
        <v>#VALUE!</v>
      </c>
      <c r="AT339" s="90" t="e">
        <f aca="false">-CHOOSE($G$3,AJ339-AI339,AI339-AJ339:AJ340)</f>
        <v>#VALUE!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91" t="n">
        <f aca="false">AK339+AH339+AE339</f>
        <v>0</v>
      </c>
      <c r="AZ339" s="108"/>
      <c r="BA339" s="118" t="e">
        <f aca="false">'EO9904.1'!AW339</f>
        <v>#VALUE!</v>
      </c>
      <c r="BB339" s="118" t="e">
        <f aca="false">AW339-BA339</f>
        <v>#VALUE!</v>
      </c>
      <c r="BC339" s="108"/>
    </row>
    <row r="340" customFormat="false" ht="12" hidden="false" customHeight="true" outlineLevel="0" collapsed="false">
      <c r="A340" s="25" t="n">
        <f aca="false">EDATE(A339,1)</f>
        <v>46997</v>
      </c>
      <c r="B340" s="114" t="n">
        <f aca="false">'EO9904.1'!B340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98" t="str">
        <f aca="false">VLOOKUP($A340,[1]!Table,MATCH(G$4,[1]!Curves,0))</f>
        <v/>
      </c>
      <c r="H340" s="115" t="str">
        <f aca="false">G340</f>
        <v/>
      </c>
      <c r="I340" s="120" t="n">
        <f aca="false">I328</f>
        <v>2.115</v>
      </c>
      <c r="J340" s="98" t="str">
        <f aca="false">VLOOKUP($A340,[1]!Table,MATCH(J$4,[1]!Curves,0))</f>
        <v/>
      </c>
      <c r="K340" s="115" t="str">
        <f aca="false">J340</f>
        <v/>
      </c>
      <c r="L340" s="103" t="n">
        <f aca="false">L339</f>
        <v>0</v>
      </c>
      <c r="M340" s="98" t="str">
        <f aca="false">VLOOKUP($A340,[1]!Table,MATCH(M$4,[1]!Curves,0))</f>
        <v/>
      </c>
      <c r="N340" s="115" t="str">
        <f aca="false">M340</f>
        <v/>
      </c>
      <c r="O340" s="103" t="n">
        <f aca="false">O339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2.115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e">
        <f aca="false">F340*G340</f>
        <v>#VALUE!</v>
      </c>
      <c r="AD340" s="90" t="e">
        <f aca="false">$F340*H340</f>
        <v>#VALUE!</v>
      </c>
      <c r="AE340" s="90" t="n">
        <f aca="false">$F340*I340</f>
        <v>0</v>
      </c>
      <c r="AF340" s="90" t="e">
        <f aca="false">$F340*J340</f>
        <v>#VALUE!</v>
      </c>
      <c r="AG340" s="90" t="e">
        <f aca="false">$F340*K340</f>
        <v>#VALUE!</v>
      </c>
      <c r="AH340" s="90" t="n">
        <f aca="false">$F340*L340</f>
        <v>0</v>
      </c>
      <c r="AI340" s="90" t="e">
        <f aca="false">$F340*M340</f>
        <v>#VALUE!</v>
      </c>
      <c r="AJ340" s="90" t="e">
        <f aca="false">$F340*N340</f>
        <v>#VALUE!</v>
      </c>
      <c r="AK340" s="90" t="n">
        <f aca="false">F340*O340</f>
        <v>0</v>
      </c>
      <c r="AL340" s="94"/>
      <c r="AM340" s="90" t="e">
        <f aca="false">-CHOOSE($G$3,AC340-AE340,AE340-AC340)</f>
        <v>#VALUE!</v>
      </c>
      <c r="AN340" s="90" t="e">
        <f aca="false">-CHOOSE($G$3,AF340-AH340,AH340-AF340)</f>
        <v>#VALUE!</v>
      </c>
      <c r="AO340" s="90" t="e">
        <f aca="false">-CHOOSE($G$3,AI340-AL340,AK340-AI340)</f>
        <v>#VALUE!</v>
      </c>
      <c r="AP340" s="107" t="e">
        <f aca="false">SUM(AM340:AO340)</f>
        <v>#VALUE!</v>
      </c>
      <c r="AR340" s="90" t="e">
        <f aca="false">-CHOOSE($G$3,AD340-AC340,AC340-AD340)</f>
        <v>#VALUE!</v>
      </c>
      <c r="AS340" s="90" t="e">
        <f aca="false">-CHOOSE($G$3,AG340-AF340,AF340-AG340)</f>
        <v>#VALUE!</v>
      </c>
      <c r="AT340" s="90" t="e">
        <f aca="false">-CHOOSE($G$3,AJ340-AI340,AI340-AJ340:AJ341)</f>
        <v>#VALUE!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91" t="n">
        <f aca="false">AK340+AH340+AE340</f>
        <v>0</v>
      </c>
      <c r="AZ340" s="108"/>
      <c r="BA340" s="118" t="e">
        <f aca="false">'EO9904.1'!AW340</f>
        <v>#VALUE!</v>
      </c>
      <c r="BB340" s="118" t="e">
        <f aca="false">AW340-BA340</f>
        <v>#VALUE!</v>
      </c>
      <c r="BC340" s="108"/>
    </row>
    <row r="341" customFormat="false" ht="12" hidden="false" customHeight="true" outlineLevel="0" collapsed="false">
      <c r="A341" s="25" t="n">
        <f aca="false">EDATE(A340,1)</f>
        <v>47027</v>
      </c>
      <c r="B341" s="114" t="n">
        <f aca="false">'EO9904.1'!B341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98" t="str">
        <f aca="false">VLOOKUP($A341,[1]!Table,MATCH(G$4,[1]!Curves,0))</f>
        <v/>
      </c>
      <c r="H341" s="115" t="str">
        <f aca="false">G341</f>
        <v/>
      </c>
      <c r="I341" s="120" t="n">
        <f aca="false">I329</f>
        <v>2.115</v>
      </c>
      <c r="J341" s="98" t="str">
        <f aca="false">VLOOKUP($A341,[1]!Table,MATCH(J$4,[1]!Curves,0))</f>
        <v/>
      </c>
      <c r="K341" s="115" t="str">
        <f aca="false">J341</f>
        <v/>
      </c>
      <c r="L341" s="103" t="n">
        <f aca="false">L340</f>
        <v>0</v>
      </c>
      <c r="M341" s="98" t="str">
        <f aca="false">VLOOKUP($A341,[1]!Table,MATCH(M$4,[1]!Curves,0))</f>
        <v/>
      </c>
      <c r="N341" s="115" t="str">
        <f aca="false">M341</f>
        <v/>
      </c>
      <c r="O341" s="103" t="n">
        <f aca="false">O340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2.115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e">
        <f aca="false">F341*G341</f>
        <v>#VALUE!</v>
      </c>
      <c r="AD341" s="90" t="e">
        <f aca="false">$F341*H341</f>
        <v>#VALUE!</v>
      </c>
      <c r="AE341" s="90" t="n">
        <f aca="false">$F341*I341</f>
        <v>0</v>
      </c>
      <c r="AF341" s="90" t="e">
        <f aca="false">$F341*J341</f>
        <v>#VALUE!</v>
      </c>
      <c r="AG341" s="90" t="e">
        <f aca="false">$F341*K341</f>
        <v>#VALUE!</v>
      </c>
      <c r="AH341" s="90" t="n">
        <f aca="false">$F341*L341</f>
        <v>0</v>
      </c>
      <c r="AI341" s="90" t="e">
        <f aca="false">$F341*M341</f>
        <v>#VALUE!</v>
      </c>
      <c r="AJ341" s="90" t="e">
        <f aca="false">$F341*N341</f>
        <v>#VALUE!</v>
      </c>
      <c r="AK341" s="90" t="n">
        <f aca="false">F341*O341</f>
        <v>0</v>
      </c>
      <c r="AL341" s="94"/>
      <c r="AM341" s="90" t="e">
        <f aca="false">-CHOOSE($G$3,AC341-AE341,AE341-AC341)</f>
        <v>#VALUE!</v>
      </c>
      <c r="AN341" s="90" t="e">
        <f aca="false">-CHOOSE($G$3,AF341-AH341,AH341-AF341)</f>
        <v>#VALUE!</v>
      </c>
      <c r="AO341" s="90" t="e">
        <f aca="false">-CHOOSE($G$3,AI341-AL341,AK341-AI341)</f>
        <v>#VALUE!</v>
      </c>
      <c r="AP341" s="107" t="e">
        <f aca="false">SUM(AM341:AO341)</f>
        <v>#VALUE!</v>
      </c>
      <c r="AR341" s="90" t="e">
        <f aca="false">-CHOOSE($G$3,AD341-AC341,AC341-AD341)</f>
        <v>#VALUE!</v>
      </c>
      <c r="AS341" s="90" t="e">
        <f aca="false">-CHOOSE($G$3,AG341-AF341,AF341-AG341)</f>
        <v>#VALUE!</v>
      </c>
      <c r="AT341" s="90" t="e">
        <f aca="false">-CHOOSE($G$3,AJ341-AI341,AI341-AJ341:AJ342)</f>
        <v>#VALUE!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91" t="n">
        <f aca="false">AK341+AH341+AE341</f>
        <v>0</v>
      </c>
      <c r="AZ341" s="108"/>
      <c r="BA341" s="118" t="e">
        <f aca="false">'EO9904.1'!AW341</f>
        <v>#VALUE!</v>
      </c>
      <c r="BB341" s="118" t="e">
        <f aca="false">AW341-BA341</f>
        <v>#VALUE!</v>
      </c>
      <c r="BC341" s="108"/>
    </row>
    <row r="342" customFormat="false" ht="12" hidden="false" customHeight="true" outlineLevel="0" collapsed="false">
      <c r="A342" s="25" t="n">
        <f aca="false">EDATE(A341,1)</f>
        <v>47058</v>
      </c>
      <c r="B342" s="114" t="n">
        <f aca="false">'EO9904.1'!B342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98" t="str">
        <f aca="false">VLOOKUP($A342,[1]!Table,MATCH(G$4,[1]!Curves,0))</f>
        <v/>
      </c>
      <c r="H342" s="115" t="str">
        <f aca="false">G342</f>
        <v/>
      </c>
      <c r="I342" s="120" t="n">
        <f aca="false">I330</f>
        <v>2.115</v>
      </c>
      <c r="J342" s="98" t="str">
        <f aca="false">VLOOKUP($A342,[1]!Table,MATCH(J$4,[1]!Curves,0))</f>
        <v/>
      </c>
      <c r="K342" s="115" t="str">
        <f aca="false">J342</f>
        <v/>
      </c>
      <c r="L342" s="103" t="n">
        <f aca="false">L341</f>
        <v>0</v>
      </c>
      <c r="M342" s="98" t="str">
        <f aca="false">VLOOKUP($A342,[1]!Table,MATCH(M$4,[1]!Curves,0))</f>
        <v/>
      </c>
      <c r="N342" s="115" t="str">
        <f aca="false">M342</f>
        <v/>
      </c>
      <c r="O342" s="103" t="n">
        <f aca="false">O341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2.115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e">
        <f aca="false">F342*G342</f>
        <v>#VALUE!</v>
      </c>
      <c r="AD342" s="90" t="e">
        <f aca="false">$F342*H342</f>
        <v>#VALUE!</v>
      </c>
      <c r="AE342" s="90" t="n">
        <f aca="false">$F342*I342</f>
        <v>0</v>
      </c>
      <c r="AF342" s="90" t="e">
        <f aca="false">$F342*J342</f>
        <v>#VALUE!</v>
      </c>
      <c r="AG342" s="90" t="e">
        <f aca="false">$F342*K342</f>
        <v>#VALUE!</v>
      </c>
      <c r="AH342" s="90" t="n">
        <f aca="false">$F342*L342</f>
        <v>0</v>
      </c>
      <c r="AI342" s="90" t="e">
        <f aca="false">$F342*M342</f>
        <v>#VALUE!</v>
      </c>
      <c r="AJ342" s="90" t="e">
        <f aca="false">$F342*N342</f>
        <v>#VALUE!</v>
      </c>
      <c r="AK342" s="90" t="n">
        <f aca="false">F342*O342</f>
        <v>0</v>
      </c>
      <c r="AL342" s="94"/>
      <c r="AM342" s="90" t="e">
        <f aca="false">-CHOOSE($G$3,AC342-AE342,AE342-AC342)</f>
        <v>#VALUE!</v>
      </c>
      <c r="AN342" s="90" t="e">
        <f aca="false">-CHOOSE($G$3,AF342-AH342,AH342-AF342)</f>
        <v>#VALUE!</v>
      </c>
      <c r="AO342" s="90" t="e">
        <f aca="false">-CHOOSE($G$3,AI342-AL342,AK342-AI342)</f>
        <v>#VALUE!</v>
      </c>
      <c r="AP342" s="107" t="e">
        <f aca="false">SUM(AM342:AO342)</f>
        <v>#VALUE!</v>
      </c>
      <c r="AR342" s="90" t="e">
        <f aca="false">-CHOOSE($G$3,AD342-AC342,AC342-AD342)</f>
        <v>#VALUE!</v>
      </c>
      <c r="AS342" s="90" t="e">
        <f aca="false">-CHOOSE($G$3,AG342-AF342,AF342-AG342)</f>
        <v>#VALUE!</v>
      </c>
      <c r="AT342" s="90" t="e">
        <f aca="false">-CHOOSE($G$3,AJ342-AI342,AI342-AJ342:AJ343)</f>
        <v>#VALUE!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91" t="n">
        <f aca="false">AK342+AH342+AE342</f>
        <v>0</v>
      </c>
      <c r="AZ342" s="108"/>
      <c r="BA342" s="118" t="e">
        <f aca="false">'EO9904.1'!AW342</f>
        <v>#VALUE!</v>
      </c>
      <c r="BB342" s="118" t="e">
        <f aca="false">AW342-BA342</f>
        <v>#VALUE!</v>
      </c>
      <c r="BC342" s="108"/>
    </row>
    <row r="343" customFormat="false" ht="12" hidden="false" customHeight="true" outlineLevel="0" collapsed="false">
      <c r="A343" s="25" t="n">
        <f aca="false">EDATE(A342,1)</f>
        <v>47088</v>
      </c>
      <c r="B343" s="114" t="n">
        <f aca="false">'EO9904.1'!B343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98" t="str">
        <f aca="false">VLOOKUP($A343,[1]!Table,MATCH(G$4,[1]!Curves,0))</f>
        <v/>
      </c>
      <c r="H343" s="115" t="str">
        <f aca="false">G343</f>
        <v/>
      </c>
      <c r="I343" s="120" t="n">
        <f aca="false">I331</f>
        <v>2.115</v>
      </c>
      <c r="J343" s="98" t="str">
        <f aca="false">VLOOKUP($A343,[1]!Table,MATCH(J$4,[1]!Curves,0))</f>
        <v/>
      </c>
      <c r="K343" s="115" t="str">
        <f aca="false">J343</f>
        <v/>
      </c>
      <c r="L343" s="103" t="n">
        <f aca="false">L342</f>
        <v>0</v>
      </c>
      <c r="M343" s="98" t="str">
        <f aca="false">VLOOKUP($A343,[1]!Table,MATCH(M$4,[1]!Curves,0))</f>
        <v/>
      </c>
      <c r="N343" s="115" t="str">
        <f aca="false">M343</f>
        <v/>
      </c>
      <c r="O343" s="103" t="n">
        <f aca="false">O342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2.115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e">
        <f aca="false">F343*G343</f>
        <v>#VALUE!</v>
      </c>
      <c r="AD343" s="90" t="e">
        <f aca="false">$F343*H343</f>
        <v>#VALUE!</v>
      </c>
      <c r="AE343" s="90" t="n">
        <f aca="false">$F343*I343</f>
        <v>0</v>
      </c>
      <c r="AF343" s="90" t="e">
        <f aca="false">$F343*J343</f>
        <v>#VALUE!</v>
      </c>
      <c r="AG343" s="90" t="e">
        <f aca="false">$F343*K343</f>
        <v>#VALUE!</v>
      </c>
      <c r="AH343" s="90" t="n">
        <f aca="false">$F343*L343</f>
        <v>0</v>
      </c>
      <c r="AI343" s="90" t="e">
        <f aca="false">$F343*M343</f>
        <v>#VALUE!</v>
      </c>
      <c r="AJ343" s="90" t="e">
        <f aca="false">$F343*N343</f>
        <v>#VALUE!</v>
      </c>
      <c r="AK343" s="90" t="n">
        <f aca="false">F343*O343</f>
        <v>0</v>
      </c>
      <c r="AL343" s="94"/>
      <c r="AM343" s="90" t="e">
        <f aca="false">-CHOOSE($G$3,AC343-AE343,AE343-AC343)</f>
        <v>#VALUE!</v>
      </c>
      <c r="AN343" s="90" t="e">
        <f aca="false">-CHOOSE($G$3,AF343-AH343,AH343-AF343)</f>
        <v>#VALUE!</v>
      </c>
      <c r="AO343" s="90" t="e">
        <f aca="false">-CHOOSE($G$3,AI343-AL343,AK343-AI343)</f>
        <v>#VALUE!</v>
      </c>
      <c r="AP343" s="107" t="e">
        <f aca="false">SUM(AM343:AO343)</f>
        <v>#VALUE!</v>
      </c>
      <c r="AR343" s="90" t="e">
        <f aca="false">-CHOOSE($G$3,AD343-AC343,AC343-AD343)</f>
        <v>#VALUE!</v>
      </c>
      <c r="AS343" s="90" t="e">
        <f aca="false">-CHOOSE($G$3,AG343-AF343,AF343-AG343)</f>
        <v>#VALUE!</v>
      </c>
      <c r="AT343" s="90" t="e">
        <f aca="false">-CHOOSE($G$3,AJ343-AI343,AI343-AJ343:AJ344)</f>
        <v>#VALUE!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91" t="n">
        <f aca="false">AK343+AH343+AE343</f>
        <v>0</v>
      </c>
      <c r="AZ343" s="108"/>
      <c r="BA343" s="118" t="e">
        <f aca="false">'EO9904.1'!AW343</f>
        <v>#VALUE!</v>
      </c>
      <c r="BB343" s="118" t="e">
        <f aca="false">AW343-BA343</f>
        <v>#VALUE!</v>
      </c>
      <c r="BC343" s="108"/>
    </row>
    <row r="344" customFormat="false" ht="12" hidden="false" customHeight="true" outlineLevel="0" collapsed="false">
      <c r="A344" s="25" t="n">
        <f aca="false">EDATE(A343,1)</f>
        <v>47119</v>
      </c>
      <c r="B344" s="114" t="n">
        <f aca="false">'EO9904.1'!B344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98" t="str">
        <f aca="false">VLOOKUP($A344,[1]!Table,MATCH(G$4,[1]!Curves,0))</f>
        <v/>
      </c>
      <c r="H344" s="115" t="str">
        <f aca="false">G344</f>
        <v/>
      </c>
      <c r="I344" s="120" t="n">
        <f aca="false">I332</f>
        <v>2.115</v>
      </c>
      <c r="J344" s="98" t="str">
        <f aca="false">VLOOKUP($A344,[1]!Table,MATCH(J$4,[1]!Curves,0))</f>
        <v/>
      </c>
      <c r="K344" s="115" t="str">
        <f aca="false">J344</f>
        <v/>
      </c>
      <c r="L344" s="103" t="n">
        <f aca="false">L343</f>
        <v>0</v>
      </c>
      <c r="M344" s="98" t="str">
        <f aca="false">VLOOKUP($A344,[1]!Table,MATCH(M$4,[1]!Curves,0))</f>
        <v/>
      </c>
      <c r="N344" s="115" t="str">
        <f aca="false">M344</f>
        <v/>
      </c>
      <c r="O344" s="103" t="n">
        <f aca="false">O343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2.115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e">
        <f aca="false">F344*G344</f>
        <v>#VALUE!</v>
      </c>
      <c r="AD344" s="90" t="e">
        <f aca="false">$F344*H344</f>
        <v>#VALUE!</v>
      </c>
      <c r="AE344" s="90" t="n">
        <f aca="false">$F344*I344</f>
        <v>0</v>
      </c>
      <c r="AF344" s="90" t="e">
        <f aca="false">$F344*J344</f>
        <v>#VALUE!</v>
      </c>
      <c r="AG344" s="90" t="e">
        <f aca="false">$F344*K344</f>
        <v>#VALUE!</v>
      </c>
      <c r="AH344" s="90" t="n">
        <f aca="false">$F344*L344</f>
        <v>0</v>
      </c>
      <c r="AI344" s="90" t="e">
        <f aca="false">$F344*M344</f>
        <v>#VALUE!</v>
      </c>
      <c r="AJ344" s="90" t="e">
        <f aca="false">$F344*N344</f>
        <v>#VALUE!</v>
      </c>
      <c r="AK344" s="90" t="n">
        <f aca="false">F344*O344</f>
        <v>0</v>
      </c>
      <c r="AL344" s="94"/>
      <c r="AM344" s="90" t="e">
        <f aca="false">-CHOOSE($G$3,AC344-AE344,AE344-AC344)</f>
        <v>#VALUE!</v>
      </c>
      <c r="AN344" s="90" t="e">
        <f aca="false">-CHOOSE($G$3,AF344-AH344,AH344-AF344)</f>
        <v>#VALUE!</v>
      </c>
      <c r="AO344" s="90" t="e">
        <f aca="false">-CHOOSE($G$3,AI344-AL344,AK344-AI344)</f>
        <v>#VALUE!</v>
      </c>
      <c r="AP344" s="107" t="e">
        <f aca="false">SUM(AM344:AO344)</f>
        <v>#VALUE!</v>
      </c>
      <c r="AR344" s="90" t="e">
        <f aca="false">-CHOOSE($G$3,AD344-AC344,AC344-AD344)</f>
        <v>#VALUE!</v>
      </c>
      <c r="AS344" s="90" t="e">
        <f aca="false">-CHOOSE($G$3,AG344-AF344,AF344-AG344)</f>
        <v>#VALUE!</v>
      </c>
      <c r="AT344" s="90" t="e">
        <f aca="false">-CHOOSE($G$3,AJ344-AI344,AI344-AJ344:AJ345)</f>
        <v>#VALUE!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91" t="n">
        <f aca="false">AK344+AH344+AE344</f>
        <v>0</v>
      </c>
      <c r="AZ344" s="108"/>
      <c r="BA344" s="118" t="e">
        <f aca="false">'EO9904.1'!AW344</f>
        <v>#VALUE!</v>
      </c>
      <c r="BB344" s="118" t="e">
        <f aca="false">AW344-BA344</f>
        <v>#VALUE!</v>
      </c>
      <c r="BC344" s="108"/>
    </row>
    <row r="345" customFormat="false" ht="12" hidden="false" customHeight="true" outlineLevel="0" collapsed="false">
      <c r="A345" s="25" t="n">
        <f aca="false">EDATE(A344,1)</f>
        <v>47150</v>
      </c>
      <c r="B345" s="114" t="n">
        <f aca="false">'EO9904.1'!B345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98" t="str">
        <f aca="false">VLOOKUP($A345,[1]!Table,MATCH(G$4,[1]!Curves,0))</f>
        <v/>
      </c>
      <c r="H345" s="115" t="str">
        <f aca="false">G345</f>
        <v/>
      </c>
      <c r="I345" s="120" t="n">
        <f aca="false">I333</f>
        <v>2.115</v>
      </c>
      <c r="J345" s="98" t="str">
        <f aca="false">VLOOKUP($A345,[1]!Table,MATCH(J$4,[1]!Curves,0))</f>
        <v/>
      </c>
      <c r="K345" s="115" t="str">
        <f aca="false">J345</f>
        <v/>
      </c>
      <c r="L345" s="103" t="n">
        <f aca="false">L344</f>
        <v>0</v>
      </c>
      <c r="M345" s="98" t="str">
        <f aca="false">VLOOKUP($A345,[1]!Table,MATCH(M$4,[1]!Curves,0))</f>
        <v/>
      </c>
      <c r="N345" s="115" t="str">
        <f aca="false">M345</f>
        <v/>
      </c>
      <c r="O345" s="103" t="n">
        <f aca="false">O344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2.115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e">
        <f aca="false">F345*G345</f>
        <v>#VALUE!</v>
      </c>
      <c r="AD345" s="90" t="e">
        <f aca="false">$F345*H345</f>
        <v>#VALUE!</v>
      </c>
      <c r="AE345" s="90" t="n">
        <f aca="false">$F345*I345</f>
        <v>0</v>
      </c>
      <c r="AF345" s="90" t="e">
        <f aca="false">$F345*J345</f>
        <v>#VALUE!</v>
      </c>
      <c r="AG345" s="90" t="e">
        <f aca="false">$F345*K345</f>
        <v>#VALUE!</v>
      </c>
      <c r="AH345" s="90" t="n">
        <f aca="false">$F345*L345</f>
        <v>0</v>
      </c>
      <c r="AI345" s="90" t="e">
        <f aca="false">$F345*M345</f>
        <v>#VALUE!</v>
      </c>
      <c r="AJ345" s="90" t="e">
        <f aca="false">$F345*N345</f>
        <v>#VALUE!</v>
      </c>
      <c r="AK345" s="90" t="n">
        <f aca="false">F345*O345</f>
        <v>0</v>
      </c>
      <c r="AL345" s="94"/>
      <c r="AM345" s="90" t="e">
        <f aca="false">-CHOOSE($G$3,AC345-AE345,AE345-AC345)</f>
        <v>#VALUE!</v>
      </c>
      <c r="AN345" s="90" t="e">
        <f aca="false">-CHOOSE($G$3,AF345-AH345,AH345-AF345)</f>
        <v>#VALUE!</v>
      </c>
      <c r="AO345" s="90" t="e">
        <f aca="false">-CHOOSE($G$3,AI345-AL345,AK345-AI345)</f>
        <v>#VALUE!</v>
      </c>
      <c r="AP345" s="107" t="e">
        <f aca="false">SUM(AM345:AO345)</f>
        <v>#VALUE!</v>
      </c>
      <c r="AR345" s="90" t="e">
        <f aca="false">-CHOOSE($G$3,AD345-AC345,AC345-AD345)</f>
        <v>#VALUE!</v>
      </c>
      <c r="AS345" s="90" t="e">
        <f aca="false">-CHOOSE($G$3,AG345-AF345,AF345-AG345)</f>
        <v>#VALUE!</v>
      </c>
      <c r="AT345" s="90" t="e">
        <f aca="false">-CHOOSE($G$3,AJ345-AI345,AI345-AJ345:AJ346)</f>
        <v>#VALUE!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91" t="n">
        <f aca="false">AK345+AH345+AE345</f>
        <v>0</v>
      </c>
      <c r="AZ345" s="108"/>
      <c r="BA345" s="118" t="e">
        <f aca="false">'EO9904.1'!AW345</f>
        <v>#VALUE!</v>
      </c>
      <c r="BB345" s="118" t="e">
        <f aca="false">AW345-BA345</f>
        <v>#VALUE!</v>
      </c>
      <c r="BC345" s="108"/>
    </row>
    <row r="346" customFormat="false" ht="12" hidden="false" customHeight="true" outlineLevel="0" collapsed="false">
      <c r="A346" s="25" t="n">
        <f aca="false">EDATE(A345,1)</f>
        <v>47178</v>
      </c>
      <c r="B346" s="114" t="n">
        <f aca="false">'EO9904.1'!B346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98" t="str">
        <f aca="false">VLOOKUP($A346,[1]!Table,MATCH(G$4,[1]!Curves,0))</f>
        <v/>
      </c>
      <c r="H346" s="115" t="str">
        <f aca="false">G346</f>
        <v/>
      </c>
      <c r="I346" s="120" t="n">
        <f aca="false">I334</f>
        <v>2.115</v>
      </c>
      <c r="J346" s="98" t="str">
        <f aca="false">VLOOKUP($A346,[1]!Table,MATCH(J$4,[1]!Curves,0))</f>
        <v/>
      </c>
      <c r="K346" s="115" t="str">
        <f aca="false">J346</f>
        <v/>
      </c>
      <c r="L346" s="103" t="n">
        <f aca="false">L345</f>
        <v>0</v>
      </c>
      <c r="M346" s="98" t="str">
        <f aca="false">VLOOKUP($A346,[1]!Table,MATCH(M$4,[1]!Curves,0))</f>
        <v/>
      </c>
      <c r="N346" s="115" t="str">
        <f aca="false">M346</f>
        <v/>
      </c>
      <c r="O346" s="103" t="n">
        <f aca="false">O345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2.115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e">
        <f aca="false">F346*G346</f>
        <v>#VALUE!</v>
      </c>
      <c r="AD346" s="90" t="e">
        <f aca="false">$F346*H346</f>
        <v>#VALUE!</v>
      </c>
      <c r="AE346" s="90" t="n">
        <f aca="false">$F346*I346</f>
        <v>0</v>
      </c>
      <c r="AF346" s="90" t="e">
        <f aca="false">$F346*J346</f>
        <v>#VALUE!</v>
      </c>
      <c r="AG346" s="90" t="e">
        <f aca="false">$F346*K346</f>
        <v>#VALUE!</v>
      </c>
      <c r="AH346" s="90" t="n">
        <f aca="false">$F346*L346</f>
        <v>0</v>
      </c>
      <c r="AI346" s="90" t="e">
        <f aca="false">$F346*M346</f>
        <v>#VALUE!</v>
      </c>
      <c r="AJ346" s="90" t="e">
        <f aca="false">$F346*N346</f>
        <v>#VALUE!</v>
      </c>
      <c r="AK346" s="90" t="n">
        <f aca="false">F346*O346</f>
        <v>0</v>
      </c>
      <c r="AL346" s="94"/>
      <c r="AM346" s="90" t="e">
        <f aca="false">-CHOOSE($G$3,AC346-AE346,AE346-AC346)</f>
        <v>#VALUE!</v>
      </c>
      <c r="AN346" s="90" t="e">
        <f aca="false">-CHOOSE($G$3,AF346-AH346,AH346-AF346)</f>
        <v>#VALUE!</v>
      </c>
      <c r="AO346" s="90" t="e">
        <f aca="false">-CHOOSE($G$3,AI346-AL346,AK346-AI346)</f>
        <v>#VALUE!</v>
      </c>
      <c r="AP346" s="107" t="e">
        <f aca="false">SUM(AM346:AO346)</f>
        <v>#VALUE!</v>
      </c>
      <c r="AR346" s="90" t="e">
        <f aca="false">-CHOOSE($G$3,AD346-AC346,AC346-AD346)</f>
        <v>#VALUE!</v>
      </c>
      <c r="AS346" s="90" t="e">
        <f aca="false">-CHOOSE($G$3,AG346-AF346,AF346-AG346)</f>
        <v>#VALUE!</v>
      </c>
      <c r="AT346" s="90" t="e">
        <f aca="false">-CHOOSE($G$3,AJ346-AI346,AI346-AJ346:AJ347)</f>
        <v>#VALUE!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91" t="n">
        <f aca="false">AK346+AH346+AE346</f>
        <v>0</v>
      </c>
      <c r="AZ346" s="108"/>
      <c r="BA346" s="118" t="e">
        <f aca="false">'EO9904.1'!AW346</f>
        <v>#VALUE!</v>
      </c>
      <c r="BB346" s="118" t="e">
        <f aca="false">AW346-BA346</f>
        <v>#VALUE!</v>
      </c>
      <c r="BC346" s="108"/>
    </row>
    <row r="347" customFormat="false" ht="12" hidden="false" customHeight="true" outlineLevel="0" collapsed="false">
      <c r="A347" s="25" t="n">
        <f aca="false">EDATE(A346,1)</f>
        <v>47209</v>
      </c>
      <c r="B347" s="114" t="n">
        <f aca="false">'EO9904.1'!B347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98" t="str">
        <f aca="false">VLOOKUP($A347,[1]!Table,MATCH(G$4,[1]!Curves,0))</f>
        <v/>
      </c>
      <c r="H347" s="115" t="str">
        <f aca="false">G347</f>
        <v/>
      </c>
      <c r="I347" s="120" t="n">
        <f aca="false">I335</f>
        <v>2.115</v>
      </c>
      <c r="J347" s="98" t="str">
        <f aca="false">VLOOKUP($A347,[1]!Table,MATCH(J$4,[1]!Curves,0))</f>
        <v/>
      </c>
      <c r="K347" s="115" t="str">
        <f aca="false">J347</f>
        <v/>
      </c>
      <c r="L347" s="103" t="n">
        <f aca="false">L346</f>
        <v>0</v>
      </c>
      <c r="M347" s="98" t="str">
        <f aca="false">VLOOKUP($A347,[1]!Table,MATCH(M$4,[1]!Curves,0))</f>
        <v/>
      </c>
      <c r="N347" s="115" t="str">
        <f aca="false">M347</f>
        <v/>
      </c>
      <c r="O347" s="103" t="n">
        <f aca="false">O346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2.115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e">
        <f aca="false">F347*G347</f>
        <v>#VALUE!</v>
      </c>
      <c r="AD347" s="90" t="e">
        <f aca="false">$F347*H347</f>
        <v>#VALUE!</v>
      </c>
      <c r="AE347" s="90" t="n">
        <f aca="false">$F347*I347</f>
        <v>0</v>
      </c>
      <c r="AF347" s="90" t="e">
        <f aca="false">$F347*J347</f>
        <v>#VALUE!</v>
      </c>
      <c r="AG347" s="90" t="e">
        <f aca="false">$F347*K347</f>
        <v>#VALUE!</v>
      </c>
      <c r="AH347" s="90" t="n">
        <f aca="false">$F347*L347</f>
        <v>0</v>
      </c>
      <c r="AI347" s="90" t="e">
        <f aca="false">$F347*M347</f>
        <v>#VALUE!</v>
      </c>
      <c r="AJ347" s="90" t="e">
        <f aca="false">$F347*N347</f>
        <v>#VALUE!</v>
      </c>
      <c r="AK347" s="90" t="n">
        <f aca="false">F347*O347</f>
        <v>0</v>
      </c>
      <c r="AL347" s="94"/>
      <c r="AM347" s="90" t="e">
        <f aca="false">-CHOOSE($G$3,AC347-AE347,AE347-AC347)</f>
        <v>#VALUE!</v>
      </c>
      <c r="AN347" s="90" t="e">
        <f aca="false">-CHOOSE($G$3,AF347-AH347,AH347-AF347)</f>
        <v>#VALUE!</v>
      </c>
      <c r="AO347" s="90" t="e">
        <f aca="false">-CHOOSE($G$3,AI347-AL347,AK347-AI347)</f>
        <v>#VALUE!</v>
      </c>
      <c r="AP347" s="107" t="e">
        <f aca="false">SUM(AM347:AO347)</f>
        <v>#VALUE!</v>
      </c>
      <c r="AR347" s="90" t="e">
        <f aca="false">-CHOOSE($G$3,AD347-AC347,AC347-AD347)</f>
        <v>#VALUE!</v>
      </c>
      <c r="AS347" s="90" t="e">
        <f aca="false">-CHOOSE($G$3,AG347-AF347,AF347-AG347)</f>
        <v>#VALUE!</v>
      </c>
      <c r="AT347" s="90" t="e">
        <f aca="false">-CHOOSE($G$3,AJ347-AI347,AI347-AJ347:AJ348)</f>
        <v>#VALUE!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91" t="n">
        <f aca="false">AK347+AH347+AE347</f>
        <v>0</v>
      </c>
      <c r="AZ347" s="108"/>
      <c r="BA347" s="118" t="e">
        <f aca="false">'EO9904.1'!AW347</f>
        <v>#VALUE!</v>
      </c>
      <c r="BB347" s="118" t="e">
        <f aca="false">AW347-BA347</f>
        <v>#VALUE!</v>
      </c>
      <c r="BC347" s="108"/>
    </row>
    <row r="348" customFormat="false" ht="12" hidden="false" customHeight="true" outlineLevel="0" collapsed="false">
      <c r="A348" s="25" t="n">
        <f aca="false">EDATE(A347,1)</f>
        <v>47239</v>
      </c>
      <c r="B348" s="114" t="n">
        <f aca="false">'EO9904.1'!B348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98" t="str">
        <f aca="false">VLOOKUP($A348,[1]!Table,MATCH(G$4,[1]!Curves,0))</f>
        <v/>
      </c>
      <c r="H348" s="115" t="str">
        <f aca="false">G348</f>
        <v/>
      </c>
      <c r="I348" s="120" t="n">
        <f aca="false">I336</f>
        <v>2.115</v>
      </c>
      <c r="J348" s="98" t="str">
        <f aca="false">VLOOKUP($A348,[1]!Table,MATCH(J$4,[1]!Curves,0))</f>
        <v/>
      </c>
      <c r="K348" s="115" t="str">
        <f aca="false">J348</f>
        <v/>
      </c>
      <c r="L348" s="103" t="n">
        <f aca="false">L347</f>
        <v>0</v>
      </c>
      <c r="M348" s="98" t="str">
        <f aca="false">VLOOKUP($A348,[1]!Table,MATCH(M$4,[1]!Curves,0))</f>
        <v/>
      </c>
      <c r="N348" s="115" t="str">
        <f aca="false">M348</f>
        <v/>
      </c>
      <c r="O348" s="103" t="n">
        <f aca="false">O347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2.115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e">
        <f aca="false">F348*G348</f>
        <v>#VALUE!</v>
      </c>
      <c r="AD348" s="90" t="e">
        <f aca="false">$F348*H348</f>
        <v>#VALUE!</v>
      </c>
      <c r="AE348" s="90" t="n">
        <f aca="false">$F348*I348</f>
        <v>0</v>
      </c>
      <c r="AF348" s="90" t="e">
        <f aca="false">$F348*J348</f>
        <v>#VALUE!</v>
      </c>
      <c r="AG348" s="90" t="e">
        <f aca="false">$F348*K348</f>
        <v>#VALUE!</v>
      </c>
      <c r="AH348" s="90" t="n">
        <f aca="false">$F348*L348</f>
        <v>0</v>
      </c>
      <c r="AI348" s="90" t="e">
        <f aca="false">$F348*M348</f>
        <v>#VALUE!</v>
      </c>
      <c r="AJ348" s="90" t="e">
        <f aca="false">$F348*N348</f>
        <v>#VALUE!</v>
      </c>
      <c r="AK348" s="90" t="n">
        <f aca="false">F348*O348</f>
        <v>0</v>
      </c>
      <c r="AL348" s="94"/>
      <c r="AM348" s="90" t="e">
        <f aca="false">-CHOOSE($G$3,AC348-AE348,AE348-AC348)</f>
        <v>#VALUE!</v>
      </c>
      <c r="AN348" s="90" t="e">
        <f aca="false">-CHOOSE($G$3,AF348-AH348,AH348-AF348)</f>
        <v>#VALUE!</v>
      </c>
      <c r="AO348" s="90" t="e">
        <f aca="false">-CHOOSE($G$3,AI348-AL348,AK348-AI348)</f>
        <v>#VALUE!</v>
      </c>
      <c r="AP348" s="107" t="e">
        <f aca="false">SUM(AM348:AO348)</f>
        <v>#VALUE!</v>
      </c>
      <c r="AR348" s="90" t="e">
        <f aca="false">-CHOOSE($G$3,AD348-AC348,AC348-AD348)</f>
        <v>#VALUE!</v>
      </c>
      <c r="AS348" s="90" t="e">
        <f aca="false">-CHOOSE($G$3,AG348-AF348,AF348-AG348)</f>
        <v>#VALUE!</v>
      </c>
      <c r="AT348" s="90" t="e">
        <f aca="false">-CHOOSE($G$3,AJ348-AI348,AI348-AJ348:AJ349)</f>
        <v>#VALUE!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91" t="n">
        <f aca="false">AK348+AH348+AE348</f>
        <v>0</v>
      </c>
      <c r="AZ348" s="108"/>
      <c r="BA348" s="118" t="e">
        <f aca="false">'EO9904.1'!AW348</f>
        <v>#VALUE!</v>
      </c>
      <c r="BB348" s="118" t="e">
        <f aca="false">AW348-BA348</f>
        <v>#VALUE!</v>
      </c>
      <c r="BC348" s="108"/>
    </row>
    <row r="349" customFormat="false" ht="12" hidden="false" customHeight="true" outlineLevel="0" collapsed="false">
      <c r="A349" s="25" t="n">
        <f aca="false">EDATE(A348,1)</f>
        <v>47270</v>
      </c>
      <c r="B349" s="114" t="n">
        <f aca="false">'EO9904.1'!B349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98" t="str">
        <f aca="false">VLOOKUP($A349,[1]!Table,MATCH(G$4,[1]!Curves,0))</f>
        <v/>
      </c>
      <c r="H349" s="115" t="str">
        <f aca="false">G349</f>
        <v/>
      </c>
      <c r="I349" s="120" t="n">
        <f aca="false">I337</f>
        <v>2.115</v>
      </c>
      <c r="J349" s="98" t="str">
        <f aca="false">VLOOKUP($A349,[1]!Table,MATCH(J$4,[1]!Curves,0))</f>
        <v/>
      </c>
      <c r="K349" s="115" t="str">
        <f aca="false">J349</f>
        <v/>
      </c>
      <c r="L349" s="103" t="n">
        <f aca="false">L348</f>
        <v>0</v>
      </c>
      <c r="M349" s="98" t="str">
        <f aca="false">VLOOKUP($A349,[1]!Table,MATCH(M$4,[1]!Curves,0))</f>
        <v/>
      </c>
      <c r="N349" s="115" t="str">
        <f aca="false">M349</f>
        <v/>
      </c>
      <c r="O349" s="103" t="n">
        <f aca="false">O348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2.115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e">
        <f aca="false">F349*G349</f>
        <v>#VALUE!</v>
      </c>
      <c r="AD349" s="90" t="e">
        <f aca="false">$F349*H349</f>
        <v>#VALUE!</v>
      </c>
      <c r="AE349" s="90" t="n">
        <f aca="false">$F349*I349</f>
        <v>0</v>
      </c>
      <c r="AF349" s="90" t="e">
        <f aca="false">$F349*J349</f>
        <v>#VALUE!</v>
      </c>
      <c r="AG349" s="90" t="e">
        <f aca="false">$F349*K349</f>
        <v>#VALUE!</v>
      </c>
      <c r="AH349" s="90" t="n">
        <f aca="false">$F349*L349</f>
        <v>0</v>
      </c>
      <c r="AI349" s="90" t="e">
        <f aca="false">$F349*M349</f>
        <v>#VALUE!</v>
      </c>
      <c r="AJ349" s="90" t="e">
        <f aca="false">$F349*N349</f>
        <v>#VALUE!</v>
      </c>
      <c r="AK349" s="90" t="n">
        <f aca="false">F349*O349</f>
        <v>0</v>
      </c>
      <c r="AL349" s="94"/>
      <c r="AM349" s="90" t="e">
        <f aca="false">-CHOOSE($G$3,AC349-AE349,AE349-AC349)</f>
        <v>#VALUE!</v>
      </c>
      <c r="AN349" s="90" t="e">
        <f aca="false">-CHOOSE($G$3,AF349-AH349,AH349-AF349)</f>
        <v>#VALUE!</v>
      </c>
      <c r="AO349" s="90" t="e">
        <f aca="false">-CHOOSE($G$3,AI349-AL349,AK349-AI349)</f>
        <v>#VALUE!</v>
      </c>
      <c r="AP349" s="107" t="e">
        <f aca="false">SUM(AM349:AO349)</f>
        <v>#VALUE!</v>
      </c>
      <c r="AR349" s="90" t="e">
        <f aca="false">-CHOOSE($G$3,AD349-AC349,AC349-AD349)</f>
        <v>#VALUE!</v>
      </c>
      <c r="AS349" s="90" t="e">
        <f aca="false">-CHOOSE($G$3,AG349-AF349,AF349-AG349)</f>
        <v>#VALUE!</v>
      </c>
      <c r="AT349" s="90" t="e">
        <f aca="false">-CHOOSE($G$3,AJ349-AI349,AI349-AJ349:AJ350)</f>
        <v>#VALUE!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91" t="n">
        <f aca="false">AK349+AH349+AE349</f>
        <v>0</v>
      </c>
      <c r="AZ349" s="108"/>
      <c r="BA349" s="118" t="e">
        <f aca="false">'EO9904.1'!AW349</f>
        <v>#VALUE!</v>
      </c>
      <c r="BB349" s="118" t="e">
        <f aca="false">AW349-BA349</f>
        <v>#VALUE!</v>
      </c>
      <c r="BC349" s="108"/>
    </row>
    <row r="350" customFormat="false" ht="12" hidden="false" customHeight="true" outlineLevel="0" collapsed="false">
      <c r="A350" s="25" t="n">
        <f aca="false">EDATE(A349,1)</f>
        <v>47300</v>
      </c>
      <c r="B350" s="114" t="n">
        <f aca="false">'EO9904.1'!B350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98" t="str">
        <f aca="false">VLOOKUP($A350,[1]!Table,MATCH(G$4,[1]!Curves,0))</f>
        <v/>
      </c>
      <c r="H350" s="115" t="str">
        <f aca="false">G350</f>
        <v/>
      </c>
      <c r="I350" s="120" t="n">
        <f aca="false">I338</f>
        <v>2.115</v>
      </c>
      <c r="J350" s="98" t="str">
        <f aca="false">VLOOKUP($A350,[1]!Table,MATCH(J$4,[1]!Curves,0))</f>
        <v/>
      </c>
      <c r="K350" s="115" t="str">
        <f aca="false">J350</f>
        <v/>
      </c>
      <c r="L350" s="103" t="n">
        <f aca="false">L349</f>
        <v>0</v>
      </c>
      <c r="M350" s="98" t="str">
        <f aca="false">VLOOKUP($A350,[1]!Table,MATCH(M$4,[1]!Curves,0))</f>
        <v/>
      </c>
      <c r="N350" s="115" t="str">
        <f aca="false">M350</f>
        <v/>
      </c>
      <c r="O350" s="103" t="n">
        <f aca="false">O349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2.115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e">
        <f aca="false">F350*G350</f>
        <v>#VALUE!</v>
      </c>
      <c r="AD350" s="90" t="e">
        <f aca="false">$F350*H350</f>
        <v>#VALUE!</v>
      </c>
      <c r="AE350" s="90" t="n">
        <f aca="false">$F350*I350</f>
        <v>0</v>
      </c>
      <c r="AF350" s="90" t="e">
        <f aca="false">$F350*J350</f>
        <v>#VALUE!</v>
      </c>
      <c r="AG350" s="90" t="e">
        <f aca="false">$F350*K350</f>
        <v>#VALUE!</v>
      </c>
      <c r="AH350" s="90" t="n">
        <f aca="false">$F350*L350</f>
        <v>0</v>
      </c>
      <c r="AI350" s="90" t="e">
        <f aca="false">$F350*M350</f>
        <v>#VALUE!</v>
      </c>
      <c r="AJ350" s="90" t="e">
        <f aca="false">$F350*N350</f>
        <v>#VALUE!</v>
      </c>
      <c r="AK350" s="90" t="n">
        <f aca="false">F350*O350</f>
        <v>0</v>
      </c>
      <c r="AL350" s="94"/>
      <c r="AM350" s="90" t="e">
        <f aca="false">-CHOOSE($G$3,AC350-AE350,AE350-AC350)</f>
        <v>#VALUE!</v>
      </c>
      <c r="AN350" s="90" t="e">
        <f aca="false">-CHOOSE($G$3,AF350-AH350,AH350-AF350)</f>
        <v>#VALUE!</v>
      </c>
      <c r="AO350" s="90" t="e">
        <f aca="false">-CHOOSE($G$3,AI350-AL350,AK350-AI350)</f>
        <v>#VALUE!</v>
      </c>
      <c r="AP350" s="107" t="e">
        <f aca="false">SUM(AM350:AO350)</f>
        <v>#VALUE!</v>
      </c>
      <c r="AR350" s="90" t="e">
        <f aca="false">-CHOOSE($G$3,AD350-AC350,AC350-AD350)</f>
        <v>#VALUE!</v>
      </c>
      <c r="AS350" s="90" t="e">
        <f aca="false">-CHOOSE($G$3,AG350-AF350,AF350-AG350)</f>
        <v>#VALUE!</v>
      </c>
      <c r="AT350" s="90" t="e">
        <f aca="false">-CHOOSE($G$3,AJ350-AI350,AI350-AJ350:AJ351)</f>
        <v>#VALUE!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91" t="n">
        <f aca="false">AK350+AH350+AE350</f>
        <v>0</v>
      </c>
      <c r="AZ350" s="108"/>
      <c r="BA350" s="118" t="e">
        <f aca="false">'EO9904.1'!AW350</f>
        <v>#VALUE!</v>
      </c>
      <c r="BB350" s="118" t="e">
        <f aca="false">AW350-BA350</f>
        <v>#VALUE!</v>
      </c>
      <c r="BC350" s="108"/>
    </row>
    <row r="351" customFormat="false" ht="12" hidden="false" customHeight="true" outlineLevel="0" collapsed="false">
      <c r="A351" s="25" t="n">
        <f aca="false">EDATE(A350,1)</f>
        <v>47331</v>
      </c>
      <c r="B351" s="114" t="n">
        <f aca="false">'EO9904.1'!B351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98" t="str">
        <f aca="false">VLOOKUP($A351,[1]!Table,MATCH(G$4,[1]!Curves,0))</f>
        <v/>
      </c>
      <c r="H351" s="115" t="str">
        <f aca="false">G351</f>
        <v/>
      </c>
      <c r="I351" s="120" t="n">
        <f aca="false">I339</f>
        <v>2.115</v>
      </c>
      <c r="J351" s="98" t="str">
        <f aca="false">VLOOKUP($A351,[1]!Table,MATCH(J$4,[1]!Curves,0))</f>
        <v/>
      </c>
      <c r="K351" s="115" t="str">
        <f aca="false">J351</f>
        <v/>
      </c>
      <c r="L351" s="103" t="n">
        <f aca="false">L350</f>
        <v>0</v>
      </c>
      <c r="M351" s="98" t="str">
        <f aca="false">VLOOKUP($A351,[1]!Table,MATCH(M$4,[1]!Curves,0))</f>
        <v/>
      </c>
      <c r="N351" s="115" t="str">
        <f aca="false">M351</f>
        <v/>
      </c>
      <c r="O351" s="103" t="n">
        <f aca="false">O350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2.115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e">
        <f aca="false">F351*G351</f>
        <v>#VALUE!</v>
      </c>
      <c r="AD351" s="90" t="e">
        <f aca="false">$F351*H351</f>
        <v>#VALUE!</v>
      </c>
      <c r="AE351" s="90" t="n">
        <f aca="false">$F351*I351</f>
        <v>0</v>
      </c>
      <c r="AF351" s="90" t="e">
        <f aca="false">$F351*J351</f>
        <v>#VALUE!</v>
      </c>
      <c r="AG351" s="90" t="e">
        <f aca="false">$F351*K351</f>
        <v>#VALUE!</v>
      </c>
      <c r="AH351" s="90" t="n">
        <f aca="false">$F351*L351</f>
        <v>0</v>
      </c>
      <c r="AI351" s="90" t="e">
        <f aca="false">$F351*M351</f>
        <v>#VALUE!</v>
      </c>
      <c r="AJ351" s="90" t="e">
        <f aca="false">$F351*N351</f>
        <v>#VALUE!</v>
      </c>
      <c r="AK351" s="90" t="n">
        <f aca="false">F351*O351</f>
        <v>0</v>
      </c>
      <c r="AL351" s="94"/>
      <c r="AM351" s="90" t="e">
        <f aca="false">-CHOOSE($G$3,AC351-AE351,AE351-AC351)</f>
        <v>#VALUE!</v>
      </c>
      <c r="AN351" s="90" t="e">
        <f aca="false">-CHOOSE($G$3,AF351-AH351,AH351-AF351)</f>
        <v>#VALUE!</v>
      </c>
      <c r="AO351" s="90" t="e">
        <f aca="false">-CHOOSE($G$3,AI351-AL351,AK351-AI351)</f>
        <v>#VALUE!</v>
      </c>
      <c r="AP351" s="107" t="e">
        <f aca="false">SUM(AM351:AO351)</f>
        <v>#VALUE!</v>
      </c>
      <c r="AR351" s="90" t="e">
        <f aca="false">-CHOOSE($G$3,AD351-AC351,AC351-AD351)</f>
        <v>#VALUE!</v>
      </c>
      <c r="AS351" s="90" t="e">
        <f aca="false">-CHOOSE($G$3,AG351-AF351,AF351-AG351)</f>
        <v>#VALUE!</v>
      </c>
      <c r="AT351" s="90" t="e">
        <f aca="false">-CHOOSE($G$3,AJ351-AI351,AI351-AJ351:AJ352)</f>
        <v>#VALUE!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91" t="n">
        <f aca="false">AK351+AH351+AE351</f>
        <v>0</v>
      </c>
      <c r="AZ351" s="108"/>
      <c r="BA351" s="118" t="e">
        <f aca="false">'EO9904.1'!AW351</f>
        <v>#VALUE!</v>
      </c>
      <c r="BB351" s="118" t="e">
        <f aca="false">AW351-BA351</f>
        <v>#VALUE!</v>
      </c>
      <c r="BC351" s="108"/>
    </row>
    <row r="352" customFormat="false" ht="12" hidden="false" customHeight="true" outlineLevel="0" collapsed="false">
      <c r="A352" s="25" t="n">
        <f aca="false">EDATE(A351,1)</f>
        <v>47362</v>
      </c>
      <c r="B352" s="114" t="n">
        <f aca="false">'EO9904.1'!B352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98" t="str">
        <f aca="false">VLOOKUP($A352,[1]!Table,MATCH(G$4,[1]!Curves,0))</f>
        <v/>
      </c>
      <c r="H352" s="115" t="str">
        <f aca="false">G352</f>
        <v/>
      </c>
      <c r="I352" s="120" t="n">
        <f aca="false">I340</f>
        <v>2.115</v>
      </c>
      <c r="J352" s="98" t="str">
        <f aca="false">VLOOKUP($A352,[1]!Table,MATCH(J$4,[1]!Curves,0))</f>
        <v/>
      </c>
      <c r="K352" s="115" t="str">
        <f aca="false">J352</f>
        <v/>
      </c>
      <c r="L352" s="103" t="n">
        <f aca="false">L351</f>
        <v>0</v>
      </c>
      <c r="M352" s="98" t="str">
        <f aca="false">VLOOKUP($A352,[1]!Table,MATCH(M$4,[1]!Curves,0))</f>
        <v/>
      </c>
      <c r="N352" s="115" t="str">
        <f aca="false">M352</f>
        <v/>
      </c>
      <c r="O352" s="103" t="n">
        <f aca="false">O351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2.115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e">
        <f aca="false">F352*G352</f>
        <v>#VALUE!</v>
      </c>
      <c r="AD352" s="90" t="e">
        <f aca="false">$F352*H352</f>
        <v>#VALUE!</v>
      </c>
      <c r="AE352" s="90" t="n">
        <f aca="false">$F352*I352</f>
        <v>0</v>
      </c>
      <c r="AF352" s="90" t="e">
        <f aca="false">$F352*J352</f>
        <v>#VALUE!</v>
      </c>
      <c r="AG352" s="90" t="e">
        <f aca="false">$F352*K352</f>
        <v>#VALUE!</v>
      </c>
      <c r="AH352" s="90" t="n">
        <f aca="false">$F352*L352</f>
        <v>0</v>
      </c>
      <c r="AI352" s="90" t="e">
        <f aca="false">$F352*M352</f>
        <v>#VALUE!</v>
      </c>
      <c r="AJ352" s="90" t="e">
        <f aca="false">$F352*N352</f>
        <v>#VALUE!</v>
      </c>
      <c r="AK352" s="90" t="n">
        <f aca="false">F352*O352</f>
        <v>0</v>
      </c>
      <c r="AL352" s="94"/>
      <c r="AM352" s="90" t="e">
        <f aca="false">-CHOOSE($G$3,AC352-AE352,AE352-AC352)</f>
        <v>#VALUE!</v>
      </c>
      <c r="AN352" s="90" t="e">
        <f aca="false">-CHOOSE($G$3,AF352-AH352,AH352-AF352)</f>
        <v>#VALUE!</v>
      </c>
      <c r="AO352" s="90" t="e">
        <f aca="false">-CHOOSE($G$3,AI352-AL352,AK352-AI352)</f>
        <v>#VALUE!</v>
      </c>
      <c r="AP352" s="107" t="e">
        <f aca="false">SUM(AM352:AO352)</f>
        <v>#VALUE!</v>
      </c>
      <c r="AR352" s="90" t="e">
        <f aca="false">-CHOOSE($G$3,AD352-AC352,AC352-AD352)</f>
        <v>#VALUE!</v>
      </c>
      <c r="AS352" s="90" t="e">
        <f aca="false">-CHOOSE($G$3,AG352-AF352,AF352-AG352)</f>
        <v>#VALUE!</v>
      </c>
      <c r="AT352" s="90" t="e">
        <f aca="false">-CHOOSE($G$3,AJ352-AI352,AI352-AJ352:AJ353)</f>
        <v>#VALUE!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91" t="n">
        <f aca="false">AK352+AH352+AE352</f>
        <v>0</v>
      </c>
      <c r="AZ352" s="108"/>
      <c r="BA352" s="118" t="e">
        <f aca="false">'EO9904.1'!AW352</f>
        <v>#VALUE!</v>
      </c>
      <c r="BB352" s="118" t="e">
        <f aca="false">AW352-BA352</f>
        <v>#VALUE!</v>
      </c>
      <c r="BC352" s="108"/>
    </row>
    <row r="353" customFormat="false" ht="12" hidden="false" customHeight="true" outlineLevel="0" collapsed="false">
      <c r="A353" s="25" t="n">
        <f aca="false">EDATE(A352,1)</f>
        <v>47392</v>
      </c>
      <c r="B353" s="114" t="n">
        <f aca="false">'EO9904.1'!B353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98" t="str">
        <f aca="false">VLOOKUP($A353,[1]!Table,MATCH(G$4,[1]!Curves,0))</f>
        <v/>
      </c>
      <c r="H353" s="115" t="str">
        <f aca="false">G353</f>
        <v/>
      </c>
      <c r="I353" s="120" t="n">
        <f aca="false">I341</f>
        <v>2.115</v>
      </c>
      <c r="J353" s="98" t="str">
        <f aca="false">VLOOKUP($A353,[1]!Table,MATCH(J$4,[1]!Curves,0))</f>
        <v/>
      </c>
      <c r="K353" s="115" t="str">
        <f aca="false">J353</f>
        <v/>
      </c>
      <c r="L353" s="103" t="n">
        <f aca="false">L352</f>
        <v>0</v>
      </c>
      <c r="M353" s="98" t="str">
        <f aca="false">VLOOKUP($A353,[1]!Table,MATCH(M$4,[1]!Curves,0))</f>
        <v/>
      </c>
      <c r="N353" s="115" t="str">
        <f aca="false">M353</f>
        <v/>
      </c>
      <c r="O353" s="103" t="n">
        <f aca="false">O352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2.115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e">
        <f aca="false">F353*G353</f>
        <v>#VALUE!</v>
      </c>
      <c r="AD353" s="90" t="e">
        <f aca="false">$F353*H353</f>
        <v>#VALUE!</v>
      </c>
      <c r="AE353" s="90" t="n">
        <f aca="false">$F353*I353</f>
        <v>0</v>
      </c>
      <c r="AF353" s="90" t="e">
        <f aca="false">$F353*J353</f>
        <v>#VALUE!</v>
      </c>
      <c r="AG353" s="90" t="e">
        <f aca="false">$F353*K353</f>
        <v>#VALUE!</v>
      </c>
      <c r="AH353" s="90" t="n">
        <f aca="false">$F353*L353</f>
        <v>0</v>
      </c>
      <c r="AI353" s="90" t="e">
        <f aca="false">$F353*M353</f>
        <v>#VALUE!</v>
      </c>
      <c r="AJ353" s="90" t="e">
        <f aca="false">$F353*N353</f>
        <v>#VALUE!</v>
      </c>
      <c r="AK353" s="90" t="n">
        <f aca="false">F353*O353</f>
        <v>0</v>
      </c>
      <c r="AL353" s="94"/>
      <c r="AM353" s="90" t="e">
        <f aca="false">-CHOOSE($G$3,AC353-AE353,AE353-AC353)</f>
        <v>#VALUE!</v>
      </c>
      <c r="AN353" s="90" t="e">
        <f aca="false">-CHOOSE($G$3,AF353-AH353,AH353-AF353)</f>
        <v>#VALUE!</v>
      </c>
      <c r="AO353" s="90" t="e">
        <f aca="false">-CHOOSE($G$3,AI353-AL353,AK353-AI353)</f>
        <v>#VALUE!</v>
      </c>
      <c r="AP353" s="107" t="e">
        <f aca="false">SUM(AM353:AO353)</f>
        <v>#VALUE!</v>
      </c>
      <c r="AR353" s="90" t="e">
        <f aca="false">-CHOOSE($G$3,AD353-AC353,AC353-AD353)</f>
        <v>#VALUE!</v>
      </c>
      <c r="AS353" s="90" t="e">
        <f aca="false">-CHOOSE($G$3,AG353-AF353,AF353-AG353)</f>
        <v>#VALUE!</v>
      </c>
      <c r="AT353" s="90" t="e">
        <f aca="false">-CHOOSE($G$3,AJ353-AI353,AI353-AJ353:AJ354)</f>
        <v>#VALUE!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91" t="n">
        <f aca="false">AK353+AH353+AE353</f>
        <v>0</v>
      </c>
      <c r="AZ353" s="108"/>
      <c r="BA353" s="118" t="e">
        <f aca="false">'EO9904.1'!AW353</f>
        <v>#VALUE!</v>
      </c>
      <c r="BB353" s="118" t="e">
        <f aca="false">AW353-BA353</f>
        <v>#VALUE!</v>
      </c>
      <c r="BC353" s="108"/>
    </row>
    <row r="354" customFormat="false" ht="12" hidden="false" customHeight="true" outlineLevel="0" collapsed="false">
      <c r="A354" s="25" t="n">
        <f aca="false">EDATE(A353,1)</f>
        <v>47423</v>
      </c>
      <c r="B354" s="114" t="n">
        <f aca="false">'EO9904.1'!B354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98" t="str">
        <f aca="false">VLOOKUP($A354,[1]!Table,MATCH(G$4,[1]!Curves,0))</f>
        <v/>
      </c>
      <c r="H354" s="115" t="str">
        <f aca="false">G354</f>
        <v/>
      </c>
      <c r="I354" s="120" t="n">
        <f aca="false">I342</f>
        <v>2.115</v>
      </c>
      <c r="J354" s="98" t="str">
        <f aca="false">VLOOKUP($A354,[1]!Table,MATCH(J$4,[1]!Curves,0))</f>
        <v/>
      </c>
      <c r="K354" s="115" t="str">
        <f aca="false">J354</f>
        <v/>
      </c>
      <c r="L354" s="103" t="n">
        <f aca="false">L353</f>
        <v>0</v>
      </c>
      <c r="M354" s="98" t="str">
        <f aca="false">VLOOKUP($A354,[1]!Table,MATCH(M$4,[1]!Curves,0))</f>
        <v/>
      </c>
      <c r="N354" s="115" t="str">
        <f aca="false">M354</f>
        <v/>
      </c>
      <c r="O354" s="103" t="n">
        <f aca="false">O353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2.115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e">
        <f aca="false">F354*G354</f>
        <v>#VALUE!</v>
      </c>
      <c r="AD354" s="90" t="e">
        <f aca="false">$F354*H354</f>
        <v>#VALUE!</v>
      </c>
      <c r="AE354" s="90" t="n">
        <f aca="false">$F354*I354</f>
        <v>0</v>
      </c>
      <c r="AF354" s="90" t="e">
        <f aca="false">$F354*J354</f>
        <v>#VALUE!</v>
      </c>
      <c r="AG354" s="90" t="e">
        <f aca="false">$F354*K354</f>
        <v>#VALUE!</v>
      </c>
      <c r="AH354" s="90" t="n">
        <f aca="false">$F354*L354</f>
        <v>0</v>
      </c>
      <c r="AI354" s="90" t="e">
        <f aca="false">$F354*M354</f>
        <v>#VALUE!</v>
      </c>
      <c r="AJ354" s="90" t="e">
        <f aca="false">$F354*N354</f>
        <v>#VALUE!</v>
      </c>
      <c r="AK354" s="90" t="n">
        <f aca="false">F354*O354</f>
        <v>0</v>
      </c>
      <c r="AL354" s="94"/>
      <c r="AM354" s="90" t="e">
        <f aca="false">-CHOOSE($G$3,AC354-AE354,AE354-AC354)</f>
        <v>#VALUE!</v>
      </c>
      <c r="AN354" s="90" t="e">
        <f aca="false">-CHOOSE($G$3,AF354-AH354,AH354-AF354)</f>
        <v>#VALUE!</v>
      </c>
      <c r="AO354" s="90" t="e">
        <f aca="false">-CHOOSE($G$3,AI354-AL354,AK354-AI354)</f>
        <v>#VALUE!</v>
      </c>
      <c r="AP354" s="107" t="e">
        <f aca="false">SUM(AM354:AO354)</f>
        <v>#VALUE!</v>
      </c>
      <c r="AR354" s="90" t="e">
        <f aca="false">-CHOOSE($G$3,AD354-AC354,AC354-AD354)</f>
        <v>#VALUE!</v>
      </c>
      <c r="AS354" s="90" t="e">
        <f aca="false">-CHOOSE($G$3,AG354-AF354,AF354-AG354)</f>
        <v>#VALUE!</v>
      </c>
      <c r="AT354" s="90" t="e">
        <f aca="false">-CHOOSE($G$3,AJ354-AI354,AI354-AJ354:AJ355)</f>
        <v>#VALUE!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91" t="n">
        <f aca="false">AK354+AH354+AE354</f>
        <v>0</v>
      </c>
      <c r="AZ354" s="108"/>
      <c r="BA354" s="118" t="e">
        <f aca="false">'EO9904.1'!AW354</f>
        <v>#VALUE!</v>
      </c>
      <c r="BB354" s="118" t="e">
        <f aca="false">AW354-BA354</f>
        <v>#VALUE!</v>
      </c>
      <c r="BC354" s="108"/>
    </row>
    <row r="355" customFormat="false" ht="12" hidden="false" customHeight="true" outlineLevel="0" collapsed="false">
      <c r="A355" s="25" t="n">
        <f aca="false">EDATE(A354,1)</f>
        <v>47453</v>
      </c>
      <c r="B355" s="114" t="n">
        <f aca="false">'EO9904.1'!B355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98" t="str">
        <f aca="false">VLOOKUP($A355,[1]!Table,MATCH(G$4,[1]!Curves,0))</f>
        <v/>
      </c>
      <c r="H355" s="115" t="str">
        <f aca="false">G355</f>
        <v/>
      </c>
      <c r="I355" s="120" t="n">
        <f aca="false">I343</f>
        <v>2.115</v>
      </c>
      <c r="J355" s="98" t="str">
        <f aca="false">VLOOKUP($A355,[1]!Table,MATCH(J$4,[1]!Curves,0))</f>
        <v/>
      </c>
      <c r="K355" s="115" t="str">
        <f aca="false">J355</f>
        <v/>
      </c>
      <c r="L355" s="103" t="n">
        <f aca="false">L354</f>
        <v>0</v>
      </c>
      <c r="M355" s="98" t="str">
        <f aca="false">VLOOKUP($A355,[1]!Table,MATCH(M$4,[1]!Curves,0))</f>
        <v/>
      </c>
      <c r="N355" s="115" t="str">
        <f aca="false">M355</f>
        <v/>
      </c>
      <c r="O355" s="103" t="n">
        <f aca="false">O354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2.115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e">
        <f aca="false">F355*G355</f>
        <v>#VALUE!</v>
      </c>
      <c r="AD355" s="90" t="e">
        <f aca="false">$F355*H355</f>
        <v>#VALUE!</v>
      </c>
      <c r="AE355" s="90" t="n">
        <f aca="false">$F355*I355</f>
        <v>0</v>
      </c>
      <c r="AF355" s="90" t="e">
        <f aca="false">$F355*J355</f>
        <v>#VALUE!</v>
      </c>
      <c r="AG355" s="90" t="e">
        <f aca="false">$F355*K355</f>
        <v>#VALUE!</v>
      </c>
      <c r="AH355" s="90" t="n">
        <f aca="false">$F355*L355</f>
        <v>0</v>
      </c>
      <c r="AI355" s="90" t="e">
        <f aca="false">$F355*M355</f>
        <v>#VALUE!</v>
      </c>
      <c r="AJ355" s="90" t="e">
        <f aca="false">$F355*N355</f>
        <v>#VALUE!</v>
      </c>
      <c r="AK355" s="90" t="n">
        <f aca="false">F355*O355</f>
        <v>0</v>
      </c>
      <c r="AL355" s="94"/>
      <c r="AM355" s="90" t="e">
        <f aca="false">-CHOOSE($G$3,AC355-AE355,AE355-AC355)</f>
        <v>#VALUE!</v>
      </c>
      <c r="AN355" s="90" t="e">
        <f aca="false">-CHOOSE($G$3,AF355-AH355,AH355-AF355)</f>
        <v>#VALUE!</v>
      </c>
      <c r="AO355" s="90" t="e">
        <f aca="false">-CHOOSE($G$3,AI355-AL355,AK355-AI355)</f>
        <v>#VALUE!</v>
      </c>
      <c r="AP355" s="107" t="e">
        <f aca="false">SUM(AM355:AO355)</f>
        <v>#VALUE!</v>
      </c>
      <c r="AR355" s="90" t="e">
        <f aca="false">-CHOOSE($G$3,AD355-AC355,AC355-AD355)</f>
        <v>#VALUE!</v>
      </c>
      <c r="AS355" s="90" t="e">
        <f aca="false">-CHOOSE($G$3,AG355-AF355,AF355-AG355)</f>
        <v>#VALUE!</v>
      </c>
      <c r="AT355" s="90" t="e">
        <f aca="false">-CHOOSE($G$3,AJ355-AI355,AI355-AJ355:AJ356)</f>
        <v>#VALUE!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91" t="n">
        <f aca="false">AK355+AH355+AE355</f>
        <v>0</v>
      </c>
      <c r="AZ355" s="108"/>
      <c r="BA355" s="118" t="e">
        <f aca="false">'EO9904.1'!AW355</f>
        <v>#VALUE!</v>
      </c>
      <c r="BB355" s="118" t="e">
        <f aca="false">AW355-BA355</f>
        <v>#VALUE!</v>
      </c>
      <c r="BC355" s="108"/>
    </row>
    <row r="356" customFormat="false" ht="12" hidden="false" customHeight="true" outlineLevel="0" collapsed="false">
      <c r="A356" s="25" t="n">
        <f aca="false">EDATE(A355,1)</f>
        <v>47484</v>
      </c>
      <c r="B356" s="114" t="n">
        <f aca="false">'EO9904.1'!B356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98" t="str">
        <f aca="false">VLOOKUP($A356,[1]!Table,MATCH(G$4,[1]!Curves,0))</f>
        <v/>
      </c>
      <c r="H356" s="115" t="str">
        <f aca="false">G356</f>
        <v/>
      </c>
      <c r="I356" s="120" t="n">
        <f aca="false">I344</f>
        <v>2.115</v>
      </c>
      <c r="J356" s="98" t="str">
        <f aca="false">VLOOKUP($A356,[1]!Table,MATCH(J$4,[1]!Curves,0))</f>
        <v/>
      </c>
      <c r="K356" s="115" t="str">
        <f aca="false">J356</f>
        <v/>
      </c>
      <c r="L356" s="103" t="n">
        <f aca="false">L355</f>
        <v>0</v>
      </c>
      <c r="M356" s="98" t="str">
        <f aca="false">VLOOKUP($A356,[1]!Table,MATCH(M$4,[1]!Curves,0))</f>
        <v/>
      </c>
      <c r="N356" s="115" t="str">
        <f aca="false">M356</f>
        <v/>
      </c>
      <c r="O356" s="103" t="n">
        <f aca="false">O355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2.115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e">
        <f aca="false">F356*G356</f>
        <v>#VALUE!</v>
      </c>
      <c r="AD356" s="90" t="e">
        <f aca="false">$F356*H356</f>
        <v>#VALUE!</v>
      </c>
      <c r="AE356" s="90" t="n">
        <f aca="false">$F356*I356</f>
        <v>0</v>
      </c>
      <c r="AF356" s="90" t="e">
        <f aca="false">$F356*J356</f>
        <v>#VALUE!</v>
      </c>
      <c r="AG356" s="90" t="e">
        <f aca="false">$F356*K356</f>
        <v>#VALUE!</v>
      </c>
      <c r="AH356" s="90" t="n">
        <f aca="false">$F356*L356</f>
        <v>0</v>
      </c>
      <c r="AI356" s="90" t="e">
        <f aca="false">$F356*M356</f>
        <v>#VALUE!</v>
      </c>
      <c r="AJ356" s="90" t="e">
        <f aca="false">$F356*N356</f>
        <v>#VALUE!</v>
      </c>
      <c r="AK356" s="90" t="n">
        <f aca="false">F356*O356</f>
        <v>0</v>
      </c>
      <c r="AL356" s="94"/>
      <c r="AM356" s="90" t="e">
        <f aca="false">-CHOOSE($G$3,AC356-AE356,AE356-AC356)</f>
        <v>#VALUE!</v>
      </c>
      <c r="AN356" s="90" t="e">
        <f aca="false">-CHOOSE($G$3,AF356-AH356,AH356-AF356)</f>
        <v>#VALUE!</v>
      </c>
      <c r="AO356" s="90" t="e">
        <f aca="false">-CHOOSE($G$3,AI356-AL356,AK356-AI356)</f>
        <v>#VALUE!</v>
      </c>
      <c r="AP356" s="107" t="e">
        <f aca="false">SUM(AM356:AO356)</f>
        <v>#VALUE!</v>
      </c>
      <c r="AR356" s="90" t="e">
        <f aca="false">-CHOOSE($G$3,AD356-AC356,AC356-AD356)</f>
        <v>#VALUE!</v>
      </c>
      <c r="AS356" s="90" t="e">
        <f aca="false">-CHOOSE($G$3,AG356-AF356,AF356-AG356)</f>
        <v>#VALUE!</v>
      </c>
      <c r="AT356" s="90" t="e">
        <f aca="false">-CHOOSE($G$3,AJ356-AI356,AI356-AJ356:AJ357)</f>
        <v>#VALUE!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91" t="n">
        <f aca="false">AK356+AH356+AE356</f>
        <v>0</v>
      </c>
      <c r="AZ356" s="108"/>
      <c r="BA356" s="118" t="e">
        <f aca="false">'EO9904.1'!AW356</f>
        <v>#VALUE!</v>
      </c>
      <c r="BB356" s="118" t="e">
        <f aca="false">AW356-BA356</f>
        <v>#VALUE!</v>
      </c>
      <c r="BC356" s="108"/>
    </row>
    <row r="357" customFormat="false" ht="12" hidden="false" customHeight="true" outlineLevel="0" collapsed="false">
      <c r="A357" s="25" t="n">
        <f aca="false">EDATE(A356,1)</f>
        <v>47515</v>
      </c>
      <c r="B357" s="114" t="n">
        <f aca="false">'EO9904.1'!B357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98" t="str">
        <f aca="false">VLOOKUP($A357,[1]!Table,MATCH(G$4,[1]!Curves,0))</f>
        <v/>
      </c>
      <c r="H357" s="115" t="str">
        <f aca="false">G357</f>
        <v/>
      </c>
      <c r="I357" s="120" t="n">
        <f aca="false">I345</f>
        <v>2.115</v>
      </c>
      <c r="J357" s="98" t="str">
        <f aca="false">VLOOKUP($A357,[1]!Table,MATCH(J$4,[1]!Curves,0))</f>
        <v/>
      </c>
      <c r="K357" s="115" t="str">
        <f aca="false">J357</f>
        <v/>
      </c>
      <c r="L357" s="103" t="n">
        <f aca="false">L356</f>
        <v>0</v>
      </c>
      <c r="M357" s="98" t="str">
        <f aca="false">VLOOKUP($A357,[1]!Table,MATCH(M$4,[1]!Curves,0))</f>
        <v/>
      </c>
      <c r="N357" s="115" t="str">
        <f aca="false">M357</f>
        <v/>
      </c>
      <c r="O357" s="103" t="n">
        <f aca="false">O356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2.115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e">
        <f aca="false">F357*G357</f>
        <v>#VALUE!</v>
      </c>
      <c r="AD357" s="90" t="e">
        <f aca="false">$F357*H357</f>
        <v>#VALUE!</v>
      </c>
      <c r="AE357" s="90" t="n">
        <f aca="false">$F357*I357</f>
        <v>0</v>
      </c>
      <c r="AF357" s="90" t="e">
        <f aca="false">$F357*J357</f>
        <v>#VALUE!</v>
      </c>
      <c r="AG357" s="90" t="e">
        <f aca="false">$F357*K357</f>
        <v>#VALUE!</v>
      </c>
      <c r="AH357" s="90" t="n">
        <f aca="false">$F357*L357</f>
        <v>0</v>
      </c>
      <c r="AI357" s="90" t="e">
        <f aca="false">$F357*M357</f>
        <v>#VALUE!</v>
      </c>
      <c r="AJ357" s="90" t="e">
        <f aca="false">$F357*N357</f>
        <v>#VALUE!</v>
      </c>
      <c r="AK357" s="90" t="n">
        <f aca="false">F357*O357</f>
        <v>0</v>
      </c>
      <c r="AL357" s="94"/>
      <c r="AM357" s="90" t="e">
        <f aca="false">-CHOOSE($G$3,AC357-AE357,AE357-AC357)</f>
        <v>#VALUE!</v>
      </c>
      <c r="AN357" s="90" t="e">
        <f aca="false">-CHOOSE($G$3,AF357-AH357,AH357-AF357)</f>
        <v>#VALUE!</v>
      </c>
      <c r="AO357" s="90" t="e">
        <f aca="false">-CHOOSE($G$3,AI357-AL357,AK357-AI357)</f>
        <v>#VALUE!</v>
      </c>
      <c r="AP357" s="107" t="e">
        <f aca="false">SUM(AM357:AO357)</f>
        <v>#VALUE!</v>
      </c>
      <c r="AR357" s="90" t="e">
        <f aca="false">-CHOOSE($G$3,AD357-AC357,AC357-AD357)</f>
        <v>#VALUE!</v>
      </c>
      <c r="AS357" s="90" t="e">
        <f aca="false">-CHOOSE($G$3,AG357-AF357,AF357-AG357)</f>
        <v>#VALUE!</v>
      </c>
      <c r="AT357" s="90" t="e">
        <f aca="false">-CHOOSE($G$3,AJ357-AI357,AI357-AJ357:AJ358)</f>
        <v>#VALUE!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91" t="n">
        <f aca="false">AK357+AH357+AE357</f>
        <v>0</v>
      </c>
      <c r="AZ357" s="108"/>
      <c r="BA357" s="118" t="e">
        <f aca="false">'EO9904.1'!AW357</f>
        <v>#VALUE!</v>
      </c>
      <c r="BB357" s="118" t="e">
        <f aca="false">AW357-BA357</f>
        <v>#VALUE!</v>
      </c>
      <c r="BC357" s="108"/>
    </row>
    <row r="358" customFormat="false" ht="12" hidden="false" customHeight="true" outlineLevel="0" collapsed="false">
      <c r="A358" s="25" t="n">
        <f aca="false">EDATE(A357,1)</f>
        <v>47543</v>
      </c>
      <c r="B358" s="114" t="n">
        <f aca="false">'EO9904.1'!B358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98" t="str">
        <f aca="false">VLOOKUP($A358,[1]!Table,MATCH(G$4,[1]!Curves,0))</f>
        <v/>
      </c>
      <c r="H358" s="115" t="str">
        <f aca="false">G358</f>
        <v/>
      </c>
      <c r="I358" s="120" t="n">
        <f aca="false">I346</f>
        <v>2.115</v>
      </c>
      <c r="J358" s="98" t="str">
        <f aca="false">VLOOKUP($A358,[1]!Table,MATCH(J$4,[1]!Curves,0))</f>
        <v/>
      </c>
      <c r="K358" s="115" t="str">
        <f aca="false">J358</f>
        <v/>
      </c>
      <c r="L358" s="103" t="n">
        <f aca="false">L357</f>
        <v>0</v>
      </c>
      <c r="M358" s="98" t="str">
        <f aca="false">VLOOKUP($A358,[1]!Table,MATCH(M$4,[1]!Curves,0))</f>
        <v/>
      </c>
      <c r="N358" s="115" t="str">
        <f aca="false">M358</f>
        <v/>
      </c>
      <c r="O358" s="103" t="n">
        <f aca="false">O357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2.115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e">
        <f aca="false">F358*G358</f>
        <v>#VALUE!</v>
      </c>
      <c r="AD358" s="90" t="e">
        <f aca="false">$F358*H358</f>
        <v>#VALUE!</v>
      </c>
      <c r="AE358" s="90" t="n">
        <f aca="false">$F358*I358</f>
        <v>0</v>
      </c>
      <c r="AF358" s="90" t="e">
        <f aca="false">$F358*J358</f>
        <v>#VALUE!</v>
      </c>
      <c r="AG358" s="90" t="e">
        <f aca="false">$F358*K358</f>
        <v>#VALUE!</v>
      </c>
      <c r="AH358" s="90" t="n">
        <f aca="false">$F358*L358</f>
        <v>0</v>
      </c>
      <c r="AI358" s="90" t="e">
        <f aca="false">$F358*M358</f>
        <v>#VALUE!</v>
      </c>
      <c r="AJ358" s="90" t="e">
        <f aca="false">$F358*N358</f>
        <v>#VALUE!</v>
      </c>
      <c r="AK358" s="90" t="n">
        <f aca="false">F358*O358</f>
        <v>0</v>
      </c>
      <c r="AL358" s="94"/>
      <c r="AM358" s="90" t="e">
        <f aca="false">-CHOOSE($G$3,AC358-AE358,AE358-AC358)</f>
        <v>#VALUE!</v>
      </c>
      <c r="AN358" s="90" t="e">
        <f aca="false">-CHOOSE($G$3,AF358-AH358,AH358-AF358)</f>
        <v>#VALUE!</v>
      </c>
      <c r="AO358" s="90" t="e">
        <f aca="false">-CHOOSE($G$3,AI358-AL358,AK358-AI358)</f>
        <v>#VALUE!</v>
      </c>
      <c r="AP358" s="107" t="e">
        <f aca="false">SUM(AM358:AO358)</f>
        <v>#VALUE!</v>
      </c>
      <c r="AR358" s="90" t="e">
        <f aca="false">-CHOOSE($G$3,AD358-AC358,AC358-AD358)</f>
        <v>#VALUE!</v>
      </c>
      <c r="AS358" s="90" t="e">
        <f aca="false">-CHOOSE($G$3,AG358-AF358,AF358-AG358)</f>
        <v>#VALUE!</v>
      </c>
      <c r="AT358" s="90" t="e">
        <f aca="false">-CHOOSE($G$3,AJ358-AI358,AI358-AJ358:AJ359)</f>
        <v>#VALUE!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91" t="n">
        <f aca="false">AK358+AH358+AE358</f>
        <v>0</v>
      </c>
      <c r="AZ358" s="108"/>
      <c r="BA358" s="118" t="e">
        <f aca="false">'EO9904.1'!AW358</f>
        <v>#VALUE!</v>
      </c>
      <c r="BB358" s="118" t="e">
        <f aca="false">AW358-BA358</f>
        <v>#VALUE!</v>
      </c>
      <c r="BC358" s="108"/>
    </row>
    <row r="359" customFormat="false" ht="12" hidden="false" customHeight="true" outlineLevel="0" collapsed="false">
      <c r="A359" s="25" t="n">
        <f aca="false">EDATE(A358,1)</f>
        <v>47574</v>
      </c>
      <c r="B359" s="114" t="n">
        <f aca="false">'EO9904.1'!B359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98" t="str">
        <f aca="false">VLOOKUP($A359,[1]!Table,MATCH(G$4,[1]!Curves,0))</f>
        <v/>
      </c>
      <c r="H359" s="115" t="str">
        <f aca="false">G359</f>
        <v/>
      </c>
      <c r="I359" s="120" t="n">
        <f aca="false">I347</f>
        <v>2.115</v>
      </c>
      <c r="J359" s="98" t="str">
        <f aca="false">VLOOKUP($A359,[1]!Table,MATCH(J$4,[1]!Curves,0))</f>
        <v/>
      </c>
      <c r="K359" s="115" t="str">
        <f aca="false">J359</f>
        <v/>
      </c>
      <c r="L359" s="103" t="n">
        <f aca="false">L358</f>
        <v>0</v>
      </c>
      <c r="M359" s="98" t="str">
        <f aca="false">VLOOKUP($A359,[1]!Table,MATCH(M$4,[1]!Curves,0))</f>
        <v/>
      </c>
      <c r="N359" s="115" t="str">
        <f aca="false">M359</f>
        <v/>
      </c>
      <c r="O359" s="103" t="n">
        <f aca="false">O358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2.115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e">
        <f aca="false">F359*G359</f>
        <v>#VALUE!</v>
      </c>
      <c r="AD359" s="90" t="e">
        <f aca="false">$F359*H359</f>
        <v>#VALUE!</v>
      </c>
      <c r="AE359" s="90" t="n">
        <f aca="false">$F359*I359</f>
        <v>0</v>
      </c>
      <c r="AF359" s="90" t="e">
        <f aca="false">$F359*J359</f>
        <v>#VALUE!</v>
      </c>
      <c r="AG359" s="90" t="e">
        <f aca="false">$F359*K359</f>
        <v>#VALUE!</v>
      </c>
      <c r="AH359" s="90" t="n">
        <f aca="false">$F359*L359</f>
        <v>0</v>
      </c>
      <c r="AI359" s="90" t="e">
        <f aca="false">$F359*M359</f>
        <v>#VALUE!</v>
      </c>
      <c r="AJ359" s="90" t="e">
        <f aca="false">$F359*N359</f>
        <v>#VALUE!</v>
      </c>
      <c r="AK359" s="90" t="n">
        <f aca="false">F359*O359</f>
        <v>0</v>
      </c>
      <c r="AL359" s="94"/>
      <c r="AM359" s="90" t="e">
        <f aca="false">-CHOOSE($G$3,AC359-AE359,AE359-AC359)</f>
        <v>#VALUE!</v>
      </c>
      <c r="AN359" s="90" t="e">
        <f aca="false">-CHOOSE($G$3,AF359-AH359,AH359-AF359)</f>
        <v>#VALUE!</v>
      </c>
      <c r="AO359" s="90" t="e">
        <f aca="false">-CHOOSE($G$3,AI359-AL359,AK359-AI359)</f>
        <v>#VALUE!</v>
      </c>
      <c r="AP359" s="107" t="e">
        <f aca="false">SUM(AM359:AO359)</f>
        <v>#VALUE!</v>
      </c>
      <c r="AR359" s="90" t="e">
        <f aca="false">-CHOOSE($G$3,AD359-AC359,AC359-AD359)</f>
        <v>#VALUE!</v>
      </c>
      <c r="AS359" s="90" t="e">
        <f aca="false">-CHOOSE($G$3,AG359-AF359,AF359-AG359)</f>
        <v>#VALUE!</v>
      </c>
      <c r="AT359" s="90" t="e">
        <f aca="false">-CHOOSE($G$3,AJ359-AI359,AI359-AJ359:AJ360)</f>
        <v>#VALUE!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91" t="n">
        <f aca="false">AK359+AH359+AE359</f>
        <v>0</v>
      </c>
      <c r="AZ359" s="108"/>
      <c r="BA359" s="118" t="e">
        <f aca="false">'EO9904.1'!AW359</f>
        <v>#VALUE!</v>
      </c>
      <c r="BB359" s="118" t="e">
        <f aca="false">AW359-BA359</f>
        <v>#VALUE!</v>
      </c>
      <c r="BC359" s="108"/>
    </row>
    <row r="360" customFormat="false" ht="12" hidden="false" customHeight="true" outlineLevel="0" collapsed="false">
      <c r="A360" s="25" t="n">
        <f aca="false">EDATE(A359,1)</f>
        <v>47604</v>
      </c>
      <c r="B360" s="114" t="n">
        <f aca="false">'EO9904.1'!B360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98" t="str">
        <f aca="false">VLOOKUP($A360,[1]!Table,MATCH(G$4,[1]!Curves,0))</f>
        <v/>
      </c>
      <c r="H360" s="115" t="str">
        <f aca="false">G360</f>
        <v/>
      </c>
      <c r="I360" s="120" t="n">
        <f aca="false">I348</f>
        <v>2.115</v>
      </c>
      <c r="J360" s="98" t="str">
        <f aca="false">VLOOKUP($A360,[1]!Table,MATCH(J$4,[1]!Curves,0))</f>
        <v/>
      </c>
      <c r="K360" s="115" t="str">
        <f aca="false">J360</f>
        <v/>
      </c>
      <c r="L360" s="103" t="n">
        <f aca="false">L359</f>
        <v>0</v>
      </c>
      <c r="M360" s="98" t="str">
        <f aca="false">VLOOKUP($A360,[1]!Table,MATCH(M$4,[1]!Curves,0))</f>
        <v/>
      </c>
      <c r="N360" s="115" t="str">
        <f aca="false">M360</f>
        <v/>
      </c>
      <c r="O360" s="103" t="n">
        <f aca="false">O359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2.115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e">
        <f aca="false">F360*G360</f>
        <v>#VALUE!</v>
      </c>
      <c r="AD360" s="90" t="e">
        <f aca="false">$F360*H360</f>
        <v>#VALUE!</v>
      </c>
      <c r="AE360" s="90" t="n">
        <f aca="false">$F360*I360</f>
        <v>0</v>
      </c>
      <c r="AF360" s="90" t="e">
        <f aca="false">$F360*J360</f>
        <v>#VALUE!</v>
      </c>
      <c r="AG360" s="90" t="e">
        <f aca="false">$F360*K360</f>
        <v>#VALUE!</v>
      </c>
      <c r="AH360" s="90" t="n">
        <f aca="false">$F360*L360</f>
        <v>0</v>
      </c>
      <c r="AI360" s="90" t="e">
        <f aca="false">$F360*M360</f>
        <v>#VALUE!</v>
      </c>
      <c r="AJ360" s="90" t="e">
        <f aca="false">$F360*N360</f>
        <v>#VALUE!</v>
      </c>
      <c r="AK360" s="90" t="n">
        <f aca="false">F360*O360</f>
        <v>0</v>
      </c>
      <c r="AL360" s="94"/>
      <c r="AM360" s="90" t="e">
        <f aca="false">-CHOOSE($G$3,AC360-AE360,AE360-AC360)</f>
        <v>#VALUE!</v>
      </c>
      <c r="AN360" s="90" t="e">
        <f aca="false">-CHOOSE($G$3,AF360-AH360,AH360-AF360)</f>
        <v>#VALUE!</v>
      </c>
      <c r="AO360" s="90" t="e">
        <f aca="false">-CHOOSE($G$3,AI360-AL360,AK360-AI360)</f>
        <v>#VALUE!</v>
      </c>
      <c r="AP360" s="107" t="e">
        <f aca="false">SUM(AM360:AO360)</f>
        <v>#VALUE!</v>
      </c>
      <c r="AR360" s="90" t="e">
        <f aca="false">-CHOOSE($G$3,AD360-AC360,AC360-AD360)</f>
        <v>#VALUE!</v>
      </c>
      <c r="AS360" s="90" t="e">
        <f aca="false">-CHOOSE($G$3,AG360-AF360,AF360-AG360)</f>
        <v>#VALUE!</v>
      </c>
      <c r="AT360" s="90" t="e">
        <f aca="false">-CHOOSE($G$3,AJ360-AI360,AI360-AJ360:AJ361)</f>
        <v>#VALUE!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91" t="n">
        <f aca="false">AK360+AH360+AE360</f>
        <v>0</v>
      </c>
      <c r="AZ360" s="108"/>
      <c r="BA360" s="118" t="e">
        <f aca="false">'EO9904.1'!AW360</f>
        <v>#VALUE!</v>
      </c>
      <c r="BB360" s="118" t="e">
        <f aca="false">AW360-BA360</f>
        <v>#VALUE!</v>
      </c>
      <c r="BC360" s="108"/>
    </row>
    <row r="361" customFormat="false" ht="12" hidden="false" customHeight="true" outlineLevel="0" collapsed="false">
      <c r="A361" s="25" t="n">
        <f aca="false">EDATE(A360,1)</f>
        <v>47635</v>
      </c>
      <c r="B361" s="114" t="n">
        <f aca="false">'EO9904.1'!B361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98" t="str">
        <f aca="false">VLOOKUP($A361,[1]!Table,MATCH(G$4,[1]!Curves,0))</f>
        <v/>
      </c>
      <c r="H361" s="115" t="str">
        <f aca="false">G361</f>
        <v/>
      </c>
      <c r="I361" s="120" t="n">
        <f aca="false">I349</f>
        <v>2.115</v>
      </c>
      <c r="J361" s="98" t="str">
        <f aca="false">VLOOKUP($A361,[1]!Table,MATCH(J$4,[1]!Curves,0))</f>
        <v/>
      </c>
      <c r="K361" s="115" t="str">
        <f aca="false">J361</f>
        <v/>
      </c>
      <c r="L361" s="103" t="n">
        <f aca="false">L360</f>
        <v>0</v>
      </c>
      <c r="M361" s="98" t="str">
        <f aca="false">VLOOKUP($A361,[1]!Table,MATCH(M$4,[1]!Curves,0))</f>
        <v/>
      </c>
      <c r="N361" s="115" t="str">
        <f aca="false">M361</f>
        <v/>
      </c>
      <c r="O361" s="103" t="n">
        <f aca="false">O360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2.115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e">
        <f aca="false">F361*G361</f>
        <v>#VALUE!</v>
      </c>
      <c r="AD361" s="90" t="e">
        <f aca="false">$F361*H361</f>
        <v>#VALUE!</v>
      </c>
      <c r="AE361" s="90" t="n">
        <f aca="false">$F361*I361</f>
        <v>0</v>
      </c>
      <c r="AF361" s="90" t="e">
        <f aca="false">$F361*J361</f>
        <v>#VALUE!</v>
      </c>
      <c r="AG361" s="90" t="e">
        <f aca="false">$F361*K361</f>
        <v>#VALUE!</v>
      </c>
      <c r="AH361" s="90" t="n">
        <f aca="false">$F361*L361</f>
        <v>0</v>
      </c>
      <c r="AI361" s="90" t="e">
        <f aca="false">$F361*M361</f>
        <v>#VALUE!</v>
      </c>
      <c r="AJ361" s="90" t="e">
        <f aca="false">$F361*N361</f>
        <v>#VALUE!</v>
      </c>
      <c r="AK361" s="90" t="n">
        <f aca="false">F361*O361</f>
        <v>0</v>
      </c>
      <c r="AL361" s="94"/>
      <c r="AM361" s="90" t="e">
        <f aca="false">-CHOOSE($G$3,AC361-AE361,AE361-AC361)</f>
        <v>#VALUE!</v>
      </c>
      <c r="AN361" s="90" t="e">
        <f aca="false">-CHOOSE($G$3,AF361-AH361,AH361-AF361)</f>
        <v>#VALUE!</v>
      </c>
      <c r="AO361" s="90" t="e">
        <f aca="false">-CHOOSE($G$3,AI361-AL361,AK361-AI361)</f>
        <v>#VALUE!</v>
      </c>
      <c r="AP361" s="107" t="e">
        <f aca="false">SUM(AM361:AO361)</f>
        <v>#VALUE!</v>
      </c>
      <c r="AR361" s="90" t="e">
        <f aca="false">-CHOOSE($G$3,AD361-AC361,AC361-AD361)</f>
        <v>#VALUE!</v>
      </c>
      <c r="AS361" s="90" t="e">
        <f aca="false">-CHOOSE($G$3,AG361-AF361,AF361-AG361)</f>
        <v>#VALUE!</v>
      </c>
      <c r="AT361" s="90" t="e">
        <f aca="false">-CHOOSE($G$3,AJ361-AI361,AI361-AJ361:AJ362)</f>
        <v>#VALUE!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91" t="n">
        <f aca="false">AK361+AH361+AE361</f>
        <v>0</v>
      </c>
      <c r="AZ361" s="108"/>
      <c r="BA361" s="118" t="e">
        <f aca="false">'EO9904.1'!AW361</f>
        <v>#VALUE!</v>
      </c>
      <c r="BB361" s="118" t="e">
        <f aca="false">AW361-BA361</f>
        <v>#VALUE!</v>
      </c>
      <c r="BC361" s="108"/>
    </row>
    <row r="362" customFormat="false" ht="12" hidden="false" customHeight="true" outlineLevel="0" collapsed="false">
      <c r="A362" s="25" t="n">
        <f aca="false">EDATE(A361,1)</f>
        <v>47665</v>
      </c>
      <c r="B362" s="114" t="n">
        <f aca="false">'EO9904.1'!B362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98" t="str">
        <f aca="false">VLOOKUP($A362,[1]!Table,MATCH(G$4,[1]!Curves,0))</f>
        <v/>
      </c>
      <c r="H362" s="115" t="str">
        <f aca="false">G362</f>
        <v/>
      </c>
      <c r="I362" s="120" t="n">
        <f aca="false">I350</f>
        <v>2.115</v>
      </c>
      <c r="J362" s="98" t="str">
        <f aca="false">VLOOKUP($A362,[1]!Table,MATCH(J$4,[1]!Curves,0))</f>
        <v/>
      </c>
      <c r="K362" s="115" t="str">
        <f aca="false">J362</f>
        <v/>
      </c>
      <c r="L362" s="103" t="n">
        <f aca="false">L361</f>
        <v>0</v>
      </c>
      <c r="M362" s="98" t="str">
        <f aca="false">VLOOKUP($A362,[1]!Table,MATCH(M$4,[1]!Curves,0))</f>
        <v/>
      </c>
      <c r="N362" s="115" t="str">
        <f aca="false">M362</f>
        <v/>
      </c>
      <c r="O362" s="103" t="n">
        <f aca="false">O361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2.115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e">
        <f aca="false">F362*G362</f>
        <v>#VALUE!</v>
      </c>
      <c r="AD362" s="90" t="e">
        <f aca="false">$F362*H362</f>
        <v>#VALUE!</v>
      </c>
      <c r="AE362" s="90" t="n">
        <f aca="false">$F362*I362</f>
        <v>0</v>
      </c>
      <c r="AF362" s="90" t="e">
        <f aca="false">$F362*J362</f>
        <v>#VALUE!</v>
      </c>
      <c r="AG362" s="90" t="e">
        <f aca="false">$F362*K362</f>
        <v>#VALUE!</v>
      </c>
      <c r="AH362" s="90" t="n">
        <f aca="false">$F362*L362</f>
        <v>0</v>
      </c>
      <c r="AI362" s="90" t="e">
        <f aca="false">$F362*M362</f>
        <v>#VALUE!</v>
      </c>
      <c r="AJ362" s="90" t="e">
        <f aca="false">$F362*N362</f>
        <v>#VALUE!</v>
      </c>
      <c r="AK362" s="90" t="n">
        <f aca="false">F362*O362</f>
        <v>0</v>
      </c>
      <c r="AL362" s="94"/>
      <c r="AM362" s="90" t="e">
        <f aca="false">-CHOOSE($G$3,AC362-AE362,AE362-AC362)</f>
        <v>#VALUE!</v>
      </c>
      <c r="AN362" s="90" t="e">
        <f aca="false">-CHOOSE($G$3,AF362-AH362,AH362-AF362)</f>
        <v>#VALUE!</v>
      </c>
      <c r="AO362" s="90" t="e">
        <f aca="false">-CHOOSE($G$3,AI362-AL362,AK362-AI362)</f>
        <v>#VALUE!</v>
      </c>
      <c r="AP362" s="107" t="e">
        <f aca="false">SUM(AM362:AO362)</f>
        <v>#VALUE!</v>
      </c>
      <c r="AR362" s="90" t="e">
        <f aca="false">-CHOOSE($G$3,AD362-AC362,AC362-AD362)</f>
        <v>#VALUE!</v>
      </c>
      <c r="AS362" s="90" t="e">
        <f aca="false">-CHOOSE($G$3,AG362-AF362,AF362-AG362)</f>
        <v>#VALUE!</v>
      </c>
      <c r="AT362" s="90" t="e">
        <f aca="false">-CHOOSE($G$3,AJ362-AI362,AI362-AJ362:AJ363)</f>
        <v>#VALUE!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91" t="n">
        <f aca="false">AK362+AH362+AE362</f>
        <v>0</v>
      </c>
      <c r="AZ362" s="108"/>
      <c r="BA362" s="118" t="e">
        <f aca="false">'EO9904.1'!AW362</f>
        <v>#VALUE!</v>
      </c>
      <c r="BB362" s="118" t="e">
        <f aca="false">AW362-BA362</f>
        <v>#VALUE!</v>
      </c>
      <c r="BC362" s="108"/>
    </row>
    <row r="363" customFormat="false" ht="12" hidden="false" customHeight="true" outlineLevel="0" collapsed="false">
      <c r="A363" s="25" t="n">
        <f aca="false">EDATE(A362,1)</f>
        <v>47696</v>
      </c>
      <c r="B363" s="114" t="n">
        <f aca="false">'EO9904.1'!B363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98" t="str">
        <f aca="false">VLOOKUP($A363,[1]!Table,MATCH(G$4,[1]!Curves,0))</f>
        <v/>
      </c>
      <c r="H363" s="115" t="str">
        <f aca="false">G363</f>
        <v/>
      </c>
      <c r="I363" s="120" t="n">
        <f aca="false">I351</f>
        <v>2.115</v>
      </c>
      <c r="J363" s="98" t="str">
        <f aca="false">VLOOKUP($A363,[1]!Table,MATCH(J$4,[1]!Curves,0))</f>
        <v/>
      </c>
      <c r="K363" s="115" t="str">
        <f aca="false">J363</f>
        <v/>
      </c>
      <c r="L363" s="103" t="n">
        <f aca="false">L362</f>
        <v>0</v>
      </c>
      <c r="M363" s="98" t="str">
        <f aca="false">VLOOKUP($A363,[1]!Table,MATCH(M$4,[1]!Curves,0))</f>
        <v/>
      </c>
      <c r="N363" s="115" t="str">
        <f aca="false">M363</f>
        <v/>
      </c>
      <c r="O363" s="103" t="n">
        <f aca="false">O362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2.115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e">
        <f aca="false">F363*G363</f>
        <v>#VALUE!</v>
      </c>
      <c r="AD363" s="90" t="e">
        <f aca="false">$F363*H363</f>
        <v>#VALUE!</v>
      </c>
      <c r="AE363" s="90" t="n">
        <f aca="false">$F363*I363</f>
        <v>0</v>
      </c>
      <c r="AF363" s="90" t="e">
        <f aca="false">$F363*J363</f>
        <v>#VALUE!</v>
      </c>
      <c r="AG363" s="90" t="e">
        <f aca="false">$F363*K363</f>
        <v>#VALUE!</v>
      </c>
      <c r="AH363" s="90" t="n">
        <f aca="false">$F363*L363</f>
        <v>0</v>
      </c>
      <c r="AI363" s="90" t="e">
        <f aca="false">$F363*M363</f>
        <v>#VALUE!</v>
      </c>
      <c r="AJ363" s="90" t="e">
        <f aca="false">$F363*N363</f>
        <v>#VALUE!</v>
      </c>
      <c r="AK363" s="90" t="n">
        <f aca="false">F363*O363</f>
        <v>0</v>
      </c>
      <c r="AL363" s="94"/>
      <c r="AM363" s="90" t="e">
        <f aca="false">-CHOOSE($G$3,AC363-AE363,AE363-AC363)</f>
        <v>#VALUE!</v>
      </c>
      <c r="AN363" s="90" t="e">
        <f aca="false">-CHOOSE($G$3,AF363-AH363,AH363-AF363)</f>
        <v>#VALUE!</v>
      </c>
      <c r="AO363" s="90" t="e">
        <f aca="false">-CHOOSE($G$3,AI363-AL363,AK363-AI363)</f>
        <v>#VALUE!</v>
      </c>
      <c r="AP363" s="107" t="e">
        <f aca="false">SUM(AM363:AO363)</f>
        <v>#VALUE!</v>
      </c>
      <c r="AR363" s="90" t="e">
        <f aca="false">-CHOOSE($G$3,AD363-AC363,AC363-AD363)</f>
        <v>#VALUE!</v>
      </c>
      <c r="AS363" s="90" t="e">
        <f aca="false">-CHOOSE($G$3,AG363-AF363,AF363-AG363)</f>
        <v>#VALUE!</v>
      </c>
      <c r="AT363" s="90" t="e">
        <f aca="false">-CHOOSE($G$3,AJ363-AI363,AI363-AJ363:AJ364)</f>
        <v>#VALUE!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91" t="n">
        <f aca="false">AK363+AH363+AE363</f>
        <v>0</v>
      </c>
      <c r="AZ363" s="108"/>
      <c r="BA363" s="118" t="e">
        <f aca="false">'EO9904.1'!AW363</f>
        <v>#VALUE!</v>
      </c>
      <c r="BB363" s="118" t="e">
        <f aca="false">AW363-BA363</f>
        <v>#VALUE!</v>
      </c>
      <c r="BC363" s="108"/>
    </row>
    <row r="364" customFormat="false" ht="12" hidden="false" customHeight="true" outlineLevel="0" collapsed="false">
      <c r="A364" s="25" t="n">
        <f aca="false">EDATE(A363,1)</f>
        <v>47727</v>
      </c>
      <c r="B364" s="114" t="n">
        <f aca="false">'EO9904.1'!B364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98" t="str">
        <f aca="false">VLOOKUP($A364,[1]!Table,MATCH(G$4,[1]!Curves,0))</f>
        <v/>
      </c>
      <c r="H364" s="115" t="str">
        <f aca="false">G364</f>
        <v/>
      </c>
      <c r="I364" s="120" t="n">
        <f aca="false">I352</f>
        <v>2.115</v>
      </c>
      <c r="J364" s="98" t="str">
        <f aca="false">VLOOKUP($A364,[1]!Table,MATCH(J$4,[1]!Curves,0))</f>
        <v/>
      </c>
      <c r="K364" s="115" t="str">
        <f aca="false">J364</f>
        <v/>
      </c>
      <c r="L364" s="103" t="n">
        <f aca="false">L363</f>
        <v>0</v>
      </c>
      <c r="M364" s="98" t="str">
        <f aca="false">VLOOKUP($A364,[1]!Table,MATCH(M$4,[1]!Curves,0))</f>
        <v/>
      </c>
      <c r="N364" s="115" t="str">
        <f aca="false">M364</f>
        <v/>
      </c>
      <c r="O364" s="103" t="n">
        <f aca="false">O363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2.115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e">
        <f aca="false">F364*G364</f>
        <v>#VALUE!</v>
      </c>
      <c r="AD364" s="90" t="e">
        <f aca="false">$F364*H364</f>
        <v>#VALUE!</v>
      </c>
      <c r="AE364" s="90" t="n">
        <f aca="false">$F364*I364</f>
        <v>0</v>
      </c>
      <c r="AF364" s="90" t="e">
        <f aca="false">$F364*J364</f>
        <v>#VALUE!</v>
      </c>
      <c r="AG364" s="90" t="e">
        <f aca="false">$F364*K364</f>
        <v>#VALUE!</v>
      </c>
      <c r="AH364" s="90" t="n">
        <f aca="false">$F364*L364</f>
        <v>0</v>
      </c>
      <c r="AI364" s="90" t="e">
        <f aca="false">$F364*M364</f>
        <v>#VALUE!</v>
      </c>
      <c r="AJ364" s="90" t="e">
        <f aca="false">$F364*N364</f>
        <v>#VALUE!</v>
      </c>
      <c r="AK364" s="90" t="n">
        <f aca="false">F364*O364</f>
        <v>0</v>
      </c>
      <c r="AL364" s="94"/>
      <c r="AM364" s="90" t="e">
        <f aca="false">-CHOOSE($G$3,AC364-AE364,AE364-AC364)</f>
        <v>#VALUE!</v>
      </c>
      <c r="AN364" s="90" t="e">
        <f aca="false">-CHOOSE($G$3,AF364-AH364,AH364-AF364)</f>
        <v>#VALUE!</v>
      </c>
      <c r="AO364" s="90" t="e">
        <f aca="false">-CHOOSE($G$3,AI364-AL364,AK364-AI364)</f>
        <v>#VALUE!</v>
      </c>
      <c r="AP364" s="107" t="e">
        <f aca="false">SUM(AM364:AO364)</f>
        <v>#VALUE!</v>
      </c>
      <c r="AR364" s="90" t="e">
        <f aca="false">-CHOOSE($G$3,AD364-AC364,AC364-AD364)</f>
        <v>#VALUE!</v>
      </c>
      <c r="AS364" s="90" t="e">
        <f aca="false">-CHOOSE($G$3,AG364-AF364,AF364-AG364)</f>
        <v>#VALUE!</v>
      </c>
      <c r="AT364" s="90" t="e">
        <f aca="false">-CHOOSE($G$3,AJ364-AI364,AI364-AJ364:AJ365)</f>
        <v>#VALUE!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91" t="n">
        <f aca="false">AK364+AH364+AE364</f>
        <v>0</v>
      </c>
      <c r="AZ364" s="108"/>
      <c r="BA364" s="118" t="e">
        <f aca="false">'EO9904.1'!AW364</f>
        <v>#VALUE!</v>
      </c>
      <c r="BB364" s="118" t="e">
        <f aca="false">AW364-BA364</f>
        <v>#VALUE!</v>
      </c>
      <c r="BC364" s="108"/>
    </row>
    <row r="365" customFormat="false" ht="12" hidden="false" customHeight="true" outlineLevel="0" collapsed="false">
      <c r="A365" s="25" t="n">
        <f aca="false">EDATE(A364,1)</f>
        <v>47757</v>
      </c>
      <c r="B365" s="114" t="n">
        <f aca="false">'EO9904.1'!B365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98" t="str">
        <f aca="false">VLOOKUP($A365,[1]!Table,MATCH(G$4,[1]!Curves,0))</f>
        <v/>
      </c>
      <c r="H365" s="115" t="str">
        <f aca="false">G365</f>
        <v/>
      </c>
      <c r="I365" s="120" t="n">
        <f aca="false">I353</f>
        <v>2.115</v>
      </c>
      <c r="J365" s="98" t="str">
        <f aca="false">VLOOKUP($A365,[1]!Table,MATCH(J$4,[1]!Curves,0))</f>
        <v/>
      </c>
      <c r="K365" s="115" t="str">
        <f aca="false">J365</f>
        <v/>
      </c>
      <c r="L365" s="103" t="n">
        <f aca="false">L364</f>
        <v>0</v>
      </c>
      <c r="M365" s="98" t="str">
        <f aca="false">VLOOKUP($A365,[1]!Table,MATCH(M$4,[1]!Curves,0))</f>
        <v/>
      </c>
      <c r="N365" s="115" t="str">
        <f aca="false">M365</f>
        <v/>
      </c>
      <c r="O365" s="103" t="n">
        <f aca="false">O364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2.115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e">
        <f aca="false">F365*G365</f>
        <v>#VALUE!</v>
      </c>
      <c r="AD365" s="90" t="e">
        <f aca="false">$F365*H365</f>
        <v>#VALUE!</v>
      </c>
      <c r="AE365" s="90" t="n">
        <f aca="false">$F365*I365</f>
        <v>0</v>
      </c>
      <c r="AF365" s="90" t="e">
        <f aca="false">$F365*J365</f>
        <v>#VALUE!</v>
      </c>
      <c r="AG365" s="90" t="e">
        <f aca="false">$F365*K365</f>
        <v>#VALUE!</v>
      </c>
      <c r="AH365" s="90" t="n">
        <f aca="false">$F365*L365</f>
        <v>0</v>
      </c>
      <c r="AI365" s="90" t="e">
        <f aca="false">$F365*M365</f>
        <v>#VALUE!</v>
      </c>
      <c r="AJ365" s="90" t="e">
        <f aca="false">$F365*N365</f>
        <v>#VALUE!</v>
      </c>
      <c r="AK365" s="90" t="n">
        <f aca="false">F365*O365</f>
        <v>0</v>
      </c>
      <c r="AL365" s="94"/>
      <c r="AM365" s="90" t="e">
        <f aca="false">-CHOOSE($G$3,AC365-AE365,AE365-AC365)</f>
        <v>#VALUE!</v>
      </c>
      <c r="AN365" s="90" t="e">
        <f aca="false">-CHOOSE($G$3,AF365-AH365,AH365-AF365)</f>
        <v>#VALUE!</v>
      </c>
      <c r="AO365" s="90" t="e">
        <f aca="false">-CHOOSE($G$3,AI365-AL365,AK365-AI365)</f>
        <v>#VALUE!</v>
      </c>
      <c r="AP365" s="107" t="e">
        <f aca="false">SUM(AM365:AO365)</f>
        <v>#VALUE!</v>
      </c>
      <c r="AR365" s="90" t="e">
        <f aca="false">-CHOOSE($G$3,AD365-AC365,AC365-AD365)</f>
        <v>#VALUE!</v>
      </c>
      <c r="AS365" s="90" t="e">
        <f aca="false">-CHOOSE($G$3,AG365-AF365,AF365-AG365)</f>
        <v>#VALUE!</v>
      </c>
      <c r="AT365" s="90" t="e">
        <f aca="false">-CHOOSE($G$3,AJ365-AI365,AI365-AJ365:AJ366)</f>
        <v>#VALUE!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91" t="n">
        <f aca="false">AK365+AH365+AE365</f>
        <v>0</v>
      </c>
      <c r="AZ365" s="108"/>
      <c r="BA365" s="118" t="e">
        <f aca="false">'EO9904.1'!AW365</f>
        <v>#VALUE!</v>
      </c>
      <c r="BB365" s="118" t="e">
        <f aca="false">AW365-BA365</f>
        <v>#VALUE!</v>
      </c>
      <c r="BC365" s="108"/>
    </row>
    <row r="366" customFormat="false" ht="12" hidden="false" customHeight="true" outlineLevel="0" collapsed="false">
      <c r="A366" s="25" t="n">
        <f aca="false">EDATE(A365,1)</f>
        <v>47788</v>
      </c>
      <c r="B366" s="114" t="n">
        <f aca="false">'EO9904.1'!B366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98" t="str">
        <f aca="false">VLOOKUP($A366,[1]!Table,MATCH(G$4,[1]!Curves,0))</f>
        <v/>
      </c>
      <c r="H366" s="115" t="str">
        <f aca="false">G366</f>
        <v/>
      </c>
      <c r="I366" s="120" t="n">
        <f aca="false">I354</f>
        <v>2.115</v>
      </c>
      <c r="J366" s="98" t="str">
        <f aca="false">VLOOKUP($A366,[1]!Table,MATCH(J$4,[1]!Curves,0))</f>
        <v/>
      </c>
      <c r="K366" s="115" t="str">
        <f aca="false">J366</f>
        <v/>
      </c>
      <c r="L366" s="103" t="n">
        <f aca="false">L365</f>
        <v>0</v>
      </c>
      <c r="M366" s="98" t="str">
        <f aca="false">VLOOKUP($A366,[1]!Table,MATCH(M$4,[1]!Curves,0))</f>
        <v/>
      </c>
      <c r="N366" s="115" t="str">
        <f aca="false">M366</f>
        <v/>
      </c>
      <c r="O366" s="103" t="n">
        <f aca="false">O365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2.115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e">
        <f aca="false">F366*G366</f>
        <v>#VALUE!</v>
      </c>
      <c r="AD366" s="90" t="e">
        <f aca="false">$F366*H366</f>
        <v>#VALUE!</v>
      </c>
      <c r="AE366" s="90" t="n">
        <f aca="false">$F366*I366</f>
        <v>0</v>
      </c>
      <c r="AF366" s="90" t="e">
        <f aca="false">$F366*J366</f>
        <v>#VALUE!</v>
      </c>
      <c r="AG366" s="90" t="e">
        <f aca="false">$F366*K366</f>
        <v>#VALUE!</v>
      </c>
      <c r="AH366" s="90" t="n">
        <f aca="false">$F366*L366</f>
        <v>0</v>
      </c>
      <c r="AI366" s="90" t="e">
        <f aca="false">$F366*M366</f>
        <v>#VALUE!</v>
      </c>
      <c r="AJ366" s="90" t="e">
        <f aca="false">$F366*N366</f>
        <v>#VALUE!</v>
      </c>
      <c r="AK366" s="90" t="n">
        <f aca="false">F366*O366</f>
        <v>0</v>
      </c>
      <c r="AL366" s="94"/>
      <c r="AM366" s="90" t="e">
        <f aca="false">-CHOOSE($G$3,AC366-AE366,AE366-AC366)</f>
        <v>#VALUE!</v>
      </c>
      <c r="AN366" s="90" t="e">
        <f aca="false">-CHOOSE($G$3,AF366-AH366,AH366-AF366)</f>
        <v>#VALUE!</v>
      </c>
      <c r="AO366" s="90" t="e">
        <f aca="false">-CHOOSE($G$3,AI366-AL366,AK366-AI366)</f>
        <v>#VALUE!</v>
      </c>
      <c r="AP366" s="107" t="e">
        <f aca="false">SUM(AM366:AO366)</f>
        <v>#VALUE!</v>
      </c>
      <c r="AR366" s="90" t="e">
        <f aca="false">-CHOOSE($G$3,AD366-AC366,AC366-AD366)</f>
        <v>#VALUE!</v>
      </c>
      <c r="AS366" s="90" t="e">
        <f aca="false">-CHOOSE($G$3,AG366-AF366,AF366-AG366)</f>
        <v>#VALUE!</v>
      </c>
      <c r="AT366" s="90" t="e">
        <f aca="false">-CHOOSE($G$3,AJ366-AI366,AI366-AJ366:AJ367)</f>
        <v>#VALUE!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91" t="n">
        <f aca="false">AK366+AH366+AE366</f>
        <v>0</v>
      </c>
      <c r="AZ366" s="108"/>
      <c r="BA366" s="118" t="e">
        <f aca="false">'EO9904.1'!AW366</f>
        <v>#VALUE!</v>
      </c>
      <c r="BB366" s="118" t="e">
        <f aca="false">AW366-BA366</f>
        <v>#VALUE!</v>
      </c>
      <c r="BC366" s="108"/>
    </row>
    <row r="367" customFormat="false" ht="12" hidden="false" customHeight="true" outlineLevel="0" collapsed="false">
      <c r="A367" s="25" t="n">
        <f aca="false">EDATE(A366,1)</f>
        <v>47818</v>
      </c>
      <c r="B367" s="114" t="n">
        <f aca="false">'EO9904.1'!B367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98" t="str">
        <f aca="false">VLOOKUP($A367,[1]!Table,MATCH(G$4,[1]!Curves,0))</f>
        <v/>
      </c>
      <c r="H367" s="115" t="str">
        <f aca="false">G367</f>
        <v/>
      </c>
      <c r="I367" s="120" t="n">
        <f aca="false">I355</f>
        <v>2.115</v>
      </c>
      <c r="J367" s="98" t="str">
        <f aca="false">VLOOKUP($A367,[1]!Table,MATCH(J$4,[1]!Curves,0))</f>
        <v/>
      </c>
      <c r="K367" s="115" t="str">
        <f aca="false">J367</f>
        <v/>
      </c>
      <c r="L367" s="103" t="n">
        <f aca="false">L366</f>
        <v>0</v>
      </c>
      <c r="M367" s="98" t="str">
        <f aca="false">VLOOKUP($A367,[1]!Table,MATCH(M$4,[1]!Curves,0))</f>
        <v/>
      </c>
      <c r="N367" s="115" t="str">
        <f aca="false">M367</f>
        <v/>
      </c>
      <c r="O367" s="103" t="n">
        <f aca="false">O366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2.115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e">
        <f aca="false">F367*G367</f>
        <v>#VALUE!</v>
      </c>
      <c r="AD367" s="90" t="e">
        <f aca="false">$F367*H367</f>
        <v>#VALUE!</v>
      </c>
      <c r="AE367" s="90" t="n">
        <f aca="false">$F367*I367</f>
        <v>0</v>
      </c>
      <c r="AF367" s="90" t="e">
        <f aca="false">$F367*J367</f>
        <v>#VALUE!</v>
      </c>
      <c r="AG367" s="90" t="e">
        <f aca="false">$F367*K367</f>
        <v>#VALUE!</v>
      </c>
      <c r="AH367" s="90" t="n">
        <f aca="false">$F367*L367</f>
        <v>0</v>
      </c>
      <c r="AI367" s="90" t="e">
        <f aca="false">$F367*M367</f>
        <v>#VALUE!</v>
      </c>
      <c r="AJ367" s="90" t="e">
        <f aca="false">$F367*N367</f>
        <v>#VALUE!</v>
      </c>
      <c r="AK367" s="90" t="n">
        <f aca="false">F367*O367</f>
        <v>0</v>
      </c>
      <c r="AL367" s="94"/>
      <c r="AM367" s="90" t="e">
        <f aca="false">-CHOOSE($G$3,AC367-AE367,AE367-AC367)</f>
        <v>#VALUE!</v>
      </c>
      <c r="AN367" s="90" t="e">
        <f aca="false">-CHOOSE($G$3,AF367-AH367,AH367-AF367)</f>
        <v>#VALUE!</v>
      </c>
      <c r="AO367" s="90" t="e">
        <f aca="false">-CHOOSE($G$3,AI367-AL367,AK367-AI367)</f>
        <v>#VALUE!</v>
      </c>
      <c r="AP367" s="107" t="e">
        <f aca="false">SUM(AM367:AO367)</f>
        <v>#VALUE!</v>
      </c>
      <c r="AR367" s="90" t="e">
        <f aca="false">-CHOOSE($G$3,AD367-AC367,AC367-AD367)</f>
        <v>#VALUE!</v>
      </c>
      <c r="AS367" s="90" t="e">
        <f aca="false">-CHOOSE($G$3,AG367-AF367,AF367-AG367)</f>
        <v>#VALUE!</v>
      </c>
      <c r="AT367" s="90" t="e">
        <f aca="false">-CHOOSE($G$3,AJ367-AI367,AI367-AJ367:AJ368)</f>
        <v>#VALUE!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91" t="n">
        <f aca="false">AK367+AH367+AE367</f>
        <v>0</v>
      </c>
      <c r="AZ367" s="108"/>
      <c r="BA367" s="118" t="e">
        <f aca="false">'EO9904.1'!AW367</f>
        <v>#VALUE!</v>
      </c>
      <c r="BB367" s="118" t="e">
        <f aca="false">AW367-BA367</f>
        <v>#VALUE!</v>
      </c>
      <c r="BC367" s="108"/>
    </row>
    <row r="368" customFormat="false" ht="12" hidden="false" customHeight="true" outlineLevel="0" collapsed="false">
      <c r="A368" s="25" t="n">
        <f aca="false">EDATE(A367,1)</f>
        <v>47849</v>
      </c>
      <c r="B368" s="114" t="n">
        <f aca="false">'EO9904.1'!B368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98" t="str">
        <f aca="false">VLOOKUP($A368,[1]!Table,MATCH(G$4,[1]!Curves,0))</f>
        <v/>
      </c>
      <c r="H368" s="115" t="str">
        <f aca="false">G368</f>
        <v/>
      </c>
      <c r="I368" s="120" t="n">
        <f aca="false">I356</f>
        <v>2.115</v>
      </c>
      <c r="J368" s="98" t="str">
        <f aca="false">VLOOKUP($A368,[1]!Table,MATCH(J$4,[1]!Curves,0))</f>
        <v/>
      </c>
      <c r="K368" s="115" t="str">
        <f aca="false">J368</f>
        <v/>
      </c>
      <c r="L368" s="103" t="n">
        <f aca="false">L367</f>
        <v>0</v>
      </c>
      <c r="M368" s="98" t="str">
        <f aca="false">VLOOKUP($A368,[1]!Table,MATCH(M$4,[1]!Curves,0))</f>
        <v/>
      </c>
      <c r="N368" s="115" t="str">
        <f aca="false">M368</f>
        <v/>
      </c>
      <c r="O368" s="103" t="n">
        <f aca="false">O367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2.115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e">
        <f aca="false">F368*G368</f>
        <v>#VALUE!</v>
      </c>
      <c r="AD368" s="90" t="e">
        <f aca="false">$F368*H368</f>
        <v>#VALUE!</v>
      </c>
      <c r="AE368" s="90" t="n">
        <f aca="false">$F368*I368</f>
        <v>0</v>
      </c>
      <c r="AF368" s="90" t="e">
        <f aca="false">$F368*J368</f>
        <v>#VALUE!</v>
      </c>
      <c r="AG368" s="90" t="e">
        <f aca="false">$F368*K368</f>
        <v>#VALUE!</v>
      </c>
      <c r="AH368" s="90" t="n">
        <f aca="false">$F368*L368</f>
        <v>0</v>
      </c>
      <c r="AI368" s="90" t="e">
        <f aca="false">$F368*M368</f>
        <v>#VALUE!</v>
      </c>
      <c r="AJ368" s="90" t="e">
        <f aca="false">$F368*N368</f>
        <v>#VALUE!</v>
      </c>
      <c r="AK368" s="90" t="n">
        <f aca="false">F368*O368</f>
        <v>0</v>
      </c>
      <c r="AL368" s="94"/>
      <c r="AM368" s="90" t="e">
        <f aca="false">-CHOOSE($G$3,AC368-AE368,AE368-AC368)</f>
        <v>#VALUE!</v>
      </c>
      <c r="AN368" s="90" t="e">
        <f aca="false">-CHOOSE($G$3,AF368-AH368,AH368-AF368)</f>
        <v>#VALUE!</v>
      </c>
      <c r="AO368" s="90" t="e">
        <f aca="false">-CHOOSE($G$3,AI368-AL368,AK368-AI368)</f>
        <v>#VALUE!</v>
      </c>
      <c r="AP368" s="107" t="e">
        <f aca="false">SUM(AM368:AO368)</f>
        <v>#VALUE!</v>
      </c>
      <c r="AR368" s="90" t="e">
        <f aca="false">-CHOOSE($G$3,AD368-AC368,AC368-AD368)</f>
        <v>#VALUE!</v>
      </c>
      <c r="AS368" s="90" t="e">
        <f aca="false">-CHOOSE($G$3,AG368-AF368,AF368-AG368)</f>
        <v>#VALUE!</v>
      </c>
      <c r="AT368" s="90" t="e">
        <f aca="false">-CHOOSE($G$3,AJ368-AI368,AI368-AJ368:AJ369)</f>
        <v>#VALUE!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91" t="n">
        <f aca="false">AK368+AH368+AE368</f>
        <v>0</v>
      </c>
      <c r="AZ368" s="108"/>
      <c r="BA368" s="118" t="e">
        <f aca="false">'EO9904.1'!AW368</f>
        <v>#VALUE!</v>
      </c>
      <c r="BB368" s="118" t="e">
        <f aca="false">AW368-BA368</f>
        <v>#VALUE!</v>
      </c>
      <c r="BC368" s="108"/>
    </row>
    <row r="369" customFormat="false" ht="12" hidden="false" customHeight="true" outlineLevel="0" collapsed="false">
      <c r="A369" s="25" t="n">
        <f aca="false">EDATE(A368,1)</f>
        <v>47880</v>
      </c>
      <c r="B369" s="114" t="n">
        <f aca="false">'EO9904.1'!B369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98" t="str">
        <f aca="false">VLOOKUP($A369,[1]!Table,MATCH(G$4,[1]!Curves,0))</f>
        <v/>
      </c>
      <c r="H369" s="115" t="str">
        <f aca="false">G369</f>
        <v/>
      </c>
      <c r="I369" s="120" t="n">
        <f aca="false">I357</f>
        <v>2.115</v>
      </c>
      <c r="J369" s="98" t="str">
        <f aca="false">VLOOKUP($A369,[1]!Table,MATCH(J$4,[1]!Curves,0))</f>
        <v/>
      </c>
      <c r="K369" s="115" t="str">
        <f aca="false">J369</f>
        <v/>
      </c>
      <c r="L369" s="103" t="n">
        <f aca="false">L368</f>
        <v>0</v>
      </c>
      <c r="M369" s="98" t="str">
        <f aca="false">VLOOKUP($A369,[1]!Table,MATCH(M$4,[1]!Curves,0))</f>
        <v/>
      </c>
      <c r="N369" s="115" t="str">
        <f aca="false">M369</f>
        <v/>
      </c>
      <c r="O369" s="103" t="n">
        <f aca="false">O368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2.115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e">
        <f aca="false">F369*G369</f>
        <v>#VALUE!</v>
      </c>
      <c r="AD369" s="90" t="e">
        <f aca="false">$F369*H369</f>
        <v>#VALUE!</v>
      </c>
      <c r="AE369" s="90" t="n">
        <f aca="false">$F369*I369</f>
        <v>0</v>
      </c>
      <c r="AF369" s="90" t="e">
        <f aca="false">$F369*J369</f>
        <v>#VALUE!</v>
      </c>
      <c r="AG369" s="90" t="e">
        <f aca="false">$F369*K369</f>
        <v>#VALUE!</v>
      </c>
      <c r="AH369" s="90" t="n">
        <f aca="false">$F369*L369</f>
        <v>0</v>
      </c>
      <c r="AI369" s="90" t="e">
        <f aca="false">$F369*M369</f>
        <v>#VALUE!</v>
      </c>
      <c r="AJ369" s="90" t="e">
        <f aca="false">$F369*N369</f>
        <v>#VALUE!</v>
      </c>
      <c r="AK369" s="90" t="n">
        <f aca="false">F369*O369</f>
        <v>0</v>
      </c>
      <c r="AL369" s="94"/>
      <c r="AM369" s="90" t="e">
        <f aca="false">-CHOOSE($G$3,AC369-AE369,AE369-AC369)</f>
        <v>#VALUE!</v>
      </c>
      <c r="AN369" s="90" t="e">
        <f aca="false">-CHOOSE($G$3,AF369-AH369,AH369-AF369)</f>
        <v>#VALUE!</v>
      </c>
      <c r="AO369" s="90" t="e">
        <f aca="false">-CHOOSE($G$3,AI369-AL369,AK369-AI369)</f>
        <v>#VALUE!</v>
      </c>
      <c r="AP369" s="107" t="e">
        <f aca="false">SUM(AM369:AO369)</f>
        <v>#VALUE!</v>
      </c>
      <c r="AR369" s="90" t="e">
        <f aca="false">-CHOOSE($G$3,AD369-AC369,AC369-AD369)</f>
        <v>#VALUE!</v>
      </c>
      <c r="AS369" s="90" t="e">
        <f aca="false">-CHOOSE($G$3,AG369-AF369,AF369-AG369)</f>
        <v>#VALUE!</v>
      </c>
      <c r="AT369" s="90" t="e">
        <f aca="false">-CHOOSE($G$3,AJ369-AI369,AI369-AJ369:AJ370)</f>
        <v>#VALUE!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11" t="n">
        <f aca="false">AK369+AH369+AE369</f>
        <v>0</v>
      </c>
      <c r="AZ369" s="108"/>
      <c r="BA369" s="121" t="e">
        <f aca="false">'EO9904.1'!AW369</f>
        <v>#VALUE!</v>
      </c>
      <c r="BB369" s="121" t="e">
        <f aca="false">AW369-BA369</f>
        <v>#VALUE!</v>
      </c>
      <c r="BC369" s="108"/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U37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0" activeCellId="0" sqref="A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6" width="14.14"/>
    <col collapsed="false" customWidth="true" hidden="false" outlineLevel="0" max="2" min="2" style="36" width="14.56"/>
    <col collapsed="false" customWidth="true" hidden="false" outlineLevel="0" max="4" min="3" style="36" width="16.42"/>
    <col collapsed="false" customWidth="true" hidden="false" outlineLevel="0" max="5" min="5" style="36" width="14.85"/>
    <col collapsed="false" customWidth="true" hidden="false" outlineLevel="0" max="6" min="6" style="36" width="13.85"/>
    <col collapsed="false" customWidth="true" hidden="false" outlineLevel="0" max="7" min="7" style="36" width="10.71"/>
    <col collapsed="false" customWidth="true" hidden="false" outlineLevel="0" max="9" min="8" style="36" width="18.14"/>
    <col collapsed="false" customWidth="true" hidden="false" outlineLevel="0" max="10" min="10" style="36" width="22.56"/>
    <col collapsed="false" customWidth="true" hidden="false" outlineLevel="0" max="12" min="11" style="36" width="15.99"/>
    <col collapsed="false" customWidth="true" hidden="false" outlineLevel="0" max="13" min="13" style="36" width="24.99"/>
    <col collapsed="false" customWidth="true" hidden="false" outlineLevel="0" max="14" min="14" style="36" width="14.56"/>
    <col collapsed="false" customWidth="true" hidden="false" outlineLevel="0" max="15" min="15" style="36" width="15.41"/>
    <col collapsed="false" customWidth="true" hidden="false" outlineLevel="0" max="16" min="16" style="36" width="3.14"/>
    <col collapsed="false" customWidth="true" hidden="false" outlineLevel="0" max="17" min="17" style="36" width="16.7"/>
    <col collapsed="false" customWidth="true" hidden="false" outlineLevel="0" max="18" min="18" style="36" width="18.56"/>
    <col collapsed="false" customWidth="true" hidden="false" outlineLevel="0" max="19" min="19" style="36" width="16.7"/>
    <col collapsed="false" customWidth="true" hidden="false" outlineLevel="0" max="20" min="20" style="36" width="3.14"/>
    <col collapsed="false" customWidth="true" hidden="false" outlineLevel="0" max="27" min="21" style="37" width="10.71"/>
    <col collapsed="false" customWidth="true" hidden="false" outlineLevel="0" max="28" min="28" style="36" width="4.28"/>
    <col collapsed="false" customWidth="true" hidden="false" outlineLevel="0" max="29" min="29" style="36" width="12.28"/>
    <col collapsed="false" customWidth="true" hidden="false" outlineLevel="0" max="30" min="30" style="36" width="18.85"/>
    <col collapsed="false" customWidth="true" hidden="false" outlineLevel="0" max="31" min="31" style="36" width="15.85"/>
    <col collapsed="false" customWidth="true" hidden="false" outlineLevel="0" max="32" min="32" style="36" width="17.14"/>
    <col collapsed="false" customWidth="true" hidden="false" outlineLevel="0" max="33" min="33" style="36" width="20.56"/>
    <col collapsed="false" customWidth="true" hidden="false" outlineLevel="0" max="34" min="34" style="36" width="20.7"/>
    <col collapsed="false" customWidth="true" hidden="false" outlineLevel="0" max="35" min="35" style="36" width="14.28"/>
    <col collapsed="false" customWidth="true" hidden="false" outlineLevel="0" max="36" min="36" style="36" width="16.42"/>
    <col collapsed="false" customWidth="true" hidden="false" outlineLevel="0" max="37" min="37" style="36" width="15.13"/>
    <col collapsed="false" customWidth="true" hidden="false" outlineLevel="0" max="38" min="38" style="38" width="6.56"/>
    <col collapsed="false" customWidth="true" hidden="false" outlineLevel="0" max="40" min="39" style="36" width="15.13"/>
    <col collapsed="false" customWidth="true" hidden="false" outlineLevel="0" max="41" min="41" style="36" width="16.84"/>
    <col collapsed="false" customWidth="true" hidden="false" outlineLevel="0" max="42" min="42" style="36" width="15.99"/>
    <col collapsed="false" customWidth="true" hidden="false" outlineLevel="0" max="43" min="43" style="0" width="5.85"/>
    <col collapsed="false" customWidth="true" hidden="false" outlineLevel="0" max="45" min="44" style="36" width="15.13"/>
    <col collapsed="false" customWidth="true" hidden="false" outlineLevel="0" max="46" min="46" style="36" width="16.84"/>
    <col collapsed="false" customWidth="true" hidden="false" outlineLevel="0" max="47" min="47" style="36" width="15.99"/>
    <col collapsed="false" customWidth="true" hidden="false" outlineLevel="0" max="48" min="48" style="36" width="6.28"/>
    <col collapsed="false" customWidth="true" hidden="false" outlineLevel="0" max="49" min="49" style="36" width="18.41"/>
    <col collapsed="false" customWidth="true" hidden="false" outlineLevel="0" max="50" min="50" style="36" width="3.85"/>
    <col collapsed="false" customWidth="true" hidden="false" outlineLevel="0" max="51" min="51" style="36" width="18.41"/>
    <col collapsed="false" customWidth="true" hidden="false" outlineLevel="0" max="52" min="52" style="36" width="14.99"/>
    <col collapsed="false" customWidth="true" hidden="false" outlineLevel="0" max="54" min="53" style="36" width="18.41"/>
    <col collapsed="false" customWidth="false" hidden="false" outlineLevel="0" max="55" min="55" style="36" width="9.14"/>
    <col collapsed="false" customWidth="true" hidden="false" outlineLevel="0" max="56" min="56" style="36" width="7.56"/>
    <col collapsed="false" customWidth="true" hidden="false" outlineLevel="0" max="57" min="57" style="36" width="4.99"/>
    <col collapsed="false" customWidth="true" hidden="false" outlineLevel="0" max="58" min="58" style="36" width="12.56"/>
    <col collapsed="false" customWidth="true" hidden="false" outlineLevel="0" max="60" min="59" style="36" width="14.14"/>
    <col collapsed="false" customWidth="true" hidden="false" outlineLevel="0" max="61" min="61" style="36" width="10.85"/>
    <col collapsed="false" customWidth="true" hidden="false" outlineLevel="0" max="62" min="62" style="36" width="9.85"/>
    <col collapsed="false" customWidth="true" hidden="false" outlineLevel="0" max="63" min="63" style="36" width="10.99"/>
    <col collapsed="false" customWidth="true" hidden="false" outlineLevel="0" max="64" min="64" style="36" width="11.56"/>
    <col collapsed="false" customWidth="true" hidden="false" outlineLevel="0" max="65" min="65" style="36" width="7.85"/>
    <col collapsed="false" customWidth="false" hidden="false" outlineLevel="0" max="66" min="66" style="36" width="9.14"/>
    <col collapsed="false" customWidth="true" hidden="false" outlineLevel="0" max="67" min="67" style="36" width="3.56"/>
    <col collapsed="false" customWidth="true" hidden="false" outlineLevel="0" max="68" min="68" style="36" width="14.41"/>
    <col collapsed="false" customWidth="true" hidden="false" outlineLevel="0" max="69" min="69" style="36" width="15.28"/>
    <col collapsed="false" customWidth="true" hidden="false" outlineLevel="0" max="70" min="70" style="36" width="4.7"/>
    <col collapsed="false" customWidth="true" hidden="false" outlineLevel="0" max="71" min="71" style="36" width="3.56"/>
    <col collapsed="false" customWidth="true" hidden="false" outlineLevel="0" max="72" min="72" style="36" width="15.56"/>
    <col collapsed="false" customWidth="true" hidden="false" outlineLevel="0" max="73" min="73" style="36" width="19.41"/>
    <col collapsed="false" customWidth="false" hidden="false" outlineLevel="0" max="257" min="74" style="36" width="9.14"/>
  </cols>
  <sheetData>
    <row r="1" customFormat="false" ht="13.5" hidden="false" customHeight="false" outlineLevel="0" collapsed="false">
      <c r="A1" s="39"/>
      <c r="B1" s="40" t="s">
        <v>50</v>
      </c>
      <c r="C1" s="41"/>
      <c r="D1" s="41"/>
      <c r="E1" s="0"/>
      <c r="H1" s="42" t="s">
        <v>51</v>
      </c>
      <c r="I1" s="42" t="s">
        <v>52</v>
      </c>
      <c r="J1" s="43" t="s">
        <v>53</v>
      </c>
      <c r="K1" s="43" t="s">
        <v>54</v>
      </c>
      <c r="L1" s="44" t="s">
        <v>55</v>
      </c>
      <c r="M1" s="45"/>
      <c r="AC1" s="46"/>
      <c r="AD1" s="47"/>
      <c r="AE1" s="46"/>
      <c r="AF1" s="46"/>
      <c r="AG1" s="47"/>
      <c r="AH1" s="46"/>
      <c r="AI1" s="48"/>
    </row>
    <row r="2" customFormat="false" ht="12.75" hidden="false" customHeight="false" outlineLevel="0" collapsed="false">
      <c r="A2" s="42" t="s">
        <v>2</v>
      </c>
      <c r="B2" s="49" t="s">
        <v>3</v>
      </c>
      <c r="C2" s="49" t="s">
        <v>56</v>
      </c>
      <c r="D2" s="50" t="s">
        <v>57</v>
      </c>
      <c r="E2" s="49" t="s">
        <v>58</v>
      </c>
      <c r="F2" s="49" t="s">
        <v>59</v>
      </c>
      <c r="G2" s="49" t="s">
        <v>60</v>
      </c>
      <c r="H2" s="51" t="s">
        <v>61</v>
      </c>
      <c r="I2" s="52" t="s">
        <v>62</v>
      </c>
      <c r="J2" s="53" t="s">
        <v>62</v>
      </c>
      <c r="K2" s="53" t="s">
        <v>63</v>
      </c>
      <c r="L2" s="54"/>
      <c r="AC2" s="46"/>
      <c r="AD2" s="46"/>
      <c r="AE2" s="46"/>
      <c r="AF2" s="46"/>
      <c r="AG2" s="46"/>
      <c r="AH2" s="46"/>
      <c r="AI2" s="46"/>
      <c r="AP2" s="55" t="s">
        <v>64</v>
      </c>
      <c r="AU2" s="55" t="s">
        <v>65</v>
      </c>
    </row>
    <row r="3" customFormat="false" ht="13.5" hidden="false" customHeight="false" outlineLevel="0" collapsed="false">
      <c r="A3" s="56" t="n">
        <f aca="false">Summary!C10</f>
        <v>36951</v>
      </c>
      <c r="B3" s="57" t="n">
        <f aca="false">Summary!D10</f>
        <v>38231</v>
      </c>
      <c r="C3" s="58" t="n">
        <f aca="false">'EO9904.1'!C3</f>
        <v>36930</v>
      </c>
      <c r="D3" s="58" t="n">
        <f aca="true">IF(WEEKDAY(TODAY())=2,TODAY()-3,TODAY()-1)</f>
        <v>45925</v>
      </c>
      <c r="E3" s="59" t="str">
        <f aca="false">CONCATENATE(INT(Z8/12)," Y - ",Z8-INT(Z8/12)*12," M")</f>
        <v>3 Y - 7 M</v>
      </c>
      <c r="F3" s="60" t="n">
        <v>2</v>
      </c>
      <c r="G3" s="60" t="n">
        <v>2</v>
      </c>
      <c r="H3" s="61" t="n">
        <v>1</v>
      </c>
      <c r="I3" s="62" t="s">
        <v>10</v>
      </c>
      <c r="J3" s="62" t="s">
        <v>10</v>
      </c>
      <c r="K3" s="62" t="n">
        <v>0</v>
      </c>
      <c r="L3" s="63"/>
      <c r="AC3" s="46"/>
      <c r="AF3" s="46"/>
    </row>
    <row r="4" customFormat="false" ht="12.75" hidden="false" customHeight="false" outlineLevel="0" collapsed="false">
      <c r="A4" s="64"/>
      <c r="B4" s="64"/>
      <c r="C4" s="64"/>
      <c r="D4" s="64" t="s">
        <v>66</v>
      </c>
      <c r="E4" s="64" t="s">
        <v>67</v>
      </c>
      <c r="F4" s="64" t="s">
        <v>68</v>
      </c>
      <c r="G4" s="65" t="s">
        <v>69</v>
      </c>
      <c r="H4" s="66"/>
      <c r="I4" s="66"/>
      <c r="J4" s="65" t="str">
        <f aca="false">CONCATENATE(I3,"-","D")</f>
        <v>IF-TRANSCO/Z3-D</v>
      </c>
      <c r="K4" s="66" t="str">
        <f aca="false">I3</f>
        <v>IF-TRANSCO/Z3</v>
      </c>
      <c r="L4" s="66" t="str">
        <f aca="false">I3</f>
        <v>IF-TRANSCO/Z3</v>
      </c>
      <c r="M4" s="65" t="str">
        <f aca="false">CONCATENATE(J3,"-","I")</f>
        <v>IF-TRANSCO/Z3-I</v>
      </c>
      <c r="N4" s="66" t="str">
        <f aca="false">J3</f>
        <v>IF-TRANSCO/Z3</v>
      </c>
      <c r="O4" s="66" t="str">
        <f aca="false">J3</f>
        <v>IF-TRANSCO/Z3</v>
      </c>
      <c r="Q4" s="66" t="str">
        <f aca="false">K4</f>
        <v>IF-TRANSCO/Z3</v>
      </c>
      <c r="R4" s="66" t="str">
        <f aca="false">J4</f>
        <v>IF-TRANSCO/Z3-D</v>
      </c>
      <c r="S4" s="66" t="str">
        <f aca="false">K4</f>
        <v>IF-TRANSCO/Z3</v>
      </c>
      <c r="U4" s="67"/>
      <c r="V4" s="67"/>
      <c r="W4" s="67" t="s">
        <v>70</v>
      </c>
      <c r="X4" s="65" t="s">
        <v>71</v>
      </c>
      <c r="Y4" s="67"/>
      <c r="Z4" s="67"/>
      <c r="AA4" s="67"/>
      <c r="AC4" s="68"/>
      <c r="AD4" s="68"/>
      <c r="AE4" s="68"/>
      <c r="AF4" s="68" t="str">
        <f aca="false">K4</f>
        <v>IF-TRANSCO/Z3</v>
      </c>
      <c r="AG4" s="68" t="str">
        <f aca="false">AF4</f>
        <v>IF-TRANSCO/Z3</v>
      </c>
      <c r="AH4" s="68" t="str">
        <f aca="false">AG4</f>
        <v>IF-TRANSCO/Z3</v>
      </c>
      <c r="AI4" s="68" t="str">
        <f aca="false">AH4</f>
        <v>IF-TRANSCO/Z3</v>
      </c>
      <c r="AJ4" s="68" t="str">
        <f aca="false">AI4</f>
        <v>IF-TRANSCO/Z3</v>
      </c>
      <c r="AK4" s="68" t="str">
        <f aca="false">AJ4</f>
        <v>IF-TRANSCO/Z3</v>
      </c>
      <c r="AL4" s="69"/>
      <c r="AM4" s="70" t="s">
        <v>72</v>
      </c>
      <c r="AN4" s="70" t="s">
        <v>73</v>
      </c>
      <c r="AO4" s="70" t="s">
        <v>74</v>
      </c>
      <c r="AP4" s="70" t="s">
        <v>66</v>
      </c>
      <c r="AR4" s="70" t="s">
        <v>72</v>
      </c>
      <c r="AS4" s="70" t="s">
        <v>52</v>
      </c>
      <c r="AT4" s="70" t="s">
        <v>74</v>
      </c>
      <c r="AU4" s="70" t="s">
        <v>66</v>
      </c>
      <c r="AV4" s="17"/>
      <c r="AW4" s="71"/>
      <c r="AY4" s="71"/>
      <c r="AZ4" s="17"/>
      <c r="BA4" s="71"/>
      <c r="BB4" s="71"/>
      <c r="BF4" s="122"/>
      <c r="BG4" s="123"/>
      <c r="BH4" s="123"/>
      <c r="BI4" s="123"/>
      <c r="BJ4" s="123"/>
      <c r="BK4" s="123"/>
      <c r="BL4" s="124"/>
      <c r="BP4" s="125"/>
      <c r="BQ4" s="126"/>
      <c r="BT4" s="122"/>
      <c r="BU4" s="124"/>
    </row>
    <row r="5" customFormat="false" ht="12.75" hidden="false" customHeight="false" outlineLevel="0" collapsed="false">
      <c r="A5" s="64" t="s">
        <v>75</v>
      </c>
      <c r="B5" s="64" t="str">
        <f aca="false">IF($H$3=1,"Daily","Monthly")</f>
        <v>Daily</v>
      </c>
      <c r="C5" s="64"/>
      <c r="D5" s="64" t="str">
        <f aca="false">IF($H$3=1,"Daily","Monthly")</f>
        <v>Daily</v>
      </c>
      <c r="E5" s="64" t="s">
        <v>76</v>
      </c>
      <c r="F5" s="64" t="s">
        <v>76</v>
      </c>
      <c r="G5" s="64" t="s">
        <v>77</v>
      </c>
      <c r="H5" s="64" t="s">
        <v>77</v>
      </c>
      <c r="I5" s="64" t="s">
        <v>77</v>
      </c>
      <c r="J5" s="64" t="s">
        <v>52</v>
      </c>
      <c r="K5" s="64" t="s">
        <v>52</v>
      </c>
      <c r="L5" s="64" t="s">
        <v>52</v>
      </c>
      <c r="M5" s="64" t="s">
        <v>53</v>
      </c>
      <c r="N5" s="64" t="s">
        <v>53</v>
      </c>
      <c r="O5" s="64" t="s">
        <v>53</v>
      </c>
      <c r="Q5" s="64" t="s">
        <v>23</v>
      </c>
      <c r="R5" s="64" t="s">
        <v>23</v>
      </c>
      <c r="S5" s="64" t="s">
        <v>23</v>
      </c>
      <c r="U5" s="72" t="s">
        <v>78</v>
      </c>
      <c r="V5" s="72" t="s">
        <v>79</v>
      </c>
      <c r="W5" s="72" t="s">
        <v>79</v>
      </c>
      <c r="X5" s="73" t="s">
        <v>80</v>
      </c>
      <c r="Y5" s="72" t="s">
        <v>79</v>
      </c>
      <c r="Z5" s="72" t="s">
        <v>81</v>
      </c>
      <c r="AA5" s="72" t="s">
        <v>81</v>
      </c>
      <c r="AC5" s="74" t="str">
        <f aca="false">G5</f>
        <v>Nymex</v>
      </c>
      <c r="AD5" s="74" t="str">
        <f aca="false">H5</f>
        <v>Nymex</v>
      </c>
      <c r="AE5" s="74" t="str">
        <f aca="false">I5</f>
        <v>Nymex</v>
      </c>
      <c r="AF5" s="74" t="str">
        <f aca="false">J5</f>
        <v>Basis</v>
      </c>
      <c r="AG5" s="74" t="str">
        <f aca="false">K5</f>
        <v>Basis</v>
      </c>
      <c r="AH5" s="74" t="str">
        <f aca="false">L5</f>
        <v>Basis</v>
      </c>
      <c r="AI5" s="74" t="str">
        <f aca="false">M5</f>
        <v>Index</v>
      </c>
      <c r="AJ5" s="74" t="str">
        <f aca="false">N5</f>
        <v>Index</v>
      </c>
      <c r="AK5" s="74" t="str">
        <f aca="false">O5</f>
        <v>Index</v>
      </c>
      <c r="AL5" s="69"/>
      <c r="AM5" s="75" t="str">
        <f aca="false">CHOOSE(G3,"Bid-Contract","Contract-Offer")</f>
        <v>Contract-Offer</v>
      </c>
      <c r="AN5" s="75" t="str">
        <f aca="false">AM5</f>
        <v>Contract-Offer</v>
      </c>
      <c r="AO5" s="75" t="str">
        <f aca="false">AM5</f>
        <v>Contract-Offer</v>
      </c>
      <c r="AP5" s="75" t="str">
        <f aca="false">AM5</f>
        <v>Contract-Offer</v>
      </c>
      <c r="AR5" s="75" t="str">
        <f aca="false">CHOOSE(G3,"Mid-Bid","Offer-Mid")</f>
        <v>Offer-Mid</v>
      </c>
      <c r="AS5" s="75" t="str">
        <f aca="false">AR5</f>
        <v>Offer-Mid</v>
      </c>
      <c r="AT5" s="75" t="str">
        <f aca="false">AR5</f>
        <v>Offer-Mid</v>
      </c>
      <c r="AU5" s="75" t="str">
        <f aca="false">AR5</f>
        <v>Offer-Mid</v>
      </c>
      <c r="AV5" s="17"/>
      <c r="AW5" s="76" t="s">
        <v>66</v>
      </c>
      <c r="AY5" s="76" t="s">
        <v>66</v>
      </c>
      <c r="AZ5" s="17"/>
      <c r="BA5" s="76" t="s">
        <v>96</v>
      </c>
      <c r="BB5" s="76" t="s">
        <v>100</v>
      </c>
      <c r="BF5" s="127"/>
      <c r="BG5" s="128" t="s">
        <v>101</v>
      </c>
      <c r="BH5" s="128" t="s">
        <v>102</v>
      </c>
      <c r="BI5" s="128" t="s">
        <v>86</v>
      </c>
      <c r="BJ5" s="128" t="s">
        <v>103</v>
      </c>
      <c r="BK5" s="128" t="s">
        <v>86</v>
      </c>
      <c r="BL5" s="129" t="s">
        <v>8</v>
      </c>
      <c r="BP5" s="127" t="s">
        <v>104</v>
      </c>
      <c r="BQ5" s="129" t="s">
        <v>105</v>
      </c>
      <c r="BR5" s="11"/>
      <c r="BT5" s="130" t="s">
        <v>106</v>
      </c>
      <c r="BU5" s="131" t="s">
        <v>107</v>
      </c>
    </row>
    <row r="6" customFormat="false" ht="13.5" hidden="false" customHeight="false" outlineLevel="0" collapsed="false">
      <c r="A6" s="77" t="s">
        <v>82</v>
      </c>
      <c r="B6" s="77" t="s">
        <v>83</v>
      </c>
      <c r="C6" s="77"/>
      <c r="D6" s="77" t="s">
        <v>83</v>
      </c>
      <c r="E6" s="77" t="s">
        <v>84</v>
      </c>
      <c r="F6" s="77" t="s">
        <v>84</v>
      </c>
      <c r="G6" s="77" t="s">
        <v>85</v>
      </c>
      <c r="H6" s="77" t="str">
        <f aca="false">CHOOSE(G3,"Bid","Offer")</f>
        <v>Offer</v>
      </c>
      <c r="I6" s="77" t="s">
        <v>86</v>
      </c>
      <c r="J6" s="77" t="s">
        <v>85</v>
      </c>
      <c r="K6" s="77" t="str">
        <f aca="false">H6</f>
        <v>Offer</v>
      </c>
      <c r="L6" s="77" t="s">
        <v>86</v>
      </c>
      <c r="M6" s="77" t="s">
        <v>85</v>
      </c>
      <c r="N6" s="77" t="str">
        <f aca="false">K6</f>
        <v>Offer</v>
      </c>
      <c r="O6" s="77" t="s">
        <v>86</v>
      </c>
      <c r="Q6" s="77" t="s">
        <v>85</v>
      </c>
      <c r="R6" s="77" t="str">
        <f aca="false">K6</f>
        <v>Offer</v>
      </c>
      <c r="S6" s="77" t="s">
        <v>86</v>
      </c>
      <c r="U6" s="78" t="s">
        <v>87</v>
      </c>
      <c r="V6" s="78" t="s">
        <v>88</v>
      </c>
      <c r="W6" s="78" t="s">
        <v>87</v>
      </c>
      <c r="X6" s="79" t="s">
        <v>89</v>
      </c>
      <c r="Y6" s="78" t="s">
        <v>90</v>
      </c>
      <c r="Z6" s="78" t="s">
        <v>91</v>
      </c>
      <c r="AA6" s="78" t="s">
        <v>87</v>
      </c>
      <c r="AC6" s="80" t="str">
        <f aca="false">G6</f>
        <v>Mid</v>
      </c>
      <c r="AD6" s="80" t="str">
        <f aca="false">H6</f>
        <v>Offer</v>
      </c>
      <c r="AE6" s="80" t="str">
        <f aca="false">I6</f>
        <v>Contract</v>
      </c>
      <c r="AF6" s="80" t="str">
        <f aca="false">J6</f>
        <v>Mid</v>
      </c>
      <c r="AG6" s="80" t="str">
        <f aca="false">K6</f>
        <v>Offer</v>
      </c>
      <c r="AH6" s="80" t="str">
        <f aca="false">L6</f>
        <v>Contract</v>
      </c>
      <c r="AI6" s="80" t="str">
        <f aca="false">M6</f>
        <v>Mid</v>
      </c>
      <c r="AJ6" s="80" t="str">
        <f aca="false">N6</f>
        <v>Offer</v>
      </c>
      <c r="AK6" s="80" t="str">
        <f aca="false">O6</f>
        <v>Contract</v>
      </c>
      <c r="AL6" s="69"/>
      <c r="AM6" s="81" t="s">
        <v>92</v>
      </c>
      <c r="AN6" s="81" t="s">
        <v>92</v>
      </c>
      <c r="AO6" s="81" t="s">
        <v>92</v>
      </c>
      <c r="AP6" s="81" t="s">
        <v>92</v>
      </c>
      <c r="AR6" s="81" t="s">
        <v>92</v>
      </c>
      <c r="AS6" s="81" t="s">
        <v>92</v>
      </c>
      <c r="AT6" s="81" t="s">
        <v>92</v>
      </c>
      <c r="AU6" s="81" t="s">
        <v>92</v>
      </c>
      <c r="AV6" s="17"/>
      <c r="AW6" s="76" t="s">
        <v>93</v>
      </c>
      <c r="AY6" s="76" t="s">
        <v>86</v>
      </c>
      <c r="AZ6" s="17"/>
      <c r="BA6" s="76" t="s">
        <v>98</v>
      </c>
      <c r="BB6" s="76" t="s">
        <v>108</v>
      </c>
      <c r="BF6" s="132" t="s">
        <v>109</v>
      </c>
      <c r="BG6" s="133" t="s">
        <v>110</v>
      </c>
      <c r="BH6" s="133" t="s">
        <v>111</v>
      </c>
      <c r="BI6" s="133" t="s">
        <v>90</v>
      </c>
      <c r="BJ6" s="133" t="s">
        <v>90</v>
      </c>
      <c r="BK6" s="133" t="s">
        <v>112</v>
      </c>
      <c r="BL6" s="134" t="s">
        <v>113</v>
      </c>
      <c r="BP6" s="132" t="s">
        <v>109</v>
      </c>
      <c r="BQ6" s="134" t="s">
        <v>110</v>
      </c>
      <c r="BR6" s="11"/>
      <c r="BT6" s="135" t="s">
        <v>114</v>
      </c>
      <c r="BU6" s="136" t="s">
        <v>115</v>
      </c>
    </row>
    <row r="7" customFormat="false" ht="13.5" hidden="false" customHeight="false" outlineLevel="0" collapsed="false">
      <c r="A7" s="82"/>
      <c r="B7" s="82"/>
      <c r="C7" s="82"/>
      <c r="D7" s="82"/>
      <c r="W7" s="83"/>
      <c r="AW7" s="84"/>
      <c r="AY7" s="84"/>
      <c r="AZ7" s="38"/>
      <c r="BA7" s="84"/>
      <c r="BB7" s="84"/>
      <c r="BS7" s="36" t="n">
        <v>1</v>
      </c>
      <c r="BT7" s="137" t="n">
        <f aca="false">SUMIF($BO$10:$BO$33,BS7,$BP$10:$BP$33)/2</f>
        <v>682.4905</v>
      </c>
      <c r="BU7" s="119" t="n">
        <f aca="false">SUMIF($BO$10:$BO$33,BS7,$BQ$10:$BQ$33)/2</f>
        <v>9457.078</v>
      </c>
    </row>
    <row r="8" customFormat="false" ht="13.5" hidden="false" customHeight="false" outlineLevel="0" collapsed="false">
      <c r="A8" s="85" t="s">
        <v>94</v>
      </c>
      <c r="B8" s="86"/>
      <c r="C8" s="86"/>
      <c r="D8" s="86" t="n">
        <f aca="false">SUM(D10:D370)</f>
        <v>164528</v>
      </c>
      <c r="E8" s="86" t="n">
        <f aca="false">SUM(E10:E370)</f>
        <v>5010504</v>
      </c>
      <c r="F8" s="86" t="n">
        <f aca="false">SUM(F10:F370)</f>
        <v>4555534.75274498</v>
      </c>
      <c r="G8" s="87" t="e">
        <f aca="false">AC8/$F$8</f>
        <v>#VALUE!</v>
      </c>
      <c r="H8" s="87" t="e">
        <f aca="false">AD8/$F$8</f>
        <v>#VALUE!</v>
      </c>
      <c r="I8" s="87" t="n">
        <f aca="false">AE8/$F$8</f>
        <v>2.19977202008497</v>
      </c>
      <c r="J8" s="87" t="e">
        <f aca="false">AF8/$F$8</f>
        <v>#VALUE!</v>
      </c>
      <c r="K8" s="87" t="e">
        <f aca="false">AG8/$F$8</f>
        <v>#VALUE!</v>
      </c>
      <c r="L8" s="87" t="n">
        <f aca="false">AH8/$F$8</f>
        <v>0</v>
      </c>
      <c r="M8" s="112" t="e">
        <f aca="false">AI8/$F$8</f>
        <v>#VALUE!</v>
      </c>
      <c r="N8" s="87" t="e">
        <f aca="false">AJ8/$F$8</f>
        <v>#VALUE!</v>
      </c>
      <c r="O8" s="87" t="n">
        <f aca="false">AK8/$F$8</f>
        <v>0</v>
      </c>
      <c r="Q8" s="87" t="e">
        <f aca="false">(AC8+AF8+AI8)/F8</f>
        <v>#VALUE!</v>
      </c>
      <c r="R8" s="87" t="e">
        <f aca="false">(AD8+AG8+AJ8)/F8</f>
        <v>#VALUE!</v>
      </c>
      <c r="S8" s="87" t="n">
        <f aca="false">AY8/$F$8</f>
        <v>2.19977202008497</v>
      </c>
      <c r="X8" s="88"/>
      <c r="Z8" s="89" t="n">
        <f aca="false">SUM(Z10:Z370)</f>
        <v>43</v>
      </c>
      <c r="AA8" s="89" t="n">
        <f aca="false">SUM(AA10:AA370)</f>
        <v>1310</v>
      </c>
      <c r="AC8" s="90" t="e">
        <f aca="false">SUM(AC10:AC370)</f>
        <v>#VALUE!</v>
      </c>
      <c r="AD8" s="90" t="e">
        <f aca="false">SUM(AD10:AD370)</f>
        <v>#VALUE!</v>
      </c>
      <c r="AE8" s="90" t="n">
        <f aca="false">SUM(AE10:AE370)</f>
        <v>10021137.8856131</v>
      </c>
      <c r="AF8" s="90" t="e">
        <f aca="false">SUM(AF10:AF370)</f>
        <v>#VALUE!</v>
      </c>
      <c r="AG8" s="90" t="e">
        <f aca="false">SUM(AG10:AG370)</f>
        <v>#VALUE!</v>
      </c>
      <c r="AH8" s="90" t="n">
        <f aca="false">SUM(AH10:AH370)</f>
        <v>0</v>
      </c>
      <c r="AI8" s="90" t="e">
        <f aca="false">SUM(AI10:AI370)</f>
        <v>#VALUE!</v>
      </c>
      <c r="AJ8" s="90" t="e">
        <f aca="false">SUM(AJ10:AJ370)</f>
        <v>#VALUE!</v>
      </c>
      <c r="AK8" s="90" t="n">
        <f aca="false">SUM(AK10:AK370)</f>
        <v>0</v>
      </c>
      <c r="AL8" s="90"/>
      <c r="AM8" s="90" t="e">
        <f aca="false">SUM(AM10:AM370)</f>
        <v>#VALUE!</v>
      </c>
      <c r="AN8" s="90" t="e">
        <f aca="false">SUM(AN10:AN370)</f>
        <v>#VALUE!</v>
      </c>
      <c r="AO8" s="90" t="e">
        <f aca="false">SUM(AO10:AO370)</f>
        <v>#VALUE!</v>
      </c>
      <c r="AP8" s="90" t="e">
        <f aca="false">SUM(AP10:AP370)</f>
        <v>#VALUE!</v>
      </c>
      <c r="AR8" s="90" t="e">
        <f aca="false">SUM(AR10:AR370)</f>
        <v>#VALUE!</v>
      </c>
      <c r="AS8" s="90" t="e">
        <f aca="false">SUM(AS10:AS370)</f>
        <v>#VALUE!</v>
      </c>
      <c r="AT8" s="90" t="e">
        <f aca="false">SUM(AT10:AT370)</f>
        <v>#VALUE!</v>
      </c>
      <c r="AU8" s="90" t="e">
        <f aca="false">SUM(AU10:AU370)</f>
        <v>#VALUE!</v>
      </c>
      <c r="AV8" s="90"/>
      <c r="AW8" s="91" t="e">
        <f aca="false">SUM(AW10:AW370)</f>
        <v>#VALUE!</v>
      </c>
      <c r="AY8" s="91" t="n">
        <f aca="false">SUM(AY10:AY370)</f>
        <v>10021137.8856131</v>
      </c>
      <c r="AZ8" s="113"/>
      <c r="BA8" s="91" t="e">
        <f aca="false">SUM(BA10:BA370)</f>
        <v>#VALUE!</v>
      </c>
      <c r="BB8" s="91" t="e">
        <f aca="false">SUM(BB10:BB370)</f>
        <v>#VALUE!</v>
      </c>
      <c r="BS8" s="36" t="n">
        <v>2</v>
      </c>
      <c r="BT8" s="137" t="n">
        <f aca="false">SUMIF($BO$10:$BO$33,BS8,$BP$10:$BP$33)/2</f>
        <v>627.083</v>
      </c>
      <c r="BU8" s="119" t="n">
        <f aca="false">SUMIF($BO$10:$BO$33,BS8,$BQ$10:$BQ$33)/2</f>
        <v>8701.1195</v>
      </c>
    </row>
    <row r="9" customFormat="false" ht="12.75" hidden="false" customHeight="false" outlineLevel="0" collapsed="false">
      <c r="B9" s="92"/>
      <c r="C9" s="92"/>
      <c r="D9" s="92"/>
      <c r="E9" s="92"/>
      <c r="F9" s="92"/>
      <c r="G9" s="93"/>
      <c r="H9" s="93"/>
      <c r="I9" s="93"/>
      <c r="J9" s="93"/>
      <c r="K9" s="93"/>
      <c r="L9" s="93"/>
      <c r="M9" s="93"/>
      <c r="N9" s="93"/>
      <c r="O9" s="93"/>
      <c r="Q9" s="93"/>
      <c r="R9" s="93"/>
      <c r="S9" s="93"/>
      <c r="AC9" s="90"/>
      <c r="AD9" s="90"/>
      <c r="AE9" s="90"/>
      <c r="AF9" s="90"/>
      <c r="AG9" s="90"/>
      <c r="AH9" s="90"/>
      <c r="AI9" s="90"/>
      <c r="AJ9" s="90"/>
      <c r="AK9" s="90"/>
      <c r="AL9" s="94"/>
      <c r="AW9" s="84"/>
      <c r="AY9" s="84"/>
      <c r="AZ9" s="46"/>
      <c r="BA9" s="84"/>
      <c r="BB9" s="84"/>
      <c r="BS9" s="36" t="n">
        <v>3</v>
      </c>
      <c r="BT9" s="137" t="n">
        <f aca="false">SUMIF($BO$10:$BO$33,BS9,$BP$10:$BP$33)/2</f>
        <v>669.6575</v>
      </c>
      <c r="BU9" s="119" t="n">
        <f aca="false">SUMIF($BO$10:$BO$33,BS9,$BQ$10:$BQ$33)/2</f>
        <v>9290.03</v>
      </c>
    </row>
    <row r="10" customFormat="false" ht="12.75" hidden="false" customHeight="false" outlineLevel="0" collapsed="false">
      <c r="A10" s="25" t="n">
        <f aca="false">A3</f>
        <v>36951</v>
      </c>
      <c r="B10" s="114" t="n">
        <f aca="false">'EO9904.1 floor'!B10</f>
        <v>3704</v>
      </c>
      <c r="C10" s="96"/>
      <c r="D10" s="97" t="n">
        <f aca="false">B10+C10</f>
        <v>3704</v>
      </c>
      <c r="E10" s="86" t="n">
        <f aca="false">IF(Z10=0,0,IF(AND(Z10=1,$H$3=1),D10*U10,IF($H$3=2,D10,"N/A")))</f>
        <v>114824</v>
      </c>
      <c r="F10" s="86" t="n">
        <f aca="false">E10*Y10</f>
        <v>114452.660727444</v>
      </c>
      <c r="G10" s="98" t="n">
        <f aca="false">VLOOKUP($A10,[1]!Table,MATCH(G$4,[1]!Curves,0))</f>
        <v>6.158</v>
      </c>
      <c r="H10" s="115" t="n">
        <f aca="false">G10</f>
        <v>6.158</v>
      </c>
      <c r="I10" s="116" t="n">
        <f aca="false">BL10</f>
        <v>2.13524532991486</v>
      </c>
      <c r="J10" s="98" t="n">
        <f aca="false">VLOOKUP($A10,[1]!Table,MATCH(J$4,[1]!Curves,0))</f>
        <v>0.0175</v>
      </c>
      <c r="K10" s="115" t="n">
        <f aca="false">J10</f>
        <v>0.0175</v>
      </c>
      <c r="L10" s="117" t="n">
        <v>0</v>
      </c>
      <c r="M10" s="98" t="n">
        <f aca="false">VLOOKUP($A10,[1]!Table,MATCH(M$4,[1]!Curves,0))</f>
        <v>0.04</v>
      </c>
      <c r="N10" s="115" t="n">
        <f aca="false">M10</f>
        <v>0.04</v>
      </c>
      <c r="O10" s="117" t="n">
        <v>0</v>
      </c>
      <c r="P10" s="102"/>
      <c r="Q10" s="103" t="n">
        <f aca="false">M10+J10+G10</f>
        <v>6.2155</v>
      </c>
      <c r="R10" s="103" t="n">
        <f aca="false">N10+K10+H10</f>
        <v>6.2155</v>
      </c>
      <c r="S10" s="103" t="n">
        <f aca="false">O10+L10+I10</f>
        <v>2.13524532991486</v>
      </c>
      <c r="T10" s="102"/>
      <c r="U10" s="37" t="n">
        <f aca="false">A11-A10</f>
        <v>31</v>
      </c>
      <c r="V10" s="104" t="n">
        <f aca="false">CHOOSE(F$3,A11+24,A10)</f>
        <v>36951</v>
      </c>
      <c r="W10" s="37" t="n">
        <f aca="false">V10-C$3</f>
        <v>21</v>
      </c>
      <c r="X10" s="105" t="n">
        <f aca="false">VLOOKUP($A10,[1]!Table,MATCH(X$4,[1]!Curves,0))</f>
        <v>0.057140452256013</v>
      </c>
      <c r="Y10" s="106" t="n">
        <f aca="false">1/(1+CHOOSE(F$3,(X11+($K$3/10000))/2,(X10+($K$3/10000))/2))^(2*W10/365.25)</f>
        <v>0.996766013441822</v>
      </c>
      <c r="Z10" s="37" t="n">
        <f aca="false">IF(AND(mthbeg&lt;=A10,mthend&gt;=A10),1,0)</f>
        <v>1</v>
      </c>
      <c r="AA10" s="37" t="n">
        <f aca="false">U10*Z10</f>
        <v>31</v>
      </c>
      <c r="AC10" s="90" t="n">
        <f aca="false">F10*G10</f>
        <v>704799.484759599</v>
      </c>
      <c r="AD10" s="90" t="n">
        <f aca="false">$F10*H10</f>
        <v>704799.484759599</v>
      </c>
      <c r="AE10" s="90" t="n">
        <f aca="false">$F10*I10</f>
        <v>244384.509314604</v>
      </c>
      <c r="AF10" s="90" t="n">
        <f aca="false">$F10*J10</f>
        <v>2002.92156273027</v>
      </c>
      <c r="AG10" s="90" t="n">
        <f aca="false">$F10*K10</f>
        <v>2002.92156273027</v>
      </c>
      <c r="AH10" s="90" t="n">
        <f aca="false">$F10*L10</f>
        <v>0</v>
      </c>
      <c r="AI10" s="90" t="n">
        <f aca="false">$F10*M10</f>
        <v>4578.10642909775</v>
      </c>
      <c r="AJ10" s="90" t="n">
        <f aca="false">$F10*N10</f>
        <v>4578.10642909775</v>
      </c>
      <c r="AK10" s="90" t="n">
        <f aca="false">F10*O10</f>
        <v>0</v>
      </c>
      <c r="AL10" s="94"/>
      <c r="AM10" s="90" t="n">
        <f aca="false">-CHOOSE($G$3,AC10-AE10,AE10-AC10)</f>
        <v>460414.975444995</v>
      </c>
      <c r="AN10" s="90" t="n">
        <f aca="false">-CHOOSE($G$3,AF10-AH10,AH10-AF10)</f>
        <v>2002.92156273027</v>
      </c>
      <c r="AO10" s="90" t="n">
        <f aca="false">-CHOOSE($G$3,AI10-AL10,AK10-AI10)</f>
        <v>4578.10642909775</v>
      </c>
      <c r="AP10" s="107" t="n">
        <f aca="false">SUM(AM10:AO10)</f>
        <v>466996.003436823</v>
      </c>
      <c r="AR10" s="90" t="n">
        <f aca="false">-CHOOSE($G$3,AD10-AC10,AC10-AD10)</f>
        <v>-0</v>
      </c>
      <c r="AS10" s="90" t="n">
        <f aca="false">-CHOOSE($G$3,AG10-AF10,AF10-AG10)</f>
        <v>-0</v>
      </c>
      <c r="AT10" s="90" t="n">
        <f aca="false">-CHOOSE($G$3,AJ10-AI10,AI10-AJ10:AJ11)</f>
        <v>-0</v>
      </c>
      <c r="AU10" s="107" t="n">
        <f aca="false">AR10+AS10+AT10</f>
        <v>-0</v>
      </c>
      <c r="AV10" s="107"/>
      <c r="AW10" s="91" t="n">
        <f aca="false">AU10+AP10</f>
        <v>466996.003436823</v>
      </c>
      <c r="AY10" s="91" t="n">
        <f aca="false">AK10+AH10+AE10</f>
        <v>244384.509314604</v>
      </c>
      <c r="AZ10" s="113"/>
      <c r="BA10" s="118" t="n">
        <f aca="false">'EO9904.1'!AW10</f>
        <v>376274.567407544</v>
      </c>
      <c r="BB10" s="118" t="n">
        <f aca="false">AW10-BA10</f>
        <v>90721.4360292789</v>
      </c>
      <c r="BC10" s="108"/>
      <c r="BD10" s="138" t="n">
        <f aca="false">A10</f>
        <v>36951</v>
      </c>
      <c r="BE10" s="119" t="n">
        <f aca="false">MONTH(BD10)</f>
        <v>3</v>
      </c>
      <c r="BF10" s="139" t="n">
        <f aca="false">VLOOKUP($BE$10:$BE$369,$BS$7:$BU$18,2)</f>
        <v>669.6575</v>
      </c>
      <c r="BG10" s="140" t="n">
        <f aca="false">VLOOKUP($BE$10:$BE$369,$BS$7:$BU$18,3)</f>
        <v>9290.03</v>
      </c>
      <c r="BH10" s="141" t="n">
        <f aca="false">BF10/BG10</f>
        <v>0.0720834593645015</v>
      </c>
      <c r="BI10" s="31" t="n">
        <v>0.0714</v>
      </c>
      <c r="BJ10" s="36" t="n">
        <f aca="false">BH10/BI10</f>
        <v>1.00957226000702</v>
      </c>
      <c r="BK10" s="31" t="n">
        <v>2.115</v>
      </c>
      <c r="BL10" s="142" t="n">
        <f aca="false">MAX((BJ10*BK10),BK10)</f>
        <v>2.13524532991486</v>
      </c>
      <c r="BN10" s="143" t="n">
        <v>36100</v>
      </c>
      <c r="BO10" s="119" t="n">
        <f aca="false">MONTH(BN10)</f>
        <v>11</v>
      </c>
      <c r="BP10" s="144" t="n">
        <f aca="false">50.928+610.652-19.124-15.174</f>
        <v>627.282</v>
      </c>
      <c r="BQ10" s="144" t="n">
        <f aca="false">2365.119+6322.712</f>
        <v>8687.831</v>
      </c>
      <c r="BR10" s="144"/>
      <c r="BS10" s="36" t="n">
        <v>4</v>
      </c>
      <c r="BT10" s="137" t="n">
        <f aca="false">SUMIF($BO$10:$BO$33,BS10,$BP$10:$BP$33)/2</f>
        <v>631.2795</v>
      </c>
      <c r="BU10" s="119" t="n">
        <f aca="false">SUMIF($BO$10:$BO$33,BS10,$BQ$10:$BQ$33)/2</f>
        <v>8727.106</v>
      </c>
    </row>
    <row r="11" customFormat="false" ht="12.75" hidden="false" customHeight="false" outlineLevel="0" collapsed="false">
      <c r="A11" s="25" t="n">
        <f aca="false">EDATE(A10,1)</f>
        <v>36982</v>
      </c>
      <c r="B11" s="114" t="n">
        <f aca="false">'EO9904.1 floor'!B11</f>
        <v>3704</v>
      </c>
      <c r="C11" s="110"/>
      <c r="D11" s="97" t="n">
        <f aca="false">B11+C11</f>
        <v>3704</v>
      </c>
      <c r="E11" s="86" t="n">
        <f aca="false">IF(Z11=0,0,IF(AND(Z11=1,$H$3=1),D11*U11,IF($H$3=2,D11,"N/A")))</f>
        <v>111120</v>
      </c>
      <c r="F11" s="86" t="n">
        <f aca="false">E11*Y11</f>
        <v>110238.085119249</v>
      </c>
      <c r="G11" s="98" t="n">
        <f aca="false">VLOOKUP($A11,[1]!Table,MATCH(G$4,[1]!Curves,0))</f>
        <v>5.86</v>
      </c>
      <c r="H11" s="115" t="n">
        <f aca="false">G11</f>
        <v>5.86</v>
      </c>
      <c r="I11" s="116" t="n">
        <f aca="false">BL11</f>
        <v>2.115</v>
      </c>
      <c r="J11" s="98" t="n">
        <f aca="false">VLOOKUP($A11,[1]!Table,MATCH(J$4,[1]!Curves,0))</f>
        <v>0.0175</v>
      </c>
      <c r="K11" s="115" t="n">
        <f aca="false">J11</f>
        <v>0.0175</v>
      </c>
      <c r="L11" s="103" t="n">
        <f aca="false">L10</f>
        <v>0</v>
      </c>
      <c r="M11" s="98" t="n">
        <f aca="false">VLOOKUP($A11,[1]!Table,MATCH(M$4,[1]!Curves,0))</f>
        <v>0.015</v>
      </c>
      <c r="N11" s="115" t="n">
        <f aca="false">M11</f>
        <v>0.015</v>
      </c>
      <c r="O11" s="103" t="n">
        <f aca="false">O10</f>
        <v>0</v>
      </c>
      <c r="P11" s="102"/>
      <c r="Q11" s="103" t="n">
        <f aca="false">M11+J11+G11</f>
        <v>5.8925</v>
      </c>
      <c r="R11" s="103" t="n">
        <f aca="false">N11+K11+H11</f>
        <v>5.8925</v>
      </c>
      <c r="S11" s="103" t="n">
        <f aca="false">O11+L11+I11</f>
        <v>2.115</v>
      </c>
      <c r="T11" s="102"/>
      <c r="U11" s="37" t="n">
        <f aca="false">A12-A11</f>
        <v>30</v>
      </c>
      <c r="V11" s="104" t="n">
        <f aca="false">CHOOSE(F$3,A12+24,A11)</f>
        <v>36982</v>
      </c>
      <c r="W11" s="37" t="n">
        <f aca="false">V11-C$3</f>
        <v>52</v>
      </c>
      <c r="X11" s="105" t="n">
        <f aca="false">VLOOKUP($A11,[1]!Table,MATCH(X$4,[1]!Curves,0))</f>
        <v>0.056759874287473</v>
      </c>
      <c r="Y11" s="106" t="n">
        <f aca="false">1/(1+CHOOSE(F$3,(X12+($K$3/10000))/2,(X11+($K$3/10000))/2))^(2*W11/365.25)</f>
        <v>0.992063401001157</v>
      </c>
      <c r="Z11" s="37" t="n">
        <f aca="false">IF(AND(mthbeg&lt;=A11,mthend&gt;=A11),1,0)</f>
        <v>1</v>
      </c>
      <c r="AA11" s="37" t="n">
        <f aca="false">U11*Z11</f>
        <v>30</v>
      </c>
      <c r="AC11" s="90" t="n">
        <f aca="false">F11*G11</f>
        <v>645995.178798797</v>
      </c>
      <c r="AD11" s="90" t="n">
        <f aca="false">$F11*H11</f>
        <v>645995.178798797</v>
      </c>
      <c r="AE11" s="90" t="n">
        <f aca="false">$F11*I11</f>
        <v>233153.550027211</v>
      </c>
      <c r="AF11" s="90" t="n">
        <f aca="false">$F11*J11</f>
        <v>1929.16648958685</v>
      </c>
      <c r="AG11" s="90" t="n">
        <f aca="false">$F11*K11</f>
        <v>1929.16648958685</v>
      </c>
      <c r="AH11" s="90" t="n">
        <f aca="false">$F11*L11</f>
        <v>0</v>
      </c>
      <c r="AI11" s="90" t="n">
        <f aca="false">$F11*M11</f>
        <v>1653.57127678873</v>
      </c>
      <c r="AJ11" s="90" t="n">
        <f aca="false">$F11*N11</f>
        <v>1653.57127678873</v>
      </c>
      <c r="AK11" s="90" t="n">
        <f aca="false">F11*O11</f>
        <v>0</v>
      </c>
      <c r="AL11" s="94"/>
      <c r="AM11" s="90" t="n">
        <f aca="false">-CHOOSE($G$3,AC11-AE11,AE11-AC11)</f>
        <v>412841.628771586</v>
      </c>
      <c r="AN11" s="90" t="n">
        <f aca="false">-CHOOSE($G$3,AF11-AH11,AH11-AF11)</f>
        <v>1929.16648958685</v>
      </c>
      <c r="AO11" s="90" t="n">
        <f aca="false">-CHOOSE($G$3,AI11-AL11,AK11-AI11)</f>
        <v>1653.57127678873</v>
      </c>
      <c r="AP11" s="107" t="n">
        <f aca="false">SUM(AM11:AO11)</f>
        <v>416424.366537961</v>
      </c>
      <c r="AR11" s="90" t="n">
        <f aca="false">-CHOOSE($G$3,AD11-AC11,AC11-AD11)</f>
        <v>-0</v>
      </c>
      <c r="AS11" s="90" t="n">
        <f aca="false">-CHOOSE($G$3,AG11-AF11,AF11-AG11)</f>
        <v>-0</v>
      </c>
      <c r="AT11" s="90" t="n">
        <f aca="false">-CHOOSE($G$3,AJ11-AI11,AI11-AJ11:AJ12)</f>
        <v>-0</v>
      </c>
      <c r="AU11" s="107" t="n">
        <f aca="false">AR11+AS11+AT11</f>
        <v>-0</v>
      </c>
      <c r="AV11" s="107"/>
      <c r="AW11" s="91" t="n">
        <f aca="false">AU11+AP11</f>
        <v>416424.366537961</v>
      </c>
      <c r="AY11" s="91" t="n">
        <f aca="false">AK11+AH11+AE11</f>
        <v>233153.550027211</v>
      </c>
      <c r="AZ11" s="113"/>
      <c r="BA11" s="118" t="n">
        <f aca="false">'EO9904.1'!AW11</f>
        <v>310783.209568186</v>
      </c>
      <c r="BB11" s="118" t="n">
        <f aca="false">AW11-BA11</f>
        <v>105641.156969776</v>
      </c>
      <c r="BC11" s="108"/>
      <c r="BD11" s="138" t="n">
        <f aca="false">A11</f>
        <v>36982</v>
      </c>
      <c r="BE11" s="119" t="n">
        <f aca="false">MONTH(BD11)</f>
        <v>4</v>
      </c>
      <c r="BF11" s="139" t="n">
        <f aca="false">VLOOKUP($BE$10:$BE$369,$BS$7:$BU$18,2)</f>
        <v>631.2795</v>
      </c>
      <c r="BG11" s="140" t="n">
        <f aca="false">VLOOKUP($BE$10:$BE$369,$BS$7:$BU$18,3)</f>
        <v>8727.106</v>
      </c>
      <c r="BH11" s="141" t="n">
        <f aca="false">BF11/BG11</f>
        <v>0.0723354912842814</v>
      </c>
      <c r="BI11" s="31" t="n">
        <v>0.0749</v>
      </c>
      <c r="BJ11" s="36" t="n">
        <f aca="false">BH11/BI11</f>
        <v>0.965760898321514</v>
      </c>
      <c r="BK11" s="31" t="n">
        <v>2.115</v>
      </c>
      <c r="BL11" s="142" t="n">
        <f aca="false">MAX((BJ11*BK11),BK11)</f>
        <v>2.115</v>
      </c>
      <c r="BN11" s="143" t="n">
        <v>36130</v>
      </c>
      <c r="BO11" s="119" t="n">
        <f aca="false">MONTH(BN11)</f>
        <v>12</v>
      </c>
      <c r="BP11" s="144" t="n">
        <f aca="false">56.116+652.382-20.481-16.25</f>
        <v>671.767</v>
      </c>
      <c r="BQ11" s="144" t="n">
        <f aca="false">2535.373+6747.664</f>
        <v>9283.037</v>
      </c>
      <c r="BR11" s="144"/>
      <c r="BS11" s="36" t="n">
        <v>5</v>
      </c>
      <c r="BT11" s="137" t="n">
        <f aca="false">SUMIF($BO$10:$BO$33,BS11,$BP$10:$BP$33)/2</f>
        <v>662.9805</v>
      </c>
      <c r="BU11" s="119" t="n">
        <f aca="false">SUMIF($BO$10:$BO$33,BS11,$BQ$10:$BQ$33)/2</f>
        <v>9044.2455</v>
      </c>
    </row>
    <row r="12" customFormat="false" ht="12.75" hidden="false" customHeight="false" outlineLevel="0" collapsed="false">
      <c r="A12" s="25" t="n">
        <f aca="false">EDATE(A11,1)</f>
        <v>37012</v>
      </c>
      <c r="B12" s="114" t="n">
        <f aca="false">'EO9904.1 floor'!B12</f>
        <v>3704</v>
      </c>
      <c r="C12" s="110"/>
      <c r="D12" s="97" t="n">
        <f aca="false">B12+C12</f>
        <v>3704</v>
      </c>
      <c r="E12" s="86" t="n">
        <f aca="false">IF(Z12=0,0,IF(AND(Z12=1,$H$3=1),D12*U12,IF($H$3=2,D12,"N/A")))</f>
        <v>114824</v>
      </c>
      <c r="F12" s="86" t="n">
        <f aca="false">E12*Y12</f>
        <v>113415.706303007</v>
      </c>
      <c r="G12" s="98" t="n">
        <f aca="false">VLOOKUP($A12,[1]!Table,MATCH(G$4,[1]!Curves,0))</f>
        <v>5.64</v>
      </c>
      <c r="H12" s="115" t="n">
        <f aca="false">G12</f>
        <v>5.64</v>
      </c>
      <c r="I12" s="116" t="n">
        <f aca="false">BL12</f>
        <v>2.15930673749763</v>
      </c>
      <c r="J12" s="98" t="n">
        <f aca="false">VLOOKUP($A12,[1]!Table,MATCH(J$4,[1]!Curves,0))</f>
        <v>0.0175</v>
      </c>
      <c r="K12" s="115" t="n">
        <f aca="false">J12</f>
        <v>0.0175</v>
      </c>
      <c r="L12" s="103" t="n">
        <f aca="false">L11</f>
        <v>0</v>
      </c>
      <c r="M12" s="98" t="n">
        <f aca="false">VLOOKUP($A12,[1]!Table,MATCH(M$4,[1]!Curves,0))</f>
        <v>0.015</v>
      </c>
      <c r="N12" s="115" t="n">
        <f aca="false">M12</f>
        <v>0.015</v>
      </c>
      <c r="O12" s="103" t="n">
        <f aca="false">O11</f>
        <v>0</v>
      </c>
      <c r="P12" s="102"/>
      <c r="Q12" s="103" t="n">
        <f aca="false">M12+J12+G12</f>
        <v>5.6725</v>
      </c>
      <c r="R12" s="103" t="n">
        <f aca="false">N12+K12+H12</f>
        <v>5.6725</v>
      </c>
      <c r="S12" s="103" t="n">
        <f aca="false">O12+L12+I12</f>
        <v>2.15930673749763</v>
      </c>
      <c r="T12" s="102"/>
      <c r="U12" s="37" t="n">
        <f aca="false">A13-A12</f>
        <v>31</v>
      </c>
      <c r="V12" s="104" t="n">
        <f aca="false">CHOOSE(F$3,A13+24,A12)</f>
        <v>37012</v>
      </c>
      <c r="W12" s="37" t="n">
        <f aca="false">V12-C$3</f>
        <v>82</v>
      </c>
      <c r="X12" s="105" t="n">
        <f aca="false">VLOOKUP($A12,[1]!Table,MATCH(X$4,[1]!Curves,0))</f>
        <v>0.055730856002883</v>
      </c>
      <c r="Y12" s="106" t="n">
        <f aca="false">1/(1+CHOOSE(F$3,(X13+($K$3/10000))/2,(X12+($K$3/10000))/2))^(2*W12/365.25)</f>
        <v>0.987735197371693</v>
      </c>
      <c r="Z12" s="37" t="n">
        <f aca="false">IF(AND(mthbeg&lt;=A12,mthend&gt;=A12),1,0)</f>
        <v>1</v>
      </c>
      <c r="AA12" s="37" t="n">
        <f aca="false">U12*Z12</f>
        <v>31</v>
      </c>
      <c r="AC12" s="90" t="n">
        <f aca="false">F12*G12</f>
        <v>639664.583548961</v>
      </c>
      <c r="AD12" s="90" t="n">
        <f aca="false">$F12*H12</f>
        <v>639664.583548961</v>
      </c>
      <c r="AE12" s="90" t="n">
        <f aca="false">$F12*I12</f>
        <v>244899.298758136</v>
      </c>
      <c r="AF12" s="90" t="n">
        <f aca="false">$F12*J12</f>
        <v>1984.77486030263</v>
      </c>
      <c r="AG12" s="90" t="n">
        <f aca="false">$F12*K12</f>
        <v>1984.77486030263</v>
      </c>
      <c r="AH12" s="90" t="n">
        <f aca="false">$F12*L12</f>
        <v>0</v>
      </c>
      <c r="AI12" s="90" t="n">
        <f aca="false">$F12*M12</f>
        <v>1701.23559454511</v>
      </c>
      <c r="AJ12" s="90" t="n">
        <f aca="false">$F12*N12</f>
        <v>1701.23559454511</v>
      </c>
      <c r="AK12" s="90" t="n">
        <f aca="false">F12*O12</f>
        <v>0</v>
      </c>
      <c r="AL12" s="94"/>
      <c r="AM12" s="90" t="n">
        <f aca="false">-CHOOSE($G$3,AC12-AE12,AE12-AC12)</f>
        <v>394765.284790825</v>
      </c>
      <c r="AN12" s="90" t="n">
        <f aca="false">-CHOOSE($G$3,AF12-AH12,AH12-AF12)</f>
        <v>1984.77486030263</v>
      </c>
      <c r="AO12" s="90" t="n">
        <f aca="false">-CHOOSE($G$3,AI12-AL12,AK12-AI12)</f>
        <v>1701.23559454511</v>
      </c>
      <c r="AP12" s="107" t="n">
        <f aca="false">SUM(AM12:AO12)</f>
        <v>398451.295245673</v>
      </c>
      <c r="AR12" s="90" t="n">
        <f aca="false">-CHOOSE($G$3,AD12-AC12,AC12-AD12)</f>
        <v>-0</v>
      </c>
      <c r="AS12" s="90" t="n">
        <f aca="false">-CHOOSE($G$3,AG12-AF12,AF12-AG12)</f>
        <v>-0</v>
      </c>
      <c r="AT12" s="90" t="n">
        <f aca="false">-CHOOSE($G$3,AJ12-AI12,AI12-AJ12:AJ13)</f>
        <v>-0</v>
      </c>
      <c r="AU12" s="107" t="n">
        <f aca="false">AR12+AS12+AT12</f>
        <v>-0</v>
      </c>
      <c r="AV12" s="107"/>
      <c r="AW12" s="91" t="n">
        <f aca="false">AU12+AP12</f>
        <v>398451.295245673</v>
      </c>
      <c r="AY12" s="91" t="n">
        <f aca="false">AK12+AH12+AE12</f>
        <v>244899.298758136</v>
      </c>
      <c r="AZ12" s="113"/>
      <c r="BA12" s="118" t="n">
        <f aca="false">'EO9904.1'!AW12</f>
        <v>292000.077447723</v>
      </c>
      <c r="BB12" s="118" t="n">
        <f aca="false">AW12-BA12</f>
        <v>106451.217797951</v>
      </c>
      <c r="BC12" s="108"/>
      <c r="BD12" s="138" t="n">
        <f aca="false">A12</f>
        <v>37012</v>
      </c>
      <c r="BE12" s="119" t="n">
        <f aca="false">MONTH(BD12)</f>
        <v>5</v>
      </c>
      <c r="BF12" s="139" t="n">
        <f aca="false">VLOOKUP($BE$10:$BE$369,$BS$7:$BU$18,2)</f>
        <v>662.9805</v>
      </c>
      <c r="BG12" s="140" t="n">
        <f aca="false">VLOOKUP($BE$10:$BE$369,$BS$7:$BU$18,3)</f>
        <v>9044.2455</v>
      </c>
      <c r="BH12" s="141" t="n">
        <f aca="false">BF12/BG12</f>
        <v>0.0733041247055932</v>
      </c>
      <c r="BI12" s="31" t="n">
        <v>0.0718</v>
      </c>
      <c r="BJ12" s="36" t="n">
        <f aca="false">BH12/BI12</f>
        <v>1.02094881205562</v>
      </c>
      <c r="BK12" s="31" t="n">
        <v>2.115</v>
      </c>
      <c r="BL12" s="142" t="n">
        <f aca="false">MAX((BJ12*BK12),BK12)</f>
        <v>2.15930673749763</v>
      </c>
      <c r="BN12" s="143" t="n">
        <v>36161</v>
      </c>
      <c r="BO12" s="119" t="n">
        <f aca="false">MONTH(BN12)</f>
        <v>1</v>
      </c>
      <c r="BP12" s="144" t="n">
        <f aca="false">53.829+662.958-20.72-16.44</f>
        <v>679.627</v>
      </c>
      <c r="BQ12" s="144" t="n">
        <f aca="false">2595.376+6841.454</f>
        <v>9436.83</v>
      </c>
      <c r="BR12" s="144"/>
      <c r="BS12" s="36" t="n">
        <v>6</v>
      </c>
      <c r="BT12" s="137" t="n">
        <f aca="false">SUMIF($BO$10:$BO$33,BS12,$BP$10:$BP$33)/2</f>
        <v>1052.6425</v>
      </c>
      <c r="BU12" s="119" t="n">
        <f aca="false">SUMIF($BO$10:$BO$33,BS12,$BQ$10:$BQ$33)/2</f>
        <v>10765.1195</v>
      </c>
    </row>
    <row r="13" customFormat="false" ht="12.75" hidden="false" customHeight="false" outlineLevel="0" collapsed="false">
      <c r="A13" s="25" t="n">
        <f aca="false">EDATE(A12,1)</f>
        <v>37043</v>
      </c>
      <c r="B13" s="114" t="n">
        <f aca="false">'EO9904.1 floor'!B13</f>
        <v>3704</v>
      </c>
      <c r="C13" s="110"/>
      <c r="D13" s="97" t="n">
        <f aca="false">B13+C13</f>
        <v>3704</v>
      </c>
      <c r="E13" s="86" t="n">
        <f aca="false">IF(Z13=0,0,IF(AND(Z13=1,$H$3=1),D13*U13,IF($H$3=2,D13,"N/A")))</f>
        <v>111120</v>
      </c>
      <c r="F13" s="86" t="n">
        <f aca="false">E13*Y13</f>
        <v>109277.368061212</v>
      </c>
      <c r="G13" s="98" t="n">
        <f aca="false">VLOOKUP($A13,[1]!Table,MATCH(G$4,[1]!Curves,0))</f>
        <v>5.62</v>
      </c>
      <c r="H13" s="115" t="n">
        <f aca="false">G13</f>
        <v>5.62</v>
      </c>
      <c r="I13" s="116" t="n">
        <f aca="false">BL13</f>
        <v>2.88438521922935</v>
      </c>
      <c r="J13" s="98" t="n">
        <f aca="false">VLOOKUP($A13,[1]!Table,MATCH(J$4,[1]!Curves,0))</f>
        <v>0.0175</v>
      </c>
      <c r="K13" s="115" t="n">
        <f aca="false">J13</f>
        <v>0.0175</v>
      </c>
      <c r="L13" s="103" t="n">
        <f aca="false">L12</f>
        <v>0</v>
      </c>
      <c r="M13" s="98" t="n">
        <f aca="false">VLOOKUP($A13,[1]!Table,MATCH(M$4,[1]!Curves,0))</f>
        <v>0.015</v>
      </c>
      <c r="N13" s="115" t="n">
        <f aca="false">M13</f>
        <v>0.015</v>
      </c>
      <c r="O13" s="103" t="n">
        <f aca="false">O12</f>
        <v>0</v>
      </c>
      <c r="P13" s="102"/>
      <c r="Q13" s="103" t="n">
        <f aca="false">M13+J13+G13</f>
        <v>5.6525</v>
      </c>
      <c r="R13" s="103" t="n">
        <f aca="false">N13+K13+H13</f>
        <v>5.6525</v>
      </c>
      <c r="S13" s="103" t="n">
        <f aca="false">O13+L13+I13</f>
        <v>2.88438521922935</v>
      </c>
      <c r="T13" s="102"/>
      <c r="U13" s="37" t="n">
        <f aca="false">A14-A13</f>
        <v>30</v>
      </c>
      <c r="V13" s="104" t="n">
        <f aca="false">CHOOSE(F$3,A14+24,A13)</f>
        <v>37043</v>
      </c>
      <c r="W13" s="37" t="n">
        <f aca="false">V13-C$3</f>
        <v>113</v>
      </c>
      <c r="X13" s="105" t="n">
        <f aca="false">VLOOKUP($A13,[1]!Table,MATCH(X$4,[1]!Curves,0))</f>
        <v>0.054785489853023</v>
      </c>
      <c r="Y13" s="106" t="n">
        <f aca="false">1/(1+CHOOSE(F$3,(X14+($K$3/10000))/2,(X13+($K$3/10000))/2))^(2*W13/365.25)</f>
        <v>0.983417639139775</v>
      </c>
      <c r="Z13" s="37" t="n">
        <f aca="false">IF(AND(mthbeg&lt;=A13,mthend&gt;=A13),1,0)</f>
        <v>1</v>
      </c>
      <c r="AA13" s="37" t="n">
        <f aca="false">U13*Z13</f>
        <v>30</v>
      </c>
      <c r="AC13" s="90" t="n">
        <f aca="false">F13*G13</f>
        <v>614138.80850401</v>
      </c>
      <c r="AD13" s="90" t="n">
        <f aca="false">$F13*H13</f>
        <v>614138.80850401</v>
      </c>
      <c r="AE13" s="90" t="n">
        <f aca="false">$F13*I13</f>
        <v>315198.025232045</v>
      </c>
      <c r="AF13" s="90" t="n">
        <f aca="false">$F13*J13</f>
        <v>1912.35394107121</v>
      </c>
      <c r="AG13" s="90" t="n">
        <f aca="false">$F13*K13</f>
        <v>1912.35394107121</v>
      </c>
      <c r="AH13" s="90" t="n">
        <f aca="false">$F13*L13</f>
        <v>0</v>
      </c>
      <c r="AI13" s="90" t="n">
        <f aca="false">$F13*M13</f>
        <v>1639.16052091818</v>
      </c>
      <c r="AJ13" s="90" t="n">
        <f aca="false">$F13*N13</f>
        <v>1639.16052091818</v>
      </c>
      <c r="AK13" s="90" t="n">
        <f aca="false">F13*O13</f>
        <v>0</v>
      </c>
      <c r="AL13" s="94"/>
      <c r="AM13" s="90" t="n">
        <f aca="false">-CHOOSE($G$3,AC13-AE13,AE13-AC13)</f>
        <v>298940.783271965</v>
      </c>
      <c r="AN13" s="90" t="n">
        <f aca="false">-CHOOSE($G$3,AF13-AH13,AH13-AF13)</f>
        <v>1912.35394107121</v>
      </c>
      <c r="AO13" s="90" t="n">
        <f aca="false">-CHOOSE($G$3,AI13-AL13,AK13-AI13)</f>
        <v>1639.16052091818</v>
      </c>
      <c r="AP13" s="107" t="n">
        <f aca="false">SUM(AM13:AO13)</f>
        <v>302492.297733955</v>
      </c>
      <c r="AR13" s="90" t="n">
        <f aca="false">-CHOOSE($G$3,AD13-AC13,AC13-AD13)</f>
        <v>-0</v>
      </c>
      <c r="AS13" s="90" t="n">
        <f aca="false">-CHOOSE($G$3,AG13-AF13,AF13-AG13)</f>
        <v>-0</v>
      </c>
      <c r="AT13" s="90" t="n">
        <f aca="false">-CHOOSE($G$3,AJ13-AI13,AI13-AJ13:AJ14)</f>
        <v>-0</v>
      </c>
      <c r="AU13" s="107" t="n">
        <f aca="false">AR13+AS13+AT13</f>
        <v>-0</v>
      </c>
      <c r="AV13" s="107"/>
      <c r="AW13" s="91" t="n">
        <f aca="false">AU13+AP13</f>
        <v>302492.297733955</v>
      </c>
      <c r="AY13" s="91" t="n">
        <f aca="false">AK13+AH13+AE13</f>
        <v>315198.025232045</v>
      </c>
      <c r="AZ13" s="113"/>
      <c r="BA13" s="118" t="n">
        <f aca="false">'EO9904.1'!AW13</f>
        <v>286885.874371099</v>
      </c>
      <c r="BB13" s="118" t="n">
        <f aca="false">AW13-BA13</f>
        <v>15606.4233628555</v>
      </c>
      <c r="BC13" s="108"/>
      <c r="BD13" s="138" t="n">
        <f aca="false">A13</f>
        <v>37043</v>
      </c>
      <c r="BE13" s="119" t="n">
        <f aca="false">MONTH(BD13)</f>
        <v>6</v>
      </c>
      <c r="BF13" s="139" t="n">
        <f aca="false">VLOOKUP($BE$10:$BE$369,$BS$7:$BU$18,2)</f>
        <v>1052.6425</v>
      </c>
      <c r="BG13" s="140" t="n">
        <f aca="false">VLOOKUP($BE$10:$BE$369,$BS$7:$BU$18,3)</f>
        <v>10765.1195</v>
      </c>
      <c r="BH13" s="141" t="n">
        <f aca="false">BF13/BG13</f>
        <v>0.097782704595151</v>
      </c>
      <c r="BI13" s="31" t="n">
        <v>0.0717</v>
      </c>
      <c r="BJ13" s="36" t="n">
        <f aca="false">BH13/BI13</f>
        <v>1.36377551736612</v>
      </c>
      <c r="BK13" s="31" t="n">
        <v>2.115</v>
      </c>
      <c r="BL13" s="142" t="n">
        <f aca="false">MAX((BJ13*BK13),BK13)</f>
        <v>2.88438521922935</v>
      </c>
      <c r="BN13" s="143" t="n">
        <v>36192</v>
      </c>
      <c r="BO13" s="119" t="n">
        <f aca="false">MONTH(BN13)</f>
        <v>2</v>
      </c>
      <c r="BP13" s="144" t="n">
        <f aca="false">48.313+598.261-18.69-14.83</f>
        <v>613.054</v>
      </c>
      <c r="BQ13" s="144" t="n">
        <f aca="false">2330.553+6183.334</f>
        <v>8513.887</v>
      </c>
      <c r="BR13" s="144"/>
      <c r="BS13" s="36" t="n">
        <v>7</v>
      </c>
      <c r="BT13" s="137" t="n">
        <f aca="false">SUMIF($BO$10:$BO$33,BS13,$BP$10:$BP$33)/2</f>
        <v>1079.384</v>
      </c>
      <c r="BU13" s="119" t="n">
        <f aca="false">SUMIF($BO$10:$BO$33,BS13,$BQ$10:$BQ$33)/2</f>
        <v>11147.0035</v>
      </c>
    </row>
    <row r="14" customFormat="false" ht="12.75" hidden="false" customHeight="false" outlineLevel="0" collapsed="false">
      <c r="A14" s="25" t="n">
        <f aca="false">EDATE(A13,1)</f>
        <v>37073</v>
      </c>
      <c r="B14" s="114" t="n">
        <f aca="false">'EO9904.1 floor'!B14</f>
        <v>3704</v>
      </c>
      <c r="C14" s="110"/>
      <c r="D14" s="97" t="n">
        <f aca="false">B14+C14</f>
        <v>3704</v>
      </c>
      <c r="E14" s="86" t="n">
        <f aca="false">IF(Z14=0,0,IF(AND(Z14=1,$H$3=1),D14*U14,IF($H$3=2,D14,"N/A")))</f>
        <v>114824</v>
      </c>
      <c r="F14" s="86" t="n">
        <f aca="false">E14*Y14</f>
        <v>112451.529823631</v>
      </c>
      <c r="G14" s="98" t="n">
        <f aca="false">VLOOKUP($A14,[1]!Table,MATCH(G$4,[1]!Curves,0))</f>
        <v>5.63</v>
      </c>
      <c r="H14" s="115" t="n">
        <f aca="false">G14</f>
        <v>5.63</v>
      </c>
      <c r="I14" s="116" t="n">
        <f aca="false">BL14</f>
        <v>2.115</v>
      </c>
      <c r="J14" s="98" t="n">
        <f aca="false">VLOOKUP($A14,[1]!Table,MATCH(J$4,[1]!Curves,0))</f>
        <v>0.0175</v>
      </c>
      <c r="K14" s="115" t="n">
        <f aca="false">J14</f>
        <v>0.0175</v>
      </c>
      <c r="L14" s="103" t="n">
        <f aca="false">L13</f>
        <v>0</v>
      </c>
      <c r="M14" s="98" t="n">
        <f aca="false">VLOOKUP($A14,[1]!Table,MATCH(M$4,[1]!Curves,0))</f>
        <v>0.015</v>
      </c>
      <c r="N14" s="115" t="n">
        <f aca="false">M14</f>
        <v>0.015</v>
      </c>
      <c r="O14" s="103" t="n">
        <f aca="false">O13</f>
        <v>0</v>
      </c>
      <c r="P14" s="102"/>
      <c r="Q14" s="103" t="n">
        <f aca="false">M14+J14+G14</f>
        <v>5.6625</v>
      </c>
      <c r="R14" s="103" t="n">
        <f aca="false">N14+K14+H14</f>
        <v>5.6625</v>
      </c>
      <c r="S14" s="103" t="n">
        <f aca="false">O14+L14+I14</f>
        <v>2.115</v>
      </c>
      <c r="T14" s="102"/>
      <c r="U14" s="37" t="n">
        <f aca="false">A15-A14</f>
        <v>31</v>
      </c>
      <c r="V14" s="104" t="n">
        <f aca="false">CHOOSE(F$3,A15+24,A14)</f>
        <v>37073</v>
      </c>
      <c r="W14" s="37" t="n">
        <f aca="false">V14-C$3</f>
        <v>143</v>
      </c>
      <c r="X14" s="105" t="n">
        <f aca="false">VLOOKUP($A14,[1]!Table,MATCH(X$4,[1]!Curves,0))</f>
        <v>0.054044415380893</v>
      </c>
      <c r="Y14" s="106" t="n">
        <f aca="false">1/(1+CHOOSE(F$3,(X15+($K$3/10000))/2,(X14+($K$3/10000))/2))^(2*W14/365.25)</f>
        <v>0.979338203020548</v>
      </c>
      <c r="Z14" s="37" t="n">
        <f aca="false">IF(AND(mthbeg&lt;=A14,mthend&gt;=A14),1,0)</f>
        <v>1</v>
      </c>
      <c r="AA14" s="37" t="n">
        <f aca="false">U14*Z14</f>
        <v>31</v>
      </c>
      <c r="AC14" s="90" t="n">
        <f aca="false">F14*G14</f>
        <v>633102.112907045</v>
      </c>
      <c r="AD14" s="90" t="n">
        <f aca="false">$F14*H14</f>
        <v>633102.112907045</v>
      </c>
      <c r="AE14" s="90" t="n">
        <f aca="false">$F14*I14</f>
        <v>237834.98557698</v>
      </c>
      <c r="AF14" s="90" t="n">
        <f aca="false">$F14*J14</f>
        <v>1967.90177191355</v>
      </c>
      <c r="AG14" s="90" t="n">
        <f aca="false">$F14*K14</f>
        <v>1967.90177191355</v>
      </c>
      <c r="AH14" s="90" t="n">
        <f aca="false">$F14*L14</f>
        <v>0</v>
      </c>
      <c r="AI14" s="90" t="n">
        <f aca="false">$F14*M14</f>
        <v>1686.77294735447</v>
      </c>
      <c r="AJ14" s="90" t="n">
        <f aca="false">$F14*N14</f>
        <v>1686.77294735447</v>
      </c>
      <c r="AK14" s="90" t="n">
        <f aca="false">F14*O14</f>
        <v>0</v>
      </c>
      <c r="AL14" s="94"/>
      <c r="AM14" s="90" t="n">
        <f aca="false">-CHOOSE($G$3,AC14-AE14,AE14-AC14)</f>
        <v>395267.127330064</v>
      </c>
      <c r="AN14" s="90" t="n">
        <f aca="false">-CHOOSE($G$3,AF14-AH14,AH14-AF14)</f>
        <v>1967.90177191355</v>
      </c>
      <c r="AO14" s="90" t="n">
        <f aca="false">-CHOOSE($G$3,AI14-AL14,AK14-AI14)</f>
        <v>1686.77294735447</v>
      </c>
      <c r="AP14" s="107" t="n">
        <f aca="false">SUM(AM14:AO14)</f>
        <v>398921.802049332</v>
      </c>
      <c r="AR14" s="90" t="n">
        <f aca="false">-CHOOSE($G$3,AD14-AC14,AC14-AD14)</f>
        <v>-0</v>
      </c>
      <c r="AS14" s="90" t="n">
        <f aca="false">-CHOOSE($G$3,AG14-AF14,AF14-AG14)</f>
        <v>-0</v>
      </c>
      <c r="AT14" s="90" t="n">
        <f aca="false">-CHOOSE($G$3,AJ14-AI14,AI14-AJ14:AJ15)</f>
        <v>-0</v>
      </c>
      <c r="AU14" s="107" t="n">
        <f aca="false">AR14+AS14+AT14</f>
        <v>-0</v>
      </c>
      <c r="AV14" s="107"/>
      <c r="AW14" s="91" t="n">
        <f aca="false">AU14+AP14</f>
        <v>398921.802049332</v>
      </c>
      <c r="AY14" s="91" t="n">
        <f aca="false">AK14+AH14+AE14</f>
        <v>237834.98557698</v>
      </c>
      <c r="AZ14" s="113"/>
      <c r="BA14" s="118" t="n">
        <f aca="false">'EO9904.1'!AW14</f>
        <v>303146.834098546</v>
      </c>
      <c r="BB14" s="118" t="n">
        <f aca="false">AW14-BA14</f>
        <v>95774.9679507869</v>
      </c>
      <c r="BC14" s="108"/>
      <c r="BD14" s="138" t="n">
        <f aca="false">A14</f>
        <v>37073</v>
      </c>
      <c r="BE14" s="119" t="n">
        <f aca="false">MONTH(BD14)</f>
        <v>7</v>
      </c>
      <c r="BF14" s="139" t="n">
        <f aca="false">VLOOKUP($BE$10:$BE$369,$BS$7:$BU$18,2)</f>
        <v>1079.384</v>
      </c>
      <c r="BG14" s="140" t="n">
        <f aca="false">VLOOKUP($BE$10:$BE$369,$BS$7:$BU$18,3)</f>
        <v>11147.0035</v>
      </c>
      <c r="BH14" s="141" t="n">
        <f aca="false">BF14/BG14</f>
        <v>0.0968317629038154</v>
      </c>
      <c r="BI14" s="31" t="n">
        <v>0.0981</v>
      </c>
      <c r="BJ14" s="36" t="n">
        <f aca="false">BH14/BI14</f>
        <v>0.987071996980789</v>
      </c>
      <c r="BK14" s="31" t="n">
        <v>2.115</v>
      </c>
      <c r="BL14" s="142" t="n">
        <f aca="false">MAX((BJ14*BK14),BK14)</f>
        <v>2.115</v>
      </c>
      <c r="BN14" s="143" t="n">
        <v>36220</v>
      </c>
      <c r="BO14" s="119" t="n">
        <f aca="false">MONTH(BN14)</f>
        <v>3</v>
      </c>
      <c r="BP14" s="144" t="n">
        <f aca="false">53.097+665.357-20.768-16.478</f>
        <v>681.208</v>
      </c>
      <c r="BQ14" s="144" t="n">
        <f aca="false">2591.566+6877.103</f>
        <v>9468.669</v>
      </c>
      <c r="BR14" s="144"/>
      <c r="BS14" s="36" t="n">
        <v>8</v>
      </c>
      <c r="BT14" s="137" t="n">
        <f aca="false">SUMIF($BO$10:$BO$33,BS14,$BP$10:$BP$33)/2</f>
        <v>1109.031</v>
      </c>
      <c r="BU14" s="119" t="n">
        <f aca="false">SUMIF($BO$10:$BO$33,BS14,$BQ$10:$BQ$33)/2</f>
        <v>11486.346</v>
      </c>
    </row>
    <row r="15" customFormat="false" ht="12.75" hidden="false" customHeight="false" outlineLevel="0" collapsed="false">
      <c r="A15" s="25" t="n">
        <f aca="false">EDATE(A14,1)</f>
        <v>37104</v>
      </c>
      <c r="B15" s="114" t="n">
        <f aca="false">'EO9904.1 floor'!B15</f>
        <v>3704</v>
      </c>
      <c r="C15" s="110"/>
      <c r="D15" s="97" t="n">
        <f aca="false">B15+C15</f>
        <v>3704</v>
      </c>
      <c r="E15" s="86" t="n">
        <f aca="false">IF(Z15=0,0,IF(AND(Z15=1,$H$3=1),D15*U15,IF($H$3=2,D15,"N/A")))</f>
        <v>114824</v>
      </c>
      <c r="F15" s="86" t="n">
        <f aca="false">E15*Y15</f>
        <v>111970.046290166</v>
      </c>
      <c r="G15" s="98" t="n">
        <f aca="false">VLOOKUP($A15,[1]!Table,MATCH(G$4,[1]!Curves,0))</f>
        <v>5.64</v>
      </c>
      <c r="H15" s="115" t="n">
        <f aca="false">G15</f>
        <v>5.64</v>
      </c>
      <c r="I15" s="116" t="n">
        <f aca="false">BL15</f>
        <v>2.115</v>
      </c>
      <c r="J15" s="98" t="n">
        <f aca="false">VLOOKUP($A15,[1]!Table,MATCH(J$4,[1]!Curves,0))</f>
        <v>0.0175</v>
      </c>
      <c r="K15" s="115" t="n">
        <f aca="false">J15</f>
        <v>0.0175</v>
      </c>
      <c r="L15" s="103" t="n">
        <f aca="false">L14</f>
        <v>0</v>
      </c>
      <c r="M15" s="98" t="n">
        <f aca="false">VLOOKUP($A15,[1]!Table,MATCH(M$4,[1]!Curves,0))</f>
        <v>0.015</v>
      </c>
      <c r="N15" s="115" t="n">
        <f aca="false">M15</f>
        <v>0.015</v>
      </c>
      <c r="O15" s="103" t="n">
        <f aca="false">O14</f>
        <v>0</v>
      </c>
      <c r="P15" s="102"/>
      <c r="Q15" s="103" t="n">
        <f aca="false">M15+J15+G15</f>
        <v>5.6725</v>
      </c>
      <c r="R15" s="103" t="n">
        <f aca="false">N15+K15+H15</f>
        <v>5.6725</v>
      </c>
      <c r="S15" s="103" t="n">
        <f aca="false">O15+L15+I15</f>
        <v>2.115</v>
      </c>
      <c r="T15" s="102"/>
      <c r="U15" s="37" t="n">
        <f aca="false">A16-A15</f>
        <v>31</v>
      </c>
      <c r="V15" s="104" t="n">
        <f aca="false">CHOOSE(F$3,A16+24,A15)</f>
        <v>37104</v>
      </c>
      <c r="W15" s="37" t="n">
        <f aca="false">V15-C$3</f>
        <v>174</v>
      </c>
      <c r="X15" s="105" t="n">
        <f aca="false">VLOOKUP($A15,[1]!Table,MATCH(X$4,[1]!Curves,0))</f>
        <v>0.05353750432279</v>
      </c>
      <c r="Y15" s="106" t="n">
        <f aca="false">1/(1+CHOOSE(F$3,(X16+($K$3/10000))/2,(X15+($K$3/10000))/2))^(2*W15/365.25)</f>
        <v>0.975144972219794</v>
      </c>
      <c r="Z15" s="37" t="n">
        <f aca="false">IF(AND(mthbeg&lt;=A15,mthend&gt;=A15),1,0)</f>
        <v>1</v>
      </c>
      <c r="AA15" s="37" t="n">
        <f aca="false">U15*Z15</f>
        <v>31</v>
      </c>
      <c r="AC15" s="90" t="n">
        <f aca="false">F15*G15</f>
        <v>631511.061076534</v>
      </c>
      <c r="AD15" s="90" t="n">
        <f aca="false">$F15*H15</f>
        <v>631511.061076534</v>
      </c>
      <c r="AE15" s="90" t="n">
        <f aca="false">$F15*I15</f>
        <v>236816.6479037</v>
      </c>
      <c r="AF15" s="90" t="n">
        <f aca="false">$F15*J15</f>
        <v>1959.4758100779</v>
      </c>
      <c r="AG15" s="90" t="n">
        <f aca="false">$F15*K15</f>
        <v>1959.4758100779</v>
      </c>
      <c r="AH15" s="90" t="n">
        <f aca="false">$F15*L15</f>
        <v>0</v>
      </c>
      <c r="AI15" s="90" t="n">
        <f aca="false">$F15*M15</f>
        <v>1679.55069435249</v>
      </c>
      <c r="AJ15" s="90" t="n">
        <f aca="false">$F15*N15</f>
        <v>1679.55069435249</v>
      </c>
      <c r="AK15" s="90" t="n">
        <f aca="false">F15*O15</f>
        <v>0</v>
      </c>
      <c r="AL15" s="94"/>
      <c r="AM15" s="90" t="n">
        <f aca="false">-CHOOSE($G$3,AC15-AE15,AE15-AC15)</f>
        <v>394694.413172834</v>
      </c>
      <c r="AN15" s="90" t="n">
        <f aca="false">-CHOOSE($G$3,AF15-AH15,AH15-AF15)</f>
        <v>1959.4758100779</v>
      </c>
      <c r="AO15" s="90" t="n">
        <f aca="false">-CHOOSE($G$3,AI15-AL15,AK15-AI15)</f>
        <v>1679.55069435249</v>
      </c>
      <c r="AP15" s="107" t="n">
        <f aca="false">SUM(AM15:AO15)</f>
        <v>398333.439677264</v>
      </c>
      <c r="AR15" s="90" t="n">
        <f aca="false">-CHOOSE($G$3,AD15-AC15,AC15-AD15)</f>
        <v>-0</v>
      </c>
      <c r="AS15" s="90" t="n">
        <f aca="false">-CHOOSE($G$3,AG15-AF15,AF15-AG15)</f>
        <v>-0</v>
      </c>
      <c r="AT15" s="90" t="n">
        <f aca="false">-CHOOSE($G$3,AJ15-AI15,AI15-AJ15:AJ16)</f>
        <v>-0</v>
      </c>
      <c r="AU15" s="107" t="n">
        <f aca="false">AR15+AS15+AT15</f>
        <v>-0</v>
      </c>
      <c r="AV15" s="107"/>
      <c r="AW15" s="91" t="n">
        <f aca="false">AU15+AP15</f>
        <v>398333.439677264</v>
      </c>
      <c r="AY15" s="91" t="n">
        <f aca="false">AK15+AH15+AE15</f>
        <v>236816.6479037</v>
      </c>
      <c r="AZ15" s="113"/>
      <c r="BA15" s="118" t="n">
        <f aca="false">'EO9904.1'!AW15</f>
        <v>311142.364631112</v>
      </c>
      <c r="BB15" s="118" t="n">
        <f aca="false">AW15-BA15</f>
        <v>87191.075046152</v>
      </c>
      <c r="BC15" s="108"/>
      <c r="BD15" s="138" t="n">
        <f aca="false">A15</f>
        <v>37104</v>
      </c>
      <c r="BE15" s="119" t="n">
        <f aca="false">MONTH(BD15)</f>
        <v>8</v>
      </c>
      <c r="BF15" s="139" t="n">
        <f aca="false">VLOOKUP($BE$10:$BE$369,$BS$7:$BU$18,2)</f>
        <v>1109.031</v>
      </c>
      <c r="BG15" s="140" t="n">
        <f aca="false">VLOOKUP($BE$10:$BE$369,$BS$7:$BU$18,3)</f>
        <v>11486.346</v>
      </c>
      <c r="BH15" s="141" t="n">
        <f aca="false">BF15/BG15</f>
        <v>0.096552115006809</v>
      </c>
      <c r="BI15" s="31" t="n">
        <v>0.0991</v>
      </c>
      <c r="BJ15" s="36" t="n">
        <f aca="false">BH15/BI15</f>
        <v>0.974289757889091</v>
      </c>
      <c r="BK15" s="31" t="n">
        <v>2.115</v>
      </c>
      <c r="BL15" s="142" t="n">
        <f aca="false">MAX((BJ15*BK15),BK15)</f>
        <v>2.115</v>
      </c>
      <c r="BN15" s="143" t="n">
        <v>36251</v>
      </c>
      <c r="BO15" s="119" t="n">
        <f aca="false">MONTH(BN15)</f>
        <v>4</v>
      </c>
      <c r="BP15" s="144" t="n">
        <f aca="false">53.904+626.224-19.66-15.599</f>
        <v>644.869</v>
      </c>
      <c r="BQ15" s="144" t="n">
        <f aca="false">2410.332+6496.412</f>
        <v>8906.744</v>
      </c>
      <c r="BR15" s="144"/>
      <c r="BS15" s="36" t="n">
        <v>9</v>
      </c>
      <c r="BT15" s="137" t="n">
        <f aca="false">SUMIF($BO$10:$BO$33,BS15,$BP$10:$BP$33)/2</f>
        <v>998.16</v>
      </c>
      <c r="BU15" s="119" t="n">
        <f aca="false">SUMIF($BO$10:$BO$33,BS15,$BQ$10:$BQ$33)/2</f>
        <v>10141.4155</v>
      </c>
    </row>
    <row r="16" customFormat="false" ht="12.75" hidden="false" customHeight="false" outlineLevel="0" collapsed="false">
      <c r="A16" s="25" t="n">
        <f aca="false">EDATE(A15,1)</f>
        <v>37135</v>
      </c>
      <c r="B16" s="114" t="n">
        <f aca="false">'EO9904.1 floor'!B16</f>
        <v>3704</v>
      </c>
      <c r="C16" s="110"/>
      <c r="D16" s="97" t="n">
        <f aca="false">B16+C16</f>
        <v>3704</v>
      </c>
      <c r="E16" s="86" t="n">
        <f aca="false">IF(Z16=0,0,IF(AND(Z16=1,$H$3=1),D16*U16,IF($H$3=2,D16,"N/A")))</f>
        <v>111120</v>
      </c>
      <c r="F16" s="86" t="n">
        <f aca="false">E16*Y16</f>
        <v>107903.201084948</v>
      </c>
      <c r="G16" s="98" t="n">
        <f aca="false">VLOOKUP($A16,[1]!Table,MATCH(G$4,[1]!Curves,0))</f>
        <v>5.59</v>
      </c>
      <c r="H16" s="115" t="n">
        <f aca="false">G16</f>
        <v>5.59</v>
      </c>
      <c r="I16" s="116" t="n">
        <f aca="false">BL16</f>
        <v>2.115</v>
      </c>
      <c r="J16" s="98" t="n">
        <f aca="false">VLOOKUP($A16,[1]!Table,MATCH(J$4,[1]!Curves,0))</f>
        <v>0.0175</v>
      </c>
      <c r="K16" s="115" t="n">
        <f aca="false">J16</f>
        <v>0.0175</v>
      </c>
      <c r="L16" s="103" t="n">
        <f aca="false">L15</f>
        <v>0</v>
      </c>
      <c r="M16" s="98" t="n">
        <f aca="false">VLOOKUP($A16,[1]!Table,MATCH(M$4,[1]!Curves,0))</f>
        <v>0.015</v>
      </c>
      <c r="N16" s="115" t="n">
        <f aca="false">M16</f>
        <v>0.015</v>
      </c>
      <c r="O16" s="103" t="n">
        <f aca="false">O15</f>
        <v>0</v>
      </c>
      <c r="P16" s="102"/>
      <c r="Q16" s="103" t="n">
        <f aca="false">M16+J16+G16</f>
        <v>5.6225</v>
      </c>
      <c r="R16" s="103" t="n">
        <f aca="false">N16+K16+H16</f>
        <v>5.6225</v>
      </c>
      <c r="S16" s="103" t="n">
        <f aca="false">O16+L16+I16</f>
        <v>2.115</v>
      </c>
      <c r="T16" s="102"/>
      <c r="U16" s="37" t="n">
        <f aca="false">A17-A16</f>
        <v>30</v>
      </c>
      <c r="V16" s="104" t="n">
        <f aca="false">CHOOSE(F$3,A17+24,A16)</f>
        <v>37135</v>
      </c>
      <c r="W16" s="37" t="n">
        <f aca="false">V16-C$3</f>
        <v>205</v>
      </c>
      <c r="X16" s="105" t="n">
        <f aca="false">VLOOKUP($A16,[1]!Table,MATCH(X$4,[1]!Curves,0))</f>
        <v>0.053030593350335</v>
      </c>
      <c r="Y16" s="106" t="n">
        <f aca="false">1/(1+CHOOSE(F$3,(X17+($K$3/10000))/2,(X16+($K$3/10000))/2))^(2*W16/365.25)</f>
        <v>0.971051125674481</v>
      </c>
      <c r="Z16" s="37" t="n">
        <f aca="false">IF(AND(mthbeg&lt;=A16,mthend&gt;=A16),1,0)</f>
        <v>1</v>
      </c>
      <c r="AA16" s="37" t="n">
        <f aca="false">U16*Z16</f>
        <v>30</v>
      </c>
      <c r="AC16" s="90" t="n">
        <f aca="false">F16*G16</f>
        <v>603178.894064861</v>
      </c>
      <c r="AD16" s="90" t="n">
        <f aca="false">$F16*H16</f>
        <v>603178.894064861</v>
      </c>
      <c r="AE16" s="90" t="n">
        <f aca="false">$F16*I16</f>
        <v>228215.270294666</v>
      </c>
      <c r="AF16" s="90" t="n">
        <f aca="false">$F16*J16</f>
        <v>1888.3060189866</v>
      </c>
      <c r="AG16" s="90" t="n">
        <f aca="false">$F16*K16</f>
        <v>1888.3060189866</v>
      </c>
      <c r="AH16" s="90" t="n">
        <f aca="false">$F16*L16</f>
        <v>0</v>
      </c>
      <c r="AI16" s="90" t="n">
        <f aca="false">$F16*M16</f>
        <v>1618.54801627423</v>
      </c>
      <c r="AJ16" s="90" t="n">
        <f aca="false">$F16*N16</f>
        <v>1618.54801627423</v>
      </c>
      <c r="AK16" s="90" t="n">
        <f aca="false">F16*O16</f>
        <v>0</v>
      </c>
      <c r="AL16" s="94"/>
      <c r="AM16" s="90" t="n">
        <f aca="false">-CHOOSE($G$3,AC16-AE16,AE16-AC16)</f>
        <v>374963.623770195</v>
      </c>
      <c r="AN16" s="90" t="n">
        <f aca="false">-CHOOSE($G$3,AF16-AH16,AH16-AF16)</f>
        <v>1888.3060189866</v>
      </c>
      <c r="AO16" s="90" t="n">
        <f aca="false">-CHOOSE($G$3,AI16-AL16,AK16-AI16)</f>
        <v>1618.54801627423</v>
      </c>
      <c r="AP16" s="107" t="n">
        <f aca="false">SUM(AM16:AO16)</f>
        <v>378470.477805456</v>
      </c>
      <c r="AR16" s="90" t="n">
        <f aca="false">-CHOOSE($G$3,AD16-AC16,AC16-AD16)</f>
        <v>-0</v>
      </c>
      <c r="AS16" s="90" t="n">
        <f aca="false">-CHOOSE($G$3,AG16-AF16,AF16-AG16)</f>
        <v>-0</v>
      </c>
      <c r="AT16" s="90" t="n">
        <f aca="false">-CHOOSE($G$3,AJ16-AI16,AI16-AJ16:AJ17)</f>
        <v>-0</v>
      </c>
      <c r="AU16" s="107" t="n">
        <f aca="false">AR16+AS16+AT16</f>
        <v>-0</v>
      </c>
      <c r="AV16" s="107"/>
      <c r="AW16" s="91" t="n">
        <f aca="false">AU16+AP16</f>
        <v>378470.477805456</v>
      </c>
      <c r="AY16" s="91" t="n">
        <f aca="false">AK16+AH16+AE16</f>
        <v>228215.270294666</v>
      </c>
      <c r="AZ16" s="113"/>
      <c r="BA16" s="118" t="n">
        <f aca="false">'EO9904.1'!AW16</f>
        <v>301373.640630261</v>
      </c>
      <c r="BB16" s="118" t="n">
        <f aca="false">AW16-BA16</f>
        <v>77096.8371751956</v>
      </c>
      <c r="BC16" s="108"/>
      <c r="BD16" s="138" t="n">
        <f aca="false">A16</f>
        <v>37135</v>
      </c>
      <c r="BE16" s="119" t="n">
        <f aca="false">MONTH(BD16)</f>
        <v>9</v>
      </c>
      <c r="BF16" s="139" t="n">
        <f aca="false">VLOOKUP($BE$10:$BE$369,$BS$7:$BU$18,2)</f>
        <v>998.16</v>
      </c>
      <c r="BG16" s="140" t="n">
        <f aca="false">VLOOKUP($BE$10:$BE$369,$BS$7:$BU$18,3)</f>
        <v>10141.4155</v>
      </c>
      <c r="BH16" s="141" t="n">
        <f aca="false">BF16/BG16</f>
        <v>0.0984241302409905</v>
      </c>
      <c r="BI16" s="31" t="n">
        <v>0.1009</v>
      </c>
      <c r="BJ16" s="36" t="n">
        <f aca="false">BH16/BI16</f>
        <v>0.975462143121809</v>
      </c>
      <c r="BK16" s="31" t="n">
        <v>2.115</v>
      </c>
      <c r="BL16" s="142" t="n">
        <f aca="false">MAX((BJ16*BK16),BK16)</f>
        <v>2.115</v>
      </c>
      <c r="BN16" s="143" t="n">
        <v>36281</v>
      </c>
      <c r="BO16" s="119" t="n">
        <f aca="false">MONTH(BN16)</f>
        <v>5</v>
      </c>
      <c r="BP16" s="144" t="n">
        <f aca="false">59.073+630.449-19.932-15.812</f>
        <v>653.778</v>
      </c>
      <c r="BQ16" s="144" t="n">
        <f aca="false">2336.217+6614.818</f>
        <v>8951.035</v>
      </c>
      <c r="BR16" s="144"/>
      <c r="BS16" s="36" t="n">
        <v>10</v>
      </c>
      <c r="BT16" s="137" t="n">
        <f aca="false">SUMIF($BO$10:$BO$33,BS16,$BP$10:$BP$33)/2</f>
        <v>697.9385</v>
      </c>
      <c r="BU16" s="119" t="n">
        <f aca="false">SUMIF($BO$10:$BO$33,BS16,$BQ$10:$BQ$33)/2</f>
        <v>9529.3095</v>
      </c>
    </row>
    <row r="17" customFormat="false" ht="12.75" hidden="false" customHeight="false" outlineLevel="0" collapsed="false">
      <c r="A17" s="25" t="n">
        <f aca="false">EDATE(A16,1)</f>
        <v>37165</v>
      </c>
      <c r="B17" s="114" t="n">
        <f aca="false">'EO9904.1 floor'!B17</f>
        <v>3704</v>
      </c>
      <c r="C17" s="110"/>
      <c r="D17" s="97" t="n">
        <f aca="false">B17+C17</f>
        <v>3704</v>
      </c>
      <c r="E17" s="86" t="n">
        <f aca="false">IF(Z17=0,0,IF(AND(Z17=1,$H$3=1),D17*U17,IF($H$3=2,D17,"N/A")))</f>
        <v>114824</v>
      </c>
      <c r="F17" s="86" t="n">
        <f aca="false">E17*Y17</f>
        <v>111049.377993813</v>
      </c>
      <c r="G17" s="98" t="n">
        <f aca="false">VLOOKUP($A17,[1]!Table,MATCH(G$4,[1]!Curves,0))</f>
        <v>5.598</v>
      </c>
      <c r="H17" s="115" t="n">
        <f aca="false">G17</f>
        <v>5.598</v>
      </c>
      <c r="I17" s="116" t="n">
        <f aca="false">BL17</f>
        <v>2.115</v>
      </c>
      <c r="J17" s="98" t="n">
        <f aca="false">VLOOKUP($A17,[1]!Table,MATCH(J$4,[1]!Curves,0))</f>
        <v>0.0175</v>
      </c>
      <c r="K17" s="115" t="n">
        <f aca="false">J17</f>
        <v>0.0175</v>
      </c>
      <c r="L17" s="103" t="n">
        <f aca="false">L16</f>
        <v>0</v>
      </c>
      <c r="M17" s="98" t="n">
        <f aca="false">VLOOKUP($A17,[1]!Table,MATCH(M$4,[1]!Curves,0))</f>
        <v>0.015</v>
      </c>
      <c r="N17" s="115" t="n">
        <f aca="false">M17</f>
        <v>0.015</v>
      </c>
      <c r="O17" s="103" t="n">
        <f aca="false">O16</f>
        <v>0</v>
      </c>
      <c r="P17" s="102"/>
      <c r="Q17" s="103" t="n">
        <f aca="false">M17+J17+G17</f>
        <v>5.6305</v>
      </c>
      <c r="R17" s="103" t="n">
        <f aca="false">N17+K17+H17</f>
        <v>5.6305</v>
      </c>
      <c r="S17" s="103" t="n">
        <f aca="false">O17+L17+I17</f>
        <v>2.115</v>
      </c>
      <c r="T17" s="102"/>
      <c r="U17" s="37" t="n">
        <f aca="false">A18-A17</f>
        <v>31</v>
      </c>
      <c r="V17" s="104" t="n">
        <f aca="false">CHOOSE(F$3,A18+24,A17)</f>
        <v>37165</v>
      </c>
      <c r="W17" s="37" t="n">
        <f aca="false">V17-C$3</f>
        <v>235</v>
      </c>
      <c r="X17" s="105" t="n">
        <f aca="false">VLOOKUP($A17,[1]!Table,MATCH(X$4,[1]!Curves,0))</f>
        <v>0.052632503037597</v>
      </c>
      <c r="Y17" s="106" t="n">
        <f aca="false">1/(1+CHOOSE(F$3,(X18+($K$3/10000))/2,(X17+($K$3/10000))/2))^(2*W17/365.25)</f>
        <v>0.96712688979493</v>
      </c>
      <c r="Z17" s="37" t="n">
        <f aca="false">IF(AND(mthbeg&lt;=A17,mthend&gt;=A17),1,0)</f>
        <v>1</v>
      </c>
      <c r="AA17" s="37" t="n">
        <f aca="false">U17*Z17</f>
        <v>31</v>
      </c>
      <c r="AC17" s="90" t="n">
        <f aca="false">F17*G17</f>
        <v>621654.418009365</v>
      </c>
      <c r="AD17" s="90" t="n">
        <f aca="false">$F17*H17</f>
        <v>621654.418009365</v>
      </c>
      <c r="AE17" s="90" t="n">
        <f aca="false">$F17*I17</f>
        <v>234869.434456915</v>
      </c>
      <c r="AF17" s="90" t="n">
        <f aca="false">$F17*J17</f>
        <v>1943.36411489173</v>
      </c>
      <c r="AG17" s="90" t="n">
        <f aca="false">$F17*K17</f>
        <v>1943.36411489173</v>
      </c>
      <c r="AH17" s="90" t="n">
        <f aca="false">$F17*L17</f>
        <v>0</v>
      </c>
      <c r="AI17" s="90" t="n">
        <f aca="false">$F17*M17</f>
        <v>1665.7406699072</v>
      </c>
      <c r="AJ17" s="90" t="n">
        <f aca="false">$F17*N17</f>
        <v>1665.7406699072</v>
      </c>
      <c r="AK17" s="90" t="n">
        <f aca="false">F17*O17</f>
        <v>0</v>
      </c>
      <c r="AL17" s="94"/>
      <c r="AM17" s="90" t="n">
        <f aca="false">-CHOOSE($G$3,AC17-AE17,AE17-AC17)</f>
        <v>386784.983552451</v>
      </c>
      <c r="AN17" s="90" t="n">
        <f aca="false">-CHOOSE($G$3,AF17-AH17,AH17-AF17)</f>
        <v>1943.36411489173</v>
      </c>
      <c r="AO17" s="90" t="n">
        <f aca="false">-CHOOSE($G$3,AI17-AL17,AK17-AI17)</f>
        <v>1665.7406699072</v>
      </c>
      <c r="AP17" s="107" t="n">
        <f aca="false">SUM(AM17:AO17)</f>
        <v>390394.08833725</v>
      </c>
      <c r="AR17" s="90" t="n">
        <f aca="false">-CHOOSE($G$3,AD17-AC17,AC17-AD17)</f>
        <v>-0</v>
      </c>
      <c r="AS17" s="90" t="n">
        <f aca="false">-CHOOSE($G$3,AG17-AF17,AF17-AG17)</f>
        <v>-0</v>
      </c>
      <c r="AT17" s="90" t="n">
        <f aca="false">-CHOOSE($G$3,AJ17-AI17,AI17-AJ17:AJ18)</f>
        <v>-0</v>
      </c>
      <c r="AU17" s="107" t="n">
        <f aca="false">AR17+AS17+AT17</f>
        <v>-0</v>
      </c>
      <c r="AV17" s="107"/>
      <c r="AW17" s="91" t="n">
        <f aca="false">AU17+AP17</f>
        <v>390394.08833725</v>
      </c>
      <c r="AY17" s="91" t="n">
        <f aca="false">AK17+AH17+AE17</f>
        <v>234869.434456915</v>
      </c>
      <c r="AZ17" s="113"/>
      <c r="BA17" s="118" t="n">
        <f aca="false">'EO9904.1'!AW17</f>
        <v>311371.350956852</v>
      </c>
      <c r="BB17" s="118" t="n">
        <f aca="false">AW17-BA17</f>
        <v>79022.7373803974</v>
      </c>
      <c r="BC17" s="108"/>
      <c r="BD17" s="138" t="n">
        <f aca="false">A17</f>
        <v>37165</v>
      </c>
      <c r="BE17" s="119" t="n">
        <f aca="false">MONTH(BD17)</f>
        <v>10</v>
      </c>
      <c r="BF17" s="139" t="n">
        <f aca="false">VLOOKUP($BE$10:$BE$369,$BS$7:$BU$18,2)</f>
        <v>697.9385</v>
      </c>
      <c r="BG17" s="140" t="n">
        <f aca="false">VLOOKUP($BE$10:$BE$369,$BS$7:$BU$18,3)</f>
        <v>9529.3095</v>
      </c>
      <c r="BH17" s="141" t="n">
        <f aca="false">BF17/BG17</f>
        <v>0.0732412458636169</v>
      </c>
      <c r="BI17" s="31" t="n">
        <v>0.1035</v>
      </c>
      <c r="BJ17" s="36" t="n">
        <f aca="false">BH17/BI17</f>
        <v>0.707644887571178</v>
      </c>
      <c r="BK17" s="31" t="n">
        <v>2.115</v>
      </c>
      <c r="BL17" s="142" t="n">
        <f aca="false">MAX((BJ17*BK17),BK17)</f>
        <v>2.115</v>
      </c>
      <c r="BN17" s="143" t="n">
        <v>36312</v>
      </c>
      <c r="BO17" s="119" t="n">
        <f aca="false">MONTH(BN17)</f>
        <v>6</v>
      </c>
      <c r="BP17" s="144" t="n">
        <f aca="false">309.71+810.066-30.151-25.703</f>
        <v>1063.922</v>
      </c>
      <c r="BQ17" s="144" t="n">
        <f aca="false">2820.911+5274.977+2773.298</f>
        <v>10869.186</v>
      </c>
      <c r="BR17" s="144"/>
      <c r="BS17" s="36" t="n">
        <v>11</v>
      </c>
      <c r="BT17" s="137" t="n">
        <f aca="false">SUMIF($BO$10:$BO$33,BS17,$BP$10:$BP$33)/2</f>
        <v>632.9505</v>
      </c>
      <c r="BU17" s="119" t="n">
        <f aca="false">SUMIF($BO$10:$BO$33,BS17,$BQ$10:$BQ$33)/2</f>
        <v>8729.326</v>
      </c>
    </row>
    <row r="18" customFormat="false" ht="12.75" hidden="false" customHeight="false" outlineLevel="0" collapsed="false">
      <c r="A18" s="25" t="n">
        <f aca="false">EDATE(A17,1)</f>
        <v>37196</v>
      </c>
      <c r="B18" s="114" t="n">
        <f aca="false">'EO9904.1 floor'!B18</f>
        <v>3704</v>
      </c>
      <c r="C18" s="110"/>
      <c r="D18" s="97" t="n">
        <f aca="false">B18+C18</f>
        <v>3704</v>
      </c>
      <c r="E18" s="86" t="n">
        <f aca="false">IF(Z18=0,0,IF(AND(Z18=1,$H$3=1),D18*U18,IF($H$3=2,D18,"N/A")))</f>
        <v>111120</v>
      </c>
      <c r="F18" s="86" t="n">
        <f aca="false">E18*Y18</f>
        <v>107014.216920537</v>
      </c>
      <c r="G18" s="98" t="n">
        <f aca="false">VLOOKUP($A18,[1]!Table,MATCH(G$4,[1]!Curves,0))</f>
        <v>5.668</v>
      </c>
      <c r="H18" s="115" t="n">
        <f aca="false">G18</f>
        <v>5.668</v>
      </c>
      <c r="I18" s="116" t="n">
        <f aca="false">BL18</f>
        <v>2.115</v>
      </c>
      <c r="J18" s="98" t="n">
        <f aca="false">VLOOKUP($A18,[1]!Table,MATCH(J$4,[1]!Curves,0))</f>
        <v>0.02</v>
      </c>
      <c r="K18" s="115" t="n">
        <f aca="false">J18</f>
        <v>0.02</v>
      </c>
      <c r="L18" s="103" t="n">
        <f aca="false">L17</f>
        <v>0</v>
      </c>
      <c r="M18" s="98" t="n">
        <f aca="false">VLOOKUP($A18,[1]!Table,MATCH(M$4,[1]!Curves,0))</f>
        <v>0.02</v>
      </c>
      <c r="N18" s="115" t="n">
        <f aca="false">M18</f>
        <v>0.02</v>
      </c>
      <c r="O18" s="103" t="n">
        <f aca="false">O17</f>
        <v>0</v>
      </c>
      <c r="P18" s="102"/>
      <c r="Q18" s="103" t="n">
        <f aca="false">M18+J18+G18</f>
        <v>5.708</v>
      </c>
      <c r="R18" s="103" t="n">
        <f aca="false">N18+K18+H18</f>
        <v>5.708</v>
      </c>
      <c r="S18" s="103" t="n">
        <f aca="false">O18+L18+I18</f>
        <v>2.115</v>
      </c>
      <c r="T18" s="102"/>
      <c r="U18" s="37" t="n">
        <f aca="false">A19-A18</f>
        <v>30</v>
      </c>
      <c r="V18" s="104" t="n">
        <f aca="false">CHOOSE(F$3,A19+24,A18)</f>
        <v>37196</v>
      </c>
      <c r="W18" s="37" t="n">
        <f aca="false">V18-C$3</f>
        <v>266</v>
      </c>
      <c r="X18" s="105" t="n">
        <f aca="false">VLOOKUP($A18,[1]!Table,MATCH(X$4,[1]!Curves,0))</f>
        <v>0.052370541278151</v>
      </c>
      <c r="Y18" s="106" t="n">
        <f aca="false">1/(1+CHOOSE(F$3,(X19+($K$3/10000))/2,(X18+($K$3/10000))/2))^(2*W18/365.25)</f>
        <v>0.963050908212179</v>
      </c>
      <c r="Z18" s="37" t="n">
        <f aca="false">IF(AND(mthbeg&lt;=A18,mthend&gt;=A18),1,0)</f>
        <v>1</v>
      </c>
      <c r="AA18" s="37" t="n">
        <f aca="false">U18*Z18</f>
        <v>30</v>
      </c>
      <c r="AC18" s="90" t="n">
        <f aca="false">F18*G18</f>
        <v>606556.581505605</v>
      </c>
      <c r="AD18" s="90" t="n">
        <f aca="false">$F18*H18</f>
        <v>606556.581505605</v>
      </c>
      <c r="AE18" s="90" t="n">
        <f aca="false">$F18*I18</f>
        <v>226335.068786936</v>
      </c>
      <c r="AF18" s="90" t="n">
        <f aca="false">$F18*J18</f>
        <v>2140.28433841075</v>
      </c>
      <c r="AG18" s="90" t="n">
        <f aca="false">$F18*K18</f>
        <v>2140.28433841075</v>
      </c>
      <c r="AH18" s="90" t="n">
        <f aca="false">$F18*L18</f>
        <v>0</v>
      </c>
      <c r="AI18" s="90" t="n">
        <f aca="false">$F18*M18</f>
        <v>2140.28433841075</v>
      </c>
      <c r="AJ18" s="90" t="n">
        <f aca="false">$F18*N18</f>
        <v>2140.28433841075</v>
      </c>
      <c r="AK18" s="90" t="n">
        <f aca="false">F18*O18</f>
        <v>0</v>
      </c>
      <c r="AL18" s="94"/>
      <c r="AM18" s="90" t="n">
        <f aca="false">-CHOOSE($G$3,AC18-AE18,AE18-AC18)</f>
        <v>380221.512718669</v>
      </c>
      <c r="AN18" s="90" t="n">
        <f aca="false">-CHOOSE($G$3,AF18-AH18,AH18-AF18)</f>
        <v>2140.28433841075</v>
      </c>
      <c r="AO18" s="90" t="n">
        <f aca="false">-CHOOSE($G$3,AI18-AL18,AK18-AI18)</f>
        <v>2140.28433841075</v>
      </c>
      <c r="AP18" s="107" t="n">
        <f aca="false">SUM(AM18:AO18)</f>
        <v>384502.08139549</v>
      </c>
      <c r="AR18" s="90" t="n">
        <f aca="false">-CHOOSE($G$3,AD18-AC18,AC18-AD18)</f>
        <v>-0</v>
      </c>
      <c r="AS18" s="90" t="n">
        <f aca="false">-CHOOSE($G$3,AG18-AF18,AF18-AG18)</f>
        <v>-0</v>
      </c>
      <c r="AT18" s="90" t="n">
        <f aca="false">-CHOOSE($G$3,AJ18-AI18,AI18-AJ18:AJ19)</f>
        <v>-0</v>
      </c>
      <c r="AU18" s="107" t="n">
        <f aca="false">AR18+AS18+AT18</f>
        <v>-0</v>
      </c>
      <c r="AV18" s="107"/>
      <c r="AW18" s="91" t="n">
        <f aca="false">AU18+AP18</f>
        <v>384502.08139549</v>
      </c>
      <c r="AY18" s="91" t="n">
        <f aca="false">AK18+AH18+AE18</f>
        <v>226335.068786936</v>
      </c>
      <c r="AZ18" s="113"/>
      <c r="BA18" s="118" t="n">
        <f aca="false">'EO9904.1'!AW18</f>
        <v>307890.603502078</v>
      </c>
      <c r="BB18" s="118" t="n">
        <f aca="false">AW18-BA18</f>
        <v>76611.4778934126</v>
      </c>
      <c r="BC18" s="108"/>
      <c r="BD18" s="138" t="n">
        <f aca="false">A18</f>
        <v>37196</v>
      </c>
      <c r="BE18" s="119" t="n">
        <f aca="false">MONTH(BD18)</f>
        <v>11</v>
      </c>
      <c r="BF18" s="139" t="n">
        <f aca="false">VLOOKUP($BE$10:$BE$369,$BS$7:$BU$18,2)</f>
        <v>632.9505</v>
      </c>
      <c r="BG18" s="140" t="n">
        <f aca="false">VLOOKUP($BE$10:$BE$369,$BS$7:$BU$18,3)</f>
        <v>8729.326</v>
      </c>
      <c r="BH18" s="141" t="n">
        <f aca="false">BF18/BG18</f>
        <v>0.0725085189853146</v>
      </c>
      <c r="BI18" s="31" t="n">
        <v>0.0778</v>
      </c>
      <c r="BJ18" s="36" t="n">
        <f aca="false">BH18/BI18</f>
        <v>0.931986105209699</v>
      </c>
      <c r="BK18" s="31" t="n">
        <v>2.115</v>
      </c>
      <c r="BL18" s="142" t="n">
        <f aca="false">MAX((BJ18*BK18),BK18)</f>
        <v>2.115</v>
      </c>
      <c r="BN18" s="143" t="n">
        <v>36342</v>
      </c>
      <c r="BO18" s="119" t="n">
        <f aca="false">MONTH(BN18)</f>
        <v>7</v>
      </c>
      <c r="BP18" s="144" t="n">
        <f aca="false">311.539+855.621-31.427-26.791</f>
        <v>1108.942</v>
      </c>
      <c r="BQ18" s="144" t="n">
        <f aca="false">3030.448+5579.023+2879.013</f>
        <v>11488.484</v>
      </c>
      <c r="BR18" s="144"/>
      <c r="BS18" s="36" t="n">
        <v>12</v>
      </c>
      <c r="BT18" s="137" t="n">
        <f aca="false">SUMIF($BO$10:$BO$33,BS18,$BP$10:$BP$33)/2</f>
        <v>668.964</v>
      </c>
      <c r="BU18" s="119" t="n">
        <f aca="false">SUMIF($BO$10:$BO$33,BS18,$BQ$10:$BQ$33)/2</f>
        <v>9251.2415</v>
      </c>
    </row>
    <row r="19" customFormat="false" ht="12.75" hidden="false" customHeight="false" outlineLevel="0" collapsed="false">
      <c r="A19" s="25" t="n">
        <f aca="false">EDATE(A18,1)</f>
        <v>37226</v>
      </c>
      <c r="B19" s="114" t="n">
        <f aca="false">'EO9904.1 floor'!B19</f>
        <v>4288</v>
      </c>
      <c r="C19" s="110"/>
      <c r="D19" s="97" t="n">
        <f aca="false">B19+C19</f>
        <v>4288</v>
      </c>
      <c r="E19" s="86" t="n">
        <f aca="false">IF(Z19=0,0,IF(AND(Z19=1,$H$3=1),D19*U19,IF($H$3=2,D19,"N/A")))</f>
        <v>132928</v>
      </c>
      <c r="F19" s="86" t="n">
        <f aca="false">E19*Y19</f>
        <v>127499.534305516</v>
      </c>
      <c r="G19" s="98" t="n">
        <f aca="false">VLOOKUP($A19,[1]!Table,MATCH(G$4,[1]!Curves,0))</f>
        <v>5.763</v>
      </c>
      <c r="H19" s="115" t="n">
        <f aca="false">G19</f>
        <v>5.763</v>
      </c>
      <c r="I19" s="116" t="n">
        <f aca="false">BL19</f>
        <v>2.115</v>
      </c>
      <c r="J19" s="98" t="n">
        <f aca="false">VLOOKUP($A19,[1]!Table,MATCH(J$4,[1]!Curves,0))</f>
        <v>0.02</v>
      </c>
      <c r="K19" s="115" t="n">
        <f aca="false">J19</f>
        <v>0.02</v>
      </c>
      <c r="L19" s="103" t="n">
        <f aca="false">L18</f>
        <v>0</v>
      </c>
      <c r="M19" s="98" t="n">
        <f aca="false">VLOOKUP($A19,[1]!Table,MATCH(M$4,[1]!Curves,0))</f>
        <v>0.02</v>
      </c>
      <c r="N19" s="115" t="n">
        <f aca="false">M19</f>
        <v>0.02</v>
      </c>
      <c r="O19" s="103" t="n">
        <f aca="false">O18</f>
        <v>0</v>
      </c>
      <c r="P19" s="102"/>
      <c r="Q19" s="103" t="n">
        <f aca="false">M19+J19+G19</f>
        <v>5.803</v>
      </c>
      <c r="R19" s="103" t="n">
        <f aca="false">N19+K19+H19</f>
        <v>5.803</v>
      </c>
      <c r="S19" s="103" t="n">
        <f aca="false">O19+L19+I19</f>
        <v>2.115</v>
      </c>
      <c r="T19" s="102"/>
      <c r="U19" s="37" t="n">
        <f aca="false">A20-A19</f>
        <v>31</v>
      </c>
      <c r="V19" s="104" t="n">
        <f aca="false">CHOOSE(F$3,A20+24,A19)</f>
        <v>37226</v>
      </c>
      <c r="W19" s="37" t="n">
        <f aca="false">V19-C$3</f>
        <v>296</v>
      </c>
      <c r="X19" s="105" t="n">
        <f aca="false">VLOOKUP($A19,[1]!Table,MATCH(X$4,[1]!Curves,0))</f>
        <v>0.052117029919832</v>
      </c>
      <c r="Y19" s="106" t="n">
        <f aca="false">1/(1+CHOOSE(F$3,(X20+($K$3/10000))/2,(X19+($K$3/10000))/2))^(2*W19/365.25)</f>
        <v>0.95916236086841</v>
      </c>
      <c r="Z19" s="37" t="n">
        <f aca="false">IF(AND(mthbeg&lt;=A19,mthend&gt;=A19),1,0)</f>
        <v>1</v>
      </c>
      <c r="AA19" s="37" t="n">
        <f aca="false">U19*Z19</f>
        <v>31</v>
      </c>
      <c r="AC19" s="90" t="n">
        <f aca="false">F19*G19</f>
        <v>734779.816202689</v>
      </c>
      <c r="AD19" s="90" t="n">
        <f aca="false">$F19*H19</f>
        <v>734779.816202689</v>
      </c>
      <c r="AE19" s="90" t="n">
        <f aca="false">$F19*I19</f>
        <v>269661.515056166</v>
      </c>
      <c r="AF19" s="90" t="n">
        <f aca="false">$F19*J19</f>
        <v>2549.99068611032</v>
      </c>
      <c r="AG19" s="90" t="n">
        <f aca="false">$F19*K19</f>
        <v>2549.99068611032</v>
      </c>
      <c r="AH19" s="90" t="n">
        <f aca="false">$F19*L19</f>
        <v>0</v>
      </c>
      <c r="AI19" s="90" t="n">
        <f aca="false">$F19*M19</f>
        <v>2549.99068611032</v>
      </c>
      <c r="AJ19" s="90" t="n">
        <f aca="false">$F19*N19</f>
        <v>2549.99068611032</v>
      </c>
      <c r="AK19" s="90" t="n">
        <f aca="false">F19*O19</f>
        <v>0</v>
      </c>
      <c r="AL19" s="94"/>
      <c r="AM19" s="90" t="n">
        <f aca="false">-CHOOSE($G$3,AC19-AE19,AE19-AC19)</f>
        <v>465118.301146522</v>
      </c>
      <c r="AN19" s="90" t="n">
        <f aca="false">-CHOOSE($G$3,AF19-AH19,AH19-AF19)</f>
        <v>2549.99068611032</v>
      </c>
      <c r="AO19" s="90" t="n">
        <f aca="false">-CHOOSE($G$3,AI19-AL19,AK19-AI19)</f>
        <v>2549.99068611032</v>
      </c>
      <c r="AP19" s="107" t="n">
        <f aca="false">SUM(AM19:AO19)</f>
        <v>470218.282518743</v>
      </c>
      <c r="AR19" s="90" t="n">
        <f aca="false">-CHOOSE($G$3,AD19-AC19,AC19-AD19)</f>
        <v>-0</v>
      </c>
      <c r="AS19" s="90" t="n">
        <f aca="false">-CHOOSE($G$3,AG19-AF19,AF19-AG19)</f>
        <v>-0</v>
      </c>
      <c r="AT19" s="90" t="n">
        <f aca="false">-CHOOSE($G$3,AJ19-AI19,AI19-AJ19:AJ20)</f>
        <v>-0</v>
      </c>
      <c r="AU19" s="107" t="n">
        <f aca="false">AR19+AS19+AT19</f>
        <v>-0</v>
      </c>
      <c r="AV19" s="107"/>
      <c r="AW19" s="91" t="n">
        <f aca="false">AU19+AP19</f>
        <v>470218.282518743</v>
      </c>
      <c r="AY19" s="91" t="n">
        <f aca="false">AK19+AH19+AE19</f>
        <v>269661.515056166</v>
      </c>
      <c r="AZ19" s="113"/>
      <c r="BA19" s="118" t="n">
        <f aca="false">'EO9904.1'!AW19</f>
        <v>374759.381184203</v>
      </c>
      <c r="BB19" s="118" t="n">
        <f aca="false">AW19-BA19</f>
        <v>95458.9013345398</v>
      </c>
      <c r="BC19" s="108"/>
      <c r="BD19" s="138" t="n">
        <f aca="false">A19</f>
        <v>37226</v>
      </c>
      <c r="BE19" s="119" t="n">
        <f aca="false">MONTH(BD19)</f>
        <v>12</v>
      </c>
      <c r="BF19" s="139" t="n">
        <f aca="false">VLOOKUP($BE$10:$BE$369,$BS$7:$BU$18,2)</f>
        <v>668.964</v>
      </c>
      <c r="BG19" s="140" t="n">
        <f aca="false">VLOOKUP($BE$10:$BE$369,$BS$7:$BU$18,3)</f>
        <v>9251.2415</v>
      </c>
      <c r="BH19" s="141" t="n">
        <f aca="false">BF19/BG19</f>
        <v>0.0723107271602411</v>
      </c>
      <c r="BI19" s="31" t="n">
        <v>0.0779</v>
      </c>
      <c r="BJ19" s="36" t="n">
        <f aca="false">BH19/BI19</f>
        <v>0.928250669579475</v>
      </c>
      <c r="BK19" s="31" t="n">
        <v>2.115</v>
      </c>
      <c r="BL19" s="142" t="n">
        <f aca="false">MAX((BJ19*BK19),BK19)</f>
        <v>2.115</v>
      </c>
      <c r="BN19" s="143" t="n">
        <v>36373</v>
      </c>
      <c r="BO19" s="119" t="n">
        <f aca="false">MONTH(BN19)</f>
        <v>8</v>
      </c>
      <c r="BP19" s="144" t="n">
        <f aca="false">298.243+849.708-30.91-26.35</f>
        <v>1090.691</v>
      </c>
      <c r="BQ19" s="144" t="n">
        <f aca="false">3015.01+5524.445+2872.419</f>
        <v>11411.874</v>
      </c>
      <c r="BR19" s="144"/>
    </row>
    <row r="20" customFormat="false" ht="12.75" hidden="false" customHeight="false" outlineLevel="0" collapsed="false">
      <c r="A20" s="25" t="n">
        <f aca="false">EDATE(A19,1)</f>
        <v>37257</v>
      </c>
      <c r="B20" s="114" t="n">
        <f aca="false">'EO9904.1 floor'!B20</f>
        <v>4288</v>
      </c>
      <c r="C20" s="110"/>
      <c r="D20" s="97" t="n">
        <f aca="false">B20+C20</f>
        <v>4288</v>
      </c>
      <c r="E20" s="86" t="n">
        <f aca="false">IF(Z20=0,0,IF(AND(Z20=1,$H$3=1),D20*U20,IF($H$3=2,D20,"N/A")))</f>
        <v>132928</v>
      </c>
      <c r="F20" s="86" t="n">
        <f aca="false">E20*Y20</f>
        <v>126959.801085599</v>
      </c>
      <c r="G20" s="98" t="n">
        <f aca="false">VLOOKUP($A20,[1]!Table,MATCH(G$4,[1]!Curves,0))</f>
        <v>5.768</v>
      </c>
      <c r="H20" s="115" t="n">
        <f aca="false">G20</f>
        <v>5.768</v>
      </c>
      <c r="I20" s="116" t="n">
        <f aca="false">BL20</f>
        <v>2.115</v>
      </c>
      <c r="J20" s="98" t="n">
        <f aca="false">VLOOKUP($A20,[1]!Table,MATCH(J$4,[1]!Curves,0))</f>
        <v>0.02</v>
      </c>
      <c r="K20" s="115" t="n">
        <f aca="false">J20</f>
        <v>0.02</v>
      </c>
      <c r="L20" s="103" t="n">
        <f aca="false">L19</f>
        <v>0</v>
      </c>
      <c r="M20" s="98" t="n">
        <f aca="false">VLOOKUP($A20,[1]!Table,MATCH(M$4,[1]!Curves,0))</f>
        <v>0.02</v>
      </c>
      <c r="N20" s="115" t="n">
        <f aca="false">M20</f>
        <v>0.02</v>
      </c>
      <c r="O20" s="103" t="n">
        <f aca="false">O19</f>
        <v>0</v>
      </c>
      <c r="P20" s="102"/>
      <c r="Q20" s="103" t="n">
        <f aca="false">M20+J20+G20</f>
        <v>5.808</v>
      </c>
      <c r="R20" s="103" t="n">
        <f aca="false">N20+K20+H20</f>
        <v>5.808</v>
      </c>
      <c r="S20" s="103" t="n">
        <f aca="false">O20+L20+I20</f>
        <v>2.115</v>
      </c>
      <c r="T20" s="102"/>
      <c r="U20" s="37" t="n">
        <f aca="false">A21-A20</f>
        <v>31</v>
      </c>
      <c r="V20" s="104" t="n">
        <f aca="false">CHOOSE(F$3,A21+24,A20)</f>
        <v>37257</v>
      </c>
      <c r="W20" s="37" t="n">
        <f aca="false">V20-C$3</f>
        <v>327</v>
      </c>
      <c r="X20" s="105" t="n">
        <f aca="false">VLOOKUP($A20,[1]!Table,MATCH(X$4,[1]!Curves,0))</f>
        <v>0.05197435412233</v>
      </c>
      <c r="Y20" s="106" t="n">
        <f aca="false">1/(1+CHOOSE(F$3,(X21+($K$3/10000))/2,(X20+($K$3/10000))/2))^(2*W20/365.25)</f>
        <v>0.955102018277558</v>
      </c>
      <c r="Z20" s="37" t="n">
        <f aca="false">IF(AND(mthbeg&lt;=A20,mthend&gt;=A20),1,0)</f>
        <v>1</v>
      </c>
      <c r="AA20" s="37" t="n">
        <f aca="false">U20*Z20</f>
        <v>31</v>
      </c>
      <c r="AC20" s="90" t="n">
        <f aca="false">F20*G20</f>
        <v>732304.132661737</v>
      </c>
      <c r="AD20" s="90" t="n">
        <f aca="false">$F20*H20</f>
        <v>732304.132661737</v>
      </c>
      <c r="AE20" s="90" t="n">
        <f aca="false">$F20*I20</f>
        <v>268519.979296042</v>
      </c>
      <c r="AF20" s="90" t="n">
        <f aca="false">$F20*J20</f>
        <v>2539.19602171198</v>
      </c>
      <c r="AG20" s="90" t="n">
        <f aca="false">$F20*K20</f>
        <v>2539.19602171198</v>
      </c>
      <c r="AH20" s="90" t="n">
        <f aca="false">$F20*L20</f>
        <v>0</v>
      </c>
      <c r="AI20" s="90" t="n">
        <f aca="false">$F20*M20</f>
        <v>2539.19602171198</v>
      </c>
      <c r="AJ20" s="90" t="n">
        <f aca="false">$F20*N20</f>
        <v>2539.19602171198</v>
      </c>
      <c r="AK20" s="90" t="n">
        <f aca="false">F20*O20</f>
        <v>0</v>
      </c>
      <c r="AL20" s="94"/>
      <c r="AM20" s="90" t="n">
        <f aca="false">-CHOOSE($G$3,AC20-AE20,AE20-AC20)</f>
        <v>463784.153365694</v>
      </c>
      <c r="AN20" s="90" t="n">
        <f aca="false">-CHOOSE($G$3,AF20-AH20,AH20-AF20)</f>
        <v>2539.19602171198</v>
      </c>
      <c r="AO20" s="90" t="n">
        <f aca="false">-CHOOSE($G$3,AI20-AL20,AK20-AI20)</f>
        <v>2539.19602171198</v>
      </c>
      <c r="AP20" s="107" t="n">
        <f aca="false">SUM(AM20:AO20)</f>
        <v>468862.545409118</v>
      </c>
      <c r="AR20" s="90" t="n">
        <f aca="false">-CHOOSE($G$3,AD20-AC20,AC20-AD20)</f>
        <v>-0</v>
      </c>
      <c r="AS20" s="90" t="n">
        <f aca="false">-CHOOSE($G$3,AG20-AF20,AF20-AG20)</f>
        <v>-0</v>
      </c>
      <c r="AT20" s="90" t="n">
        <f aca="false">-CHOOSE($G$3,AJ20-AI20,AI20-AJ20:AJ21)</f>
        <v>-0</v>
      </c>
      <c r="AU20" s="107" t="n">
        <f aca="false">AR20+AS20+AT20</f>
        <v>-0</v>
      </c>
      <c r="AV20" s="107"/>
      <c r="AW20" s="91" t="n">
        <f aca="false">AU20+AP20</f>
        <v>468862.545409118</v>
      </c>
      <c r="AY20" s="91" t="n">
        <f aca="false">AK20+AH20+AE20</f>
        <v>268519.979296042</v>
      </c>
      <c r="AZ20" s="113"/>
      <c r="BA20" s="118" t="n">
        <f aca="false">'EO9904.1'!AW20</f>
        <v>322147.7992746</v>
      </c>
      <c r="BB20" s="118" t="n">
        <f aca="false">AW20-BA20</f>
        <v>146714.746134518</v>
      </c>
      <c r="BC20" s="108"/>
      <c r="BD20" s="138" t="n">
        <f aca="false">A20</f>
        <v>37257</v>
      </c>
      <c r="BE20" s="119" t="n">
        <f aca="false">MONTH(BD20)</f>
        <v>1</v>
      </c>
      <c r="BF20" s="139" t="n">
        <f aca="false">VLOOKUP($BE$10:$BE$369,$BS$7:$BU$18,2)</f>
        <v>682.4905</v>
      </c>
      <c r="BG20" s="140" t="n">
        <f aca="false">VLOOKUP($BE$10:$BE$369,$BS$7:$BU$18,3)</f>
        <v>9457.078</v>
      </c>
      <c r="BH20" s="141" t="n">
        <f aca="false">BF20/BG20</f>
        <v>0.0721671641071375</v>
      </c>
      <c r="BI20" s="31" t="n">
        <v>0.0779</v>
      </c>
      <c r="BJ20" s="36" t="n">
        <f aca="false">BH20/BI20</f>
        <v>0.926407754905488</v>
      </c>
      <c r="BK20" s="31" t="n">
        <v>2.115</v>
      </c>
      <c r="BL20" s="142" t="n">
        <f aca="false">MAX((BJ20*BK20),BK20)</f>
        <v>2.115</v>
      </c>
      <c r="BN20" s="143" t="n">
        <v>36404</v>
      </c>
      <c r="BO20" s="119" t="n">
        <f aca="false">MONTH(BN20)</f>
        <v>9</v>
      </c>
      <c r="BP20" s="144" t="n">
        <f aca="false">291.542+781.74-28.899-24.636</f>
        <v>1019.747</v>
      </c>
      <c r="BQ20" s="144" t="n">
        <f aca="false">2776.629+4939.903+2799.225</f>
        <v>10515.757</v>
      </c>
      <c r="BR20" s="144"/>
    </row>
    <row r="21" customFormat="false" ht="12.75" hidden="false" customHeight="false" outlineLevel="0" collapsed="false">
      <c r="A21" s="25" t="n">
        <f aca="false">EDATE(A20,1)</f>
        <v>37288</v>
      </c>
      <c r="B21" s="114" t="n">
        <f aca="false">'EO9904.1 floor'!B21</f>
        <v>4288</v>
      </c>
      <c r="C21" s="110"/>
      <c r="D21" s="97" t="n">
        <f aca="false">B21+C21</f>
        <v>4288</v>
      </c>
      <c r="E21" s="86" t="n">
        <f aca="false">IF(Z21=0,0,IF(AND(Z21=1,$H$3=1),D21*U21,IF($H$3=2,D21,"N/A")))</f>
        <v>120064</v>
      </c>
      <c r="F21" s="86" t="n">
        <f aca="false">E21*Y21</f>
        <v>114172.611090224</v>
      </c>
      <c r="G21" s="98" t="n">
        <f aca="false">VLOOKUP($A21,[1]!Table,MATCH(G$4,[1]!Curves,0))</f>
        <v>5.548</v>
      </c>
      <c r="H21" s="115" t="n">
        <f aca="false">G21</f>
        <v>5.548</v>
      </c>
      <c r="I21" s="116" t="n">
        <f aca="false">BL21</f>
        <v>2.26151966918453</v>
      </c>
      <c r="J21" s="98" t="n">
        <f aca="false">VLOOKUP($A21,[1]!Table,MATCH(J$4,[1]!Curves,0))</f>
        <v>0.02</v>
      </c>
      <c r="K21" s="115" t="n">
        <f aca="false">J21</f>
        <v>0.02</v>
      </c>
      <c r="L21" s="103" t="n">
        <f aca="false">L20</f>
        <v>0</v>
      </c>
      <c r="M21" s="98" t="n">
        <f aca="false">VLOOKUP($A21,[1]!Table,MATCH(M$4,[1]!Curves,0))</f>
        <v>0.02</v>
      </c>
      <c r="N21" s="115" t="n">
        <f aca="false">M21</f>
        <v>0.02</v>
      </c>
      <c r="O21" s="103" t="n">
        <f aca="false">O20</f>
        <v>0</v>
      </c>
      <c r="P21" s="102"/>
      <c r="Q21" s="103" t="n">
        <f aca="false">M21+J21+G21</f>
        <v>5.588</v>
      </c>
      <c r="R21" s="103" t="n">
        <f aca="false">N21+K21+H21</f>
        <v>5.588</v>
      </c>
      <c r="S21" s="103" t="n">
        <f aca="false">O21+L21+I21</f>
        <v>2.26151966918453</v>
      </c>
      <c r="T21" s="102"/>
      <c r="U21" s="37" t="n">
        <f aca="false">A22-A21</f>
        <v>28</v>
      </c>
      <c r="V21" s="104" t="n">
        <f aca="false">CHOOSE(F$3,A22+24,A21)</f>
        <v>37288</v>
      </c>
      <c r="W21" s="37" t="n">
        <f aca="false">V21-C$3</f>
        <v>358</v>
      </c>
      <c r="X21" s="105" t="n">
        <f aca="false">VLOOKUP($A21,[1]!Table,MATCH(X$4,[1]!Curves,0))</f>
        <v>0.051996843447309</v>
      </c>
      <c r="Y21" s="106" t="n">
        <f aca="false">1/(1+CHOOSE(F$3,(X22+($K$3/10000))/2,(X21+($K$3/10000))/2))^(2*W21/365.25)</f>
        <v>0.950931262411915</v>
      </c>
      <c r="Z21" s="37" t="n">
        <f aca="false">IF(AND(mthbeg&lt;=A21,mthend&gt;=A21),1,0)</f>
        <v>1</v>
      </c>
      <c r="AA21" s="37" t="n">
        <f aca="false">U21*Z21</f>
        <v>28</v>
      </c>
      <c r="AC21" s="90" t="n">
        <f aca="false">F21*G21</f>
        <v>633429.646328564</v>
      </c>
      <c r="AD21" s="90" t="n">
        <f aca="false">$F21*H21</f>
        <v>633429.646328564</v>
      </c>
      <c r="AE21" s="90" t="n">
        <f aca="false">$F21*I21</f>
        <v>258203.605662698</v>
      </c>
      <c r="AF21" s="90" t="n">
        <f aca="false">$F21*J21</f>
        <v>2283.45222180448</v>
      </c>
      <c r="AG21" s="90" t="n">
        <f aca="false">$F21*K21</f>
        <v>2283.45222180448</v>
      </c>
      <c r="AH21" s="90" t="n">
        <f aca="false">$F21*L21</f>
        <v>0</v>
      </c>
      <c r="AI21" s="90" t="n">
        <f aca="false">$F21*M21</f>
        <v>2283.45222180448</v>
      </c>
      <c r="AJ21" s="90" t="n">
        <f aca="false">$F21*N21</f>
        <v>2283.45222180448</v>
      </c>
      <c r="AK21" s="90" t="n">
        <f aca="false">F21*O21</f>
        <v>0</v>
      </c>
      <c r="AL21" s="94"/>
      <c r="AM21" s="90" t="n">
        <f aca="false">-CHOOSE($G$3,AC21-AE21,AE21-AC21)</f>
        <v>375226.040665866</v>
      </c>
      <c r="AN21" s="90" t="n">
        <f aca="false">-CHOOSE($G$3,AF21-AH21,AH21-AF21)</f>
        <v>2283.45222180448</v>
      </c>
      <c r="AO21" s="90" t="n">
        <f aca="false">-CHOOSE($G$3,AI21-AL21,AK21-AI21)</f>
        <v>2283.45222180448</v>
      </c>
      <c r="AP21" s="107" t="n">
        <f aca="false">SUM(AM21:AO21)</f>
        <v>379792.945109475</v>
      </c>
      <c r="AR21" s="90" t="n">
        <f aca="false">-CHOOSE($G$3,AD21-AC21,AC21-AD21)</f>
        <v>-0</v>
      </c>
      <c r="AS21" s="90" t="n">
        <f aca="false">-CHOOSE($G$3,AG21-AF21,AF21-AG21)</f>
        <v>-0</v>
      </c>
      <c r="AT21" s="90" t="n">
        <f aca="false">-CHOOSE($G$3,AJ21-AI21,AI21-AJ21:AJ22)</f>
        <v>-0</v>
      </c>
      <c r="AU21" s="107" t="n">
        <f aca="false">AR21+AS21+AT21</f>
        <v>-0</v>
      </c>
      <c r="AV21" s="107"/>
      <c r="AW21" s="91" t="n">
        <f aca="false">AU21+AP21</f>
        <v>379792.945109475</v>
      </c>
      <c r="AY21" s="91" t="n">
        <f aca="false">AK21+AH21+AE21</f>
        <v>258203.605662698</v>
      </c>
      <c r="AZ21" s="113"/>
      <c r="BA21" s="118" t="n">
        <f aca="false">'EO9904.1'!AW21</f>
        <v>287669.310902929</v>
      </c>
      <c r="BB21" s="118" t="n">
        <f aca="false">AW21-BA21</f>
        <v>92123.634206546</v>
      </c>
      <c r="BC21" s="108"/>
      <c r="BD21" s="138" t="n">
        <f aca="false">A21</f>
        <v>37288</v>
      </c>
      <c r="BE21" s="119" t="n">
        <f aca="false">MONTH(BD21)</f>
        <v>2</v>
      </c>
      <c r="BF21" s="139" t="n">
        <f aca="false">VLOOKUP($BE$10:$BE$369,$BS$7:$BU$18,2)</f>
        <v>627.083</v>
      </c>
      <c r="BG21" s="140" t="n">
        <f aca="false">VLOOKUP($BE$10:$BE$369,$BS$7:$BU$18,3)</f>
        <v>8701.1195</v>
      </c>
      <c r="BH21" s="141" t="n">
        <f aca="false">BF21/BG21</f>
        <v>0.0720692320108924</v>
      </c>
      <c r="BI21" s="31" t="n">
        <v>0.0674</v>
      </c>
      <c r="BJ21" s="36" t="n">
        <f aca="false">BH21/BI21</f>
        <v>1.06927643933075</v>
      </c>
      <c r="BK21" s="31" t="n">
        <v>2.115</v>
      </c>
      <c r="BL21" s="142" t="n">
        <f aca="false">MAX((BJ21*BK21),BK21)</f>
        <v>2.26151966918453</v>
      </c>
      <c r="BN21" s="143" t="n">
        <v>36434</v>
      </c>
      <c r="BO21" s="119" t="n">
        <f aca="false">MONTH(BN21)</f>
        <v>10</v>
      </c>
      <c r="BP21" s="144" t="n">
        <f aca="false">59.812+657.252-19.308-16.459</f>
        <v>681.297</v>
      </c>
      <c r="BQ21" s="144" t="n">
        <f aca="false">2496.584+6845.67</f>
        <v>9342.254</v>
      </c>
      <c r="BR21" s="144"/>
    </row>
    <row r="22" customFormat="false" ht="12.75" hidden="false" customHeight="false" outlineLevel="0" collapsed="false">
      <c r="A22" s="25" t="n">
        <f aca="false">EDATE(A21,1)</f>
        <v>37316</v>
      </c>
      <c r="B22" s="114" t="n">
        <f aca="false">'EO9904.1 floor'!B22</f>
        <v>3704</v>
      </c>
      <c r="C22" s="110"/>
      <c r="D22" s="97" t="n">
        <f aca="false">B22+C22</f>
        <v>3704</v>
      </c>
      <c r="E22" s="86" t="n">
        <f aca="false">IF(Z22=0,0,IF(AND(Z22=1,$H$3=1),D22*U22,IF($H$3=2,D22,"N/A")))</f>
        <v>114824</v>
      </c>
      <c r="F22" s="86" t="n">
        <f aca="false">E22*Y22</f>
        <v>108758.623800871</v>
      </c>
      <c r="G22" s="98" t="n">
        <f aca="false">VLOOKUP($A22,[1]!Table,MATCH(G$4,[1]!Curves,0))</f>
        <v>5.183</v>
      </c>
      <c r="H22" s="115" t="n">
        <f aca="false">G22</f>
        <v>5.183</v>
      </c>
      <c r="I22" s="116" t="n">
        <f aca="false">BL22</f>
        <v>2.13524532991486</v>
      </c>
      <c r="J22" s="98" t="n">
        <f aca="false">VLOOKUP($A22,[1]!Table,MATCH(J$4,[1]!Curves,0))</f>
        <v>0.02</v>
      </c>
      <c r="K22" s="115" t="n">
        <f aca="false">J22</f>
        <v>0.02</v>
      </c>
      <c r="L22" s="103" t="n">
        <f aca="false">L21</f>
        <v>0</v>
      </c>
      <c r="M22" s="98" t="n">
        <f aca="false">VLOOKUP($A22,[1]!Table,MATCH(M$4,[1]!Curves,0))</f>
        <v>0.02</v>
      </c>
      <c r="N22" s="115" t="n">
        <f aca="false">M22</f>
        <v>0.02</v>
      </c>
      <c r="O22" s="103" t="n">
        <f aca="false">O21</f>
        <v>0</v>
      </c>
      <c r="P22" s="102"/>
      <c r="Q22" s="103" t="n">
        <f aca="false">M22+J22+G22</f>
        <v>5.223</v>
      </c>
      <c r="R22" s="103" t="n">
        <f aca="false">N22+K22+H22</f>
        <v>5.223</v>
      </c>
      <c r="S22" s="103" t="n">
        <f aca="false">O22+L22+I22</f>
        <v>2.13524532991486</v>
      </c>
      <c r="T22" s="102"/>
      <c r="U22" s="37" t="n">
        <f aca="false">A23-A22</f>
        <v>31</v>
      </c>
      <c r="V22" s="104" t="n">
        <f aca="false">CHOOSE(F$3,A23+24,A22)</f>
        <v>37316</v>
      </c>
      <c r="W22" s="37" t="n">
        <f aca="false">V22-C$3</f>
        <v>386</v>
      </c>
      <c r="X22" s="105" t="n">
        <f aca="false">VLOOKUP($A22,[1]!Table,MATCH(X$4,[1]!Curves,0))</f>
        <v>0.052017156386146</v>
      </c>
      <c r="Y22" s="106" t="n">
        <f aca="false">1/(1+CHOOSE(F$3,(X23+($K$3/10000))/2,(X22+($K$3/10000))/2))^(2*W22/365.25)</f>
        <v>0.947176755738098</v>
      </c>
      <c r="Z22" s="37" t="n">
        <f aca="false">IF(AND(mthbeg&lt;=A22,mthend&gt;=A22),1,0)</f>
        <v>1</v>
      </c>
      <c r="AA22" s="37" t="n">
        <f aca="false">U22*Z22</f>
        <v>31</v>
      </c>
      <c r="AC22" s="90" t="n">
        <f aca="false">F22*G22</f>
        <v>563695.947159916</v>
      </c>
      <c r="AD22" s="90" t="n">
        <f aca="false">$F22*H22</f>
        <v>563695.947159916</v>
      </c>
      <c r="AE22" s="90" t="n">
        <f aca="false">$F22*I22</f>
        <v>232226.343558777</v>
      </c>
      <c r="AF22" s="90" t="n">
        <f aca="false">$F22*J22</f>
        <v>2175.17247601743</v>
      </c>
      <c r="AG22" s="90" t="n">
        <f aca="false">$F22*K22</f>
        <v>2175.17247601743</v>
      </c>
      <c r="AH22" s="90" t="n">
        <f aca="false">$F22*L22</f>
        <v>0</v>
      </c>
      <c r="AI22" s="90" t="n">
        <f aca="false">$F22*M22</f>
        <v>2175.17247601743</v>
      </c>
      <c r="AJ22" s="90" t="n">
        <f aca="false">$F22*N22</f>
        <v>2175.17247601743</v>
      </c>
      <c r="AK22" s="90" t="n">
        <f aca="false">F22*O22</f>
        <v>0</v>
      </c>
      <c r="AL22" s="94"/>
      <c r="AM22" s="90" t="n">
        <f aca="false">-CHOOSE($G$3,AC22-AE22,AE22-AC22)</f>
        <v>331469.603601139</v>
      </c>
      <c r="AN22" s="90" t="n">
        <f aca="false">-CHOOSE($G$3,AF22-AH22,AH22-AF22)</f>
        <v>2175.17247601743</v>
      </c>
      <c r="AO22" s="90" t="n">
        <f aca="false">-CHOOSE($G$3,AI22-AL22,AK22-AI22)</f>
        <v>2175.17247601743</v>
      </c>
      <c r="AP22" s="107" t="n">
        <f aca="false">SUM(AM22:AO22)</f>
        <v>335819.948553174</v>
      </c>
      <c r="AR22" s="90" t="n">
        <f aca="false">-CHOOSE($G$3,AD22-AC22,AC22-AD22)</f>
        <v>-0</v>
      </c>
      <c r="AS22" s="90" t="n">
        <f aca="false">-CHOOSE($G$3,AG22-AF22,AF22-AG22)</f>
        <v>-0</v>
      </c>
      <c r="AT22" s="90" t="n">
        <f aca="false">-CHOOSE($G$3,AJ22-AI22,AI22-AJ22:AJ23)</f>
        <v>-0</v>
      </c>
      <c r="AU22" s="107" t="n">
        <f aca="false">AR22+AS22+AT22</f>
        <v>-0</v>
      </c>
      <c r="AV22" s="107"/>
      <c r="AW22" s="91" t="n">
        <f aca="false">AU22+AP22</f>
        <v>335819.948553174</v>
      </c>
      <c r="AY22" s="91" t="n">
        <f aca="false">AK22+AH22+AE22</f>
        <v>232226.343558777</v>
      </c>
      <c r="AZ22" s="113"/>
      <c r="BA22" s="118" t="n">
        <f aca="false">'EO9904.1'!AW22</f>
        <v>249611.91748538</v>
      </c>
      <c r="BB22" s="118" t="n">
        <f aca="false">AW22-BA22</f>
        <v>86208.031067794</v>
      </c>
      <c r="BC22" s="108"/>
      <c r="BD22" s="138" t="n">
        <f aca="false">A22</f>
        <v>37316</v>
      </c>
      <c r="BE22" s="119" t="n">
        <f aca="false">MONTH(BD22)</f>
        <v>3</v>
      </c>
      <c r="BF22" s="139" t="n">
        <f aca="false">VLOOKUP($BE$10:$BE$369,$BS$7:$BU$18,2)</f>
        <v>669.6575</v>
      </c>
      <c r="BG22" s="140" t="n">
        <f aca="false">VLOOKUP($BE$10:$BE$369,$BS$7:$BU$18,3)</f>
        <v>9290.03</v>
      </c>
      <c r="BH22" s="141" t="n">
        <f aca="false">BF22/BG22</f>
        <v>0.0720834593645015</v>
      </c>
      <c r="BI22" s="36" t="n">
        <f aca="false">BI10</f>
        <v>0.0714</v>
      </c>
      <c r="BJ22" s="36" t="n">
        <f aca="false">BH22/BI22</f>
        <v>1.00957226000702</v>
      </c>
      <c r="BK22" s="31" t="n">
        <v>2.115</v>
      </c>
      <c r="BL22" s="142" t="n">
        <f aca="false">MAX((BJ22*BK22),BK22)</f>
        <v>2.13524532991486</v>
      </c>
      <c r="BN22" s="143" t="n">
        <v>36465</v>
      </c>
      <c r="BO22" s="119" t="n">
        <f aca="false">MONTH(BN22)</f>
        <v>11</v>
      </c>
      <c r="BP22" s="144" t="n">
        <f aca="false">55.287+616.858-18.098-15.428</f>
        <v>638.619</v>
      </c>
      <c r="BQ22" s="144" t="n">
        <f aca="false">6411.855+2358.966</f>
        <v>8770.821</v>
      </c>
      <c r="BR22" s="144"/>
    </row>
    <row r="23" customFormat="false" ht="12.75" hidden="false" customHeight="false" outlineLevel="0" collapsed="false">
      <c r="A23" s="25" t="n">
        <f aca="false">EDATE(A22,1)</f>
        <v>37347</v>
      </c>
      <c r="B23" s="114" t="n">
        <f aca="false">'EO9904.1 floor'!B23</f>
        <v>3704</v>
      </c>
      <c r="C23" s="110"/>
      <c r="D23" s="97" t="n">
        <f aca="false">B23+C23</f>
        <v>3704</v>
      </c>
      <c r="E23" s="86" t="n">
        <f aca="false">IF(Z23=0,0,IF(AND(Z23=1,$H$3=1),D23*U23,IF($H$3=2,D23,"N/A")))</f>
        <v>111120</v>
      </c>
      <c r="F23" s="86" t="n">
        <f aca="false">E23*Y23</f>
        <v>104788.014943982</v>
      </c>
      <c r="G23" s="98" t="n">
        <f aca="false">VLOOKUP($A23,[1]!Table,MATCH(G$4,[1]!Curves,0))</f>
        <v>4.633</v>
      </c>
      <c r="H23" s="115" t="n">
        <f aca="false">G23</f>
        <v>4.633</v>
      </c>
      <c r="I23" s="116" t="n">
        <f aca="false">BL23</f>
        <v>2.115</v>
      </c>
      <c r="J23" s="98" t="n">
        <f aca="false">VLOOKUP($A23,[1]!Table,MATCH(J$4,[1]!Curves,0))</f>
        <v>0.0125</v>
      </c>
      <c r="K23" s="115" t="n">
        <f aca="false">J23</f>
        <v>0.0125</v>
      </c>
      <c r="L23" s="103" t="n">
        <f aca="false">L22</f>
        <v>0</v>
      </c>
      <c r="M23" s="98" t="n">
        <f aca="false">VLOOKUP($A23,[1]!Table,MATCH(M$4,[1]!Curves,0))</f>
        <v>0.015</v>
      </c>
      <c r="N23" s="115" t="n">
        <f aca="false">M23</f>
        <v>0.015</v>
      </c>
      <c r="O23" s="103" t="n">
        <f aca="false">O22</f>
        <v>0</v>
      </c>
      <c r="P23" s="102"/>
      <c r="Q23" s="103" t="n">
        <f aca="false">M23+J23+G23</f>
        <v>4.6605</v>
      </c>
      <c r="R23" s="103" t="n">
        <f aca="false">N23+K23+H23</f>
        <v>4.6605</v>
      </c>
      <c r="S23" s="103" t="n">
        <f aca="false">O23+L23+I23</f>
        <v>2.115</v>
      </c>
      <c r="T23" s="102"/>
      <c r="U23" s="37" t="n">
        <f aca="false">A24-A23</f>
        <v>30</v>
      </c>
      <c r="V23" s="104" t="n">
        <f aca="false">CHOOSE(F$3,A24+24,A23)</f>
        <v>37347</v>
      </c>
      <c r="W23" s="37" t="n">
        <f aca="false">V23-C$3</f>
        <v>417</v>
      </c>
      <c r="X23" s="105" t="n">
        <f aca="false">VLOOKUP($A23,[1]!Table,MATCH(X$4,[1]!Curves,0))</f>
        <v>0.052056072680355</v>
      </c>
      <c r="Y23" s="106" t="n">
        <f aca="false">1/(1+CHOOSE(F$3,(X24+($K$3/10000))/2,(X23+($K$3/10000))/2))^(2*W23/365.25)</f>
        <v>0.943016693160385</v>
      </c>
      <c r="Z23" s="37" t="n">
        <f aca="false">IF(AND(mthbeg&lt;=A23,mthend&gt;=A23),1,0)</f>
        <v>1</v>
      </c>
      <c r="AA23" s="37" t="n">
        <f aca="false">U23*Z23</f>
        <v>30</v>
      </c>
      <c r="AC23" s="90" t="n">
        <f aca="false">F23*G23</f>
        <v>485482.873235469</v>
      </c>
      <c r="AD23" s="90" t="n">
        <f aca="false">$F23*H23</f>
        <v>485482.873235469</v>
      </c>
      <c r="AE23" s="90" t="n">
        <f aca="false">$F23*I23</f>
        <v>221626.651606522</v>
      </c>
      <c r="AF23" s="90" t="n">
        <f aca="false">$F23*J23</f>
        <v>1309.85018679978</v>
      </c>
      <c r="AG23" s="90" t="n">
        <f aca="false">$F23*K23</f>
        <v>1309.85018679978</v>
      </c>
      <c r="AH23" s="90" t="n">
        <f aca="false">$F23*L23</f>
        <v>0</v>
      </c>
      <c r="AI23" s="90" t="n">
        <f aca="false">$F23*M23</f>
        <v>1571.82022415973</v>
      </c>
      <c r="AJ23" s="90" t="n">
        <f aca="false">$F23*N23</f>
        <v>1571.82022415973</v>
      </c>
      <c r="AK23" s="90" t="n">
        <f aca="false">F23*O23</f>
        <v>0</v>
      </c>
      <c r="AL23" s="94"/>
      <c r="AM23" s="90" t="n">
        <f aca="false">-CHOOSE($G$3,AC23-AE23,AE23-AC23)</f>
        <v>263856.221628947</v>
      </c>
      <c r="AN23" s="90" t="n">
        <f aca="false">-CHOOSE($G$3,AF23-AH23,AH23-AF23)</f>
        <v>1309.85018679978</v>
      </c>
      <c r="AO23" s="90" t="n">
        <f aca="false">-CHOOSE($G$3,AI23-AL23,AK23-AI23)</f>
        <v>1571.82022415973</v>
      </c>
      <c r="AP23" s="107" t="n">
        <f aca="false">SUM(AM23:AO23)</f>
        <v>266737.892039906</v>
      </c>
      <c r="AR23" s="90" t="n">
        <f aca="false">-CHOOSE($G$3,AD23-AC23,AC23-AD23)</f>
        <v>-0</v>
      </c>
      <c r="AS23" s="90" t="n">
        <f aca="false">-CHOOSE($G$3,AG23-AF23,AF23-AG23)</f>
        <v>-0</v>
      </c>
      <c r="AT23" s="90" t="n">
        <f aca="false">-CHOOSE($G$3,AJ23-AI23,AI23-AJ23:AJ24)</f>
        <v>-0</v>
      </c>
      <c r="AU23" s="107" t="n">
        <f aca="false">AR23+AS23+AT23</f>
        <v>-0</v>
      </c>
      <c r="AV23" s="107"/>
      <c r="AW23" s="91" t="n">
        <f aca="false">AU23+AP23</f>
        <v>266737.892039906</v>
      </c>
      <c r="AY23" s="91" t="n">
        <f aca="false">AK23+AH23+AE23</f>
        <v>221626.651606522</v>
      </c>
      <c r="AZ23" s="113"/>
      <c r="BA23" s="118" t="n">
        <f aca="false">'EO9904.1'!AW23</f>
        <v>166319.537319088</v>
      </c>
      <c r="BB23" s="118" t="n">
        <f aca="false">AW23-BA23</f>
        <v>100418.354720818</v>
      </c>
      <c r="BC23" s="108"/>
      <c r="BD23" s="138" t="n">
        <f aca="false">A23</f>
        <v>37347</v>
      </c>
      <c r="BE23" s="119" t="n">
        <f aca="false">MONTH(BD23)</f>
        <v>4</v>
      </c>
      <c r="BF23" s="139" t="n">
        <f aca="false">VLOOKUP($BE$10:$BE$369,$BS$7:$BU$18,2)</f>
        <v>631.2795</v>
      </c>
      <c r="BG23" s="140" t="n">
        <f aca="false">VLOOKUP($BE$10:$BE$369,$BS$7:$BU$18,3)</f>
        <v>8727.106</v>
      </c>
      <c r="BH23" s="141" t="n">
        <f aca="false">BF23/BG23</f>
        <v>0.0723354912842814</v>
      </c>
      <c r="BI23" s="36" t="n">
        <f aca="false">BI11</f>
        <v>0.0749</v>
      </c>
      <c r="BJ23" s="36" t="n">
        <f aca="false">BH23/BI23</f>
        <v>0.965760898321514</v>
      </c>
      <c r="BK23" s="31" t="n">
        <v>2.115</v>
      </c>
      <c r="BL23" s="142" t="n">
        <f aca="false">MAX((BJ23*BK23),BK23)</f>
        <v>2.115</v>
      </c>
      <c r="BN23" s="143" t="n">
        <v>36495</v>
      </c>
      <c r="BO23" s="119" t="n">
        <f aca="false">MONTH(BN23)</f>
        <v>12</v>
      </c>
      <c r="BP23" s="144" t="n">
        <f aca="false">52.291+648.843-18.879-16.094</f>
        <v>666.161</v>
      </c>
      <c r="BQ23" s="144" t="n">
        <f aca="false">6773.567+2445.879</f>
        <v>9219.446</v>
      </c>
      <c r="BR23" s="144"/>
    </row>
    <row r="24" customFormat="false" ht="12.75" hidden="false" customHeight="false" outlineLevel="0" collapsed="false">
      <c r="A24" s="25" t="n">
        <f aca="false">EDATE(A23,1)</f>
        <v>37377</v>
      </c>
      <c r="B24" s="114" t="n">
        <f aca="false">'EO9904.1 floor'!B24</f>
        <v>3704</v>
      </c>
      <c r="C24" s="110"/>
      <c r="D24" s="97" t="n">
        <f aca="false">B24+C24</f>
        <v>3704</v>
      </c>
      <c r="E24" s="86" t="n">
        <f aca="false">IF(Z24=0,0,IF(AND(Z24=1,$H$3=1),D24*U24,IF($H$3=2,D24,"N/A")))</f>
        <v>114824</v>
      </c>
      <c r="F24" s="86" t="n">
        <f aca="false">E24*Y24</f>
        <v>107817.571322091</v>
      </c>
      <c r="G24" s="98" t="n">
        <f aca="false">VLOOKUP($A24,[1]!Table,MATCH(G$4,[1]!Curves,0))</f>
        <v>4.488</v>
      </c>
      <c r="H24" s="115" t="n">
        <f aca="false">G24</f>
        <v>4.488</v>
      </c>
      <c r="I24" s="116" t="n">
        <f aca="false">BL24</f>
        <v>2.15930673749763</v>
      </c>
      <c r="J24" s="98" t="n">
        <f aca="false">VLOOKUP($A24,[1]!Table,MATCH(J$4,[1]!Curves,0))</f>
        <v>0.0125</v>
      </c>
      <c r="K24" s="115" t="n">
        <f aca="false">J24</f>
        <v>0.0125</v>
      </c>
      <c r="L24" s="103" t="n">
        <f aca="false">L23</f>
        <v>0</v>
      </c>
      <c r="M24" s="98" t="n">
        <f aca="false">VLOOKUP($A24,[1]!Table,MATCH(M$4,[1]!Curves,0))</f>
        <v>0.015</v>
      </c>
      <c r="N24" s="115" t="n">
        <f aca="false">M24</f>
        <v>0.015</v>
      </c>
      <c r="O24" s="103" t="n">
        <f aca="false">O23</f>
        <v>0</v>
      </c>
      <c r="P24" s="102"/>
      <c r="Q24" s="103" t="n">
        <f aca="false">M24+J24+G24</f>
        <v>4.5155</v>
      </c>
      <c r="R24" s="103" t="n">
        <f aca="false">N24+K24+H24</f>
        <v>4.5155</v>
      </c>
      <c r="S24" s="103" t="n">
        <f aca="false">O24+L24+I24</f>
        <v>2.15930673749763</v>
      </c>
      <c r="T24" s="102"/>
      <c r="U24" s="37" t="n">
        <f aca="false">A25-A24</f>
        <v>31</v>
      </c>
      <c r="V24" s="104" t="n">
        <f aca="false">CHOOSE(F$3,A25+24,A24)</f>
        <v>37377</v>
      </c>
      <c r="W24" s="37" t="n">
        <f aca="false">V24-C$3</f>
        <v>447</v>
      </c>
      <c r="X24" s="105" t="n">
        <f aca="false">VLOOKUP($A24,[1]!Table,MATCH(X$4,[1]!Curves,0))</f>
        <v>0.052112769927482</v>
      </c>
      <c r="Y24" s="106" t="n">
        <f aca="false">1/(1+CHOOSE(F$3,(X25+($K$3/10000))/2,(X24+($K$3/10000))/2))^(2*W24/365.25)</f>
        <v>0.93898114786187</v>
      </c>
      <c r="Z24" s="37" t="n">
        <f aca="false">IF(AND(mthbeg&lt;=A24,mthend&gt;=A24),1,0)</f>
        <v>1</v>
      </c>
      <c r="AA24" s="37" t="n">
        <f aca="false">U24*Z24</f>
        <v>31</v>
      </c>
      <c r="AC24" s="90" t="n">
        <f aca="false">F24*G24</f>
        <v>483885.260093546</v>
      </c>
      <c r="AD24" s="90" t="n">
        <f aca="false">$F24*H24</f>
        <v>483885.260093546</v>
      </c>
      <c r="AE24" s="90" t="n">
        <f aca="false">$F24*I24</f>
        <v>232811.208176423</v>
      </c>
      <c r="AF24" s="90" t="n">
        <f aca="false">$F24*J24</f>
        <v>1347.71964152614</v>
      </c>
      <c r="AG24" s="90" t="n">
        <f aca="false">$F24*K24</f>
        <v>1347.71964152614</v>
      </c>
      <c r="AH24" s="90" t="n">
        <f aca="false">$F24*L24</f>
        <v>0</v>
      </c>
      <c r="AI24" s="90" t="n">
        <f aca="false">$F24*M24</f>
        <v>1617.26356983137</v>
      </c>
      <c r="AJ24" s="90" t="n">
        <f aca="false">$F24*N24</f>
        <v>1617.26356983137</v>
      </c>
      <c r="AK24" s="90" t="n">
        <f aca="false">F24*O24</f>
        <v>0</v>
      </c>
      <c r="AL24" s="94"/>
      <c r="AM24" s="90" t="n">
        <f aca="false">-CHOOSE($G$3,AC24-AE24,AE24-AC24)</f>
        <v>251074.051917123</v>
      </c>
      <c r="AN24" s="90" t="n">
        <f aca="false">-CHOOSE($G$3,AF24-AH24,AH24-AF24)</f>
        <v>1347.71964152614</v>
      </c>
      <c r="AO24" s="90" t="n">
        <f aca="false">-CHOOSE($G$3,AI24-AL24,AK24-AI24)</f>
        <v>1617.26356983137</v>
      </c>
      <c r="AP24" s="107" t="n">
        <f aca="false">SUM(AM24:AO24)</f>
        <v>254039.035128481</v>
      </c>
      <c r="AR24" s="90" t="n">
        <f aca="false">-CHOOSE($G$3,AD24-AC24,AC24-AD24)</f>
        <v>-0</v>
      </c>
      <c r="AS24" s="90" t="n">
        <f aca="false">-CHOOSE($G$3,AG24-AF24,AF24-AG24)</f>
        <v>-0</v>
      </c>
      <c r="AT24" s="90" t="n">
        <f aca="false">-CHOOSE($G$3,AJ24-AI24,AI24-AJ24:AJ25)</f>
        <v>-0</v>
      </c>
      <c r="AU24" s="107" t="n">
        <f aca="false">AR24+AS24+AT24</f>
        <v>-0</v>
      </c>
      <c r="AV24" s="107"/>
      <c r="AW24" s="91" t="n">
        <f aca="false">AU24+AP24</f>
        <v>254039.035128481</v>
      </c>
      <c r="AY24" s="91" t="n">
        <f aca="false">AK24+AH24+AE24</f>
        <v>232811.208176423</v>
      </c>
      <c r="AZ24" s="113"/>
      <c r="BA24" s="118" t="n">
        <f aca="false">'EO9904.1'!AW24</f>
        <v>152842.189106197</v>
      </c>
      <c r="BB24" s="118" t="n">
        <f aca="false">AW24-BA24</f>
        <v>101196.846022284</v>
      </c>
      <c r="BC24" s="108"/>
      <c r="BD24" s="138" t="n">
        <f aca="false">A24</f>
        <v>37377</v>
      </c>
      <c r="BE24" s="119" t="n">
        <f aca="false">MONTH(BD24)</f>
        <v>5</v>
      </c>
      <c r="BF24" s="139" t="n">
        <f aca="false">VLOOKUP($BE$10:$BE$369,$BS$7:$BU$18,2)</f>
        <v>662.9805</v>
      </c>
      <c r="BG24" s="140" t="n">
        <f aca="false">VLOOKUP($BE$10:$BE$369,$BS$7:$BU$18,3)</f>
        <v>9044.2455</v>
      </c>
      <c r="BH24" s="141" t="n">
        <f aca="false">BF24/BG24</f>
        <v>0.0733041247055932</v>
      </c>
      <c r="BI24" s="36" t="n">
        <f aca="false">BI12</f>
        <v>0.0718</v>
      </c>
      <c r="BJ24" s="36" t="n">
        <f aca="false">BH24/BI24</f>
        <v>1.02094881205562</v>
      </c>
      <c r="BK24" s="31" t="n">
        <v>2.115</v>
      </c>
      <c r="BL24" s="142" t="n">
        <f aca="false">MAX((BJ24*BK24),BK24)</f>
        <v>2.15930673749763</v>
      </c>
      <c r="BN24" s="143" t="n">
        <v>36526</v>
      </c>
      <c r="BO24" s="119" t="n">
        <f aca="false">MONTH(BN24)</f>
        <v>1</v>
      </c>
      <c r="BP24" s="144" t="n">
        <f aca="false">667.037+54.298-19.423-16.558</f>
        <v>685.354</v>
      </c>
      <c r="BQ24" s="144" t="n">
        <f aca="false">6966.522+2510.804</f>
        <v>9477.326</v>
      </c>
      <c r="BR24" s="144"/>
    </row>
    <row r="25" customFormat="false" ht="12.75" hidden="false" customHeight="false" outlineLevel="0" collapsed="false">
      <c r="A25" s="25" t="n">
        <f aca="false">EDATE(A24,1)</f>
        <v>37408</v>
      </c>
      <c r="B25" s="114" t="n">
        <f aca="false">'EO9904.1 floor'!B25</f>
        <v>3704</v>
      </c>
      <c r="C25" s="110"/>
      <c r="D25" s="97" t="n">
        <f aca="false">B25+C25</f>
        <v>3704</v>
      </c>
      <c r="E25" s="86" t="n">
        <f aca="false">IF(Z25=0,0,IF(AND(Z25=1,$H$3=1),D25*U25,IF($H$3=2,D25,"N/A")))</f>
        <v>111120</v>
      </c>
      <c r="F25" s="86" t="n">
        <f aca="false">E25*Y25</f>
        <v>103877.233243826</v>
      </c>
      <c r="G25" s="98" t="n">
        <f aca="false">VLOOKUP($A25,[1]!Table,MATCH(G$4,[1]!Curves,0))</f>
        <v>4.478</v>
      </c>
      <c r="H25" s="115" t="n">
        <f aca="false">G25</f>
        <v>4.478</v>
      </c>
      <c r="I25" s="116" t="n">
        <f aca="false">BL25</f>
        <v>2.88438521922935</v>
      </c>
      <c r="J25" s="98" t="n">
        <f aca="false">VLOOKUP($A25,[1]!Table,MATCH(J$4,[1]!Curves,0))</f>
        <v>0.0125</v>
      </c>
      <c r="K25" s="115" t="n">
        <f aca="false">J25</f>
        <v>0.0125</v>
      </c>
      <c r="L25" s="103" t="n">
        <f aca="false">L24</f>
        <v>0</v>
      </c>
      <c r="M25" s="98" t="n">
        <f aca="false">VLOOKUP($A25,[1]!Table,MATCH(M$4,[1]!Curves,0))</f>
        <v>0.015</v>
      </c>
      <c r="N25" s="115" t="n">
        <f aca="false">M25</f>
        <v>0.015</v>
      </c>
      <c r="O25" s="103" t="n">
        <f aca="false">O24</f>
        <v>0</v>
      </c>
      <c r="P25" s="102"/>
      <c r="Q25" s="103" t="n">
        <f aca="false">M25+J25+G25</f>
        <v>4.5055</v>
      </c>
      <c r="R25" s="103" t="n">
        <f aca="false">N25+K25+H25</f>
        <v>4.5055</v>
      </c>
      <c r="S25" s="103" t="n">
        <f aca="false">O25+L25+I25</f>
        <v>2.88438521922935</v>
      </c>
      <c r="T25" s="102"/>
      <c r="U25" s="37" t="n">
        <f aca="false">A26-A25</f>
        <v>30</v>
      </c>
      <c r="V25" s="104" t="n">
        <f aca="false">CHOOSE(F$3,A26+24,A25)</f>
        <v>37408</v>
      </c>
      <c r="W25" s="37" t="n">
        <f aca="false">V25-C$3</f>
        <v>478</v>
      </c>
      <c r="X25" s="105" t="n">
        <f aca="false">VLOOKUP($A25,[1]!Table,MATCH(X$4,[1]!Curves,0))</f>
        <v>0.052171357083973</v>
      </c>
      <c r="Y25" s="106" t="n">
        <f aca="false">1/(1+CHOOSE(F$3,(X26+($K$3/10000))/2,(X25+($K$3/10000))/2))^(2*W25/365.25)</f>
        <v>0.934820313569344</v>
      </c>
      <c r="Z25" s="37" t="n">
        <f aca="false">IF(AND(mthbeg&lt;=A25,mthend&gt;=A25),1,0)</f>
        <v>1</v>
      </c>
      <c r="AA25" s="37" t="n">
        <f aca="false">U25*Z25</f>
        <v>30</v>
      </c>
      <c r="AC25" s="90" t="n">
        <f aca="false">F25*G25</f>
        <v>465162.250465851</v>
      </c>
      <c r="AD25" s="90" t="n">
        <f aca="false">$F25*H25</f>
        <v>465162.250465851</v>
      </c>
      <c r="AE25" s="90" t="n">
        <f aca="false">$F25*I25</f>
        <v>299621.95618293</v>
      </c>
      <c r="AF25" s="90" t="n">
        <f aca="false">$F25*J25</f>
        <v>1298.46541554782</v>
      </c>
      <c r="AG25" s="90" t="n">
        <f aca="false">$F25*K25</f>
        <v>1298.46541554782</v>
      </c>
      <c r="AH25" s="90" t="n">
        <f aca="false">$F25*L25</f>
        <v>0</v>
      </c>
      <c r="AI25" s="90" t="n">
        <f aca="false">$F25*M25</f>
        <v>1558.15849865738</v>
      </c>
      <c r="AJ25" s="90" t="n">
        <f aca="false">$F25*N25</f>
        <v>1558.15849865738</v>
      </c>
      <c r="AK25" s="90" t="n">
        <f aca="false">F25*O25</f>
        <v>0</v>
      </c>
      <c r="AL25" s="94"/>
      <c r="AM25" s="90" t="n">
        <f aca="false">-CHOOSE($G$3,AC25-AE25,AE25-AC25)</f>
        <v>165540.294282921</v>
      </c>
      <c r="AN25" s="90" t="n">
        <f aca="false">-CHOOSE($G$3,AF25-AH25,AH25-AF25)</f>
        <v>1298.46541554782</v>
      </c>
      <c r="AO25" s="90" t="n">
        <f aca="false">-CHOOSE($G$3,AI25-AL25,AK25-AI25)</f>
        <v>1558.15849865738</v>
      </c>
      <c r="AP25" s="107" t="n">
        <f aca="false">SUM(AM25:AO25)</f>
        <v>168396.918197126</v>
      </c>
      <c r="AR25" s="90" t="n">
        <f aca="false">-CHOOSE($G$3,AD25-AC25,AC25-AD25)</f>
        <v>-0</v>
      </c>
      <c r="AS25" s="90" t="n">
        <f aca="false">-CHOOSE($G$3,AG25-AF25,AF25-AG25)</f>
        <v>-0</v>
      </c>
      <c r="AT25" s="90" t="n">
        <f aca="false">-CHOOSE($G$3,AJ25-AI25,AI25-AJ25:AJ26)</f>
        <v>-0</v>
      </c>
      <c r="AU25" s="107" t="n">
        <f aca="false">AR25+AS25+AT25</f>
        <v>-0</v>
      </c>
      <c r="AV25" s="107"/>
      <c r="AW25" s="91" t="n">
        <f aca="false">AU25+AP25</f>
        <v>168396.918197126</v>
      </c>
      <c r="AY25" s="91" t="n">
        <f aca="false">AK25+AH25+AE25</f>
        <v>299621.95618293</v>
      </c>
      <c r="AZ25" s="113"/>
      <c r="BA25" s="118" t="n">
        <f aca="false">'EO9904.1'!AW25</f>
        <v>153561.713904347</v>
      </c>
      <c r="BB25" s="118" t="n">
        <f aca="false">AW25-BA25</f>
        <v>14835.2042927786</v>
      </c>
      <c r="BC25" s="108"/>
      <c r="BD25" s="138" t="n">
        <f aca="false">A25</f>
        <v>37408</v>
      </c>
      <c r="BE25" s="119" t="n">
        <f aca="false">MONTH(BD25)</f>
        <v>6</v>
      </c>
      <c r="BF25" s="139" t="n">
        <f aca="false">VLOOKUP($BE$10:$BE$369,$BS$7:$BU$18,2)</f>
        <v>1052.6425</v>
      </c>
      <c r="BG25" s="140" t="n">
        <f aca="false">VLOOKUP($BE$10:$BE$369,$BS$7:$BU$18,3)</f>
        <v>10765.1195</v>
      </c>
      <c r="BH25" s="141" t="n">
        <f aca="false">BF25/BG25</f>
        <v>0.097782704595151</v>
      </c>
      <c r="BI25" s="36" t="n">
        <f aca="false">BI13</f>
        <v>0.0717</v>
      </c>
      <c r="BJ25" s="36" t="n">
        <f aca="false">BH25/BI25</f>
        <v>1.36377551736612</v>
      </c>
      <c r="BK25" s="31" t="n">
        <v>2.115</v>
      </c>
      <c r="BL25" s="142" t="n">
        <f aca="false">MAX((BJ25*BK25),BK25)</f>
        <v>2.88438521922935</v>
      </c>
      <c r="BN25" s="143" t="n">
        <v>36557</v>
      </c>
      <c r="BO25" s="119" t="n">
        <f aca="false">MONTH(BN25)</f>
        <v>2</v>
      </c>
      <c r="BP25" s="144" t="n">
        <f aca="false">624.65+50.12-18.169-15.489</f>
        <v>641.112</v>
      </c>
      <c r="BQ25" s="144" t="n">
        <f aca="false">2427.135+6461.217</f>
        <v>8888.352</v>
      </c>
      <c r="BR25" s="144"/>
    </row>
    <row r="26" customFormat="false" ht="12.75" hidden="false" customHeight="false" outlineLevel="0" collapsed="false">
      <c r="A26" s="25" t="n">
        <f aca="false">EDATE(A25,1)</f>
        <v>37438</v>
      </c>
      <c r="B26" s="114" t="n">
        <f aca="false">'EO9904.1 floor'!B26</f>
        <v>3704</v>
      </c>
      <c r="C26" s="110"/>
      <c r="D26" s="97" t="n">
        <f aca="false">B26+C26</f>
        <v>3704</v>
      </c>
      <c r="E26" s="86" t="n">
        <f aca="false">IF(Z26=0,0,IF(AND(Z26=1,$H$3=1),D26*U26,IF($H$3=2,D26,"N/A")))</f>
        <v>114824</v>
      </c>
      <c r="F26" s="86" t="n">
        <f aca="false">E26*Y26</f>
        <v>106874.594705452</v>
      </c>
      <c r="G26" s="98" t="n">
        <f aca="false">VLOOKUP($A26,[1]!Table,MATCH(G$4,[1]!Curves,0))</f>
        <v>4.488</v>
      </c>
      <c r="H26" s="115" t="n">
        <f aca="false">G26</f>
        <v>4.488</v>
      </c>
      <c r="I26" s="116" t="n">
        <f aca="false">BL26</f>
        <v>2.115</v>
      </c>
      <c r="J26" s="98" t="n">
        <f aca="false">VLOOKUP($A26,[1]!Table,MATCH(J$4,[1]!Curves,0))</f>
        <v>0.0125</v>
      </c>
      <c r="K26" s="115" t="n">
        <f aca="false">J26</f>
        <v>0.0125</v>
      </c>
      <c r="L26" s="103" t="n">
        <f aca="false">L25</f>
        <v>0</v>
      </c>
      <c r="M26" s="98" t="n">
        <f aca="false">VLOOKUP($A26,[1]!Table,MATCH(M$4,[1]!Curves,0))</f>
        <v>0.015</v>
      </c>
      <c r="N26" s="115" t="n">
        <f aca="false">M26</f>
        <v>0.015</v>
      </c>
      <c r="O26" s="103" t="n">
        <f aca="false">O25</f>
        <v>0</v>
      </c>
      <c r="P26" s="102"/>
      <c r="Q26" s="103" t="n">
        <f aca="false">M26+J26+G26</f>
        <v>4.5155</v>
      </c>
      <c r="R26" s="103" t="n">
        <f aca="false">N26+K26+H26</f>
        <v>4.5155</v>
      </c>
      <c r="S26" s="103" t="n">
        <f aca="false">O26+L26+I26</f>
        <v>2.115</v>
      </c>
      <c r="T26" s="102"/>
      <c r="U26" s="37" t="n">
        <f aca="false">A27-A26</f>
        <v>31</v>
      </c>
      <c r="V26" s="104" t="n">
        <f aca="false">CHOOSE(F$3,A27+24,A26)</f>
        <v>37438</v>
      </c>
      <c r="W26" s="37" t="n">
        <f aca="false">V26-C$3</f>
        <v>508</v>
      </c>
      <c r="X26" s="105" t="n">
        <f aca="false">VLOOKUP($A26,[1]!Table,MATCH(X$4,[1]!Curves,0))</f>
        <v>0.052254912971558</v>
      </c>
      <c r="Y26" s="106" t="n">
        <f aca="false">1/(1+CHOOSE(F$3,(X27+($K$3/10000))/2,(X26+($K$3/10000))/2))^(2*W26/365.25)</f>
        <v>0.930768782706162</v>
      </c>
      <c r="Z26" s="37" t="n">
        <f aca="false">IF(AND(mthbeg&lt;=A26,mthend&gt;=A26),1,0)</f>
        <v>1</v>
      </c>
      <c r="AA26" s="37" t="n">
        <f aca="false">U26*Z26</f>
        <v>31</v>
      </c>
      <c r="AC26" s="90" t="n">
        <f aca="false">F26*G26</f>
        <v>479653.18103807</v>
      </c>
      <c r="AD26" s="90" t="n">
        <f aca="false">$F26*H26</f>
        <v>479653.18103807</v>
      </c>
      <c r="AE26" s="90" t="n">
        <f aca="false">$F26*I26</f>
        <v>226039.767802032</v>
      </c>
      <c r="AF26" s="90" t="n">
        <f aca="false">$F26*J26</f>
        <v>1335.93243381815</v>
      </c>
      <c r="AG26" s="90" t="n">
        <f aca="false">$F26*K26</f>
        <v>1335.93243381815</v>
      </c>
      <c r="AH26" s="90" t="n">
        <f aca="false">$F26*L26</f>
        <v>0</v>
      </c>
      <c r="AI26" s="90" t="n">
        <f aca="false">$F26*M26</f>
        <v>1603.11892058179</v>
      </c>
      <c r="AJ26" s="90" t="n">
        <f aca="false">$F26*N26</f>
        <v>1603.11892058179</v>
      </c>
      <c r="AK26" s="90" t="n">
        <f aca="false">F26*O26</f>
        <v>0</v>
      </c>
      <c r="AL26" s="94"/>
      <c r="AM26" s="90" t="n">
        <f aca="false">-CHOOSE($G$3,AC26-AE26,AE26-AC26)</f>
        <v>253613.413236038</v>
      </c>
      <c r="AN26" s="90" t="n">
        <f aca="false">-CHOOSE($G$3,AF26-AH26,AH26-AF26)</f>
        <v>1335.93243381815</v>
      </c>
      <c r="AO26" s="90" t="n">
        <f aca="false">-CHOOSE($G$3,AI26-AL26,AK26-AI26)</f>
        <v>1603.11892058179</v>
      </c>
      <c r="AP26" s="107" t="n">
        <f aca="false">SUM(AM26:AO26)</f>
        <v>256552.464590438</v>
      </c>
      <c r="AR26" s="90" t="n">
        <f aca="false">-CHOOSE($G$3,AD26-AC26,AC26-AD26)</f>
        <v>-0</v>
      </c>
      <c r="AS26" s="90" t="n">
        <f aca="false">-CHOOSE($G$3,AG26-AF26,AF26-AG26)</f>
        <v>-0</v>
      </c>
      <c r="AT26" s="90" t="n">
        <f aca="false">-CHOOSE($G$3,AJ26-AI26,AI26-AJ26:AJ27)</f>
        <v>-0</v>
      </c>
      <c r="AU26" s="107" t="n">
        <f aca="false">AR26+AS26+AT26</f>
        <v>-0</v>
      </c>
      <c r="AV26" s="107"/>
      <c r="AW26" s="91" t="n">
        <f aca="false">AU26+AP26</f>
        <v>256552.464590438</v>
      </c>
      <c r="AY26" s="91" t="n">
        <f aca="false">AK26+AH26+AE26</f>
        <v>226039.767802032</v>
      </c>
      <c r="AZ26" s="113"/>
      <c r="BA26" s="118" t="n">
        <f aca="false">'EO9904.1'!AW26</f>
        <v>165527.372279805</v>
      </c>
      <c r="BB26" s="118" t="n">
        <f aca="false">AW26-BA26</f>
        <v>91025.0923106337</v>
      </c>
      <c r="BC26" s="108"/>
      <c r="BD26" s="138" t="n">
        <f aca="false">A26</f>
        <v>37438</v>
      </c>
      <c r="BE26" s="119" t="n">
        <f aca="false">MONTH(BD26)</f>
        <v>7</v>
      </c>
      <c r="BF26" s="139" t="n">
        <f aca="false">VLOOKUP($BE$10:$BE$369,$BS$7:$BU$18,2)</f>
        <v>1079.384</v>
      </c>
      <c r="BG26" s="140" t="n">
        <f aca="false">VLOOKUP($BE$10:$BE$369,$BS$7:$BU$18,3)</f>
        <v>11147.0035</v>
      </c>
      <c r="BH26" s="141" t="n">
        <f aca="false">BF26/BG26</f>
        <v>0.0968317629038154</v>
      </c>
      <c r="BI26" s="36" t="n">
        <f aca="false">BI14</f>
        <v>0.0981</v>
      </c>
      <c r="BJ26" s="36" t="n">
        <f aca="false">BH26/BI26</f>
        <v>0.987071996980789</v>
      </c>
      <c r="BK26" s="31" t="n">
        <v>2.115</v>
      </c>
      <c r="BL26" s="142" t="n">
        <f aca="false">MAX((BJ26*BK26),BK26)</f>
        <v>2.115</v>
      </c>
      <c r="BN26" s="143" t="n">
        <v>36586</v>
      </c>
      <c r="BO26" s="119" t="n">
        <f aca="false">MONTH(BN26)</f>
        <v>3</v>
      </c>
      <c r="BP26" s="144" t="n">
        <f aca="false">640.929+51.727-18.65-15.899</f>
        <v>658.107</v>
      </c>
      <c r="BQ26" s="144" t="n">
        <f aca="false">2441.222+6670.169</f>
        <v>9111.391</v>
      </c>
      <c r="BR26" s="144"/>
    </row>
    <row r="27" customFormat="false" ht="12.75" hidden="false" customHeight="false" outlineLevel="0" collapsed="false">
      <c r="A27" s="25" t="n">
        <f aca="false">EDATE(A26,1)</f>
        <v>37469</v>
      </c>
      <c r="B27" s="114" t="n">
        <f aca="false">'EO9904.1 floor'!B27</f>
        <v>3704</v>
      </c>
      <c r="C27" s="110"/>
      <c r="D27" s="97" t="n">
        <f aca="false">B27+C27</f>
        <v>3704</v>
      </c>
      <c r="E27" s="86" t="n">
        <f aca="false">IF(Z27=0,0,IF(AND(Z27=1,$H$3=1),D27*U27,IF($H$3=2,D27,"N/A")))</f>
        <v>114824</v>
      </c>
      <c r="F27" s="86" t="n">
        <f aca="false">E27*Y27</f>
        <v>106387.75616212</v>
      </c>
      <c r="G27" s="98" t="n">
        <f aca="false">VLOOKUP($A27,[1]!Table,MATCH(G$4,[1]!Curves,0))</f>
        <v>4.493</v>
      </c>
      <c r="H27" s="115" t="n">
        <f aca="false">G27</f>
        <v>4.493</v>
      </c>
      <c r="I27" s="116" t="n">
        <f aca="false">BL27</f>
        <v>2.115</v>
      </c>
      <c r="J27" s="98" t="n">
        <f aca="false">VLOOKUP($A27,[1]!Table,MATCH(J$4,[1]!Curves,0))</f>
        <v>0.0125</v>
      </c>
      <c r="K27" s="115" t="n">
        <f aca="false">J27</f>
        <v>0.0125</v>
      </c>
      <c r="L27" s="103" t="n">
        <f aca="false">L26</f>
        <v>0</v>
      </c>
      <c r="M27" s="98" t="n">
        <f aca="false">VLOOKUP($A27,[1]!Table,MATCH(M$4,[1]!Curves,0))</f>
        <v>0.015</v>
      </c>
      <c r="N27" s="115" t="n">
        <f aca="false">M27</f>
        <v>0.015</v>
      </c>
      <c r="O27" s="103" t="n">
        <f aca="false">O26</f>
        <v>0</v>
      </c>
      <c r="P27" s="102"/>
      <c r="Q27" s="103" t="n">
        <f aca="false">M27+J27+G27</f>
        <v>4.5205</v>
      </c>
      <c r="R27" s="103" t="n">
        <f aca="false">N27+K27+H27</f>
        <v>4.5205</v>
      </c>
      <c r="S27" s="103" t="n">
        <f aca="false">O27+L27+I27</f>
        <v>2.115</v>
      </c>
      <c r="T27" s="102"/>
      <c r="U27" s="37" t="n">
        <f aca="false">A28-A27</f>
        <v>31</v>
      </c>
      <c r="V27" s="104" t="n">
        <f aca="false">CHOOSE(F$3,A28+24,A27)</f>
        <v>37469</v>
      </c>
      <c r="W27" s="37" t="n">
        <f aca="false">V27-C$3</f>
        <v>539</v>
      </c>
      <c r="X27" s="105" t="n">
        <f aca="false">VLOOKUP($A27,[1]!Table,MATCH(X$4,[1]!Curves,0))</f>
        <v>0.052385320125742</v>
      </c>
      <c r="Y27" s="106" t="n">
        <f aca="false">1/(1+CHOOSE(F$3,(X28+($K$3/10000))/2,(X27+($K$3/10000))/2))^(2*W27/365.25)</f>
        <v>0.926528915227823</v>
      </c>
      <c r="Z27" s="37" t="n">
        <f aca="false">IF(AND(mthbeg&lt;=A27,mthend&gt;=A27),1,0)</f>
        <v>1</v>
      </c>
      <c r="AA27" s="37" t="n">
        <f aca="false">U27*Z27</f>
        <v>31</v>
      </c>
      <c r="AC27" s="90" t="n">
        <f aca="false">F27*G27</f>
        <v>478000.188436403</v>
      </c>
      <c r="AD27" s="90" t="n">
        <f aca="false">$F27*H27</f>
        <v>478000.188436403</v>
      </c>
      <c r="AE27" s="90" t="n">
        <f aca="false">$F27*I27</f>
        <v>225010.104282883</v>
      </c>
      <c r="AF27" s="90" t="n">
        <f aca="false">$F27*J27</f>
        <v>1329.84695202649</v>
      </c>
      <c r="AG27" s="90" t="n">
        <f aca="false">$F27*K27</f>
        <v>1329.84695202649</v>
      </c>
      <c r="AH27" s="90" t="n">
        <f aca="false">$F27*L27</f>
        <v>0</v>
      </c>
      <c r="AI27" s="90" t="n">
        <f aca="false">$F27*M27</f>
        <v>1595.81634243179</v>
      </c>
      <c r="AJ27" s="90" t="n">
        <f aca="false">$F27*N27</f>
        <v>1595.81634243179</v>
      </c>
      <c r="AK27" s="90" t="n">
        <f aca="false">F27*O27</f>
        <v>0</v>
      </c>
      <c r="AL27" s="94"/>
      <c r="AM27" s="90" t="n">
        <f aca="false">-CHOOSE($G$3,AC27-AE27,AE27-AC27)</f>
        <v>252990.08415352</v>
      </c>
      <c r="AN27" s="90" t="n">
        <f aca="false">-CHOOSE($G$3,AF27-AH27,AH27-AF27)</f>
        <v>1329.84695202649</v>
      </c>
      <c r="AO27" s="90" t="n">
        <f aca="false">-CHOOSE($G$3,AI27-AL27,AK27-AI27)</f>
        <v>1595.81634243179</v>
      </c>
      <c r="AP27" s="107" t="n">
        <f aca="false">SUM(AM27:AO27)</f>
        <v>255915.747447979</v>
      </c>
      <c r="AR27" s="90" t="n">
        <f aca="false">-CHOOSE($G$3,AD27-AC27,AC27-AD27)</f>
        <v>-0</v>
      </c>
      <c r="AS27" s="90" t="n">
        <f aca="false">-CHOOSE($G$3,AG27-AF27,AF27-AG27)</f>
        <v>-0</v>
      </c>
      <c r="AT27" s="90" t="n">
        <f aca="false">-CHOOSE($G$3,AJ27-AI27,AI27-AJ27:AJ28)</f>
        <v>-0</v>
      </c>
      <c r="AU27" s="107" t="n">
        <f aca="false">AR27+AS27+AT27</f>
        <v>-0</v>
      </c>
      <c r="AV27" s="107"/>
      <c r="AW27" s="91" t="n">
        <f aca="false">AU27+AP27</f>
        <v>255915.747447979</v>
      </c>
      <c r="AY27" s="91" t="n">
        <f aca="false">AK27+AH27+AE27</f>
        <v>225010.104282883</v>
      </c>
      <c r="AZ27" s="113"/>
      <c r="BA27" s="118" t="n">
        <f aca="false">'EO9904.1'!AW27</f>
        <v>173071.601724536</v>
      </c>
      <c r="BB27" s="118" t="n">
        <f aca="false">AW27-BA27</f>
        <v>82844.1457234424</v>
      </c>
      <c r="BC27" s="108"/>
      <c r="BD27" s="138" t="n">
        <f aca="false">A27</f>
        <v>37469</v>
      </c>
      <c r="BE27" s="119" t="n">
        <f aca="false">MONTH(BD27)</f>
        <v>8</v>
      </c>
      <c r="BF27" s="139" t="n">
        <f aca="false">VLOOKUP($BE$10:$BE$369,$BS$7:$BU$18,2)</f>
        <v>1109.031</v>
      </c>
      <c r="BG27" s="140" t="n">
        <f aca="false">VLOOKUP($BE$10:$BE$369,$BS$7:$BU$18,3)</f>
        <v>11486.346</v>
      </c>
      <c r="BH27" s="141" t="n">
        <f aca="false">BF27/BG27</f>
        <v>0.096552115006809</v>
      </c>
      <c r="BI27" s="36" t="n">
        <f aca="false">BI15</f>
        <v>0.0991</v>
      </c>
      <c r="BJ27" s="36" t="n">
        <f aca="false">BH27/BI27</f>
        <v>0.974289757889091</v>
      </c>
      <c r="BK27" s="31" t="n">
        <v>2.115</v>
      </c>
      <c r="BL27" s="142" t="n">
        <f aca="false">MAX((BJ27*BK27),BK27)</f>
        <v>2.115</v>
      </c>
      <c r="BN27" s="143" t="n">
        <v>36617</v>
      </c>
      <c r="BO27" s="119" t="n">
        <f aca="false">MONTH(BN27)</f>
        <v>4</v>
      </c>
      <c r="BP27" s="144" t="n">
        <f aca="false">600.305+49.813-17.505-14.923</f>
        <v>617.69</v>
      </c>
      <c r="BQ27" s="144" t="n">
        <f aca="false">2364.186+6183.282</f>
        <v>8547.468</v>
      </c>
      <c r="BR27" s="144"/>
    </row>
    <row r="28" customFormat="false" ht="12.75" hidden="false" customHeight="false" outlineLevel="0" collapsed="false">
      <c r="A28" s="25" t="n">
        <f aca="false">EDATE(A27,1)</f>
        <v>37500</v>
      </c>
      <c r="B28" s="114" t="n">
        <f aca="false">'EO9904.1 floor'!B28</f>
        <v>3704</v>
      </c>
      <c r="C28" s="110"/>
      <c r="D28" s="97" t="n">
        <f aca="false">B28+C28</f>
        <v>3704</v>
      </c>
      <c r="E28" s="86" t="n">
        <f aca="false">IF(Z28=0,0,IF(AND(Z28=1,$H$3=1),D28*U28,IF($H$3=2,D28,"N/A")))</f>
        <v>111120</v>
      </c>
      <c r="F28" s="86" t="n">
        <f aca="false">E28*Y28</f>
        <v>102484.695591054</v>
      </c>
      <c r="G28" s="98" t="n">
        <f aca="false">VLOOKUP($A28,[1]!Table,MATCH(G$4,[1]!Curves,0))</f>
        <v>4.493</v>
      </c>
      <c r="H28" s="115" t="n">
        <f aca="false">G28</f>
        <v>4.493</v>
      </c>
      <c r="I28" s="116" t="n">
        <f aca="false">BL28</f>
        <v>2.115</v>
      </c>
      <c r="J28" s="98" t="n">
        <f aca="false">VLOOKUP($A28,[1]!Table,MATCH(J$4,[1]!Curves,0))</f>
        <v>0.0125</v>
      </c>
      <c r="K28" s="115" t="n">
        <f aca="false">J28</f>
        <v>0.0125</v>
      </c>
      <c r="L28" s="103" t="n">
        <f aca="false">L27</f>
        <v>0</v>
      </c>
      <c r="M28" s="98" t="n">
        <f aca="false">VLOOKUP($A28,[1]!Table,MATCH(M$4,[1]!Curves,0))</f>
        <v>0.015</v>
      </c>
      <c r="N28" s="115" t="n">
        <f aca="false">M28</f>
        <v>0.015</v>
      </c>
      <c r="O28" s="103" t="n">
        <f aca="false">O27</f>
        <v>0</v>
      </c>
      <c r="P28" s="102"/>
      <c r="Q28" s="103" t="n">
        <f aca="false">M28+J28+G28</f>
        <v>4.5205</v>
      </c>
      <c r="R28" s="103" t="n">
        <f aca="false">N28+K28+H28</f>
        <v>4.5205</v>
      </c>
      <c r="S28" s="103" t="n">
        <f aca="false">O28+L28+I28</f>
        <v>2.115</v>
      </c>
      <c r="T28" s="102"/>
      <c r="U28" s="37" t="n">
        <f aca="false">A29-A28</f>
        <v>30</v>
      </c>
      <c r="V28" s="104" t="n">
        <f aca="false">CHOOSE(F$3,A29+24,A28)</f>
        <v>37500</v>
      </c>
      <c r="W28" s="37" t="n">
        <f aca="false">V28-C$3</f>
        <v>570</v>
      </c>
      <c r="X28" s="105" t="n">
        <f aca="false">VLOOKUP($A28,[1]!Table,MATCH(X$4,[1]!Curves,0))</f>
        <v>0.052515727285598</v>
      </c>
      <c r="Y28" s="106" t="n">
        <f aca="false">1/(1+CHOOSE(F$3,(X29+($K$3/10000))/2,(X28+($K$3/10000))/2))^(2*W28/365.25)</f>
        <v>0.922288477241304</v>
      </c>
      <c r="Z28" s="37" t="n">
        <f aca="false">IF(AND(mthbeg&lt;=A28,mthend&gt;=A28),1,0)</f>
        <v>1</v>
      </c>
      <c r="AA28" s="37" t="n">
        <f aca="false">U28*Z28</f>
        <v>30</v>
      </c>
      <c r="AC28" s="90" t="n">
        <f aca="false">F28*G28</f>
        <v>460463.737290604</v>
      </c>
      <c r="AD28" s="90" t="n">
        <f aca="false">$F28*H28</f>
        <v>460463.737290604</v>
      </c>
      <c r="AE28" s="90" t="n">
        <f aca="false">$F28*I28</f>
        <v>216755.131175078</v>
      </c>
      <c r="AF28" s="90" t="n">
        <f aca="false">$F28*J28</f>
        <v>1281.05869488817</v>
      </c>
      <c r="AG28" s="90" t="n">
        <f aca="false">$F28*K28</f>
        <v>1281.05869488817</v>
      </c>
      <c r="AH28" s="90" t="n">
        <f aca="false">$F28*L28</f>
        <v>0</v>
      </c>
      <c r="AI28" s="90" t="n">
        <f aca="false">$F28*M28</f>
        <v>1537.2704338658</v>
      </c>
      <c r="AJ28" s="90" t="n">
        <f aca="false">$F28*N28</f>
        <v>1537.2704338658</v>
      </c>
      <c r="AK28" s="90" t="n">
        <f aca="false">F28*O28</f>
        <v>0</v>
      </c>
      <c r="AL28" s="94"/>
      <c r="AM28" s="90" t="n">
        <f aca="false">-CHOOSE($G$3,AC28-AE28,AE28-AC28)</f>
        <v>243708.606115526</v>
      </c>
      <c r="AN28" s="90" t="n">
        <f aca="false">-CHOOSE($G$3,AF28-AH28,AH28-AF28)</f>
        <v>1281.05869488817</v>
      </c>
      <c r="AO28" s="90" t="n">
        <f aca="false">-CHOOSE($G$3,AI28-AL28,AK28-AI28)</f>
        <v>1537.2704338658</v>
      </c>
      <c r="AP28" s="107" t="n">
        <f aca="false">SUM(AM28:AO28)</f>
        <v>246526.93524428</v>
      </c>
      <c r="AR28" s="90" t="n">
        <f aca="false">-CHOOSE($G$3,AD28-AC28,AC28-AD28)</f>
        <v>-0</v>
      </c>
      <c r="AS28" s="90" t="n">
        <f aca="false">-CHOOSE($G$3,AG28-AF28,AF28-AG28)</f>
        <v>-0</v>
      </c>
      <c r="AT28" s="90" t="n">
        <f aca="false">-CHOOSE($G$3,AJ28-AI28,AI28-AJ28:AJ29)</f>
        <v>-0</v>
      </c>
      <c r="AU28" s="107" t="n">
        <f aca="false">AR28+AS28+AT28</f>
        <v>-0</v>
      </c>
      <c r="AV28" s="107"/>
      <c r="AW28" s="91" t="n">
        <f aca="false">AU28+AP28</f>
        <v>246526.93524428</v>
      </c>
      <c r="AY28" s="91" t="n">
        <f aca="false">AK28+AH28+AE28</f>
        <v>216755.131175078</v>
      </c>
      <c r="AZ28" s="113"/>
      <c r="BA28" s="118" t="n">
        <f aca="false">'EO9904.1'!AW28</f>
        <v>173301.620244472</v>
      </c>
      <c r="BB28" s="118" t="n">
        <f aca="false">AW28-BA28</f>
        <v>73225.3149998078</v>
      </c>
      <c r="BC28" s="108"/>
      <c r="BD28" s="138" t="n">
        <f aca="false">A28</f>
        <v>37500</v>
      </c>
      <c r="BE28" s="119" t="n">
        <f aca="false">MONTH(BD28)</f>
        <v>9</v>
      </c>
      <c r="BF28" s="139" t="n">
        <f aca="false">VLOOKUP($BE$10:$BE$369,$BS$7:$BU$18,2)</f>
        <v>998.16</v>
      </c>
      <c r="BG28" s="140" t="n">
        <f aca="false">VLOOKUP($BE$10:$BE$369,$BS$7:$BU$18,3)</f>
        <v>10141.4155</v>
      </c>
      <c r="BH28" s="141" t="n">
        <f aca="false">BF28/BG28</f>
        <v>0.0984241302409905</v>
      </c>
      <c r="BI28" s="36" t="n">
        <f aca="false">BI16</f>
        <v>0.1009</v>
      </c>
      <c r="BJ28" s="36" t="n">
        <f aca="false">BH28/BI28</f>
        <v>0.975462143121809</v>
      </c>
      <c r="BK28" s="31" t="n">
        <v>2.115</v>
      </c>
      <c r="BL28" s="142" t="n">
        <f aca="false">MAX((BJ28*BK28),BK28)</f>
        <v>2.115</v>
      </c>
      <c r="BN28" s="143" t="n">
        <v>36647</v>
      </c>
      <c r="BO28" s="119" t="n">
        <f aca="false">MONTH(BN28)</f>
        <v>5</v>
      </c>
      <c r="BP28" s="144" t="n">
        <f aca="false">64.117+643.354-19.049-16.239</f>
        <v>672.183</v>
      </c>
      <c r="BQ28" s="144" t="n">
        <f aca="false">2402.379+6735.077</f>
        <v>9137.456</v>
      </c>
      <c r="BR28" s="144"/>
    </row>
    <row r="29" customFormat="false" ht="12.75" hidden="false" customHeight="false" outlineLevel="0" collapsed="false">
      <c r="A29" s="25" t="n">
        <f aca="false">EDATE(A28,1)</f>
        <v>37530</v>
      </c>
      <c r="B29" s="114" t="n">
        <f aca="false">'EO9904.1 floor'!B29</f>
        <v>3704</v>
      </c>
      <c r="C29" s="110"/>
      <c r="D29" s="97" t="n">
        <f aca="false">B29+C29</f>
        <v>3704</v>
      </c>
      <c r="E29" s="86" t="n">
        <f aca="false">IF(Z29=0,0,IF(AND(Z29=1,$H$3=1),D29*U29,IF($H$3=2,D29,"N/A")))</f>
        <v>114824</v>
      </c>
      <c r="F29" s="86" t="n">
        <f aca="false">E29*Y29</f>
        <v>105428.22127416</v>
      </c>
      <c r="G29" s="98" t="n">
        <f aca="false">VLOOKUP($A29,[1]!Table,MATCH(G$4,[1]!Curves,0))</f>
        <v>4.493</v>
      </c>
      <c r="H29" s="115" t="n">
        <f aca="false">G29</f>
        <v>4.493</v>
      </c>
      <c r="I29" s="116" t="n">
        <f aca="false">BL29</f>
        <v>2.115</v>
      </c>
      <c r="J29" s="98" t="n">
        <f aca="false">VLOOKUP($A29,[1]!Table,MATCH(J$4,[1]!Curves,0))</f>
        <v>0.0125</v>
      </c>
      <c r="K29" s="115" t="n">
        <f aca="false">J29</f>
        <v>0.0125</v>
      </c>
      <c r="L29" s="103" t="n">
        <f aca="false">L28</f>
        <v>0</v>
      </c>
      <c r="M29" s="98" t="n">
        <f aca="false">VLOOKUP($A29,[1]!Table,MATCH(M$4,[1]!Curves,0))</f>
        <v>0.015</v>
      </c>
      <c r="N29" s="115" t="n">
        <f aca="false">M29</f>
        <v>0.015</v>
      </c>
      <c r="O29" s="103" t="n">
        <f aca="false">O28</f>
        <v>0</v>
      </c>
      <c r="P29" s="102"/>
      <c r="Q29" s="103" t="n">
        <f aca="false">M29+J29+G29</f>
        <v>4.5205</v>
      </c>
      <c r="R29" s="103" t="n">
        <f aca="false">N29+K29+H29</f>
        <v>4.5205</v>
      </c>
      <c r="S29" s="103" t="n">
        <f aca="false">O29+L29+I29</f>
        <v>2.115</v>
      </c>
      <c r="T29" s="102"/>
      <c r="U29" s="37" t="n">
        <f aca="false">A30-A29</f>
        <v>31</v>
      </c>
      <c r="V29" s="104" t="n">
        <f aca="false">CHOOSE(F$3,A30+24,A29)</f>
        <v>37530</v>
      </c>
      <c r="W29" s="37" t="n">
        <f aca="false">V29-C$3</f>
        <v>600</v>
      </c>
      <c r="X29" s="105" t="n">
        <f aca="false">VLOOKUP($A29,[1]!Table,MATCH(X$4,[1]!Curves,0))</f>
        <v>0.052650172118263</v>
      </c>
      <c r="Y29" s="106" t="n">
        <f aca="false">1/(1+CHOOSE(F$3,(X30+($K$3/10000))/2,(X29+($K$3/10000))/2))^(2*W29/365.25)</f>
        <v>0.918172344406746</v>
      </c>
      <c r="Z29" s="37" t="n">
        <f aca="false">IF(AND(mthbeg&lt;=A29,mthend&gt;=A29),1,0)</f>
        <v>1</v>
      </c>
      <c r="AA29" s="37" t="n">
        <f aca="false">U29*Z29</f>
        <v>31</v>
      </c>
      <c r="AC29" s="90" t="n">
        <f aca="false">F29*G29</f>
        <v>473688.998184802</v>
      </c>
      <c r="AD29" s="90" t="n">
        <f aca="false">$F29*H29</f>
        <v>473688.998184802</v>
      </c>
      <c r="AE29" s="90" t="n">
        <f aca="false">$F29*I29</f>
        <v>222980.687994849</v>
      </c>
      <c r="AF29" s="90" t="n">
        <f aca="false">$F29*J29</f>
        <v>1317.852765927</v>
      </c>
      <c r="AG29" s="90" t="n">
        <f aca="false">$F29*K29</f>
        <v>1317.852765927</v>
      </c>
      <c r="AH29" s="90" t="n">
        <f aca="false">$F29*L29</f>
        <v>0</v>
      </c>
      <c r="AI29" s="90" t="n">
        <f aca="false">$F29*M29</f>
        <v>1581.4233191124</v>
      </c>
      <c r="AJ29" s="90" t="n">
        <f aca="false">$F29*N29</f>
        <v>1581.4233191124</v>
      </c>
      <c r="AK29" s="90" t="n">
        <f aca="false">F29*O29</f>
        <v>0</v>
      </c>
      <c r="AL29" s="94"/>
      <c r="AM29" s="90" t="n">
        <f aca="false">-CHOOSE($G$3,AC29-AE29,AE29-AC29)</f>
        <v>250708.310189953</v>
      </c>
      <c r="AN29" s="90" t="n">
        <f aca="false">-CHOOSE($G$3,AF29-AH29,AH29-AF29)</f>
        <v>1317.852765927</v>
      </c>
      <c r="AO29" s="90" t="n">
        <f aca="false">-CHOOSE($G$3,AI29-AL29,AK29-AI29)</f>
        <v>1581.4233191124</v>
      </c>
      <c r="AP29" s="107" t="n">
        <f aca="false">SUM(AM29:AO29)</f>
        <v>253607.586274992</v>
      </c>
      <c r="AR29" s="90" t="n">
        <f aca="false">-CHOOSE($G$3,AD29-AC29,AC29-AD29)</f>
        <v>-0</v>
      </c>
      <c r="AS29" s="90" t="n">
        <f aca="false">-CHOOSE($G$3,AG29-AF29,AF29-AG29)</f>
        <v>-0</v>
      </c>
      <c r="AT29" s="90" t="n">
        <f aca="false">-CHOOSE($G$3,AJ29-AI29,AI29-AJ29:AJ30)</f>
        <v>-0</v>
      </c>
      <c r="AU29" s="107" t="n">
        <f aca="false">AR29+AS29+AT29</f>
        <v>-0</v>
      </c>
      <c r="AV29" s="107"/>
      <c r="AW29" s="91" t="n">
        <f aca="false">AU29+AP29</f>
        <v>253607.586274992</v>
      </c>
      <c r="AY29" s="91" t="n">
        <f aca="false">AK29+AH29+AE29</f>
        <v>222980.687994849</v>
      </c>
      <c r="AZ29" s="113"/>
      <c r="BA29" s="118" t="n">
        <f aca="false">'EO9904.1'!AW29</f>
        <v>178584.8640163</v>
      </c>
      <c r="BB29" s="118" t="n">
        <f aca="false">AW29-BA29</f>
        <v>75022.7222586924</v>
      </c>
      <c r="BC29" s="108"/>
      <c r="BD29" s="138" t="n">
        <f aca="false">A29</f>
        <v>37530</v>
      </c>
      <c r="BE29" s="119" t="n">
        <f aca="false">MONTH(BD29)</f>
        <v>10</v>
      </c>
      <c r="BF29" s="139" t="n">
        <f aca="false">VLOOKUP($BE$10:$BE$369,$BS$7:$BU$18,2)</f>
        <v>697.9385</v>
      </c>
      <c r="BG29" s="140" t="n">
        <f aca="false">VLOOKUP($BE$10:$BE$369,$BS$7:$BU$18,3)</f>
        <v>9529.3095</v>
      </c>
      <c r="BH29" s="141" t="n">
        <f aca="false">BF29/BG29</f>
        <v>0.0732412458636169</v>
      </c>
      <c r="BI29" s="36" t="n">
        <f aca="false">BI17</f>
        <v>0.1035</v>
      </c>
      <c r="BJ29" s="36" t="n">
        <f aca="false">BH29/BI29</f>
        <v>0.707644887571178</v>
      </c>
      <c r="BK29" s="31" t="n">
        <v>2.115</v>
      </c>
      <c r="BL29" s="142" t="n">
        <f aca="false">MAX((BJ29*BK29),BK29)</f>
        <v>2.115</v>
      </c>
      <c r="BN29" s="143" t="n">
        <v>36678</v>
      </c>
      <c r="BO29" s="119" t="n">
        <f aca="false">MONTH(BN29)</f>
        <v>6</v>
      </c>
      <c r="BP29" s="144" t="n">
        <v>1041.363</v>
      </c>
      <c r="BQ29" s="144" t="n">
        <v>10661.053</v>
      </c>
      <c r="BR29" s="144"/>
    </row>
    <row r="30" customFormat="false" ht="12.75" hidden="false" customHeight="false" outlineLevel="0" collapsed="false">
      <c r="A30" s="25" t="n">
        <f aca="false">EDATE(A29,1)</f>
        <v>37561</v>
      </c>
      <c r="B30" s="114" t="n">
        <f aca="false">'EO9904.1 floor'!B30</f>
        <v>3704</v>
      </c>
      <c r="C30" s="110"/>
      <c r="D30" s="97" t="n">
        <f aca="false">B30+C30</f>
        <v>3704</v>
      </c>
      <c r="E30" s="86" t="n">
        <f aca="false">IF(Z30=0,0,IF(AND(Z30=1,$H$3=1),D30*U30,IF($H$3=2,D30,"N/A")))</f>
        <v>111120</v>
      </c>
      <c r="F30" s="86" t="n">
        <f aca="false">E30*Y30</f>
        <v>101552.512800438</v>
      </c>
      <c r="G30" s="98" t="n">
        <f aca="false">VLOOKUP($A30,[1]!Table,MATCH(G$4,[1]!Curves,0))</f>
        <v>4.623</v>
      </c>
      <c r="H30" s="115" t="n">
        <f aca="false">G30</f>
        <v>4.623</v>
      </c>
      <c r="I30" s="116" t="n">
        <f aca="false">BL30</f>
        <v>2.115</v>
      </c>
      <c r="J30" s="98" t="n">
        <f aca="false">VLOOKUP($A30,[1]!Table,MATCH(J$4,[1]!Curves,0))</f>
        <v>0.02</v>
      </c>
      <c r="K30" s="115" t="n">
        <f aca="false">J30</f>
        <v>0.02</v>
      </c>
      <c r="L30" s="103" t="n">
        <f aca="false">L29</f>
        <v>0</v>
      </c>
      <c r="M30" s="98" t="n">
        <f aca="false">VLOOKUP($A30,[1]!Table,MATCH(M$4,[1]!Curves,0))</f>
        <v>0.015</v>
      </c>
      <c r="N30" s="115" t="n">
        <f aca="false">M30</f>
        <v>0.015</v>
      </c>
      <c r="O30" s="103" t="n">
        <f aca="false">O29</f>
        <v>0</v>
      </c>
      <c r="P30" s="102"/>
      <c r="Q30" s="103" t="n">
        <f aca="false">M30+J30+G30</f>
        <v>4.658</v>
      </c>
      <c r="R30" s="103" t="n">
        <f aca="false">N30+K30+H30</f>
        <v>4.658</v>
      </c>
      <c r="S30" s="103" t="n">
        <f aca="false">O30+L30+I30</f>
        <v>2.115</v>
      </c>
      <c r="T30" s="102"/>
      <c r="U30" s="37" t="n">
        <f aca="false">A31-A30</f>
        <v>30</v>
      </c>
      <c r="V30" s="104" t="n">
        <f aca="false">CHOOSE(F$3,A31+24,A30)</f>
        <v>37561</v>
      </c>
      <c r="W30" s="37" t="n">
        <f aca="false">V30-C$3</f>
        <v>631</v>
      </c>
      <c r="X30" s="105" t="n">
        <f aca="false">VLOOKUP($A30,[1]!Table,MATCH(X$4,[1]!Curves,0))</f>
        <v>0.052800900403111</v>
      </c>
      <c r="Y30" s="106" t="n">
        <f aca="false">1/(1+CHOOSE(F$3,(X31+($K$3/10000))/2,(X30+($K$3/10000))/2))^(2*W30/365.25)</f>
        <v>0.913899503243687</v>
      </c>
      <c r="Z30" s="37" t="n">
        <f aca="false">IF(AND(mthbeg&lt;=A30,mthend&gt;=A30),1,0)</f>
        <v>1</v>
      </c>
      <c r="AA30" s="37" t="n">
        <f aca="false">U30*Z30</f>
        <v>30</v>
      </c>
      <c r="AC30" s="90" t="n">
        <f aca="false">F30*G30</f>
        <v>469477.266676427</v>
      </c>
      <c r="AD30" s="90" t="n">
        <f aca="false">$F30*H30</f>
        <v>469477.266676427</v>
      </c>
      <c r="AE30" s="90" t="n">
        <f aca="false">$F30*I30</f>
        <v>214783.564572927</v>
      </c>
      <c r="AF30" s="90" t="n">
        <f aca="false">$F30*J30</f>
        <v>2031.05025600877</v>
      </c>
      <c r="AG30" s="90" t="n">
        <f aca="false">$F30*K30</f>
        <v>2031.05025600877</v>
      </c>
      <c r="AH30" s="90" t="n">
        <f aca="false">$F30*L30</f>
        <v>0</v>
      </c>
      <c r="AI30" s="90" t="n">
        <f aca="false">$F30*M30</f>
        <v>1523.28769200658</v>
      </c>
      <c r="AJ30" s="90" t="n">
        <f aca="false">$F30*N30</f>
        <v>1523.28769200658</v>
      </c>
      <c r="AK30" s="90" t="n">
        <f aca="false">F30*O30</f>
        <v>0</v>
      </c>
      <c r="AL30" s="94"/>
      <c r="AM30" s="90" t="n">
        <f aca="false">-CHOOSE($G$3,AC30-AE30,AE30-AC30)</f>
        <v>254693.7021035</v>
      </c>
      <c r="AN30" s="90" t="n">
        <f aca="false">-CHOOSE($G$3,AF30-AH30,AH30-AF30)</f>
        <v>2031.05025600877</v>
      </c>
      <c r="AO30" s="90" t="n">
        <f aca="false">-CHOOSE($G$3,AI30-AL30,AK30-AI30)</f>
        <v>1523.28769200658</v>
      </c>
      <c r="AP30" s="107" t="n">
        <f aca="false">SUM(AM30:AO30)</f>
        <v>258248.040051515</v>
      </c>
      <c r="AR30" s="90" t="n">
        <f aca="false">-CHOOSE($G$3,AD30-AC30,AC30-AD30)</f>
        <v>-0</v>
      </c>
      <c r="AS30" s="90" t="n">
        <f aca="false">-CHOOSE($G$3,AG30-AF30,AF30-AG30)</f>
        <v>-0</v>
      </c>
      <c r="AT30" s="90" t="n">
        <f aca="false">-CHOOSE($G$3,AJ30-AI30,AI30-AJ30:AJ31)</f>
        <v>-0</v>
      </c>
      <c r="AU30" s="107" t="n">
        <f aca="false">AR30+AS30+AT30</f>
        <v>-0</v>
      </c>
      <c r="AV30" s="107"/>
      <c r="AW30" s="91" t="n">
        <f aca="false">AU30+AP30</f>
        <v>258248.040051515</v>
      </c>
      <c r="AY30" s="91" t="n">
        <f aca="false">AK30+AH30+AE30</f>
        <v>214783.564572927</v>
      </c>
      <c r="AZ30" s="113"/>
      <c r="BA30" s="118" t="n">
        <f aca="false">'EO9904.1'!AW30</f>
        <v>185546.596137681</v>
      </c>
      <c r="BB30" s="118" t="n">
        <f aca="false">AW30-BA30</f>
        <v>72701.4439138339</v>
      </c>
      <c r="BC30" s="108"/>
      <c r="BD30" s="138" t="n">
        <f aca="false">A30</f>
        <v>37561</v>
      </c>
      <c r="BE30" s="119" t="n">
        <f aca="false">MONTH(BD30)</f>
        <v>11</v>
      </c>
      <c r="BF30" s="139" t="n">
        <f aca="false">VLOOKUP($BE$10:$BE$369,$BS$7:$BU$18,2)</f>
        <v>632.9505</v>
      </c>
      <c r="BG30" s="140" t="n">
        <f aca="false">VLOOKUP($BE$10:$BE$369,$BS$7:$BU$18,3)</f>
        <v>8729.326</v>
      </c>
      <c r="BH30" s="141" t="n">
        <f aca="false">BF30/BG30</f>
        <v>0.0725085189853146</v>
      </c>
      <c r="BI30" s="36" t="n">
        <f aca="false">BI18</f>
        <v>0.0778</v>
      </c>
      <c r="BJ30" s="36" t="n">
        <f aca="false">BH30/BI30</f>
        <v>0.931986105209699</v>
      </c>
      <c r="BK30" s="31" t="n">
        <v>2.115</v>
      </c>
      <c r="BL30" s="142" t="n">
        <f aca="false">MAX((BJ30*BK30),BK30)</f>
        <v>2.115</v>
      </c>
      <c r="BN30" s="143" t="n">
        <v>36708</v>
      </c>
      <c r="BO30" s="119" t="n">
        <f aca="false">MONTH(BN30)</f>
        <v>7</v>
      </c>
      <c r="BP30" s="144" t="n">
        <v>1049.826</v>
      </c>
      <c r="BQ30" s="144" t="n">
        <v>10805.523</v>
      </c>
      <c r="BR30" s="144"/>
    </row>
    <row r="31" customFormat="false" ht="12.75" hidden="false" customHeight="false" outlineLevel="0" collapsed="false">
      <c r="A31" s="25" t="n">
        <f aca="false">EDATE(A30,1)</f>
        <v>37591</v>
      </c>
      <c r="B31" s="114" t="n">
        <f aca="false">'EO9904.1 floor'!B31</f>
        <v>4288</v>
      </c>
      <c r="C31" s="110"/>
      <c r="D31" s="97" t="n">
        <f aca="false">B31+C31</f>
        <v>4288</v>
      </c>
      <c r="E31" s="86" t="n">
        <f aca="false">IF(Z31=0,0,IF(AND(Z31=1,$H$3=1),D31*U31,IF($H$3=2,D31,"N/A")))</f>
        <v>132928</v>
      </c>
      <c r="F31" s="86" t="n">
        <f aca="false">E31*Y31</f>
        <v>120932.823505415</v>
      </c>
      <c r="G31" s="98" t="n">
        <f aca="false">VLOOKUP($A31,[1]!Table,MATCH(G$4,[1]!Curves,0))</f>
        <v>4.725</v>
      </c>
      <c r="H31" s="115" t="n">
        <f aca="false">G31</f>
        <v>4.725</v>
      </c>
      <c r="I31" s="116" t="n">
        <f aca="false">BL31</f>
        <v>2.115</v>
      </c>
      <c r="J31" s="98" t="n">
        <f aca="false">VLOOKUP($A31,[1]!Table,MATCH(J$4,[1]!Curves,0))</f>
        <v>0.02</v>
      </c>
      <c r="K31" s="115" t="n">
        <f aca="false">J31</f>
        <v>0.02</v>
      </c>
      <c r="L31" s="103" t="n">
        <f aca="false">L30</f>
        <v>0</v>
      </c>
      <c r="M31" s="98" t="n">
        <f aca="false">VLOOKUP($A31,[1]!Table,MATCH(M$4,[1]!Curves,0))</f>
        <v>0.015</v>
      </c>
      <c r="N31" s="115" t="n">
        <f aca="false">M31</f>
        <v>0.015</v>
      </c>
      <c r="O31" s="103" t="n">
        <f aca="false">O30</f>
        <v>0</v>
      </c>
      <c r="P31" s="102"/>
      <c r="Q31" s="103" t="n">
        <f aca="false">M31+J31+G31</f>
        <v>4.76</v>
      </c>
      <c r="R31" s="103" t="n">
        <f aca="false">N31+K31+H31</f>
        <v>4.76</v>
      </c>
      <c r="S31" s="103" t="n">
        <f aca="false">O31+L31+I31</f>
        <v>2.115</v>
      </c>
      <c r="T31" s="102"/>
      <c r="U31" s="37" t="n">
        <f aca="false">A32-A31</f>
        <v>31</v>
      </c>
      <c r="V31" s="104" t="n">
        <f aca="false">CHOOSE(F$3,A32+24,A31)</f>
        <v>37591</v>
      </c>
      <c r="W31" s="37" t="n">
        <f aca="false">V31-C$3</f>
        <v>661</v>
      </c>
      <c r="X31" s="105" t="n">
        <f aca="false">VLOOKUP($A31,[1]!Table,MATCH(X$4,[1]!Curves,0))</f>
        <v>0.052946766492433</v>
      </c>
      <c r="Y31" s="106" t="n">
        <f aca="false">1/(1+CHOOSE(F$3,(X32+($K$3/10000))/2,(X31+($K$3/10000))/2))^(2*W31/365.25)</f>
        <v>0.909761852321672</v>
      </c>
      <c r="Z31" s="37" t="n">
        <f aca="false">IF(AND(mthbeg&lt;=A31,mthend&gt;=A31),1,0)</f>
        <v>1</v>
      </c>
      <c r="AA31" s="37" t="n">
        <f aca="false">U31*Z31</f>
        <v>31</v>
      </c>
      <c r="AC31" s="90" t="n">
        <f aca="false">F31*G31</f>
        <v>571407.591063087</v>
      </c>
      <c r="AD31" s="90" t="n">
        <f aca="false">$F31*H31</f>
        <v>571407.591063087</v>
      </c>
      <c r="AE31" s="90" t="n">
        <f aca="false">$F31*I31</f>
        <v>255772.921713953</v>
      </c>
      <c r="AF31" s="90" t="n">
        <f aca="false">$F31*J31</f>
        <v>2418.6564701083</v>
      </c>
      <c r="AG31" s="90" t="n">
        <f aca="false">$F31*K31</f>
        <v>2418.6564701083</v>
      </c>
      <c r="AH31" s="90" t="n">
        <f aca="false">$F31*L31</f>
        <v>0</v>
      </c>
      <c r="AI31" s="90" t="n">
        <f aca="false">$F31*M31</f>
        <v>1813.99235258123</v>
      </c>
      <c r="AJ31" s="90" t="n">
        <f aca="false">$F31*N31</f>
        <v>1813.99235258123</v>
      </c>
      <c r="AK31" s="90" t="n">
        <f aca="false">F31*O31</f>
        <v>0</v>
      </c>
      <c r="AL31" s="94"/>
      <c r="AM31" s="90" t="n">
        <f aca="false">-CHOOSE($G$3,AC31-AE31,AE31-AC31)</f>
        <v>315634.669349134</v>
      </c>
      <c r="AN31" s="90" t="n">
        <f aca="false">-CHOOSE($G$3,AF31-AH31,AH31-AF31)</f>
        <v>2418.6564701083</v>
      </c>
      <c r="AO31" s="90" t="n">
        <f aca="false">-CHOOSE($G$3,AI31-AL31,AK31-AI31)</f>
        <v>1813.99235258123</v>
      </c>
      <c r="AP31" s="107" t="n">
        <f aca="false">SUM(AM31:AO31)</f>
        <v>319867.318171823</v>
      </c>
      <c r="AR31" s="90" t="n">
        <f aca="false">-CHOOSE($G$3,AD31-AC31,AC31-AD31)</f>
        <v>-0</v>
      </c>
      <c r="AS31" s="90" t="n">
        <f aca="false">-CHOOSE($G$3,AG31-AF31,AF31-AG31)</f>
        <v>-0</v>
      </c>
      <c r="AT31" s="90" t="n">
        <f aca="false">-CHOOSE($G$3,AJ31-AI31,AI31-AJ31:AJ32)</f>
        <v>-0</v>
      </c>
      <c r="AU31" s="107" t="n">
        <f aca="false">AR31+AS31+AT31</f>
        <v>-0</v>
      </c>
      <c r="AV31" s="107"/>
      <c r="AW31" s="91" t="n">
        <f aca="false">AU31+AP31</f>
        <v>319867.318171823</v>
      </c>
      <c r="AY31" s="91" t="n">
        <f aca="false">AK31+AH31+AE31</f>
        <v>255772.921713953</v>
      </c>
      <c r="AZ31" s="113"/>
      <c r="BA31" s="118" t="n">
        <f aca="false">'EO9904.1'!AW31</f>
        <v>229324.913213319</v>
      </c>
      <c r="BB31" s="118" t="n">
        <f aca="false">AW31-BA31</f>
        <v>90542.4049585044</v>
      </c>
      <c r="BC31" s="108"/>
      <c r="BD31" s="138" t="n">
        <f aca="false">A31</f>
        <v>37591</v>
      </c>
      <c r="BE31" s="119" t="n">
        <f aca="false">MONTH(BD31)</f>
        <v>12</v>
      </c>
      <c r="BF31" s="139" t="n">
        <f aca="false">VLOOKUP($BE$10:$BE$369,$BS$7:$BU$18,2)</f>
        <v>668.964</v>
      </c>
      <c r="BG31" s="140" t="n">
        <f aca="false">VLOOKUP($BE$10:$BE$369,$BS$7:$BU$18,3)</f>
        <v>9251.2415</v>
      </c>
      <c r="BH31" s="141" t="n">
        <f aca="false">BF31/BG31</f>
        <v>0.0723107271602411</v>
      </c>
      <c r="BI31" s="36" t="n">
        <f aca="false">BI19</f>
        <v>0.0779</v>
      </c>
      <c r="BJ31" s="36" t="n">
        <f aca="false">BH31/BI31</f>
        <v>0.928250669579475</v>
      </c>
      <c r="BK31" s="31" t="n">
        <v>2.115</v>
      </c>
      <c r="BL31" s="142" t="n">
        <f aca="false">MAX((BJ31*BK31),BK31)</f>
        <v>2.115</v>
      </c>
      <c r="BN31" s="143" t="n">
        <v>36739</v>
      </c>
      <c r="BO31" s="119" t="n">
        <f aca="false">MONTH(BN31)</f>
        <v>8</v>
      </c>
      <c r="BP31" s="144" t="n">
        <v>1127.371</v>
      </c>
      <c r="BQ31" s="144" t="n">
        <v>11560.818</v>
      </c>
      <c r="BR31" s="144"/>
    </row>
    <row r="32" customFormat="false" ht="12.75" hidden="false" customHeight="false" outlineLevel="0" collapsed="false">
      <c r="A32" s="25" t="n">
        <f aca="false">EDATE(A31,1)</f>
        <v>37622</v>
      </c>
      <c r="B32" s="114" t="n">
        <f aca="false">'EO9904.1 floor'!B32</f>
        <v>4288</v>
      </c>
      <c r="C32" s="110"/>
      <c r="D32" s="97" t="n">
        <f aca="false">B32+C32</f>
        <v>4288</v>
      </c>
      <c r="E32" s="86" t="n">
        <f aca="false">IF(Z32=0,0,IF(AND(Z32=1,$H$3=1),D32*U32,IF($H$3=2,D32,"N/A")))</f>
        <v>132928</v>
      </c>
      <c r="F32" s="86" t="n">
        <f aca="false">E32*Y32</f>
        <v>120360.958068176</v>
      </c>
      <c r="G32" s="98" t="n">
        <f aca="false">VLOOKUP($A32,[1]!Table,MATCH(G$4,[1]!Curves,0))</f>
        <v>4.768</v>
      </c>
      <c r="H32" s="115" t="n">
        <f aca="false">G32</f>
        <v>4.768</v>
      </c>
      <c r="I32" s="116" t="n">
        <f aca="false">BL32</f>
        <v>2.115</v>
      </c>
      <c r="J32" s="98" t="n">
        <f aca="false">VLOOKUP($A32,[1]!Table,MATCH(J$4,[1]!Curves,0))</f>
        <v>0.02</v>
      </c>
      <c r="K32" s="115" t="n">
        <f aca="false">J32</f>
        <v>0.02</v>
      </c>
      <c r="L32" s="103" t="n">
        <f aca="false">L31</f>
        <v>0</v>
      </c>
      <c r="M32" s="98" t="n">
        <f aca="false">VLOOKUP($A32,[1]!Table,MATCH(M$4,[1]!Curves,0))</f>
        <v>0.02</v>
      </c>
      <c r="N32" s="115" t="n">
        <f aca="false">M32</f>
        <v>0.02</v>
      </c>
      <c r="O32" s="103" t="n">
        <f aca="false">O31</f>
        <v>0</v>
      </c>
      <c r="P32" s="102"/>
      <c r="Q32" s="103" t="n">
        <f aca="false">M32+J32+G32</f>
        <v>4.808</v>
      </c>
      <c r="R32" s="103" t="n">
        <f aca="false">N32+K32+H32</f>
        <v>4.808</v>
      </c>
      <c r="S32" s="103" t="n">
        <f aca="false">O32+L32+I32</f>
        <v>2.115</v>
      </c>
      <c r="T32" s="102"/>
      <c r="U32" s="37" t="n">
        <f aca="false">A33-A32</f>
        <v>31</v>
      </c>
      <c r="V32" s="104" t="n">
        <f aca="false">CHOOSE(F$3,A33+24,A32)</f>
        <v>37622</v>
      </c>
      <c r="W32" s="37" t="n">
        <f aca="false">V32-C$3</f>
        <v>692</v>
      </c>
      <c r="X32" s="105" t="n">
        <f aca="false">VLOOKUP($A32,[1]!Table,MATCH(X$4,[1]!Curves,0))</f>
        <v>0.053111848498085</v>
      </c>
      <c r="Y32" s="106" t="n">
        <f aca="false">1/(1+CHOOSE(F$3,(X33+($K$3/10000))/2,(X32+($K$3/10000))/2))^(2*W32/365.25)</f>
        <v>0.905459783252406</v>
      </c>
      <c r="Z32" s="37" t="n">
        <f aca="false">IF(AND(mthbeg&lt;=A32,mthend&gt;=A32),1,0)</f>
        <v>1</v>
      </c>
      <c r="AA32" s="37" t="n">
        <f aca="false">U32*Z32</f>
        <v>31</v>
      </c>
      <c r="AC32" s="90" t="n">
        <f aca="false">F32*G32</f>
        <v>573881.048069062</v>
      </c>
      <c r="AD32" s="90" t="n">
        <f aca="false">$F32*H32</f>
        <v>573881.048069062</v>
      </c>
      <c r="AE32" s="90" t="n">
        <f aca="false">$F32*I32</f>
        <v>254563.426314192</v>
      </c>
      <c r="AF32" s="90" t="n">
        <f aca="false">$F32*J32</f>
        <v>2407.21916136352</v>
      </c>
      <c r="AG32" s="90" t="n">
        <f aca="false">$F32*K32</f>
        <v>2407.21916136352</v>
      </c>
      <c r="AH32" s="90" t="n">
        <f aca="false">$F32*L32</f>
        <v>0</v>
      </c>
      <c r="AI32" s="90" t="n">
        <f aca="false">$F32*M32</f>
        <v>2407.21916136352</v>
      </c>
      <c r="AJ32" s="90" t="n">
        <f aca="false">$F32*N32</f>
        <v>2407.21916136352</v>
      </c>
      <c r="AK32" s="90" t="n">
        <f aca="false">F32*O32</f>
        <v>0</v>
      </c>
      <c r="AL32" s="94"/>
      <c r="AM32" s="90" t="n">
        <f aca="false">-CHOOSE($G$3,AC32-AE32,AE32-AC32)</f>
        <v>319317.62175487</v>
      </c>
      <c r="AN32" s="90" t="n">
        <f aca="false">-CHOOSE($G$3,AF32-AH32,AH32-AF32)</f>
        <v>2407.21916136352</v>
      </c>
      <c r="AO32" s="90" t="n">
        <f aca="false">-CHOOSE($G$3,AI32-AL32,AK32-AI32)</f>
        <v>2407.21916136352</v>
      </c>
      <c r="AP32" s="107" t="n">
        <f aca="false">SUM(AM32:AO32)</f>
        <v>324132.060077597</v>
      </c>
      <c r="AR32" s="90" t="n">
        <f aca="false">-CHOOSE($G$3,AD32-AC32,AC32-AD32)</f>
        <v>-0</v>
      </c>
      <c r="AS32" s="90" t="n">
        <f aca="false">-CHOOSE($G$3,AG32-AF32,AF32-AG32)</f>
        <v>-0</v>
      </c>
      <c r="AT32" s="90" t="n">
        <f aca="false">-CHOOSE($G$3,AJ32-AI32,AI32-AJ32:AJ33)</f>
        <v>-0</v>
      </c>
      <c r="AU32" s="107" t="n">
        <f aca="false">AR32+AS32+AT32</f>
        <v>-0</v>
      </c>
      <c r="AV32" s="107"/>
      <c r="AW32" s="91" t="n">
        <f aca="false">AU32+AP32</f>
        <v>324132.060077597</v>
      </c>
      <c r="AY32" s="91" t="n">
        <f aca="false">AK32+AH32+AE32</f>
        <v>254563.426314192</v>
      </c>
      <c r="AZ32" s="113"/>
      <c r="BA32" s="118" t="n">
        <f aca="false">'EO9904.1'!AW32</f>
        <v>185042.936934013</v>
      </c>
      <c r="BB32" s="118" t="n">
        <f aca="false">AW32-BA32</f>
        <v>139089.123143584</v>
      </c>
      <c r="BC32" s="108"/>
      <c r="BD32" s="138" t="n">
        <f aca="false">A32</f>
        <v>37622</v>
      </c>
      <c r="BE32" s="119" t="n">
        <f aca="false">MONTH(BD32)</f>
        <v>1</v>
      </c>
      <c r="BF32" s="139" t="n">
        <f aca="false">VLOOKUP($BE$10:$BE$369,$BS$7:$BU$18,2)</f>
        <v>682.4905</v>
      </c>
      <c r="BG32" s="140" t="n">
        <f aca="false">VLOOKUP($BE$10:$BE$369,$BS$7:$BU$18,3)</f>
        <v>9457.078</v>
      </c>
      <c r="BH32" s="141" t="n">
        <f aca="false">BF32/BG32</f>
        <v>0.0721671641071375</v>
      </c>
      <c r="BI32" s="36" t="n">
        <f aca="false">BI20</f>
        <v>0.0779</v>
      </c>
      <c r="BJ32" s="36" t="n">
        <f aca="false">BH32/BI32</f>
        <v>0.926407754905488</v>
      </c>
      <c r="BK32" s="31" t="n">
        <v>2.115</v>
      </c>
      <c r="BL32" s="142" t="n">
        <f aca="false">MAX((BJ32*BK32),BK32)</f>
        <v>2.115</v>
      </c>
      <c r="BN32" s="143" t="n">
        <v>36770</v>
      </c>
      <c r="BO32" s="119" t="n">
        <f aca="false">MONTH(BN32)</f>
        <v>9</v>
      </c>
      <c r="BP32" s="144" t="n">
        <v>976.573</v>
      </c>
      <c r="BQ32" s="144" t="n">
        <v>9767.074</v>
      </c>
      <c r="BR32" s="144"/>
    </row>
    <row r="33" customFormat="false" ht="12.75" hidden="false" customHeight="false" outlineLevel="0" collapsed="false">
      <c r="A33" s="25" t="n">
        <f aca="false">EDATE(A32,1)</f>
        <v>37653</v>
      </c>
      <c r="B33" s="114" t="n">
        <f aca="false">'EO9904.1 floor'!B33</f>
        <v>4288</v>
      </c>
      <c r="C33" s="110"/>
      <c r="D33" s="97" t="n">
        <f aca="false">B33+C33</f>
        <v>4288</v>
      </c>
      <c r="E33" s="86" t="n">
        <f aca="false">IF(Z33=0,0,IF(AND(Z33=1,$H$3=1),D33*U33,IF($H$3=2,D33,"N/A")))</f>
        <v>120064</v>
      </c>
      <c r="F33" s="86" t="n">
        <f aca="false">E33*Y33</f>
        <v>108192.455529843</v>
      </c>
      <c r="G33" s="98" t="n">
        <f aca="false">VLOOKUP($A33,[1]!Table,MATCH(G$4,[1]!Curves,0))</f>
        <v>4.618</v>
      </c>
      <c r="H33" s="115" t="n">
        <f aca="false">G33</f>
        <v>4.618</v>
      </c>
      <c r="I33" s="116" t="n">
        <f aca="false">BL33</f>
        <v>2.26151966918453</v>
      </c>
      <c r="J33" s="98" t="n">
        <f aca="false">VLOOKUP($A33,[1]!Table,MATCH(J$4,[1]!Curves,0))</f>
        <v>0.02</v>
      </c>
      <c r="K33" s="115" t="n">
        <f aca="false">J33</f>
        <v>0.02</v>
      </c>
      <c r="L33" s="103" t="n">
        <f aca="false">L32</f>
        <v>0</v>
      </c>
      <c r="M33" s="98" t="n">
        <f aca="false">VLOOKUP($A33,[1]!Table,MATCH(M$4,[1]!Curves,0))</f>
        <v>0.02</v>
      </c>
      <c r="N33" s="115" t="n">
        <f aca="false">M33</f>
        <v>0.02</v>
      </c>
      <c r="O33" s="103" t="n">
        <f aca="false">O32</f>
        <v>0</v>
      </c>
      <c r="P33" s="102"/>
      <c r="Q33" s="103" t="n">
        <f aca="false">M33+J33+G33</f>
        <v>4.658</v>
      </c>
      <c r="R33" s="103" t="n">
        <f aca="false">N33+K33+H33</f>
        <v>4.658</v>
      </c>
      <c r="S33" s="103" t="n">
        <f aca="false">O33+L33+I33</f>
        <v>2.26151966918453</v>
      </c>
      <c r="T33" s="102"/>
      <c r="U33" s="37" t="n">
        <f aca="false">A34-A33</f>
        <v>28</v>
      </c>
      <c r="V33" s="104" t="n">
        <f aca="false">CHOOSE(F$3,A34+24,A33)</f>
        <v>37653</v>
      </c>
      <c r="W33" s="37" t="n">
        <f aca="false">V33-C$3</f>
        <v>723</v>
      </c>
      <c r="X33" s="105" t="n">
        <f aca="false">VLOOKUP($A33,[1]!Table,MATCH(X$4,[1]!Curves,0))</f>
        <v>0.053294360013894</v>
      </c>
      <c r="Y33" s="106" t="n">
        <f aca="false">1/(1+CHOOSE(F$3,(X34+($K$3/10000))/2,(X33+($K$3/10000))/2))^(2*W33/365.25)</f>
        <v>0.901123197043602</v>
      </c>
      <c r="Z33" s="37" t="n">
        <f aca="false">IF(AND(mthbeg&lt;=A33,mthend&gt;=A33),1,0)</f>
        <v>1</v>
      </c>
      <c r="AA33" s="37" t="n">
        <f aca="false">U33*Z33</f>
        <v>28</v>
      </c>
      <c r="AC33" s="90" t="n">
        <f aca="false">F33*G33</f>
        <v>499632.759636815</v>
      </c>
      <c r="AD33" s="90" t="n">
        <f aca="false">$F33*H33</f>
        <v>499632.759636815</v>
      </c>
      <c r="AE33" s="90" t="n">
        <f aca="false">$F33*I33</f>
        <v>244679.366238113</v>
      </c>
      <c r="AF33" s="90" t="n">
        <f aca="false">$F33*J33</f>
        <v>2163.84911059686</v>
      </c>
      <c r="AG33" s="90" t="n">
        <f aca="false">$F33*K33</f>
        <v>2163.84911059686</v>
      </c>
      <c r="AH33" s="90" t="n">
        <f aca="false">$F33*L33</f>
        <v>0</v>
      </c>
      <c r="AI33" s="90" t="n">
        <f aca="false">$F33*M33</f>
        <v>2163.84911059686</v>
      </c>
      <c r="AJ33" s="90" t="n">
        <f aca="false">$F33*N33</f>
        <v>2163.84911059686</v>
      </c>
      <c r="AK33" s="90" t="n">
        <f aca="false">F33*O33</f>
        <v>0</v>
      </c>
      <c r="AL33" s="94"/>
      <c r="AM33" s="90" t="n">
        <f aca="false">-CHOOSE($G$3,AC33-AE33,AE33-AC33)</f>
        <v>254953.393398702</v>
      </c>
      <c r="AN33" s="90" t="n">
        <f aca="false">-CHOOSE($G$3,AF33-AH33,AH33-AF33)</f>
        <v>2163.84911059686</v>
      </c>
      <c r="AO33" s="90" t="n">
        <f aca="false">-CHOOSE($G$3,AI33-AL33,AK33-AI33)</f>
        <v>2163.84911059686</v>
      </c>
      <c r="AP33" s="107" t="n">
        <f aca="false">SUM(AM33:AO33)</f>
        <v>259281.091619896</v>
      </c>
      <c r="AR33" s="90" t="n">
        <f aca="false">-CHOOSE($G$3,AD33-AC33,AC33-AD33)</f>
        <v>-0</v>
      </c>
      <c r="AS33" s="90" t="n">
        <f aca="false">-CHOOSE($G$3,AG33-AF33,AF33-AG33)</f>
        <v>-0</v>
      </c>
      <c r="AT33" s="90" t="n">
        <f aca="false">-CHOOSE($G$3,AJ33-AI33,AI33-AJ33:AJ34)</f>
        <v>-0</v>
      </c>
      <c r="AU33" s="107" t="n">
        <f aca="false">AR33+AS33+AT33</f>
        <v>-0</v>
      </c>
      <c r="AV33" s="107"/>
      <c r="AW33" s="91" t="n">
        <f aca="false">AU33+AP33</f>
        <v>259281.091619896</v>
      </c>
      <c r="AY33" s="91" t="n">
        <f aca="false">AK33+AH33+AE33</f>
        <v>244679.366238113</v>
      </c>
      <c r="AZ33" s="113"/>
      <c r="BA33" s="118" t="n">
        <f aca="false">'EO9904.1'!AW33</f>
        <v>171982.727310239</v>
      </c>
      <c r="BB33" s="118" t="n">
        <f aca="false">AW33-BA33</f>
        <v>87298.3643096577</v>
      </c>
      <c r="BC33" s="108"/>
      <c r="BD33" s="138" t="n">
        <f aca="false">A33</f>
        <v>37653</v>
      </c>
      <c r="BE33" s="119" t="n">
        <f aca="false">MONTH(BD33)</f>
        <v>2</v>
      </c>
      <c r="BF33" s="139" t="n">
        <f aca="false">VLOOKUP($BE$10:$BE$369,$BS$7:$BU$18,2)</f>
        <v>627.083</v>
      </c>
      <c r="BG33" s="140" t="n">
        <f aca="false">VLOOKUP($BE$10:$BE$369,$BS$7:$BU$18,3)</f>
        <v>8701.1195</v>
      </c>
      <c r="BH33" s="141" t="n">
        <f aca="false">BF33/BG33</f>
        <v>0.0720692320108924</v>
      </c>
      <c r="BI33" s="36" t="n">
        <f aca="false">BI21</f>
        <v>0.0674</v>
      </c>
      <c r="BJ33" s="36" t="n">
        <f aca="false">BH33/BI33</f>
        <v>1.06927643933075</v>
      </c>
      <c r="BK33" s="31" t="n">
        <v>2.115</v>
      </c>
      <c r="BL33" s="142" t="n">
        <f aca="false">MAX((BJ33*BK33),BK33)</f>
        <v>2.26151966918453</v>
      </c>
      <c r="BN33" s="143" t="n">
        <v>36800</v>
      </c>
      <c r="BO33" s="119" t="n">
        <f aca="false">MONTH(BN33)</f>
        <v>10</v>
      </c>
      <c r="BP33" s="144" t="n">
        <v>714.58</v>
      </c>
      <c r="BQ33" s="144" t="n">
        <v>9716.365</v>
      </c>
      <c r="BR33" s="144"/>
    </row>
    <row r="34" customFormat="false" ht="12.75" hidden="false" customHeight="false" outlineLevel="0" collapsed="false">
      <c r="A34" s="25" t="n">
        <f aca="false">EDATE(A33,1)</f>
        <v>37681</v>
      </c>
      <c r="B34" s="114" t="n">
        <f aca="false">'EO9904.1 floor'!B34</f>
        <v>3704</v>
      </c>
      <c r="C34" s="110"/>
      <c r="D34" s="97" t="n">
        <f aca="false">B34+C34</f>
        <v>3704</v>
      </c>
      <c r="E34" s="86" t="n">
        <f aca="false">IF(Z34=0,0,IF(AND(Z34=1,$H$3=1),D34*U34,IF($H$3=2,D34,"N/A")))</f>
        <v>114824</v>
      </c>
      <c r="F34" s="86" t="n">
        <f aca="false">E34*Y34</f>
        <v>103020.19472862</v>
      </c>
      <c r="G34" s="98" t="n">
        <f aca="false">VLOOKUP($A34,[1]!Table,MATCH(G$4,[1]!Curves,0))</f>
        <v>4.443</v>
      </c>
      <c r="H34" s="115" t="n">
        <f aca="false">G34</f>
        <v>4.443</v>
      </c>
      <c r="I34" s="116" t="n">
        <f aca="false">BL34</f>
        <v>2.13524532991486</v>
      </c>
      <c r="J34" s="98" t="n">
        <f aca="false">VLOOKUP($A34,[1]!Table,MATCH(J$4,[1]!Curves,0))</f>
        <v>0.02</v>
      </c>
      <c r="K34" s="115" t="n">
        <f aca="false">J34</f>
        <v>0.02</v>
      </c>
      <c r="L34" s="103" t="n">
        <f aca="false">L33</f>
        <v>0</v>
      </c>
      <c r="M34" s="98" t="n">
        <f aca="false">VLOOKUP($A34,[1]!Table,MATCH(M$4,[1]!Curves,0))</f>
        <v>0.02</v>
      </c>
      <c r="N34" s="115" t="n">
        <f aca="false">M34</f>
        <v>0.02</v>
      </c>
      <c r="O34" s="103" t="n">
        <f aca="false">O33</f>
        <v>0</v>
      </c>
      <c r="P34" s="102"/>
      <c r="Q34" s="103" t="n">
        <f aca="false">M34+J34+G34</f>
        <v>4.483</v>
      </c>
      <c r="R34" s="103" t="n">
        <f aca="false">N34+K34+H34</f>
        <v>4.483</v>
      </c>
      <c r="S34" s="103" t="n">
        <f aca="false">O34+L34+I34</f>
        <v>2.13524532991486</v>
      </c>
      <c r="T34" s="102"/>
      <c r="U34" s="37" t="n">
        <f aca="false">A35-A34</f>
        <v>31</v>
      </c>
      <c r="V34" s="104" t="n">
        <f aca="false">CHOOSE(F$3,A35+24,A34)</f>
        <v>37681</v>
      </c>
      <c r="W34" s="37" t="n">
        <f aca="false">V34-C$3</f>
        <v>751</v>
      </c>
      <c r="X34" s="105" t="n">
        <f aca="false">VLOOKUP($A34,[1]!Table,MATCH(X$4,[1]!Curves,0))</f>
        <v>0.053459209134491</v>
      </c>
      <c r="Y34" s="106" t="n">
        <f aca="false">1/(1+CHOOSE(F$3,(X35+($K$3/10000))/2,(X34+($K$3/10000))/2))^(2*W34/365.25)</f>
        <v>0.897200887694388</v>
      </c>
      <c r="Z34" s="37" t="n">
        <f aca="false">IF(AND(mthbeg&lt;=A34,mthend&gt;=A34),1,0)</f>
        <v>1</v>
      </c>
      <c r="AA34" s="37" t="n">
        <f aca="false">U34*Z34</f>
        <v>31</v>
      </c>
      <c r="AC34" s="90" t="n">
        <f aca="false">F34*G34</f>
        <v>457718.725179261</v>
      </c>
      <c r="AD34" s="90" t="n">
        <f aca="false">$F34*H34</f>
        <v>457718.725179261</v>
      </c>
      <c r="AE34" s="90" t="n">
        <f aca="false">$F34*I34</f>
        <v>219973.389681206</v>
      </c>
      <c r="AF34" s="90" t="n">
        <f aca="false">$F34*J34</f>
        <v>2060.40389457241</v>
      </c>
      <c r="AG34" s="90" t="n">
        <f aca="false">$F34*K34</f>
        <v>2060.40389457241</v>
      </c>
      <c r="AH34" s="90" t="n">
        <f aca="false">$F34*L34</f>
        <v>0</v>
      </c>
      <c r="AI34" s="90" t="n">
        <f aca="false">$F34*M34</f>
        <v>2060.40389457241</v>
      </c>
      <c r="AJ34" s="90" t="n">
        <f aca="false">$F34*N34</f>
        <v>2060.40389457241</v>
      </c>
      <c r="AK34" s="90" t="n">
        <f aca="false">F34*O34</f>
        <v>0</v>
      </c>
      <c r="AL34" s="94"/>
      <c r="AM34" s="90" t="n">
        <f aca="false">-CHOOSE($G$3,AC34-AE34,AE34-AC34)</f>
        <v>237745.335498055</v>
      </c>
      <c r="AN34" s="90" t="n">
        <f aca="false">-CHOOSE($G$3,AF34-AH34,AH34-AF34)</f>
        <v>2060.40389457241</v>
      </c>
      <c r="AO34" s="90" t="n">
        <f aca="false">-CHOOSE($G$3,AI34-AL34,AK34-AI34)</f>
        <v>2060.40389457241</v>
      </c>
      <c r="AP34" s="107" t="n">
        <f aca="false">SUM(AM34:AO34)</f>
        <v>241866.1432872</v>
      </c>
      <c r="AR34" s="90" t="n">
        <f aca="false">-CHOOSE($G$3,AD34-AC34,AC34-AD34)</f>
        <v>-0</v>
      </c>
      <c r="AS34" s="90" t="n">
        <f aca="false">-CHOOSE($G$3,AG34-AF34,AF34-AG34)</f>
        <v>-0</v>
      </c>
      <c r="AT34" s="90" t="n">
        <f aca="false">-CHOOSE($G$3,AJ34-AI34,AI34-AJ34:AJ35)</f>
        <v>-0</v>
      </c>
      <c r="AU34" s="107" t="n">
        <f aca="false">AR34+AS34+AT34</f>
        <v>-0</v>
      </c>
      <c r="AV34" s="107"/>
      <c r="AW34" s="91" t="n">
        <f aca="false">AU34+AP34</f>
        <v>241866.1432872</v>
      </c>
      <c r="AY34" s="91" t="n">
        <f aca="false">AK34+AH34+AE34</f>
        <v>219973.389681206</v>
      </c>
      <c r="AZ34" s="113"/>
      <c r="BA34" s="118" t="n">
        <f aca="false">'EO9904.1'!AW34</f>
        <v>160206.704822478</v>
      </c>
      <c r="BB34" s="118" t="n">
        <f aca="false">AW34-BA34</f>
        <v>81659.4384647219</v>
      </c>
      <c r="BC34" s="108"/>
      <c r="BD34" s="138" t="n">
        <f aca="false">A34</f>
        <v>37681</v>
      </c>
      <c r="BE34" s="119" t="n">
        <f aca="false">MONTH(BD34)</f>
        <v>3</v>
      </c>
      <c r="BF34" s="139" t="n">
        <f aca="false">VLOOKUP($BE$10:$BE$369,$BS$7:$BU$18,2)</f>
        <v>669.6575</v>
      </c>
      <c r="BG34" s="140" t="n">
        <f aca="false">VLOOKUP($BE$10:$BE$369,$BS$7:$BU$18,3)</f>
        <v>9290.03</v>
      </c>
      <c r="BH34" s="141" t="n">
        <f aca="false">BF34/BG34</f>
        <v>0.0720834593645015</v>
      </c>
      <c r="BI34" s="36" t="n">
        <f aca="false">BI22</f>
        <v>0.0714</v>
      </c>
      <c r="BJ34" s="36" t="n">
        <f aca="false">BH34/BI34</f>
        <v>1.00957226000702</v>
      </c>
      <c r="BK34" s="31" t="n">
        <v>2.115</v>
      </c>
      <c r="BL34" s="142" t="n">
        <f aca="false">MAX((BJ34*BK34),BK34)</f>
        <v>2.13524532991486</v>
      </c>
      <c r="BN34" s="138"/>
      <c r="BO34" s="138"/>
      <c r="BR34" s="144"/>
    </row>
    <row r="35" customFormat="false" ht="12.75" hidden="false" customHeight="false" outlineLevel="0" collapsed="false">
      <c r="A35" s="25" t="n">
        <f aca="false">EDATE(A34,1)</f>
        <v>37712</v>
      </c>
      <c r="B35" s="114" t="n">
        <f aca="false">'EO9904.1 floor'!B35</f>
        <v>3704</v>
      </c>
      <c r="C35" s="110"/>
      <c r="D35" s="97" t="n">
        <f aca="false">B35+C35</f>
        <v>3704</v>
      </c>
      <c r="E35" s="86" t="n">
        <f aca="false">IF(Z35=0,0,IF(AND(Z35=1,$H$3=1),D35*U35,IF($H$3=2,D35,"N/A")))</f>
        <v>111120</v>
      </c>
      <c r="F35" s="86" t="n">
        <f aca="false">E35*Y35</f>
        <v>99216.7731712321</v>
      </c>
      <c r="G35" s="98" t="n">
        <f aca="false">VLOOKUP($A35,[1]!Table,MATCH(G$4,[1]!Curves,0))</f>
        <v>4.263</v>
      </c>
      <c r="H35" s="115" t="n">
        <f aca="false">G35</f>
        <v>4.263</v>
      </c>
      <c r="I35" s="116" t="n">
        <f aca="false">BL35</f>
        <v>2.115</v>
      </c>
      <c r="J35" s="98" t="n">
        <f aca="false">VLOOKUP($A35,[1]!Table,MATCH(J$4,[1]!Curves,0))</f>
        <v>0.0125</v>
      </c>
      <c r="K35" s="115" t="n">
        <f aca="false">J35</f>
        <v>0.0125</v>
      </c>
      <c r="L35" s="103" t="n">
        <f aca="false">L34</f>
        <v>0</v>
      </c>
      <c r="M35" s="98" t="n">
        <f aca="false">VLOOKUP($A35,[1]!Table,MATCH(M$4,[1]!Curves,0))</f>
        <v>0.015</v>
      </c>
      <c r="N35" s="115" t="n">
        <f aca="false">M35</f>
        <v>0.015</v>
      </c>
      <c r="O35" s="103" t="n">
        <f aca="false">O34</f>
        <v>0</v>
      </c>
      <c r="P35" s="102"/>
      <c r="Q35" s="103" t="n">
        <f aca="false">M35+J35+G35</f>
        <v>4.2905</v>
      </c>
      <c r="R35" s="103" t="n">
        <f aca="false">N35+K35+H35</f>
        <v>4.2905</v>
      </c>
      <c r="S35" s="103" t="n">
        <f aca="false">O35+L35+I35</f>
        <v>2.115</v>
      </c>
      <c r="T35" s="102"/>
      <c r="U35" s="37" t="n">
        <f aca="false">A36-A35</f>
        <v>30</v>
      </c>
      <c r="V35" s="104" t="n">
        <f aca="false">CHOOSE(F$3,A36+24,A35)</f>
        <v>37712</v>
      </c>
      <c r="W35" s="37" t="n">
        <f aca="false">V35-C$3</f>
        <v>782</v>
      </c>
      <c r="X35" s="105" t="n">
        <f aca="false">VLOOKUP($A35,[1]!Table,MATCH(X$4,[1]!Curves,0))</f>
        <v>0.053627273581245</v>
      </c>
      <c r="Y35" s="106" t="n">
        <f aca="false">1/(1+CHOOSE(F$3,(X36+($K$3/10000))/2,(X35+($K$3/10000))/2))^(2*W35/365.25)</f>
        <v>0.892879528178835</v>
      </c>
      <c r="Z35" s="37" t="n">
        <f aca="false">IF(AND(mthbeg&lt;=A35,mthend&gt;=A35),1,0)</f>
        <v>1</v>
      </c>
      <c r="AA35" s="37" t="n">
        <f aca="false">U35*Z35</f>
        <v>30</v>
      </c>
      <c r="AC35" s="90" t="n">
        <f aca="false">F35*G35</f>
        <v>422961.104028963</v>
      </c>
      <c r="AD35" s="90" t="n">
        <f aca="false">$F35*H35</f>
        <v>422961.104028963</v>
      </c>
      <c r="AE35" s="90" t="n">
        <f aca="false">$F35*I35</f>
        <v>209843.475257156</v>
      </c>
      <c r="AF35" s="90" t="n">
        <f aca="false">$F35*J35</f>
        <v>1240.2096646404</v>
      </c>
      <c r="AG35" s="90" t="n">
        <f aca="false">$F35*K35</f>
        <v>1240.2096646404</v>
      </c>
      <c r="AH35" s="90" t="n">
        <f aca="false">$F35*L35</f>
        <v>0</v>
      </c>
      <c r="AI35" s="90" t="n">
        <f aca="false">$F35*M35</f>
        <v>1488.25159756848</v>
      </c>
      <c r="AJ35" s="90" t="n">
        <f aca="false">$F35*N35</f>
        <v>1488.25159756848</v>
      </c>
      <c r="AK35" s="90" t="n">
        <f aca="false">F35*O35</f>
        <v>0</v>
      </c>
      <c r="AL35" s="94"/>
      <c r="AM35" s="90" t="n">
        <f aca="false">-CHOOSE($G$3,AC35-AE35,AE35-AC35)</f>
        <v>213117.628771807</v>
      </c>
      <c r="AN35" s="90" t="n">
        <f aca="false">-CHOOSE($G$3,AF35-AH35,AH35-AF35)</f>
        <v>1240.2096646404</v>
      </c>
      <c r="AO35" s="90" t="n">
        <f aca="false">-CHOOSE($G$3,AI35-AL35,AK35-AI35)</f>
        <v>1488.25159756848</v>
      </c>
      <c r="AP35" s="107" t="n">
        <f aca="false">SUM(AM35:AO35)</f>
        <v>215846.090034015</v>
      </c>
      <c r="AR35" s="90" t="n">
        <f aca="false">-CHOOSE($G$3,AD35-AC35,AC35-AD35)</f>
        <v>-0</v>
      </c>
      <c r="AS35" s="90" t="n">
        <f aca="false">-CHOOSE($G$3,AG35-AF35,AF35-AG35)</f>
        <v>-0</v>
      </c>
      <c r="AT35" s="90" t="n">
        <f aca="false">-CHOOSE($G$3,AJ35-AI35,AI35-AJ35:AJ36)</f>
        <v>-0</v>
      </c>
      <c r="AU35" s="107" t="n">
        <f aca="false">AR35+AS35+AT35</f>
        <v>-0</v>
      </c>
      <c r="AV35" s="107"/>
      <c r="AW35" s="91" t="n">
        <f aca="false">AU35+AP35</f>
        <v>215846.090034015</v>
      </c>
      <c r="AY35" s="91" t="n">
        <f aca="false">AK35+AH35+AE35</f>
        <v>209843.475257156</v>
      </c>
      <c r="AZ35" s="113"/>
      <c r="BA35" s="118" t="n">
        <f aca="false">'EO9904.1'!AW35</f>
        <v>120766.656304024</v>
      </c>
      <c r="BB35" s="118" t="n">
        <f aca="false">AW35-BA35</f>
        <v>95079.4337299918</v>
      </c>
      <c r="BC35" s="108"/>
      <c r="BD35" s="138" t="n">
        <f aca="false">A35</f>
        <v>37712</v>
      </c>
      <c r="BE35" s="119" t="n">
        <f aca="false">MONTH(BD35)</f>
        <v>4</v>
      </c>
      <c r="BF35" s="139" t="n">
        <f aca="false">VLOOKUP($BE$10:$BE$369,$BS$7:$BU$18,2)</f>
        <v>631.2795</v>
      </c>
      <c r="BG35" s="140" t="n">
        <f aca="false">VLOOKUP($BE$10:$BE$369,$BS$7:$BU$18,3)</f>
        <v>8727.106</v>
      </c>
      <c r="BH35" s="141" t="n">
        <f aca="false">BF35/BG35</f>
        <v>0.0723354912842814</v>
      </c>
      <c r="BI35" s="36" t="n">
        <f aca="false">BI23</f>
        <v>0.0749</v>
      </c>
      <c r="BJ35" s="36" t="n">
        <f aca="false">BH35/BI35</f>
        <v>0.965760898321514</v>
      </c>
      <c r="BK35" s="31" t="n">
        <v>2.115</v>
      </c>
      <c r="BL35" s="142" t="n">
        <f aca="false">MAX((BJ35*BK35),BK35)</f>
        <v>2.115</v>
      </c>
      <c r="BN35" s="138"/>
      <c r="BO35" s="138"/>
      <c r="BR35" s="144"/>
    </row>
    <row r="36" customFormat="false" ht="12.75" hidden="false" customHeight="false" outlineLevel="0" collapsed="false">
      <c r="A36" s="25" t="n">
        <f aca="false">EDATE(A35,1)</f>
        <v>37742</v>
      </c>
      <c r="B36" s="114" t="n">
        <f aca="false">'EO9904.1 floor'!B36</f>
        <v>3704</v>
      </c>
      <c r="C36" s="110"/>
      <c r="D36" s="97" t="n">
        <f aca="false">B36+C36</f>
        <v>3704</v>
      </c>
      <c r="E36" s="86" t="n">
        <f aca="false">IF(Z36=0,0,IF(AND(Z36=1,$H$3=1),D36*U36,IF($H$3=2,D36,"N/A")))</f>
        <v>114824</v>
      </c>
      <c r="F36" s="86" t="n">
        <f aca="false">E36*Y36</f>
        <v>102047.662899885</v>
      </c>
      <c r="G36" s="98" t="n">
        <f aca="false">VLOOKUP($A36,[1]!Table,MATCH(G$4,[1]!Curves,0))</f>
        <v>4.233</v>
      </c>
      <c r="H36" s="115" t="n">
        <f aca="false">G36</f>
        <v>4.233</v>
      </c>
      <c r="I36" s="116" t="n">
        <f aca="false">BL36</f>
        <v>2.15930673749763</v>
      </c>
      <c r="J36" s="98" t="n">
        <f aca="false">VLOOKUP($A36,[1]!Table,MATCH(J$4,[1]!Curves,0))</f>
        <v>0.0125</v>
      </c>
      <c r="K36" s="115" t="n">
        <f aca="false">J36</f>
        <v>0.0125</v>
      </c>
      <c r="L36" s="103" t="n">
        <f aca="false">L35</f>
        <v>0</v>
      </c>
      <c r="M36" s="98" t="n">
        <f aca="false">VLOOKUP($A36,[1]!Table,MATCH(M$4,[1]!Curves,0))</f>
        <v>0.015</v>
      </c>
      <c r="N36" s="115" t="n">
        <f aca="false">M36</f>
        <v>0.015</v>
      </c>
      <c r="O36" s="103" t="n">
        <f aca="false">O35</f>
        <v>0</v>
      </c>
      <c r="P36" s="102"/>
      <c r="Q36" s="103" t="n">
        <f aca="false">M36+J36+G36</f>
        <v>4.2605</v>
      </c>
      <c r="R36" s="103" t="n">
        <f aca="false">N36+K36+H36</f>
        <v>4.2605</v>
      </c>
      <c r="S36" s="103" t="n">
        <f aca="false">O36+L36+I36</f>
        <v>2.15930673749763</v>
      </c>
      <c r="T36" s="102"/>
      <c r="U36" s="37" t="n">
        <f aca="false">A37-A36</f>
        <v>31</v>
      </c>
      <c r="V36" s="104" t="n">
        <f aca="false">CHOOSE(F$3,A37+24,A36)</f>
        <v>37742</v>
      </c>
      <c r="W36" s="37" t="n">
        <f aca="false">V36-C$3</f>
        <v>812</v>
      </c>
      <c r="X36" s="105" t="n">
        <f aca="false">VLOOKUP($A36,[1]!Table,MATCH(X$4,[1]!Curves,0))</f>
        <v>0.05377056825538</v>
      </c>
      <c r="Y36" s="106" t="n">
        <f aca="false">1/(1+CHOOSE(F$3,(X37+($K$3/10000))/2,(X36+($K$3/10000))/2))^(2*W36/365.25)</f>
        <v>0.888731126766925</v>
      </c>
      <c r="Z36" s="37" t="n">
        <f aca="false">IF(AND(mthbeg&lt;=A36,mthend&gt;=A36),1,0)</f>
        <v>1</v>
      </c>
      <c r="AA36" s="37" t="n">
        <f aca="false">U36*Z36</f>
        <v>31</v>
      </c>
      <c r="AC36" s="90" t="n">
        <f aca="false">F36*G36</f>
        <v>431967.757055215</v>
      </c>
      <c r="AD36" s="90" t="n">
        <f aca="false">$F36*H36</f>
        <v>431967.757055215</v>
      </c>
      <c r="AE36" s="90" t="n">
        <f aca="false">$F36*I36</f>
        <v>220352.206045609</v>
      </c>
      <c r="AF36" s="90" t="n">
        <f aca="false">$F36*J36</f>
        <v>1275.59578624857</v>
      </c>
      <c r="AG36" s="90" t="n">
        <f aca="false">$F36*K36</f>
        <v>1275.59578624857</v>
      </c>
      <c r="AH36" s="90" t="n">
        <f aca="false">$F36*L36</f>
        <v>0</v>
      </c>
      <c r="AI36" s="90" t="n">
        <f aca="false">$F36*M36</f>
        <v>1530.71494349828</v>
      </c>
      <c r="AJ36" s="90" t="n">
        <f aca="false">$F36*N36</f>
        <v>1530.71494349828</v>
      </c>
      <c r="AK36" s="90" t="n">
        <f aca="false">F36*O36</f>
        <v>0</v>
      </c>
      <c r="AL36" s="94"/>
      <c r="AM36" s="90" t="n">
        <f aca="false">-CHOOSE($G$3,AC36-AE36,AE36-AC36)</f>
        <v>211615.551009606</v>
      </c>
      <c r="AN36" s="90" t="n">
        <f aca="false">-CHOOSE($G$3,AF36-AH36,AH36-AF36)</f>
        <v>1275.59578624857</v>
      </c>
      <c r="AO36" s="90" t="n">
        <f aca="false">-CHOOSE($G$3,AI36-AL36,AK36-AI36)</f>
        <v>1530.71494349828</v>
      </c>
      <c r="AP36" s="107" t="n">
        <f aca="false">SUM(AM36:AO36)</f>
        <v>214421.861739353</v>
      </c>
      <c r="AR36" s="90" t="n">
        <f aca="false">-CHOOSE($G$3,AD36-AC36,AC36-AD36)</f>
        <v>-0</v>
      </c>
      <c r="AS36" s="90" t="n">
        <f aca="false">-CHOOSE($G$3,AG36-AF36,AF36-AG36)</f>
        <v>-0</v>
      </c>
      <c r="AT36" s="90" t="n">
        <f aca="false">-CHOOSE($G$3,AJ36-AI36,AI36-AJ36:AJ37)</f>
        <v>-0</v>
      </c>
      <c r="AU36" s="107" t="n">
        <f aca="false">AR36+AS36+AT36</f>
        <v>-0</v>
      </c>
      <c r="AV36" s="107"/>
      <c r="AW36" s="91" t="n">
        <f aca="false">AU36+AP36</f>
        <v>214421.861739353</v>
      </c>
      <c r="AY36" s="91" t="n">
        <f aca="false">AK36+AH36+AE36</f>
        <v>220352.206045609</v>
      </c>
      <c r="AZ36" s="113"/>
      <c r="BA36" s="118" t="n">
        <f aca="false">'EO9904.1'!AW36</f>
        <v>118640.612887407</v>
      </c>
      <c r="BB36" s="118" t="n">
        <f aca="false">AW36-BA36</f>
        <v>95781.2488519459</v>
      </c>
      <c r="BC36" s="108"/>
      <c r="BD36" s="138" t="n">
        <f aca="false">A36</f>
        <v>37742</v>
      </c>
      <c r="BE36" s="119" t="n">
        <f aca="false">MONTH(BD36)</f>
        <v>5</v>
      </c>
      <c r="BF36" s="139" t="n">
        <f aca="false">VLOOKUP($BE$10:$BE$369,$BS$7:$BU$18,2)</f>
        <v>662.9805</v>
      </c>
      <c r="BG36" s="140" t="n">
        <f aca="false">VLOOKUP($BE$10:$BE$369,$BS$7:$BU$18,3)</f>
        <v>9044.2455</v>
      </c>
      <c r="BH36" s="141" t="n">
        <f aca="false">BF36/BG36</f>
        <v>0.0733041247055932</v>
      </c>
      <c r="BI36" s="36" t="n">
        <f aca="false">BI24</f>
        <v>0.0718</v>
      </c>
      <c r="BJ36" s="36" t="n">
        <f aca="false">BH36/BI36</f>
        <v>1.02094881205562</v>
      </c>
      <c r="BK36" s="31" t="n">
        <v>2.115</v>
      </c>
      <c r="BL36" s="142" t="n">
        <f aca="false">MAX((BJ36*BK36),BK36)</f>
        <v>2.15930673749763</v>
      </c>
      <c r="BN36" s="138"/>
      <c r="BO36" s="138"/>
      <c r="BR36" s="144"/>
    </row>
    <row r="37" customFormat="false" ht="12.75" hidden="false" customHeight="false" outlineLevel="0" collapsed="false">
      <c r="A37" s="25" t="n">
        <f aca="false">EDATE(A36,1)</f>
        <v>37773</v>
      </c>
      <c r="B37" s="114" t="n">
        <f aca="false">'EO9904.1 floor'!B37</f>
        <v>3704</v>
      </c>
      <c r="C37" s="110"/>
      <c r="D37" s="97" t="n">
        <f aca="false">B37+C37</f>
        <v>3704</v>
      </c>
      <c r="E37" s="86" t="n">
        <f aca="false">IF(Z37=0,0,IF(AND(Z37=1,$H$3=1),D37*U37,IF($H$3=2,D37,"N/A")))</f>
        <v>111120</v>
      </c>
      <c r="F37" s="86" t="n">
        <f aca="false">E37*Y37</f>
        <v>98279.3521009856</v>
      </c>
      <c r="G37" s="98" t="n">
        <f aca="false">VLOOKUP($A37,[1]!Table,MATCH(G$4,[1]!Curves,0))</f>
        <v>4.268</v>
      </c>
      <c r="H37" s="115" t="n">
        <f aca="false">G37</f>
        <v>4.268</v>
      </c>
      <c r="I37" s="116" t="n">
        <f aca="false">BL37</f>
        <v>2.88438521922935</v>
      </c>
      <c r="J37" s="98" t="n">
        <f aca="false">VLOOKUP($A37,[1]!Table,MATCH(J$4,[1]!Curves,0))</f>
        <v>0.0125</v>
      </c>
      <c r="K37" s="115" t="n">
        <f aca="false">J37</f>
        <v>0.0125</v>
      </c>
      <c r="L37" s="103" t="n">
        <f aca="false">L36</f>
        <v>0</v>
      </c>
      <c r="M37" s="98" t="n">
        <f aca="false">VLOOKUP($A37,[1]!Table,MATCH(M$4,[1]!Curves,0))</f>
        <v>0.015</v>
      </c>
      <c r="N37" s="115" t="n">
        <f aca="false">M37</f>
        <v>0.015</v>
      </c>
      <c r="O37" s="103" t="n">
        <f aca="false">O36</f>
        <v>0</v>
      </c>
      <c r="P37" s="102"/>
      <c r="Q37" s="103" t="n">
        <f aca="false">M37+J37+G37</f>
        <v>4.2955</v>
      </c>
      <c r="R37" s="103" t="n">
        <f aca="false">N37+K37+H37</f>
        <v>4.2955</v>
      </c>
      <c r="S37" s="103" t="n">
        <f aca="false">O37+L37+I37</f>
        <v>2.88438521922935</v>
      </c>
      <c r="T37" s="102"/>
      <c r="U37" s="37" t="n">
        <f aca="false">A38-A37</f>
        <v>30</v>
      </c>
      <c r="V37" s="104" t="n">
        <f aca="false">CHOOSE(F$3,A38+24,A37)</f>
        <v>37773</v>
      </c>
      <c r="W37" s="37" t="n">
        <f aca="false">V37-C$3</f>
        <v>843</v>
      </c>
      <c r="X37" s="105" t="n">
        <f aca="false">VLOOKUP($A37,[1]!Table,MATCH(X$4,[1]!Curves,0))</f>
        <v>0.053918639425842</v>
      </c>
      <c r="Y37" s="106" t="n">
        <f aca="false">1/(1+CHOOSE(F$3,(X38+($K$3/10000))/2,(X37+($K$3/10000))/2))^(2*W37/365.25)</f>
        <v>0.884443413435796</v>
      </c>
      <c r="Z37" s="37" t="n">
        <f aca="false">IF(AND(mthbeg&lt;=A37,mthend&gt;=A37),1,0)</f>
        <v>1</v>
      </c>
      <c r="AA37" s="37" t="n">
        <f aca="false">U37*Z37</f>
        <v>30</v>
      </c>
      <c r="AC37" s="90" t="n">
        <f aca="false">F37*G37</f>
        <v>419456.274767006</v>
      </c>
      <c r="AD37" s="90" t="n">
        <f aca="false">$F37*H37</f>
        <v>419456.274767006</v>
      </c>
      <c r="AE37" s="90" t="n">
        <f aca="false">$F37*I37</f>
        <v>283475.51055552</v>
      </c>
      <c r="AF37" s="90" t="n">
        <f aca="false">$F37*J37</f>
        <v>1228.49190126232</v>
      </c>
      <c r="AG37" s="90" t="n">
        <f aca="false">$F37*K37</f>
        <v>1228.49190126232</v>
      </c>
      <c r="AH37" s="90" t="n">
        <f aca="false">$F37*L37</f>
        <v>0</v>
      </c>
      <c r="AI37" s="90" t="n">
        <f aca="false">$F37*M37</f>
        <v>1474.19028151478</v>
      </c>
      <c r="AJ37" s="90" t="n">
        <f aca="false">$F37*N37</f>
        <v>1474.19028151478</v>
      </c>
      <c r="AK37" s="90" t="n">
        <f aca="false">F37*O37</f>
        <v>0</v>
      </c>
      <c r="AL37" s="94"/>
      <c r="AM37" s="90" t="n">
        <f aca="false">-CHOOSE($G$3,AC37-AE37,AE37-AC37)</f>
        <v>135980.764211487</v>
      </c>
      <c r="AN37" s="90" t="n">
        <f aca="false">-CHOOSE($G$3,AF37-AH37,AH37-AF37)</f>
        <v>1228.49190126232</v>
      </c>
      <c r="AO37" s="90" t="n">
        <f aca="false">-CHOOSE($G$3,AI37-AL37,AK37-AI37)</f>
        <v>1474.19028151478</v>
      </c>
      <c r="AP37" s="107" t="n">
        <f aca="false">SUM(AM37:AO37)</f>
        <v>138683.446394264</v>
      </c>
      <c r="AR37" s="90" t="n">
        <f aca="false">-CHOOSE($G$3,AD37-AC37,AC37-AD37)</f>
        <v>-0</v>
      </c>
      <c r="AS37" s="90" t="n">
        <f aca="false">-CHOOSE($G$3,AG37-AF37,AF37-AG37)</f>
        <v>-0</v>
      </c>
      <c r="AT37" s="90" t="n">
        <f aca="false">-CHOOSE($G$3,AJ37-AI37,AI37-AJ37:AJ38)</f>
        <v>-0</v>
      </c>
      <c r="AU37" s="107" t="n">
        <f aca="false">AR37+AS37+AT37</f>
        <v>-0</v>
      </c>
      <c r="AV37" s="107"/>
      <c r="AW37" s="91" t="n">
        <f aca="false">AU37+AP37</f>
        <v>138683.446394264</v>
      </c>
      <c r="AY37" s="91" t="n">
        <f aca="false">AK37+AH37+AE37</f>
        <v>283475.51055552</v>
      </c>
      <c r="AZ37" s="113"/>
      <c r="BA37" s="118" t="n">
        <f aca="false">'EO9904.1'!AW37</f>
        <v>124647.70226968</v>
      </c>
      <c r="BB37" s="118" t="n">
        <f aca="false">AW37-BA37</f>
        <v>14035.7441245837</v>
      </c>
      <c r="BC37" s="108"/>
      <c r="BD37" s="138" t="n">
        <f aca="false">A37</f>
        <v>37773</v>
      </c>
      <c r="BE37" s="119" t="n">
        <f aca="false">MONTH(BD37)</f>
        <v>6</v>
      </c>
      <c r="BF37" s="139" t="n">
        <f aca="false">VLOOKUP($BE$10:$BE$369,$BS$7:$BU$18,2)</f>
        <v>1052.6425</v>
      </c>
      <c r="BG37" s="140" t="n">
        <f aca="false">VLOOKUP($BE$10:$BE$369,$BS$7:$BU$18,3)</f>
        <v>10765.1195</v>
      </c>
      <c r="BH37" s="141" t="n">
        <f aca="false">BF37/BG37</f>
        <v>0.097782704595151</v>
      </c>
      <c r="BI37" s="36" t="n">
        <f aca="false">BI25</f>
        <v>0.0717</v>
      </c>
      <c r="BJ37" s="36" t="n">
        <f aca="false">BH37/BI37</f>
        <v>1.36377551736612</v>
      </c>
      <c r="BK37" s="31" t="n">
        <v>2.115</v>
      </c>
      <c r="BL37" s="142" t="n">
        <f aca="false">MAX((BJ37*BK37),BK37)</f>
        <v>2.88438521922935</v>
      </c>
      <c r="BR37" s="144"/>
    </row>
    <row r="38" customFormat="false" ht="12.75" hidden="false" customHeight="false" outlineLevel="0" collapsed="false">
      <c r="A38" s="25" t="n">
        <f aca="false">EDATE(A37,1)</f>
        <v>37803</v>
      </c>
      <c r="B38" s="114" t="n">
        <f aca="false">'EO9904.1 floor'!B38</f>
        <v>3704</v>
      </c>
      <c r="C38" s="110"/>
      <c r="D38" s="97" t="n">
        <f aca="false">B38+C38</f>
        <v>3704</v>
      </c>
      <c r="E38" s="86" t="n">
        <f aca="false">IF(Z38=0,0,IF(AND(Z38=1,$H$3=1),D38*U38,IF($H$3=2,D38,"N/A")))</f>
        <v>114824</v>
      </c>
      <c r="F38" s="86" t="n">
        <f aca="false">E38*Y38</f>
        <v>101079.509740297</v>
      </c>
      <c r="G38" s="98" t="n">
        <f aca="false">VLOOKUP($A38,[1]!Table,MATCH(G$4,[1]!Curves,0))</f>
        <v>4.284</v>
      </c>
      <c r="H38" s="115" t="n">
        <f aca="false">G38</f>
        <v>4.284</v>
      </c>
      <c r="I38" s="116" t="n">
        <f aca="false">BL38</f>
        <v>2.115</v>
      </c>
      <c r="J38" s="98" t="n">
        <f aca="false">VLOOKUP($A38,[1]!Table,MATCH(J$4,[1]!Curves,0))</f>
        <v>0.0125</v>
      </c>
      <c r="K38" s="115" t="n">
        <f aca="false">J38</f>
        <v>0.0125</v>
      </c>
      <c r="L38" s="103" t="n">
        <f aca="false">L37</f>
        <v>0</v>
      </c>
      <c r="M38" s="98" t="n">
        <f aca="false">VLOOKUP($A38,[1]!Table,MATCH(M$4,[1]!Curves,0))</f>
        <v>0.015</v>
      </c>
      <c r="N38" s="115" t="n">
        <f aca="false">M38</f>
        <v>0.015</v>
      </c>
      <c r="O38" s="103" t="n">
        <f aca="false">O37</f>
        <v>0</v>
      </c>
      <c r="P38" s="102"/>
      <c r="Q38" s="103" t="n">
        <f aca="false">M38+J38+G38</f>
        <v>4.3115</v>
      </c>
      <c r="R38" s="103" t="n">
        <f aca="false">N38+K38+H38</f>
        <v>4.3115</v>
      </c>
      <c r="S38" s="103" t="n">
        <f aca="false">O38+L38+I38</f>
        <v>2.115</v>
      </c>
      <c r="T38" s="102"/>
      <c r="U38" s="37" t="n">
        <f aca="false">A39-A38</f>
        <v>31</v>
      </c>
      <c r="V38" s="104" t="n">
        <f aca="false">CHOOSE(F$3,A39+24,A38)</f>
        <v>37803</v>
      </c>
      <c r="W38" s="37" t="n">
        <f aca="false">V38-C$3</f>
        <v>873</v>
      </c>
      <c r="X38" s="105" t="n">
        <f aca="false">VLOOKUP($A38,[1]!Table,MATCH(X$4,[1]!Curves,0))</f>
        <v>0.05405886725523</v>
      </c>
      <c r="Y38" s="106" t="n">
        <f aca="false">1/(1+CHOOSE(F$3,(X39+($K$3/10000))/2,(X38+($K$3/10000))/2))^(2*W38/365.25)</f>
        <v>0.880299499584556</v>
      </c>
      <c r="Z38" s="37" t="n">
        <f aca="false">IF(AND(mthbeg&lt;=A38,mthend&gt;=A38),1,0)</f>
        <v>1</v>
      </c>
      <c r="AA38" s="37" t="n">
        <f aca="false">U38*Z38</f>
        <v>31</v>
      </c>
      <c r="AC38" s="90" t="n">
        <f aca="false">F38*G38</f>
        <v>433024.619727433</v>
      </c>
      <c r="AD38" s="90" t="n">
        <f aca="false">$F38*H38</f>
        <v>433024.619727433</v>
      </c>
      <c r="AE38" s="90" t="n">
        <f aca="false">$F38*I38</f>
        <v>213783.163100728</v>
      </c>
      <c r="AF38" s="90" t="n">
        <f aca="false">$F38*J38</f>
        <v>1263.49387175371</v>
      </c>
      <c r="AG38" s="90" t="n">
        <f aca="false">$F38*K38</f>
        <v>1263.49387175371</v>
      </c>
      <c r="AH38" s="90" t="n">
        <f aca="false">$F38*L38</f>
        <v>0</v>
      </c>
      <c r="AI38" s="90" t="n">
        <f aca="false">$F38*M38</f>
        <v>1516.19264610446</v>
      </c>
      <c r="AJ38" s="90" t="n">
        <f aca="false">$F38*N38</f>
        <v>1516.19264610446</v>
      </c>
      <c r="AK38" s="90" t="n">
        <f aca="false">F38*O38</f>
        <v>0</v>
      </c>
      <c r="AL38" s="94"/>
      <c r="AM38" s="90" t="n">
        <f aca="false">-CHOOSE($G$3,AC38-AE38,AE38-AC38)</f>
        <v>219241.456626704</v>
      </c>
      <c r="AN38" s="90" t="n">
        <f aca="false">-CHOOSE($G$3,AF38-AH38,AH38-AF38)</f>
        <v>1263.49387175371</v>
      </c>
      <c r="AO38" s="90" t="n">
        <f aca="false">-CHOOSE($G$3,AI38-AL38,AK38-AI38)</f>
        <v>1516.19264610446</v>
      </c>
      <c r="AP38" s="107" t="n">
        <f aca="false">SUM(AM38:AO38)</f>
        <v>222021.143144563</v>
      </c>
      <c r="AR38" s="90" t="n">
        <f aca="false">-CHOOSE($G$3,AD38-AC38,AC38-AD38)</f>
        <v>-0</v>
      </c>
      <c r="AS38" s="90" t="n">
        <f aca="false">-CHOOSE($G$3,AG38-AF38,AF38-AG38)</f>
        <v>-0</v>
      </c>
      <c r="AT38" s="90" t="n">
        <f aca="false">-CHOOSE($G$3,AJ38-AI38,AI38-AJ38:AJ39)</f>
        <v>-0</v>
      </c>
      <c r="AU38" s="107" t="n">
        <f aca="false">AR38+AS38+AT38</f>
        <v>-0</v>
      </c>
      <c r="AV38" s="107"/>
      <c r="AW38" s="91" t="n">
        <f aca="false">AU38+AP38</f>
        <v>222021.143144563</v>
      </c>
      <c r="AY38" s="91" t="n">
        <f aca="false">AK38+AH38+AE38</f>
        <v>213783.163100728</v>
      </c>
      <c r="AZ38" s="113"/>
      <c r="BA38" s="118" t="n">
        <f aca="false">'EO9904.1'!AW38</f>
        <v>135931.724698751</v>
      </c>
      <c r="BB38" s="118" t="n">
        <f aca="false">AW38-BA38</f>
        <v>86089.418445811</v>
      </c>
      <c r="BC38" s="108"/>
      <c r="BD38" s="138" t="n">
        <f aca="false">A38</f>
        <v>37803</v>
      </c>
      <c r="BE38" s="119" t="n">
        <f aca="false">MONTH(BD38)</f>
        <v>7</v>
      </c>
      <c r="BF38" s="139" t="n">
        <f aca="false">VLOOKUP($BE$10:$BE$369,$BS$7:$BU$18,2)</f>
        <v>1079.384</v>
      </c>
      <c r="BG38" s="140" t="n">
        <f aca="false">VLOOKUP($BE$10:$BE$369,$BS$7:$BU$18,3)</f>
        <v>11147.0035</v>
      </c>
      <c r="BH38" s="141" t="n">
        <f aca="false">BF38/BG38</f>
        <v>0.0968317629038154</v>
      </c>
      <c r="BI38" s="36" t="n">
        <f aca="false">BI26</f>
        <v>0.0981</v>
      </c>
      <c r="BJ38" s="36" t="n">
        <f aca="false">BH38/BI38</f>
        <v>0.987071996980789</v>
      </c>
      <c r="BK38" s="31" t="n">
        <v>2.115</v>
      </c>
      <c r="BL38" s="142" t="n">
        <f aca="false">MAX((BJ38*BK38),BK38)</f>
        <v>2.115</v>
      </c>
      <c r="BR38" s="144"/>
    </row>
    <row r="39" customFormat="false" ht="12.75" hidden="false" customHeight="false" outlineLevel="0" collapsed="false">
      <c r="A39" s="25" t="n">
        <f aca="false">EDATE(A38,1)</f>
        <v>37834</v>
      </c>
      <c r="B39" s="114" t="n">
        <f aca="false">'EO9904.1 floor'!B39</f>
        <v>3704</v>
      </c>
      <c r="C39" s="110"/>
      <c r="D39" s="97" t="n">
        <f aca="false">B39+C39</f>
        <v>3704</v>
      </c>
      <c r="E39" s="86" t="n">
        <f aca="false">IF(Z39=0,0,IF(AND(Z39=1,$H$3=1),D39*U39,IF($H$3=2,D39,"N/A")))</f>
        <v>114824</v>
      </c>
      <c r="F39" s="86" t="n">
        <f aca="false">E39*Y39</f>
        <v>100588.869450468</v>
      </c>
      <c r="G39" s="98" t="n">
        <f aca="false">VLOOKUP($A39,[1]!Table,MATCH(G$4,[1]!Curves,0))</f>
        <v>4.298</v>
      </c>
      <c r="H39" s="115" t="n">
        <f aca="false">G39</f>
        <v>4.298</v>
      </c>
      <c r="I39" s="116" t="n">
        <f aca="false">BL39</f>
        <v>2.115</v>
      </c>
      <c r="J39" s="98" t="n">
        <f aca="false">VLOOKUP($A39,[1]!Table,MATCH(J$4,[1]!Curves,0))</f>
        <v>0.0125</v>
      </c>
      <c r="K39" s="115" t="n">
        <f aca="false">J39</f>
        <v>0.0125</v>
      </c>
      <c r="L39" s="103" t="n">
        <f aca="false">L38</f>
        <v>0</v>
      </c>
      <c r="M39" s="98" t="n">
        <f aca="false">VLOOKUP($A39,[1]!Table,MATCH(M$4,[1]!Curves,0))</f>
        <v>0.015</v>
      </c>
      <c r="N39" s="115" t="n">
        <f aca="false">M39</f>
        <v>0.015</v>
      </c>
      <c r="O39" s="103" t="n">
        <f aca="false">O38</f>
        <v>0</v>
      </c>
      <c r="P39" s="102"/>
      <c r="Q39" s="103" t="n">
        <f aca="false">M39+J39+G39</f>
        <v>4.3255</v>
      </c>
      <c r="R39" s="103" t="n">
        <f aca="false">N39+K39+H39</f>
        <v>4.3255</v>
      </c>
      <c r="S39" s="103" t="n">
        <f aca="false">O39+L39+I39</f>
        <v>2.115</v>
      </c>
      <c r="T39" s="102"/>
      <c r="U39" s="37" t="n">
        <f aca="false">A40-A39</f>
        <v>31</v>
      </c>
      <c r="V39" s="104" t="n">
        <f aca="false">CHOOSE(F$3,A40+24,A39)</f>
        <v>37834</v>
      </c>
      <c r="W39" s="37" t="n">
        <f aca="false">V39-C$3</f>
        <v>904</v>
      </c>
      <c r="X39" s="105" t="n">
        <f aca="false">VLOOKUP($A39,[1]!Table,MATCH(X$4,[1]!Curves,0))</f>
        <v>0.054199367219129</v>
      </c>
      <c r="Y39" s="106" t="n">
        <f aca="false">1/(1+CHOOSE(F$3,(X40+($K$3/10000))/2,(X39+($K$3/10000))/2))^(2*W39/365.25)</f>
        <v>0.876026522769351</v>
      </c>
      <c r="Z39" s="37" t="n">
        <f aca="false">IF(AND(mthbeg&lt;=A39,mthend&gt;=A39),1,0)</f>
        <v>1</v>
      </c>
      <c r="AA39" s="37" t="n">
        <f aca="false">U39*Z39</f>
        <v>31</v>
      </c>
      <c r="AC39" s="90" t="n">
        <f aca="false">F39*G39</f>
        <v>432330.960898111</v>
      </c>
      <c r="AD39" s="90" t="n">
        <f aca="false">$F39*H39</f>
        <v>432330.960898111</v>
      </c>
      <c r="AE39" s="90" t="n">
        <f aca="false">$F39*I39</f>
        <v>212745.45888774</v>
      </c>
      <c r="AF39" s="90" t="n">
        <f aca="false">$F39*J39</f>
        <v>1257.36086813085</v>
      </c>
      <c r="AG39" s="90" t="n">
        <f aca="false">$F39*K39</f>
        <v>1257.36086813085</v>
      </c>
      <c r="AH39" s="90" t="n">
        <f aca="false">$F39*L39</f>
        <v>0</v>
      </c>
      <c r="AI39" s="90" t="n">
        <f aca="false">$F39*M39</f>
        <v>1508.83304175702</v>
      </c>
      <c r="AJ39" s="90" t="n">
        <f aca="false">$F39*N39</f>
        <v>1508.83304175702</v>
      </c>
      <c r="AK39" s="90" t="n">
        <f aca="false">F39*O39</f>
        <v>0</v>
      </c>
      <c r="AL39" s="94"/>
      <c r="AM39" s="90" t="n">
        <f aca="false">-CHOOSE($G$3,AC39-AE39,AE39-AC39)</f>
        <v>219585.502010372</v>
      </c>
      <c r="AN39" s="90" t="n">
        <f aca="false">-CHOOSE($G$3,AF39-AH39,AH39-AF39)</f>
        <v>1257.36086813085</v>
      </c>
      <c r="AO39" s="90" t="n">
        <f aca="false">-CHOOSE($G$3,AI39-AL39,AK39-AI39)</f>
        <v>1508.83304175702</v>
      </c>
      <c r="AP39" s="107" t="n">
        <f aca="false">SUM(AM39:AO39)</f>
        <v>222351.695920259</v>
      </c>
      <c r="AR39" s="90" t="n">
        <f aca="false">-CHOOSE($G$3,AD39-AC39,AC39-AD39)</f>
        <v>-0</v>
      </c>
      <c r="AS39" s="90" t="n">
        <f aca="false">-CHOOSE($G$3,AG39-AF39,AF39-AG39)</f>
        <v>-0</v>
      </c>
      <c r="AT39" s="90" t="n">
        <f aca="false">-CHOOSE($G$3,AJ39-AI39,AI39-AJ39:AJ40)</f>
        <v>-0</v>
      </c>
      <c r="AU39" s="107" t="n">
        <f aca="false">AR39+AS39+AT39</f>
        <v>-0</v>
      </c>
      <c r="AV39" s="107"/>
      <c r="AW39" s="91" t="n">
        <f aca="false">AU39+AP39</f>
        <v>222351.695920259</v>
      </c>
      <c r="AY39" s="91" t="n">
        <f aca="false">AK39+AH39+AE39</f>
        <v>212745.45888774</v>
      </c>
      <c r="AZ39" s="113"/>
      <c r="BA39" s="118" t="n">
        <f aca="false">'EO9904.1'!AW39</f>
        <v>144023.14327918</v>
      </c>
      <c r="BB39" s="118" t="n">
        <f aca="false">AW39-BA39</f>
        <v>78328.5526410794</v>
      </c>
      <c r="BC39" s="108"/>
      <c r="BD39" s="138" t="n">
        <f aca="false">A39</f>
        <v>37834</v>
      </c>
      <c r="BE39" s="119" t="n">
        <f aca="false">MONTH(BD39)</f>
        <v>8</v>
      </c>
      <c r="BF39" s="139" t="n">
        <f aca="false">VLOOKUP($BE$10:$BE$369,$BS$7:$BU$18,2)</f>
        <v>1109.031</v>
      </c>
      <c r="BG39" s="140" t="n">
        <f aca="false">VLOOKUP($BE$10:$BE$369,$BS$7:$BU$18,3)</f>
        <v>11486.346</v>
      </c>
      <c r="BH39" s="141" t="n">
        <f aca="false">BF39/BG39</f>
        <v>0.096552115006809</v>
      </c>
      <c r="BI39" s="36" t="n">
        <f aca="false">BI27</f>
        <v>0.0991</v>
      </c>
      <c r="BJ39" s="36" t="n">
        <f aca="false">BH39/BI39</f>
        <v>0.974289757889091</v>
      </c>
      <c r="BK39" s="31" t="n">
        <v>2.115</v>
      </c>
      <c r="BL39" s="142" t="n">
        <f aca="false">MAX((BJ39*BK39),BK39)</f>
        <v>2.115</v>
      </c>
      <c r="BR39" s="144"/>
    </row>
    <row r="40" customFormat="false" ht="12.75" hidden="false" customHeight="false" outlineLevel="0" collapsed="false">
      <c r="A40" s="25" t="n">
        <f aca="false">EDATE(A39,1)</f>
        <v>37865</v>
      </c>
      <c r="B40" s="114" t="n">
        <f aca="false">'EO9904.1 floor'!B40</f>
        <v>3704</v>
      </c>
      <c r="C40" s="110"/>
      <c r="D40" s="97" t="n">
        <f aca="false">B40+C40</f>
        <v>3704</v>
      </c>
      <c r="E40" s="86" t="n">
        <f aca="false">IF(Z40=0,0,IF(AND(Z40=1,$H$3=1),D40*U40,IF($H$3=2,D40,"N/A")))</f>
        <v>111120</v>
      </c>
      <c r="F40" s="86" t="n">
        <f aca="false">E40*Y40</f>
        <v>96869.3116665095</v>
      </c>
      <c r="G40" s="98" t="n">
        <f aca="false">VLOOKUP($A40,[1]!Table,MATCH(G$4,[1]!Curves,0))</f>
        <v>4.333</v>
      </c>
      <c r="H40" s="115" t="n">
        <f aca="false">G40</f>
        <v>4.333</v>
      </c>
      <c r="I40" s="116" t="n">
        <f aca="false">BL40</f>
        <v>2.115</v>
      </c>
      <c r="J40" s="98" t="n">
        <f aca="false">VLOOKUP($A40,[1]!Table,MATCH(J$4,[1]!Curves,0))</f>
        <v>0.0125</v>
      </c>
      <c r="K40" s="115" t="n">
        <f aca="false">J40</f>
        <v>0.0125</v>
      </c>
      <c r="L40" s="103" t="n">
        <f aca="false">L39</f>
        <v>0</v>
      </c>
      <c r="M40" s="98" t="n">
        <f aca="false">VLOOKUP($A40,[1]!Table,MATCH(M$4,[1]!Curves,0))</f>
        <v>0.015</v>
      </c>
      <c r="N40" s="115" t="n">
        <f aca="false">M40</f>
        <v>0.015</v>
      </c>
      <c r="O40" s="103" t="n">
        <f aca="false">O39</f>
        <v>0</v>
      </c>
      <c r="P40" s="102"/>
      <c r="Q40" s="103" t="n">
        <f aca="false">M40+J40+G40</f>
        <v>4.3605</v>
      </c>
      <c r="R40" s="103" t="n">
        <f aca="false">N40+K40+H40</f>
        <v>4.3605</v>
      </c>
      <c r="S40" s="103" t="n">
        <f aca="false">O40+L40+I40</f>
        <v>2.115</v>
      </c>
      <c r="T40" s="102"/>
      <c r="U40" s="37" t="n">
        <f aca="false">A41-A40</f>
        <v>30</v>
      </c>
      <c r="V40" s="104" t="n">
        <f aca="false">CHOOSE(F$3,A41+24,A40)</f>
        <v>37865</v>
      </c>
      <c r="W40" s="37" t="n">
        <f aca="false">V40-C$3</f>
        <v>935</v>
      </c>
      <c r="X40" s="105" t="n">
        <f aca="false">VLOOKUP($A40,[1]!Table,MATCH(X$4,[1]!Curves,0))</f>
        <v>0.054339867189604</v>
      </c>
      <c r="Y40" s="106" t="n">
        <f aca="false">1/(1+CHOOSE(F$3,(X41+($K$3/10000))/2,(X40+($K$3/10000))/2))^(2*W40/365.25)</f>
        <v>0.871754064673412</v>
      </c>
      <c r="Z40" s="37" t="n">
        <f aca="false">IF(AND(mthbeg&lt;=A40,mthend&gt;=A40),1,0)</f>
        <v>1</v>
      </c>
      <c r="AA40" s="37" t="n">
        <f aca="false">U40*Z40</f>
        <v>30</v>
      </c>
      <c r="AC40" s="90" t="n">
        <f aca="false">F40*G40</f>
        <v>419734.727450986</v>
      </c>
      <c r="AD40" s="90" t="n">
        <f aca="false">$F40*H40</f>
        <v>419734.727450986</v>
      </c>
      <c r="AE40" s="90" t="n">
        <f aca="false">$F40*I40</f>
        <v>204878.594174668</v>
      </c>
      <c r="AF40" s="90" t="n">
        <f aca="false">$F40*J40</f>
        <v>1210.86639583137</v>
      </c>
      <c r="AG40" s="90" t="n">
        <f aca="false">$F40*K40</f>
        <v>1210.86639583137</v>
      </c>
      <c r="AH40" s="90" t="n">
        <f aca="false">$F40*L40</f>
        <v>0</v>
      </c>
      <c r="AI40" s="90" t="n">
        <f aca="false">$F40*M40</f>
        <v>1453.03967499764</v>
      </c>
      <c r="AJ40" s="90" t="n">
        <f aca="false">$F40*N40</f>
        <v>1453.03967499764</v>
      </c>
      <c r="AK40" s="90" t="n">
        <f aca="false">F40*O40</f>
        <v>0</v>
      </c>
      <c r="AL40" s="94"/>
      <c r="AM40" s="90" t="n">
        <f aca="false">-CHOOSE($G$3,AC40-AE40,AE40-AC40)</f>
        <v>214856.133276318</v>
      </c>
      <c r="AN40" s="90" t="n">
        <f aca="false">-CHOOSE($G$3,AF40-AH40,AH40-AF40)</f>
        <v>1210.86639583137</v>
      </c>
      <c r="AO40" s="90" t="n">
        <f aca="false">-CHOOSE($G$3,AI40-AL40,AK40-AI40)</f>
        <v>1453.03967499764</v>
      </c>
      <c r="AP40" s="107" t="n">
        <f aca="false">SUM(AM40:AO40)</f>
        <v>217520.039347147</v>
      </c>
      <c r="AR40" s="90" t="n">
        <f aca="false">-CHOOSE($G$3,AD40-AC40,AC40-AD40)</f>
        <v>-0</v>
      </c>
      <c r="AS40" s="90" t="n">
        <f aca="false">-CHOOSE($G$3,AG40-AF40,AF40-AG40)</f>
        <v>-0</v>
      </c>
      <c r="AT40" s="90" t="n">
        <f aca="false">-CHOOSE($G$3,AJ40-AI40,AI40-AJ40:AJ41)</f>
        <v>-0</v>
      </c>
      <c r="AU40" s="107" t="n">
        <f aca="false">AR40+AS40+AT40</f>
        <v>-0</v>
      </c>
      <c r="AV40" s="107"/>
      <c r="AW40" s="91" t="n">
        <f aca="false">AU40+AP40</f>
        <v>217520.039347147</v>
      </c>
      <c r="AY40" s="91" t="n">
        <f aca="false">AK40+AH40+AE40</f>
        <v>204878.594174668</v>
      </c>
      <c r="AZ40" s="113"/>
      <c r="BA40" s="118" t="n">
        <f aca="false">'EO9904.1'!AW40</f>
        <v>148306.916161426</v>
      </c>
      <c r="BB40" s="118" t="n">
        <f aca="false">AW40-BA40</f>
        <v>69213.123185721</v>
      </c>
      <c r="BC40" s="108"/>
      <c r="BD40" s="138" t="n">
        <f aca="false">A40</f>
        <v>37865</v>
      </c>
      <c r="BE40" s="119" t="n">
        <f aca="false">MONTH(BD40)</f>
        <v>9</v>
      </c>
      <c r="BF40" s="139" t="n">
        <f aca="false">VLOOKUP($BE$10:$BE$369,$BS$7:$BU$18,2)</f>
        <v>998.16</v>
      </c>
      <c r="BG40" s="140" t="n">
        <f aca="false">VLOOKUP($BE$10:$BE$369,$BS$7:$BU$18,3)</f>
        <v>10141.4155</v>
      </c>
      <c r="BH40" s="141" t="n">
        <f aca="false">BF40/BG40</f>
        <v>0.0984241302409905</v>
      </c>
      <c r="BI40" s="36" t="n">
        <f aca="false">BI28</f>
        <v>0.1009</v>
      </c>
      <c r="BJ40" s="36" t="n">
        <f aca="false">BH40/BI40</f>
        <v>0.975462143121809</v>
      </c>
      <c r="BK40" s="31" t="n">
        <v>2.115</v>
      </c>
      <c r="BL40" s="142" t="n">
        <f aca="false">MAX((BJ40*BK40),BK40)</f>
        <v>2.115</v>
      </c>
      <c r="BR40" s="144"/>
    </row>
    <row r="41" customFormat="false" ht="12.75" hidden="false" customHeight="false" outlineLevel="0" collapsed="false">
      <c r="A41" s="25" t="n">
        <f aca="false">EDATE(A40,1)</f>
        <v>37895</v>
      </c>
      <c r="B41" s="114" t="n">
        <f aca="false">'EO9904.1 floor'!B41</f>
        <v>3704</v>
      </c>
      <c r="C41" s="110"/>
      <c r="D41" s="97" t="n">
        <f aca="false">B41+C41</f>
        <v>3704</v>
      </c>
      <c r="E41" s="86" t="n">
        <f aca="false">IF(Z41=0,0,IF(AND(Z41=1,$H$3=1),D41*U41,IF($H$3=2,D41,"N/A")))</f>
        <v>114824</v>
      </c>
      <c r="F41" s="86" t="n">
        <f aca="false">E41*Y41</f>
        <v>99624.5874083016</v>
      </c>
      <c r="G41" s="98" t="n">
        <f aca="false">VLOOKUP($A41,[1]!Table,MATCH(G$4,[1]!Curves,0))</f>
        <v>4.363</v>
      </c>
      <c r="H41" s="115" t="n">
        <f aca="false">G41</f>
        <v>4.363</v>
      </c>
      <c r="I41" s="116" t="n">
        <f aca="false">BL41</f>
        <v>2.115</v>
      </c>
      <c r="J41" s="98" t="n">
        <f aca="false">VLOOKUP($A41,[1]!Table,MATCH(J$4,[1]!Curves,0))</f>
        <v>0.0125</v>
      </c>
      <c r="K41" s="115" t="n">
        <f aca="false">J41</f>
        <v>0.0125</v>
      </c>
      <c r="L41" s="103" t="n">
        <f aca="false">L40</f>
        <v>0</v>
      </c>
      <c r="M41" s="98" t="n">
        <f aca="false">VLOOKUP($A41,[1]!Table,MATCH(M$4,[1]!Curves,0))</f>
        <v>0.015</v>
      </c>
      <c r="N41" s="115" t="n">
        <f aca="false">M41</f>
        <v>0.015</v>
      </c>
      <c r="O41" s="103" t="n">
        <f aca="false">O40</f>
        <v>0</v>
      </c>
      <c r="P41" s="102"/>
      <c r="Q41" s="103" t="n">
        <f aca="false">M41+J41+G41</f>
        <v>4.3905</v>
      </c>
      <c r="R41" s="103" t="n">
        <f aca="false">N41+K41+H41</f>
        <v>4.3905</v>
      </c>
      <c r="S41" s="103" t="n">
        <f aca="false">O41+L41+I41</f>
        <v>2.115</v>
      </c>
      <c r="T41" s="102"/>
      <c r="U41" s="37" t="n">
        <f aca="false">A42-A41</f>
        <v>31</v>
      </c>
      <c r="V41" s="104" t="n">
        <f aca="false">CHOOSE(F$3,A42+24,A41)</f>
        <v>37895</v>
      </c>
      <c r="W41" s="37" t="n">
        <f aca="false">V41-C$3</f>
        <v>965</v>
      </c>
      <c r="X41" s="105" t="n">
        <f aca="false">VLOOKUP($A41,[1]!Table,MATCH(X$4,[1]!Curves,0))</f>
        <v>0.054472025120694</v>
      </c>
      <c r="Y41" s="106" t="n">
        <f aca="false">1/(1+CHOOSE(F$3,(X42+($K$3/10000))/2,(X41+($K$3/10000))/2))^(2*W41/365.25)</f>
        <v>0.867628609073901</v>
      </c>
      <c r="Z41" s="37" t="n">
        <f aca="false">IF(AND(mthbeg&lt;=A41,mthend&gt;=A41),1,0)</f>
        <v>1</v>
      </c>
      <c r="AA41" s="37" t="n">
        <f aca="false">U41*Z41</f>
        <v>31</v>
      </c>
      <c r="AC41" s="90" t="n">
        <f aca="false">F41*G41</f>
        <v>434662.07486242</v>
      </c>
      <c r="AD41" s="90" t="n">
        <f aca="false">$F41*H41</f>
        <v>434662.07486242</v>
      </c>
      <c r="AE41" s="90" t="n">
        <f aca="false">$F41*I41</f>
        <v>210706.002368558</v>
      </c>
      <c r="AF41" s="90" t="n">
        <f aca="false">$F41*J41</f>
        <v>1245.30734260377</v>
      </c>
      <c r="AG41" s="90" t="n">
        <f aca="false">$F41*K41</f>
        <v>1245.30734260377</v>
      </c>
      <c r="AH41" s="90" t="n">
        <f aca="false">$F41*L41</f>
        <v>0</v>
      </c>
      <c r="AI41" s="90" t="n">
        <f aca="false">$F41*M41</f>
        <v>1494.36881112452</v>
      </c>
      <c r="AJ41" s="90" t="n">
        <f aca="false">$F41*N41</f>
        <v>1494.36881112452</v>
      </c>
      <c r="AK41" s="90" t="n">
        <f aca="false">F41*O41</f>
        <v>0</v>
      </c>
      <c r="AL41" s="94"/>
      <c r="AM41" s="90" t="n">
        <f aca="false">-CHOOSE($G$3,AC41-AE41,AE41-AC41)</f>
        <v>223956.072493862</v>
      </c>
      <c r="AN41" s="90" t="n">
        <f aca="false">-CHOOSE($G$3,AF41-AH41,AH41-AF41)</f>
        <v>1245.30734260377</v>
      </c>
      <c r="AO41" s="90" t="n">
        <f aca="false">-CHOOSE($G$3,AI41-AL41,AK41-AI41)</f>
        <v>1494.36881112452</v>
      </c>
      <c r="AP41" s="107" t="n">
        <f aca="false">SUM(AM41:AO41)</f>
        <v>226695.74864759</v>
      </c>
      <c r="AR41" s="90" t="n">
        <f aca="false">-CHOOSE($G$3,AD41-AC41,AC41-AD41)</f>
        <v>-0</v>
      </c>
      <c r="AS41" s="90" t="n">
        <f aca="false">-CHOOSE($G$3,AG41-AF41,AF41-AG41)</f>
        <v>-0</v>
      </c>
      <c r="AT41" s="90" t="n">
        <f aca="false">-CHOOSE($G$3,AJ41-AI41,AI41-AJ41:AJ42)</f>
        <v>-0</v>
      </c>
      <c r="AU41" s="107" t="n">
        <f aca="false">AR41+AS41+AT41</f>
        <v>-0</v>
      </c>
      <c r="AV41" s="107"/>
      <c r="AW41" s="91" t="n">
        <f aca="false">AU41+AP41</f>
        <v>226695.74864759</v>
      </c>
      <c r="AY41" s="91" t="n">
        <f aca="false">AK41+AH41+AE41</f>
        <v>210706.002368558</v>
      </c>
      <c r="AZ41" s="113"/>
      <c r="BA41" s="118" t="n">
        <f aca="false">'EO9904.1'!AW41</f>
        <v>155802.892247843</v>
      </c>
      <c r="BB41" s="118" t="n">
        <f aca="false">AW41-BA41</f>
        <v>70892.8563997474</v>
      </c>
      <c r="BC41" s="108"/>
      <c r="BD41" s="138" t="n">
        <f aca="false">A41</f>
        <v>37895</v>
      </c>
      <c r="BE41" s="119" t="n">
        <f aca="false">MONTH(BD41)</f>
        <v>10</v>
      </c>
      <c r="BF41" s="139" t="n">
        <f aca="false">VLOOKUP($BE$10:$BE$369,$BS$7:$BU$18,2)</f>
        <v>697.9385</v>
      </c>
      <c r="BG41" s="140" t="n">
        <f aca="false">VLOOKUP($BE$10:$BE$369,$BS$7:$BU$18,3)</f>
        <v>9529.3095</v>
      </c>
      <c r="BH41" s="141" t="n">
        <f aca="false">BF41/BG41</f>
        <v>0.0732412458636169</v>
      </c>
      <c r="BI41" s="36" t="n">
        <f aca="false">BI29</f>
        <v>0.1035</v>
      </c>
      <c r="BJ41" s="36" t="n">
        <f aca="false">BH41/BI41</f>
        <v>0.707644887571178</v>
      </c>
      <c r="BK41" s="31" t="n">
        <v>2.115</v>
      </c>
      <c r="BL41" s="142" t="n">
        <f aca="false">MAX((BJ41*BK41),BK41)</f>
        <v>2.115</v>
      </c>
      <c r="BR41" s="144"/>
    </row>
    <row r="42" customFormat="false" ht="12.75" hidden="false" customHeight="false" outlineLevel="0" collapsed="false">
      <c r="A42" s="25" t="n">
        <f aca="false">EDATE(A41,1)</f>
        <v>37926</v>
      </c>
      <c r="B42" s="114" t="n">
        <f aca="false">'EO9904.1 floor'!B42</f>
        <v>3704</v>
      </c>
      <c r="C42" s="110"/>
      <c r="D42" s="97" t="n">
        <f aca="false">B42+C42</f>
        <v>3704</v>
      </c>
      <c r="E42" s="86" t="n">
        <f aca="false">IF(Z42=0,0,IF(AND(Z42=1,$H$3=1),D42*U42,IF($H$3=2,D42,"N/A")))</f>
        <v>111120</v>
      </c>
      <c r="F42" s="86" t="n">
        <f aca="false">E42*Y42</f>
        <v>95938.5583208581</v>
      </c>
      <c r="G42" s="98" t="n">
        <f aca="false">VLOOKUP($A42,[1]!Table,MATCH(G$4,[1]!Curves,0))</f>
        <v>4.503</v>
      </c>
      <c r="H42" s="115" t="n">
        <f aca="false">G42</f>
        <v>4.503</v>
      </c>
      <c r="I42" s="116" t="n">
        <f aca="false">BL42</f>
        <v>2.115</v>
      </c>
      <c r="J42" s="98" t="n">
        <f aca="false">VLOOKUP($A42,[1]!Table,MATCH(J$4,[1]!Curves,0))</f>
        <v>0.02</v>
      </c>
      <c r="K42" s="115" t="n">
        <f aca="false">J42</f>
        <v>0.02</v>
      </c>
      <c r="L42" s="103" t="n">
        <f aca="false">L41</f>
        <v>0</v>
      </c>
      <c r="M42" s="98" t="n">
        <f aca="false">VLOOKUP($A42,[1]!Table,MATCH(M$4,[1]!Curves,0))</f>
        <v>0.015</v>
      </c>
      <c r="N42" s="115" t="n">
        <f aca="false">M42</f>
        <v>0.015</v>
      </c>
      <c r="O42" s="103" t="n">
        <f aca="false">O41</f>
        <v>0</v>
      </c>
      <c r="P42" s="102"/>
      <c r="Q42" s="103" t="n">
        <f aca="false">M42+J42+G42</f>
        <v>4.538</v>
      </c>
      <c r="R42" s="103" t="n">
        <f aca="false">N42+K42+H42</f>
        <v>4.538</v>
      </c>
      <c r="S42" s="103" t="n">
        <f aca="false">O42+L42+I42</f>
        <v>2.115</v>
      </c>
      <c r="T42" s="102"/>
      <c r="U42" s="37" t="n">
        <f aca="false">A43-A42</f>
        <v>30</v>
      </c>
      <c r="V42" s="104" t="n">
        <f aca="false">CHOOSE(F$3,A43+24,A42)</f>
        <v>37926</v>
      </c>
      <c r="W42" s="37" t="n">
        <f aca="false">V42-C$3</f>
        <v>996</v>
      </c>
      <c r="X42" s="105" t="n">
        <f aca="false">VLOOKUP($A42,[1]!Table,MATCH(X$4,[1]!Curves,0))</f>
        <v>0.054603807440752</v>
      </c>
      <c r="Y42" s="106" t="n">
        <f aca="false">1/(1+CHOOSE(F$3,(X43+($K$3/10000))/2,(X42+($K$3/10000))/2))^(2*W42/365.25)</f>
        <v>0.863377954651351</v>
      </c>
      <c r="Z42" s="37" t="n">
        <f aca="false">IF(AND(mthbeg&lt;=A42,mthend&gt;=A42),1,0)</f>
        <v>1</v>
      </c>
      <c r="AA42" s="37" t="n">
        <f aca="false">U42*Z42</f>
        <v>30</v>
      </c>
      <c r="AC42" s="90" t="n">
        <f aca="false">F42*G42</f>
        <v>432011.328118824</v>
      </c>
      <c r="AD42" s="90" t="n">
        <f aca="false">$F42*H42</f>
        <v>432011.328118824</v>
      </c>
      <c r="AE42" s="90" t="n">
        <f aca="false">$F42*I42</f>
        <v>202910.050848615</v>
      </c>
      <c r="AF42" s="90" t="n">
        <f aca="false">$F42*J42</f>
        <v>1918.77116641716</v>
      </c>
      <c r="AG42" s="90" t="n">
        <f aca="false">$F42*K42</f>
        <v>1918.77116641716</v>
      </c>
      <c r="AH42" s="90" t="n">
        <f aca="false">$F42*L42</f>
        <v>0</v>
      </c>
      <c r="AI42" s="90" t="n">
        <f aca="false">$F42*M42</f>
        <v>1439.07837481287</v>
      </c>
      <c r="AJ42" s="90" t="n">
        <f aca="false">$F42*N42</f>
        <v>1439.07837481287</v>
      </c>
      <c r="AK42" s="90" t="n">
        <f aca="false">F42*O42</f>
        <v>0</v>
      </c>
      <c r="AL42" s="94"/>
      <c r="AM42" s="90" t="n">
        <f aca="false">-CHOOSE($G$3,AC42-AE42,AE42-AC42)</f>
        <v>229101.277270209</v>
      </c>
      <c r="AN42" s="90" t="n">
        <f aca="false">-CHOOSE($G$3,AF42-AH42,AH42-AF42)</f>
        <v>1918.77116641716</v>
      </c>
      <c r="AO42" s="90" t="n">
        <f aca="false">-CHOOSE($G$3,AI42-AL42,AK42-AI42)</f>
        <v>1439.07837481287</v>
      </c>
      <c r="AP42" s="107" t="n">
        <f aca="false">SUM(AM42:AO42)</f>
        <v>232459.126811439</v>
      </c>
      <c r="AR42" s="90" t="n">
        <f aca="false">-CHOOSE($G$3,AD42-AC42,AC42-AD42)</f>
        <v>-0</v>
      </c>
      <c r="AS42" s="90" t="n">
        <f aca="false">-CHOOSE($G$3,AG42-AF42,AF42-AG42)</f>
        <v>-0</v>
      </c>
      <c r="AT42" s="90" t="n">
        <f aca="false">-CHOOSE($G$3,AJ42-AI42,AI42-AJ42:AJ43)</f>
        <v>-0</v>
      </c>
      <c r="AU42" s="107" t="n">
        <f aca="false">AR42+AS42+AT42</f>
        <v>-0</v>
      </c>
      <c r="AV42" s="107"/>
      <c r="AW42" s="91" t="n">
        <f aca="false">AU42+AP42</f>
        <v>232459.126811439</v>
      </c>
      <c r="AY42" s="91" t="n">
        <f aca="false">AK42+AH42+AE42</f>
        <v>202910.050848615</v>
      </c>
      <c r="AZ42" s="113"/>
      <c r="BA42" s="118" t="n">
        <f aca="false">'EO9904.1'!AW42</f>
        <v>163776.712909537</v>
      </c>
      <c r="BB42" s="118" t="n">
        <f aca="false">AW42-BA42</f>
        <v>68682.4139019023</v>
      </c>
      <c r="BC42" s="108"/>
      <c r="BD42" s="138" t="n">
        <f aca="false">A42</f>
        <v>37926</v>
      </c>
      <c r="BE42" s="119" t="n">
        <f aca="false">MONTH(BD42)</f>
        <v>11</v>
      </c>
      <c r="BF42" s="139" t="n">
        <f aca="false">VLOOKUP($BE$10:$BE$369,$BS$7:$BU$18,2)</f>
        <v>632.9505</v>
      </c>
      <c r="BG42" s="140" t="n">
        <f aca="false">VLOOKUP($BE$10:$BE$369,$BS$7:$BU$18,3)</f>
        <v>8729.326</v>
      </c>
      <c r="BH42" s="141" t="n">
        <f aca="false">BF42/BG42</f>
        <v>0.0725085189853146</v>
      </c>
      <c r="BI42" s="36" t="n">
        <f aca="false">BI30</f>
        <v>0.0778</v>
      </c>
      <c r="BJ42" s="36" t="n">
        <f aca="false">BH42/BI42</f>
        <v>0.931986105209699</v>
      </c>
      <c r="BK42" s="31" t="n">
        <v>2.115</v>
      </c>
      <c r="BL42" s="142" t="n">
        <f aca="false">MAX((BJ42*BK42),BK42)</f>
        <v>2.115</v>
      </c>
      <c r="BR42" s="144"/>
    </row>
    <row r="43" customFormat="false" ht="12.75" hidden="false" customHeight="false" outlineLevel="0" collapsed="false">
      <c r="A43" s="25" t="n">
        <f aca="false">EDATE(A42,1)</f>
        <v>37956</v>
      </c>
      <c r="B43" s="114" t="n">
        <f aca="false">'EO9904.1 floor'!B43</f>
        <v>4288</v>
      </c>
      <c r="C43" s="110"/>
      <c r="D43" s="97" t="n">
        <f aca="false">B43+C43</f>
        <v>4288</v>
      </c>
      <c r="E43" s="86" t="n">
        <f aca="false">IF(Z43=0,0,IF(AND(Z43=1,$H$3=1),D43*U43,IF($H$3=2,D43,"N/A")))</f>
        <v>132928</v>
      </c>
      <c r="F43" s="86" t="n">
        <f aca="false">E43*Y43</f>
        <v>114220.570682987</v>
      </c>
      <c r="G43" s="98" t="n">
        <f aca="false">VLOOKUP($A43,[1]!Table,MATCH(G$4,[1]!Curves,0))</f>
        <v>4.628</v>
      </c>
      <c r="H43" s="115" t="n">
        <f aca="false">G43</f>
        <v>4.628</v>
      </c>
      <c r="I43" s="116" t="n">
        <f aca="false">BL43</f>
        <v>2.115</v>
      </c>
      <c r="J43" s="98" t="n">
        <f aca="false">VLOOKUP($A43,[1]!Table,MATCH(J$4,[1]!Curves,0))</f>
        <v>0.02</v>
      </c>
      <c r="K43" s="115" t="n">
        <f aca="false">J43</f>
        <v>0.02</v>
      </c>
      <c r="L43" s="103" t="n">
        <f aca="false">L42</f>
        <v>0</v>
      </c>
      <c r="M43" s="98" t="n">
        <f aca="false">VLOOKUP($A43,[1]!Table,MATCH(M$4,[1]!Curves,0))</f>
        <v>0.015</v>
      </c>
      <c r="N43" s="115" t="n">
        <f aca="false">M43</f>
        <v>0.015</v>
      </c>
      <c r="O43" s="103" t="n">
        <f aca="false">O42</f>
        <v>0</v>
      </c>
      <c r="P43" s="102"/>
      <c r="Q43" s="103" t="n">
        <f aca="false">M43+J43+G43</f>
        <v>4.663</v>
      </c>
      <c r="R43" s="103" t="n">
        <f aca="false">N43+K43+H43</f>
        <v>4.663</v>
      </c>
      <c r="S43" s="103" t="n">
        <f aca="false">O43+L43+I43</f>
        <v>2.115</v>
      </c>
      <c r="T43" s="102"/>
      <c r="U43" s="37" t="n">
        <f aca="false">A44-A43</f>
        <v>31</v>
      </c>
      <c r="V43" s="104" t="n">
        <f aca="false">CHOOSE(F$3,A44+24,A43)</f>
        <v>37956</v>
      </c>
      <c r="W43" s="37" t="n">
        <f aca="false">V43-C$3</f>
        <v>1026</v>
      </c>
      <c r="X43" s="105" t="n">
        <f aca="false">VLOOKUP($A43,[1]!Table,MATCH(X$4,[1]!Curves,0))</f>
        <v>0.054731338723734</v>
      </c>
      <c r="Y43" s="106" t="n">
        <f aca="false">1/(1+CHOOSE(F$3,(X44+($K$3/10000))/2,(X43+($K$3/10000))/2))^(2*W43/365.25)</f>
        <v>0.859266450130797</v>
      </c>
      <c r="Z43" s="37" t="n">
        <f aca="false">IF(AND(mthbeg&lt;=A43,mthend&gt;=A43),1,0)</f>
        <v>1</v>
      </c>
      <c r="AA43" s="37" t="n">
        <f aca="false">U43*Z43</f>
        <v>31</v>
      </c>
      <c r="AC43" s="90" t="n">
        <f aca="false">F43*G43</f>
        <v>528612.801120862</v>
      </c>
      <c r="AD43" s="90" t="n">
        <f aca="false">$F43*H43</f>
        <v>528612.801120862</v>
      </c>
      <c r="AE43" s="90" t="n">
        <f aca="false">$F43*I43</f>
        <v>241576.506994517</v>
      </c>
      <c r="AF43" s="90" t="n">
        <f aca="false">$F43*J43</f>
        <v>2284.41141365973</v>
      </c>
      <c r="AG43" s="90" t="n">
        <f aca="false">$F43*K43</f>
        <v>2284.41141365973</v>
      </c>
      <c r="AH43" s="90" t="n">
        <f aca="false">$F43*L43</f>
        <v>0</v>
      </c>
      <c r="AI43" s="90" t="n">
        <f aca="false">$F43*M43</f>
        <v>1713.3085602448</v>
      </c>
      <c r="AJ43" s="90" t="n">
        <f aca="false">$F43*N43</f>
        <v>1713.3085602448</v>
      </c>
      <c r="AK43" s="90" t="n">
        <f aca="false">F43*O43</f>
        <v>0</v>
      </c>
      <c r="AL43" s="94"/>
      <c r="AM43" s="90" t="n">
        <f aca="false">-CHOOSE($G$3,AC43-AE43,AE43-AC43)</f>
        <v>287036.294126345</v>
      </c>
      <c r="AN43" s="90" t="n">
        <f aca="false">-CHOOSE($G$3,AF43-AH43,AH43-AF43)</f>
        <v>2284.41141365973</v>
      </c>
      <c r="AO43" s="90" t="n">
        <f aca="false">-CHOOSE($G$3,AI43-AL43,AK43-AI43)</f>
        <v>1713.3085602448</v>
      </c>
      <c r="AP43" s="107" t="n">
        <f aca="false">SUM(AM43:AO43)</f>
        <v>291034.01410025</v>
      </c>
      <c r="AR43" s="90" t="n">
        <f aca="false">-CHOOSE($G$3,AD43-AC43,AC43-AD43)</f>
        <v>-0</v>
      </c>
      <c r="AS43" s="90" t="n">
        <f aca="false">-CHOOSE($G$3,AG43-AF43,AF43-AG43)</f>
        <v>-0</v>
      </c>
      <c r="AT43" s="90" t="n">
        <f aca="false">-CHOOSE($G$3,AJ43-AI43,AI43-AJ43:AJ44)</f>
        <v>-0</v>
      </c>
      <c r="AU43" s="107" t="n">
        <f aca="false">AR43+AS43+AT43</f>
        <v>-0</v>
      </c>
      <c r="AV43" s="107"/>
      <c r="AW43" s="91" t="n">
        <f aca="false">AU43+AP43</f>
        <v>291034.01410025</v>
      </c>
      <c r="AY43" s="91" t="n">
        <f aca="false">AK43+AH43+AE43</f>
        <v>241576.506994517</v>
      </c>
      <c r="AZ43" s="113"/>
      <c r="BA43" s="118" t="n">
        <f aca="false">'EO9904.1'!AW43</f>
        <v>205517.072829898</v>
      </c>
      <c r="BB43" s="118" t="n">
        <f aca="false">AW43-BA43</f>
        <v>85516.9412703521</v>
      </c>
      <c r="BC43" s="108"/>
      <c r="BD43" s="138" t="n">
        <f aca="false">A43</f>
        <v>37956</v>
      </c>
      <c r="BE43" s="119" t="n">
        <f aca="false">MONTH(BD43)</f>
        <v>12</v>
      </c>
      <c r="BF43" s="139" t="n">
        <f aca="false">VLOOKUP($BE$10:$BE$369,$BS$7:$BU$18,2)</f>
        <v>668.964</v>
      </c>
      <c r="BG43" s="140" t="n">
        <f aca="false">VLOOKUP($BE$10:$BE$369,$BS$7:$BU$18,3)</f>
        <v>9251.2415</v>
      </c>
      <c r="BH43" s="141" t="n">
        <f aca="false">BF43/BG43</f>
        <v>0.0723107271602411</v>
      </c>
      <c r="BI43" s="36" t="n">
        <f aca="false">BI31</f>
        <v>0.0779</v>
      </c>
      <c r="BJ43" s="36" t="n">
        <f aca="false">BH43/BI43</f>
        <v>0.928250669579475</v>
      </c>
      <c r="BK43" s="31" t="n">
        <v>2.115</v>
      </c>
      <c r="BL43" s="142" t="n">
        <f aca="false">MAX((BJ43*BK43),BK43)</f>
        <v>2.115</v>
      </c>
      <c r="BR43" s="144"/>
    </row>
    <row r="44" customFormat="false" ht="12.75" hidden="false" customHeight="false" outlineLevel="0" collapsed="false">
      <c r="A44" s="25" t="n">
        <f aca="false">EDATE(A43,1)</f>
        <v>37987</v>
      </c>
      <c r="B44" s="114" t="n">
        <f aca="false">'EO9904.1 floor'!B44</f>
        <v>4288</v>
      </c>
      <c r="C44" s="110"/>
      <c r="D44" s="97" t="n">
        <f aca="false">B44+C44</f>
        <v>4288</v>
      </c>
      <c r="E44" s="86" t="n">
        <f aca="false">IF(Z44=0,0,IF(AND(Z44=1,$H$3=1),D44*U44,IF($H$3=2,D44,"N/A")))</f>
        <v>132928</v>
      </c>
      <c r="F44" s="86" t="n">
        <f aca="false">E44*Y44</f>
        <v>113654.557458177</v>
      </c>
      <c r="G44" s="98" t="n">
        <f aca="false">VLOOKUP($A44,[1]!Table,MATCH(G$4,[1]!Curves,0))</f>
        <v>4.668</v>
      </c>
      <c r="H44" s="115" t="n">
        <f aca="false">G44</f>
        <v>4.668</v>
      </c>
      <c r="I44" s="116" t="n">
        <f aca="false">BL44</f>
        <v>2.115</v>
      </c>
      <c r="J44" s="98" t="n">
        <f aca="false">VLOOKUP($A44,[1]!Table,MATCH(J$4,[1]!Curves,0))</f>
        <v>0.02</v>
      </c>
      <c r="K44" s="115" t="n">
        <f aca="false">J44</f>
        <v>0.02</v>
      </c>
      <c r="L44" s="103" t="n">
        <f aca="false">L43</f>
        <v>0</v>
      </c>
      <c r="M44" s="98" t="n">
        <f aca="false">VLOOKUP($A44,[1]!Table,MATCH(M$4,[1]!Curves,0))</f>
        <v>0.02</v>
      </c>
      <c r="N44" s="115" t="n">
        <f aca="false">M44</f>
        <v>0.02</v>
      </c>
      <c r="O44" s="103" t="n">
        <f aca="false">O43</f>
        <v>0</v>
      </c>
      <c r="P44" s="102"/>
      <c r="Q44" s="103" t="n">
        <f aca="false">M44+J44+G44</f>
        <v>4.708</v>
      </c>
      <c r="R44" s="103" t="n">
        <f aca="false">N44+K44+H44</f>
        <v>4.708</v>
      </c>
      <c r="S44" s="103" t="n">
        <f aca="false">O44+L44+I44</f>
        <v>2.115</v>
      </c>
      <c r="T44" s="102"/>
      <c r="U44" s="37" t="n">
        <f aca="false">A45-A44</f>
        <v>31</v>
      </c>
      <c r="V44" s="104" t="n">
        <f aca="false">CHOOSE(F$3,A45+24,A44)</f>
        <v>37987</v>
      </c>
      <c r="W44" s="37" t="n">
        <f aca="false">V44-C$3</f>
        <v>1057</v>
      </c>
      <c r="X44" s="105" t="n">
        <f aca="false">VLOOKUP($A44,[1]!Table,MATCH(X$4,[1]!Curves,0))</f>
        <v>0.054868004107681</v>
      </c>
      <c r="Y44" s="106" t="n">
        <f aca="false">1/(1+CHOOSE(F$3,(X45+($K$3/10000))/2,(X44+($K$3/10000))/2))^(2*W44/365.25)</f>
        <v>0.855008406492063</v>
      </c>
      <c r="Z44" s="37" t="n">
        <f aca="false">IF(AND(mthbeg&lt;=A44,mthend&gt;=A44),1,0)</f>
        <v>1</v>
      </c>
      <c r="AA44" s="37" t="n">
        <f aca="false">U44*Z44</f>
        <v>31</v>
      </c>
      <c r="AC44" s="90" t="n">
        <f aca="false">F44*G44</f>
        <v>530539.47421477</v>
      </c>
      <c r="AD44" s="90" t="n">
        <f aca="false">$F44*H44</f>
        <v>530539.47421477</v>
      </c>
      <c r="AE44" s="90" t="n">
        <f aca="false">$F44*I44</f>
        <v>240379.389024044</v>
      </c>
      <c r="AF44" s="90" t="n">
        <f aca="false">$F44*J44</f>
        <v>2273.09114916354</v>
      </c>
      <c r="AG44" s="90" t="n">
        <f aca="false">$F44*K44</f>
        <v>2273.09114916354</v>
      </c>
      <c r="AH44" s="90" t="n">
        <f aca="false">$F44*L44</f>
        <v>0</v>
      </c>
      <c r="AI44" s="90" t="n">
        <f aca="false">$F44*M44</f>
        <v>2273.09114916354</v>
      </c>
      <c r="AJ44" s="90" t="n">
        <f aca="false">$F44*N44</f>
        <v>2273.09114916354</v>
      </c>
      <c r="AK44" s="90" t="n">
        <f aca="false">F44*O44</f>
        <v>0</v>
      </c>
      <c r="AL44" s="94"/>
      <c r="AM44" s="90" t="n">
        <f aca="false">-CHOOSE($G$3,AC44-AE44,AE44-AC44)</f>
        <v>290160.085190726</v>
      </c>
      <c r="AN44" s="90" t="n">
        <f aca="false">-CHOOSE($G$3,AF44-AH44,AH44-AF44)</f>
        <v>2273.09114916354</v>
      </c>
      <c r="AO44" s="90" t="n">
        <f aca="false">-CHOOSE($G$3,AI44-AL44,AK44-AI44)</f>
        <v>2273.09114916354</v>
      </c>
      <c r="AP44" s="107" t="n">
        <f aca="false">SUM(AM44:AO44)</f>
        <v>294706.267489053</v>
      </c>
      <c r="AR44" s="90" t="n">
        <f aca="false">-CHOOSE($G$3,AD44-AC44,AC44-AD44)</f>
        <v>-0</v>
      </c>
      <c r="AS44" s="90" t="n">
        <f aca="false">-CHOOSE($G$3,AG44-AF44,AF44-AG44)</f>
        <v>-0</v>
      </c>
      <c r="AT44" s="90" t="n">
        <f aca="false">-CHOOSE($G$3,AJ44-AI44,AI44-AJ44:AJ45)</f>
        <v>-0</v>
      </c>
      <c r="AU44" s="107" t="n">
        <f aca="false">AR44+AS44+AT44</f>
        <v>-0</v>
      </c>
      <c r="AV44" s="107"/>
      <c r="AW44" s="91" t="n">
        <f aca="false">AU44+AP44</f>
        <v>294706.267489053</v>
      </c>
      <c r="AY44" s="91" t="n">
        <f aca="false">AK44+AH44+AE44</f>
        <v>240379.389024044</v>
      </c>
      <c r="AZ44" s="113"/>
      <c r="BA44" s="118" t="n">
        <f aca="false">'EO9904.1'!AW44</f>
        <v>163367.060890384</v>
      </c>
      <c r="BB44" s="118" t="n">
        <f aca="false">AW44-BA44</f>
        <v>131339.206598669</v>
      </c>
      <c r="BC44" s="108"/>
      <c r="BD44" s="138" t="n">
        <f aca="false">A44</f>
        <v>37987</v>
      </c>
      <c r="BE44" s="119" t="n">
        <f aca="false">MONTH(BD44)</f>
        <v>1</v>
      </c>
      <c r="BF44" s="139" t="n">
        <f aca="false">VLOOKUP($BE$10:$BE$369,$BS$7:$BU$18,2)</f>
        <v>682.4905</v>
      </c>
      <c r="BG44" s="140" t="n">
        <f aca="false">VLOOKUP($BE$10:$BE$369,$BS$7:$BU$18,3)</f>
        <v>9457.078</v>
      </c>
      <c r="BH44" s="141" t="n">
        <f aca="false">BF44/BG44</f>
        <v>0.0721671641071375</v>
      </c>
      <c r="BI44" s="36" t="n">
        <f aca="false">BI32</f>
        <v>0.0779</v>
      </c>
      <c r="BJ44" s="36" t="n">
        <f aca="false">BH44/BI44</f>
        <v>0.926407754905488</v>
      </c>
      <c r="BK44" s="31" t="n">
        <v>2.115</v>
      </c>
      <c r="BL44" s="142" t="n">
        <f aca="false">MAX((BJ44*BK44),BK44)</f>
        <v>2.115</v>
      </c>
      <c r="BR44" s="144"/>
    </row>
    <row r="45" customFormat="false" ht="12.75" hidden="false" customHeight="false" outlineLevel="0" collapsed="false">
      <c r="A45" s="25" t="n">
        <f aca="false">EDATE(A44,1)</f>
        <v>38018</v>
      </c>
      <c r="B45" s="114" t="n">
        <f aca="false">'EO9904.1 floor'!B45</f>
        <v>4288</v>
      </c>
      <c r="C45" s="110"/>
      <c r="D45" s="97" t="n">
        <f aca="false">B45+C45</f>
        <v>4288</v>
      </c>
      <c r="E45" s="86" t="n">
        <f aca="false">IF(Z45=0,0,IF(AND(Z45=1,$H$3=1),D45*U45,IF($H$3=2,D45,"N/A")))</f>
        <v>124352</v>
      </c>
      <c r="F45" s="86" t="n">
        <f aca="false">E45*Y45</f>
        <v>105791.149533455</v>
      </c>
      <c r="G45" s="98" t="n">
        <f aca="false">VLOOKUP($A45,[1]!Table,MATCH(G$4,[1]!Curves,0))</f>
        <v>4.548</v>
      </c>
      <c r="H45" s="115" t="n">
        <f aca="false">G45</f>
        <v>4.548</v>
      </c>
      <c r="I45" s="116" t="n">
        <f aca="false">BL45</f>
        <v>2.26151966918453</v>
      </c>
      <c r="J45" s="98" t="n">
        <f aca="false">VLOOKUP($A45,[1]!Table,MATCH(J$4,[1]!Curves,0))</f>
        <v>0.02</v>
      </c>
      <c r="K45" s="115" t="n">
        <f aca="false">J45</f>
        <v>0.02</v>
      </c>
      <c r="L45" s="103" t="n">
        <f aca="false">L44</f>
        <v>0</v>
      </c>
      <c r="M45" s="98" t="n">
        <f aca="false">VLOOKUP($A45,[1]!Table,MATCH(M$4,[1]!Curves,0))</f>
        <v>0.02</v>
      </c>
      <c r="N45" s="115" t="n">
        <f aca="false">M45</f>
        <v>0.02</v>
      </c>
      <c r="O45" s="103" t="n">
        <f aca="false">O44</f>
        <v>0</v>
      </c>
      <c r="P45" s="102"/>
      <c r="Q45" s="103" t="n">
        <f aca="false">M45+J45+G45</f>
        <v>4.588</v>
      </c>
      <c r="R45" s="103" t="n">
        <f aca="false">N45+K45+H45</f>
        <v>4.588</v>
      </c>
      <c r="S45" s="103" t="n">
        <f aca="false">O45+L45+I45</f>
        <v>2.26151966918453</v>
      </c>
      <c r="T45" s="102"/>
      <c r="U45" s="37" t="n">
        <f aca="false">A46-A45</f>
        <v>29</v>
      </c>
      <c r="V45" s="104" t="n">
        <f aca="false">CHOOSE(F$3,A46+24,A45)</f>
        <v>38018</v>
      </c>
      <c r="W45" s="37" t="n">
        <f aca="false">V45-C$3</f>
        <v>1088</v>
      </c>
      <c r="X45" s="105" t="n">
        <f aca="false">VLOOKUP($A45,[1]!Table,MATCH(X$4,[1]!Curves,0))</f>
        <v>0.055009878087435</v>
      </c>
      <c r="Y45" s="106" t="n">
        <f aca="false">1/(1+CHOOSE(F$3,(X46+($K$3/10000))/2,(X45+($K$3/10000))/2))^(2*W45/365.25)</f>
        <v>0.850739429470011</v>
      </c>
      <c r="Z45" s="37" t="n">
        <f aca="false">IF(AND(mthbeg&lt;=A45,mthend&gt;=A45),1,0)</f>
        <v>1</v>
      </c>
      <c r="AA45" s="37" t="n">
        <f aca="false">U45*Z45</f>
        <v>29</v>
      </c>
      <c r="AC45" s="90" t="n">
        <f aca="false">F45*G45</f>
        <v>481138.148078152</v>
      </c>
      <c r="AD45" s="90" t="n">
        <f aca="false">$F45*H45</f>
        <v>481138.148078152</v>
      </c>
      <c r="AE45" s="90" t="n">
        <f aca="false">$F45*I45</f>
        <v>239248.76549555</v>
      </c>
      <c r="AF45" s="90" t="n">
        <f aca="false">$F45*J45</f>
        <v>2115.8229906691</v>
      </c>
      <c r="AG45" s="90" t="n">
        <f aca="false">$F45*K45</f>
        <v>2115.8229906691</v>
      </c>
      <c r="AH45" s="90" t="n">
        <f aca="false">$F45*L45</f>
        <v>0</v>
      </c>
      <c r="AI45" s="90" t="n">
        <f aca="false">$F45*M45</f>
        <v>2115.8229906691</v>
      </c>
      <c r="AJ45" s="90" t="n">
        <f aca="false">$F45*N45</f>
        <v>2115.8229906691</v>
      </c>
      <c r="AK45" s="90" t="n">
        <f aca="false">F45*O45</f>
        <v>0</v>
      </c>
      <c r="AL45" s="94"/>
      <c r="AM45" s="90" t="n">
        <f aca="false">-CHOOSE($G$3,AC45-AE45,AE45-AC45)</f>
        <v>241889.382582602</v>
      </c>
      <c r="AN45" s="90" t="n">
        <f aca="false">-CHOOSE($G$3,AF45-AH45,AH45-AF45)</f>
        <v>2115.8229906691</v>
      </c>
      <c r="AO45" s="90" t="n">
        <f aca="false">-CHOOSE($G$3,AI45-AL45,AK45-AI45)</f>
        <v>2115.8229906691</v>
      </c>
      <c r="AP45" s="107" t="n">
        <f aca="false">SUM(AM45:AO45)</f>
        <v>246121.028563941</v>
      </c>
      <c r="AR45" s="90" t="n">
        <f aca="false">-CHOOSE($G$3,AD45-AC45,AC45-AD45)</f>
        <v>-0</v>
      </c>
      <c r="AS45" s="90" t="n">
        <f aca="false">-CHOOSE($G$3,AG45-AF45,AF45-AG45)</f>
        <v>-0</v>
      </c>
      <c r="AT45" s="90" t="n">
        <f aca="false">-CHOOSE($G$3,AJ45-AI45,AI45-AJ45:AJ46)</f>
        <v>-0</v>
      </c>
      <c r="AU45" s="107" t="n">
        <f aca="false">AR45+AS45+AT45</f>
        <v>-0</v>
      </c>
      <c r="AV45" s="107"/>
      <c r="AW45" s="91" t="n">
        <f aca="false">AU45+AP45</f>
        <v>246121.028563941</v>
      </c>
      <c r="AY45" s="91" t="n">
        <f aca="false">AK45+AH45+AE45</f>
        <v>239248.76549555</v>
      </c>
      <c r="AZ45" s="113"/>
      <c r="BA45" s="118" t="n">
        <f aca="false">'EO9904.1'!AW45</f>
        <v>160760.230831038</v>
      </c>
      <c r="BB45" s="118" t="n">
        <f aca="false">AW45-BA45</f>
        <v>85360.7977329027</v>
      </c>
      <c r="BC45" s="108"/>
      <c r="BD45" s="138" t="n">
        <f aca="false">A45</f>
        <v>38018</v>
      </c>
      <c r="BE45" s="119" t="n">
        <f aca="false">MONTH(BD45)</f>
        <v>2</v>
      </c>
      <c r="BF45" s="139" t="n">
        <f aca="false">VLOOKUP($BE$10:$BE$369,$BS$7:$BU$18,2)</f>
        <v>627.083</v>
      </c>
      <c r="BG45" s="140" t="n">
        <f aca="false">VLOOKUP($BE$10:$BE$369,$BS$7:$BU$18,3)</f>
        <v>8701.1195</v>
      </c>
      <c r="BH45" s="141" t="n">
        <f aca="false">BF45/BG45</f>
        <v>0.0720692320108924</v>
      </c>
      <c r="BI45" s="36" t="n">
        <f aca="false">BI33</f>
        <v>0.0674</v>
      </c>
      <c r="BJ45" s="36" t="n">
        <f aca="false">BH45/BI45</f>
        <v>1.06927643933075</v>
      </c>
      <c r="BK45" s="31" t="n">
        <v>2.115</v>
      </c>
      <c r="BL45" s="142" t="n">
        <f aca="false">MAX((BJ45*BK45),BK45)</f>
        <v>2.26151966918453</v>
      </c>
      <c r="BR45" s="144"/>
    </row>
    <row r="46" customFormat="false" ht="12.75" hidden="false" customHeight="false" outlineLevel="0" collapsed="false">
      <c r="A46" s="25" t="n">
        <f aca="false">EDATE(A45,1)</f>
        <v>38047</v>
      </c>
      <c r="B46" s="114" t="n">
        <f aca="false">'EO9904.1 floor'!B46</f>
        <v>3704</v>
      </c>
      <c r="C46" s="110"/>
      <c r="D46" s="97" t="n">
        <f aca="false">B46+C46</f>
        <v>3704</v>
      </c>
      <c r="E46" s="86" t="n">
        <f aca="false">IF(Z46=0,0,IF(AND(Z46=1,$H$3=1),D46*U46,IF($H$3=2,D46,"N/A")))</f>
        <v>114824</v>
      </c>
      <c r="F46" s="86" t="n">
        <f aca="false">E46*Y46</f>
        <v>97226.9031805875</v>
      </c>
      <c r="G46" s="98" t="n">
        <f aca="false">VLOOKUP($A46,[1]!Table,MATCH(G$4,[1]!Curves,0))</f>
        <v>4.423</v>
      </c>
      <c r="H46" s="115" t="n">
        <f aca="false">G46</f>
        <v>4.423</v>
      </c>
      <c r="I46" s="116" t="n">
        <f aca="false">BL46</f>
        <v>2.13524532991486</v>
      </c>
      <c r="J46" s="98" t="n">
        <f aca="false">VLOOKUP($A46,[1]!Table,MATCH(J$4,[1]!Curves,0))</f>
        <v>0.02</v>
      </c>
      <c r="K46" s="115" t="n">
        <f aca="false">J46</f>
        <v>0.02</v>
      </c>
      <c r="L46" s="103" t="n">
        <f aca="false">L45</f>
        <v>0</v>
      </c>
      <c r="M46" s="98" t="n">
        <f aca="false">VLOOKUP($A46,[1]!Table,MATCH(M$4,[1]!Curves,0))</f>
        <v>0.02</v>
      </c>
      <c r="N46" s="115" t="n">
        <f aca="false">M46</f>
        <v>0.02</v>
      </c>
      <c r="O46" s="103" t="n">
        <f aca="false">O45</f>
        <v>0</v>
      </c>
      <c r="P46" s="102"/>
      <c r="Q46" s="103" t="n">
        <f aca="false">M46+J46+G46</f>
        <v>4.463</v>
      </c>
      <c r="R46" s="103" t="n">
        <f aca="false">N46+K46+H46</f>
        <v>4.463</v>
      </c>
      <c r="S46" s="103" t="n">
        <f aca="false">O46+L46+I46</f>
        <v>2.13524532991486</v>
      </c>
      <c r="T46" s="102"/>
      <c r="U46" s="37" t="n">
        <f aca="false">A47-A46</f>
        <v>31</v>
      </c>
      <c r="V46" s="104" t="n">
        <f aca="false">CHOOSE(F$3,A47+24,A46)</f>
        <v>38047</v>
      </c>
      <c r="W46" s="37" t="n">
        <f aca="false">V46-C$3</f>
        <v>1117</v>
      </c>
      <c r="X46" s="105" t="n">
        <f aca="false">VLOOKUP($A46,[1]!Table,MATCH(X$4,[1]!Curves,0))</f>
        <v>0.055142598913274</v>
      </c>
      <c r="Y46" s="106" t="n">
        <f aca="false">1/(1+CHOOSE(F$3,(X47+($K$3/10000))/2,(X46+($K$3/10000))/2))^(2*W46/365.25)</f>
        <v>0.846747223407889</v>
      </c>
      <c r="Z46" s="37" t="n">
        <f aca="false">IF(AND(mthbeg&lt;=A46,mthend&gt;=A46),1,0)</f>
        <v>1</v>
      </c>
      <c r="AA46" s="37" t="n">
        <f aca="false">U46*Z46</f>
        <v>31</v>
      </c>
      <c r="AC46" s="90" t="n">
        <f aca="false">F46*G46</f>
        <v>430034.592767739</v>
      </c>
      <c r="AD46" s="90" t="n">
        <f aca="false">$F46*H46</f>
        <v>430034.592767739</v>
      </c>
      <c r="AE46" s="90" t="n">
        <f aca="false">$F46*I46</f>
        <v>207603.290958433</v>
      </c>
      <c r="AF46" s="90" t="n">
        <f aca="false">$F46*J46</f>
        <v>1944.53806361175</v>
      </c>
      <c r="AG46" s="90" t="n">
        <f aca="false">$F46*K46</f>
        <v>1944.53806361175</v>
      </c>
      <c r="AH46" s="90" t="n">
        <f aca="false">$F46*L46</f>
        <v>0</v>
      </c>
      <c r="AI46" s="90" t="n">
        <f aca="false">$F46*M46</f>
        <v>1944.53806361175</v>
      </c>
      <c r="AJ46" s="90" t="n">
        <f aca="false">$F46*N46</f>
        <v>1944.53806361175</v>
      </c>
      <c r="AK46" s="90" t="n">
        <f aca="false">F46*O46</f>
        <v>0</v>
      </c>
      <c r="AL46" s="94"/>
      <c r="AM46" s="90" t="n">
        <f aca="false">-CHOOSE($G$3,AC46-AE46,AE46-AC46)</f>
        <v>222431.301809305</v>
      </c>
      <c r="AN46" s="90" t="n">
        <f aca="false">-CHOOSE($G$3,AF46-AH46,AH46-AF46)</f>
        <v>1944.53806361175</v>
      </c>
      <c r="AO46" s="90" t="n">
        <f aca="false">-CHOOSE($G$3,AI46-AL46,AK46-AI46)</f>
        <v>1944.53806361175</v>
      </c>
      <c r="AP46" s="107" t="n">
        <f aca="false">SUM(AM46:AO46)</f>
        <v>226320.377936529</v>
      </c>
      <c r="AR46" s="90" t="n">
        <f aca="false">-CHOOSE($G$3,AD46-AC46,AC46-AD46)</f>
        <v>-0</v>
      </c>
      <c r="AS46" s="90" t="n">
        <f aca="false">-CHOOSE($G$3,AG46-AF46,AF46-AG46)</f>
        <v>-0</v>
      </c>
      <c r="AT46" s="90" t="n">
        <f aca="false">-CHOOSE($G$3,AJ46-AI46,AI46-AJ46:AJ47)</f>
        <v>-0</v>
      </c>
      <c r="AU46" s="107" t="n">
        <f aca="false">AR46+AS46+AT46</f>
        <v>-0</v>
      </c>
      <c r="AV46" s="107"/>
      <c r="AW46" s="91" t="n">
        <f aca="false">AU46+AP46</f>
        <v>226320.377936529</v>
      </c>
      <c r="AY46" s="91" t="n">
        <f aca="false">AK46+AH46+AE46</f>
        <v>207603.290958433</v>
      </c>
      <c r="AZ46" s="113"/>
      <c r="BA46" s="118" t="n">
        <f aca="false">'EO9904.1'!AW46</f>
        <v>149253.01907252</v>
      </c>
      <c r="BB46" s="118" t="n">
        <f aca="false">AW46-BA46</f>
        <v>77067.3588640088</v>
      </c>
      <c r="BC46" s="108"/>
      <c r="BD46" s="138" t="n">
        <f aca="false">A46</f>
        <v>38047</v>
      </c>
      <c r="BE46" s="119" t="n">
        <f aca="false">MONTH(BD46)</f>
        <v>3</v>
      </c>
      <c r="BF46" s="139" t="n">
        <f aca="false">VLOOKUP($BE$10:$BE$369,$BS$7:$BU$18,2)</f>
        <v>669.6575</v>
      </c>
      <c r="BG46" s="140" t="n">
        <f aca="false">VLOOKUP($BE$10:$BE$369,$BS$7:$BU$18,3)</f>
        <v>9290.03</v>
      </c>
      <c r="BH46" s="141" t="n">
        <f aca="false">BF46/BG46</f>
        <v>0.0720834593645015</v>
      </c>
      <c r="BI46" s="36" t="n">
        <f aca="false">BI34</f>
        <v>0.0714</v>
      </c>
      <c r="BJ46" s="36" t="n">
        <f aca="false">BH46/BI46</f>
        <v>1.00957226000702</v>
      </c>
      <c r="BK46" s="31" t="n">
        <v>2.115</v>
      </c>
      <c r="BL46" s="142" t="n">
        <f aca="false">MAX((BJ46*BK46),BK46)</f>
        <v>2.13524532991486</v>
      </c>
    </row>
    <row r="47" customFormat="false" ht="12.75" hidden="false" customHeight="false" outlineLevel="0" collapsed="false">
      <c r="A47" s="25" t="n">
        <f aca="false">EDATE(A46,1)</f>
        <v>38078</v>
      </c>
      <c r="B47" s="114" t="n">
        <f aca="false">'EO9904.1 floor'!B47</f>
        <v>3704</v>
      </c>
      <c r="C47" s="110"/>
      <c r="D47" s="97" t="n">
        <f aca="false">B47+C47</f>
        <v>3704</v>
      </c>
      <c r="E47" s="86" t="n">
        <f aca="false">IF(Z47=0,0,IF(AND(Z47=1,$H$3=1),D47*U47,IF($H$3=2,D47,"N/A")))</f>
        <v>111120</v>
      </c>
      <c r="F47" s="86" t="n">
        <f aca="false">E47*Y47</f>
        <v>93620.371375529</v>
      </c>
      <c r="G47" s="98" t="n">
        <f aca="false">VLOOKUP($A47,[1]!Table,MATCH(G$4,[1]!Curves,0))</f>
        <v>4.293</v>
      </c>
      <c r="H47" s="115" t="n">
        <f aca="false">G47</f>
        <v>4.293</v>
      </c>
      <c r="I47" s="116" t="n">
        <f aca="false">BL47</f>
        <v>2.115</v>
      </c>
      <c r="J47" s="98" t="n">
        <f aca="false">VLOOKUP($A47,[1]!Table,MATCH(J$4,[1]!Curves,0))</f>
        <v>0.0125</v>
      </c>
      <c r="K47" s="115" t="n">
        <f aca="false">J47</f>
        <v>0.0125</v>
      </c>
      <c r="L47" s="103" t="n">
        <f aca="false">L46</f>
        <v>0</v>
      </c>
      <c r="M47" s="98" t="n">
        <f aca="false">VLOOKUP($A47,[1]!Table,MATCH(M$4,[1]!Curves,0))</f>
        <v>0.015</v>
      </c>
      <c r="N47" s="115" t="n">
        <f aca="false">M47</f>
        <v>0.015</v>
      </c>
      <c r="O47" s="103" t="n">
        <f aca="false">O46</f>
        <v>0</v>
      </c>
      <c r="P47" s="102"/>
      <c r="Q47" s="103" t="n">
        <f aca="false">M47+J47+G47</f>
        <v>4.3205</v>
      </c>
      <c r="R47" s="103" t="n">
        <f aca="false">N47+K47+H47</f>
        <v>4.3205</v>
      </c>
      <c r="S47" s="103" t="n">
        <f aca="false">O47+L47+I47</f>
        <v>2.115</v>
      </c>
      <c r="T47" s="102"/>
      <c r="U47" s="37" t="n">
        <f aca="false">A48-A47</f>
        <v>30</v>
      </c>
      <c r="V47" s="104" t="n">
        <f aca="false">CHOOSE(F$3,A48+24,A47)</f>
        <v>38078</v>
      </c>
      <c r="W47" s="37" t="n">
        <f aca="false">V47-C$3</f>
        <v>1148</v>
      </c>
      <c r="X47" s="105" t="n">
        <f aca="false">VLOOKUP($A47,[1]!Table,MATCH(X$4,[1]!Curves,0))</f>
        <v>0.055271038268348</v>
      </c>
      <c r="Y47" s="106" t="n">
        <f aca="false">1/(1+CHOOSE(F$3,(X48+($K$3/10000))/2,(X47+($K$3/10000))/2))^(2*W47/365.25)</f>
        <v>0.842515941104472</v>
      </c>
      <c r="Z47" s="37" t="n">
        <f aca="false">IF(AND(mthbeg&lt;=A47,mthend&gt;=A47),1,0)</f>
        <v>1</v>
      </c>
      <c r="AA47" s="37" t="n">
        <f aca="false">U47*Z47</f>
        <v>30</v>
      </c>
      <c r="AC47" s="90" t="n">
        <f aca="false">F47*G47</f>
        <v>401912.254315146</v>
      </c>
      <c r="AD47" s="90" t="n">
        <f aca="false">$F47*H47</f>
        <v>401912.254315146</v>
      </c>
      <c r="AE47" s="90" t="n">
        <f aca="false">$F47*I47</f>
        <v>198007.085459244</v>
      </c>
      <c r="AF47" s="90" t="n">
        <f aca="false">$F47*J47</f>
        <v>1170.25464219411</v>
      </c>
      <c r="AG47" s="90" t="n">
        <f aca="false">$F47*K47</f>
        <v>1170.25464219411</v>
      </c>
      <c r="AH47" s="90" t="n">
        <f aca="false">$F47*L47</f>
        <v>0</v>
      </c>
      <c r="AI47" s="90" t="n">
        <f aca="false">$F47*M47</f>
        <v>1404.30557063293</v>
      </c>
      <c r="AJ47" s="90" t="n">
        <f aca="false">$F47*N47</f>
        <v>1404.30557063293</v>
      </c>
      <c r="AK47" s="90" t="n">
        <f aca="false">F47*O47</f>
        <v>0</v>
      </c>
      <c r="AL47" s="94"/>
      <c r="AM47" s="90" t="n">
        <f aca="false">-CHOOSE($G$3,AC47-AE47,AE47-AC47)</f>
        <v>203905.168855902</v>
      </c>
      <c r="AN47" s="90" t="n">
        <f aca="false">-CHOOSE($G$3,AF47-AH47,AH47-AF47)</f>
        <v>1170.25464219411</v>
      </c>
      <c r="AO47" s="90" t="n">
        <f aca="false">-CHOOSE($G$3,AI47-AL47,AK47-AI47)</f>
        <v>1404.30557063293</v>
      </c>
      <c r="AP47" s="107" t="n">
        <f aca="false">SUM(AM47:AO47)</f>
        <v>206479.729068729</v>
      </c>
      <c r="AR47" s="90" t="n">
        <f aca="false">-CHOOSE($G$3,AD47-AC47,AC47-AD47)</f>
        <v>-0</v>
      </c>
      <c r="AS47" s="90" t="n">
        <f aca="false">-CHOOSE($G$3,AG47-AF47,AF47-AG47)</f>
        <v>-0</v>
      </c>
      <c r="AT47" s="90" t="n">
        <f aca="false">-CHOOSE($G$3,AJ47-AI47,AI47-AJ47:AJ48)</f>
        <v>-0</v>
      </c>
      <c r="AU47" s="107" t="n">
        <f aca="false">AR47+AS47+AT47</f>
        <v>-0</v>
      </c>
      <c r="AV47" s="107"/>
      <c r="AW47" s="91" t="n">
        <f aca="false">AU47+AP47</f>
        <v>206479.729068729</v>
      </c>
      <c r="AY47" s="91" t="n">
        <f aca="false">AK47+AH47+AE47</f>
        <v>198007.085459244</v>
      </c>
      <c r="AZ47" s="113"/>
      <c r="BA47" s="118" t="n">
        <f aca="false">'EO9904.1'!AW47</f>
        <v>116763.32717956</v>
      </c>
      <c r="BB47" s="118" t="n">
        <f aca="false">AW47-BA47</f>
        <v>89716.4018891694</v>
      </c>
      <c r="BC47" s="108"/>
      <c r="BD47" s="138" t="n">
        <f aca="false">A47</f>
        <v>38078</v>
      </c>
      <c r="BE47" s="119" t="n">
        <f aca="false">MONTH(BD47)</f>
        <v>4</v>
      </c>
      <c r="BF47" s="139" t="n">
        <f aca="false">VLOOKUP($BE$10:$BE$369,$BS$7:$BU$18,2)</f>
        <v>631.2795</v>
      </c>
      <c r="BG47" s="140" t="n">
        <f aca="false">VLOOKUP($BE$10:$BE$369,$BS$7:$BU$18,3)</f>
        <v>8727.106</v>
      </c>
      <c r="BH47" s="141" t="n">
        <f aca="false">BF47/BG47</f>
        <v>0.0723354912842814</v>
      </c>
      <c r="BI47" s="36" t="n">
        <f aca="false">BI35</f>
        <v>0.0749</v>
      </c>
      <c r="BJ47" s="36" t="n">
        <f aca="false">BH47/BI47</f>
        <v>0.965760898321514</v>
      </c>
      <c r="BK47" s="31" t="n">
        <v>2.115</v>
      </c>
      <c r="BL47" s="142" t="n">
        <f aca="false">MAX((BJ47*BK47),BK47)</f>
        <v>2.115</v>
      </c>
    </row>
    <row r="48" customFormat="false" ht="12.75" hidden="false" customHeight="false" outlineLevel="0" collapsed="false">
      <c r="A48" s="25" t="n">
        <f aca="false">EDATE(A47,1)</f>
        <v>38108</v>
      </c>
      <c r="B48" s="114" t="n">
        <f aca="false">'EO9904.1 floor'!B48</f>
        <v>3704</v>
      </c>
      <c r="C48" s="110"/>
      <c r="D48" s="97" t="n">
        <f aca="false">B48+C48</f>
        <v>3704</v>
      </c>
      <c r="E48" s="86" t="n">
        <f aca="false">IF(Z48=0,0,IF(AND(Z48=1,$H$3=1),D48*U48,IF($H$3=2,D48,"N/A")))</f>
        <v>114824</v>
      </c>
      <c r="F48" s="86" t="n">
        <f aca="false">E48*Y48</f>
        <v>96275.4295909228</v>
      </c>
      <c r="G48" s="98" t="n">
        <f aca="false">VLOOKUP($A48,[1]!Table,MATCH(G$4,[1]!Curves,0))</f>
        <v>4.283</v>
      </c>
      <c r="H48" s="115" t="n">
        <f aca="false">G48</f>
        <v>4.283</v>
      </c>
      <c r="I48" s="116" t="n">
        <f aca="false">BL48</f>
        <v>2.15930673749763</v>
      </c>
      <c r="J48" s="98" t="n">
        <f aca="false">VLOOKUP($A48,[1]!Table,MATCH(J$4,[1]!Curves,0))</f>
        <v>0.0125</v>
      </c>
      <c r="K48" s="115" t="n">
        <f aca="false">J48</f>
        <v>0.0125</v>
      </c>
      <c r="L48" s="103" t="n">
        <f aca="false">L47</f>
        <v>0</v>
      </c>
      <c r="M48" s="98" t="n">
        <f aca="false">VLOOKUP($A48,[1]!Table,MATCH(M$4,[1]!Curves,0))</f>
        <v>0.015</v>
      </c>
      <c r="N48" s="115" t="n">
        <f aca="false">M48</f>
        <v>0.015</v>
      </c>
      <c r="O48" s="103" t="n">
        <f aca="false">O47</f>
        <v>0</v>
      </c>
      <c r="P48" s="102"/>
      <c r="Q48" s="103" t="n">
        <f aca="false">M48+J48+G48</f>
        <v>4.3105</v>
      </c>
      <c r="R48" s="103" t="n">
        <f aca="false">N48+K48+H48</f>
        <v>4.3105</v>
      </c>
      <c r="S48" s="103" t="n">
        <f aca="false">O48+L48+I48</f>
        <v>2.15930673749763</v>
      </c>
      <c r="T48" s="102"/>
      <c r="U48" s="37" t="n">
        <f aca="false">A49-A48</f>
        <v>31</v>
      </c>
      <c r="V48" s="104" t="n">
        <f aca="false">CHOOSE(F$3,A49+24,A48)</f>
        <v>38108</v>
      </c>
      <c r="W48" s="37" t="n">
        <f aca="false">V48-C$3</f>
        <v>1178</v>
      </c>
      <c r="X48" s="105" t="n">
        <f aca="false">VLOOKUP($A48,[1]!Table,MATCH(X$4,[1]!Curves,0))</f>
        <v>0.055381466410076</v>
      </c>
      <c r="Y48" s="106" t="n">
        <f aca="false">1/(1+CHOOSE(F$3,(X49+($K$3/10000))/2,(X48+($K$3/10000))/2))^(2*W48/365.25)</f>
        <v>0.838460858278085</v>
      </c>
      <c r="Z48" s="37" t="n">
        <f aca="false">IF(AND(mthbeg&lt;=A48,mthend&gt;=A48),1,0)</f>
        <v>1</v>
      </c>
      <c r="AA48" s="37" t="n">
        <f aca="false">U48*Z48</f>
        <v>31</v>
      </c>
      <c r="AC48" s="90" t="n">
        <f aca="false">F48*G48</f>
        <v>412347.664937923</v>
      </c>
      <c r="AD48" s="90" t="n">
        <f aca="false">$F48*H48</f>
        <v>412347.664937923</v>
      </c>
      <c r="AE48" s="90" t="n">
        <f aca="false">$F48*I48</f>
        <v>207888.183771158</v>
      </c>
      <c r="AF48" s="90" t="n">
        <f aca="false">$F48*J48</f>
        <v>1203.44286988654</v>
      </c>
      <c r="AG48" s="90" t="n">
        <f aca="false">$F48*K48</f>
        <v>1203.44286988654</v>
      </c>
      <c r="AH48" s="90" t="n">
        <f aca="false">$F48*L48</f>
        <v>0</v>
      </c>
      <c r="AI48" s="90" t="n">
        <f aca="false">$F48*M48</f>
        <v>1444.13144386384</v>
      </c>
      <c r="AJ48" s="90" t="n">
        <f aca="false">$F48*N48</f>
        <v>1444.13144386384</v>
      </c>
      <c r="AK48" s="90" t="n">
        <f aca="false">F48*O48</f>
        <v>0</v>
      </c>
      <c r="AL48" s="94"/>
      <c r="AM48" s="90" t="n">
        <f aca="false">-CHOOSE($G$3,AC48-AE48,AE48-AC48)</f>
        <v>204459.481166764</v>
      </c>
      <c r="AN48" s="90" t="n">
        <f aca="false">-CHOOSE($G$3,AF48-AH48,AH48-AF48)</f>
        <v>1203.44286988654</v>
      </c>
      <c r="AO48" s="90" t="n">
        <f aca="false">-CHOOSE($G$3,AI48-AL48,AK48-AI48)</f>
        <v>1444.13144386384</v>
      </c>
      <c r="AP48" s="107" t="n">
        <f aca="false">SUM(AM48:AO48)</f>
        <v>207107.055480515</v>
      </c>
      <c r="AR48" s="90" t="n">
        <f aca="false">-CHOOSE($G$3,AD48-AC48,AC48-AD48)</f>
        <v>-0</v>
      </c>
      <c r="AS48" s="90" t="n">
        <f aca="false">-CHOOSE($G$3,AG48-AF48,AF48-AG48)</f>
        <v>-0</v>
      </c>
      <c r="AT48" s="90" t="n">
        <f aca="false">-CHOOSE($G$3,AJ48-AI48,AI48-AJ48:AJ49)</f>
        <v>-0</v>
      </c>
      <c r="AU48" s="107" t="n">
        <f aca="false">AR48+AS48+AT48</f>
        <v>-0</v>
      </c>
      <c r="AV48" s="107"/>
      <c r="AW48" s="91" t="n">
        <f aca="false">AU48+AP48</f>
        <v>207107.055480515</v>
      </c>
      <c r="AY48" s="91" t="n">
        <f aca="false">AK48+AH48+AE48</f>
        <v>207888.183771158</v>
      </c>
      <c r="AZ48" s="113"/>
      <c r="BA48" s="118" t="n">
        <f aca="false">'EO9904.1'!AW48</f>
        <v>116743.585921953</v>
      </c>
      <c r="BB48" s="118" t="n">
        <f aca="false">AW48-BA48</f>
        <v>90363.4695585618</v>
      </c>
      <c r="BC48" s="108"/>
      <c r="BD48" s="138" t="n">
        <f aca="false">A48</f>
        <v>38108</v>
      </c>
      <c r="BE48" s="119" t="n">
        <f aca="false">MONTH(BD48)</f>
        <v>5</v>
      </c>
      <c r="BF48" s="139" t="n">
        <f aca="false">VLOOKUP($BE$10:$BE$369,$BS$7:$BU$18,2)</f>
        <v>662.9805</v>
      </c>
      <c r="BG48" s="140" t="n">
        <f aca="false">VLOOKUP($BE$10:$BE$369,$BS$7:$BU$18,3)</f>
        <v>9044.2455</v>
      </c>
      <c r="BH48" s="141" t="n">
        <f aca="false">BF48/BG48</f>
        <v>0.0733041247055932</v>
      </c>
      <c r="BI48" s="36" t="n">
        <f aca="false">BI36</f>
        <v>0.0718</v>
      </c>
      <c r="BJ48" s="36" t="n">
        <f aca="false">BH48/BI48</f>
        <v>1.02094881205562</v>
      </c>
      <c r="BK48" s="31" t="n">
        <v>2.115</v>
      </c>
      <c r="BL48" s="142" t="n">
        <f aca="false">MAX((BJ48*BK48),BK48)</f>
        <v>2.15930673749763</v>
      </c>
    </row>
    <row r="49" customFormat="false" ht="12.75" hidden="false" customHeight="false" outlineLevel="0" collapsed="false">
      <c r="A49" s="25" t="n">
        <f aca="false">EDATE(A48,1)</f>
        <v>38139</v>
      </c>
      <c r="B49" s="114" t="n">
        <f aca="false">'EO9904.1 floor'!B49</f>
        <v>3704</v>
      </c>
      <c r="C49" s="110"/>
      <c r="D49" s="97" t="n">
        <f aca="false">B49+C49</f>
        <v>3704</v>
      </c>
      <c r="E49" s="86" t="n">
        <f aca="false">IF(Z49=0,0,IF(AND(Z49=1,$H$3=1),D49*U49,IF($H$3=2,D49,"N/A")))</f>
        <v>111120</v>
      </c>
      <c r="F49" s="86" t="n">
        <f aca="false">E49*Y49</f>
        <v>92704.7107386169</v>
      </c>
      <c r="G49" s="98" t="n">
        <f aca="false">VLOOKUP($A49,[1]!Table,MATCH(G$4,[1]!Curves,0))</f>
        <v>4.303</v>
      </c>
      <c r="H49" s="115" t="n">
        <f aca="false">G49</f>
        <v>4.303</v>
      </c>
      <c r="I49" s="116" t="n">
        <f aca="false">BL49</f>
        <v>2.88438521922935</v>
      </c>
      <c r="J49" s="98" t="n">
        <f aca="false">VLOOKUP($A49,[1]!Table,MATCH(J$4,[1]!Curves,0))</f>
        <v>0.0125</v>
      </c>
      <c r="K49" s="115" t="n">
        <f aca="false">J49</f>
        <v>0.0125</v>
      </c>
      <c r="L49" s="103" t="n">
        <f aca="false">L48</f>
        <v>0</v>
      </c>
      <c r="M49" s="98" t="n">
        <f aca="false">VLOOKUP($A49,[1]!Table,MATCH(M$4,[1]!Curves,0))</f>
        <v>0.015</v>
      </c>
      <c r="N49" s="115" t="n">
        <f aca="false">M49</f>
        <v>0.015</v>
      </c>
      <c r="O49" s="103" t="n">
        <f aca="false">O48</f>
        <v>0</v>
      </c>
      <c r="P49" s="102"/>
      <c r="Q49" s="103" t="n">
        <f aca="false">M49+J49+G49</f>
        <v>4.3305</v>
      </c>
      <c r="R49" s="103" t="n">
        <f aca="false">N49+K49+H49</f>
        <v>4.3305</v>
      </c>
      <c r="S49" s="103" t="n">
        <f aca="false">O49+L49+I49</f>
        <v>2.88438521922935</v>
      </c>
      <c r="T49" s="102"/>
      <c r="U49" s="37" t="n">
        <f aca="false">A50-A49</f>
        <v>30</v>
      </c>
      <c r="V49" s="104" t="n">
        <f aca="false">CHOOSE(F$3,A50+24,A49)</f>
        <v>38139</v>
      </c>
      <c r="W49" s="37" t="n">
        <f aca="false">V49-C$3</f>
        <v>1209</v>
      </c>
      <c r="X49" s="105" t="n">
        <f aca="false">VLOOKUP($A49,[1]!Table,MATCH(X$4,[1]!Curves,0))</f>
        <v>0.055495575494128</v>
      </c>
      <c r="Y49" s="106" t="n">
        <f aca="false">1/(1+CHOOSE(F$3,(X50+($K$3/10000))/2,(X49+($K$3/10000))/2))^(2*W49/365.25)</f>
        <v>0.834275654595184</v>
      </c>
      <c r="Z49" s="37" t="n">
        <f aca="false">IF(AND(mthbeg&lt;=A49,mthend&gt;=A49),1,0)</f>
        <v>1</v>
      </c>
      <c r="AA49" s="37" t="n">
        <f aca="false">U49*Z49</f>
        <v>30</v>
      </c>
      <c r="AC49" s="90" t="n">
        <f aca="false">F49*G49</f>
        <v>398908.370308268</v>
      </c>
      <c r="AD49" s="90" t="n">
        <f aca="false">$F49*H49</f>
        <v>398908.370308268</v>
      </c>
      <c r="AE49" s="90" t="n">
        <f aca="false">$F49*I49</f>
        <v>267396.097407399</v>
      </c>
      <c r="AF49" s="90" t="n">
        <f aca="false">$F49*J49</f>
        <v>1158.80888423271</v>
      </c>
      <c r="AG49" s="90" t="n">
        <f aca="false">$F49*K49</f>
        <v>1158.80888423271</v>
      </c>
      <c r="AH49" s="90" t="n">
        <f aca="false">$F49*L49</f>
        <v>0</v>
      </c>
      <c r="AI49" s="90" t="n">
        <f aca="false">$F49*M49</f>
        <v>1390.57066107925</v>
      </c>
      <c r="AJ49" s="90" t="n">
        <f aca="false">$F49*N49</f>
        <v>1390.57066107925</v>
      </c>
      <c r="AK49" s="90" t="n">
        <f aca="false">F49*O49</f>
        <v>0</v>
      </c>
      <c r="AL49" s="94"/>
      <c r="AM49" s="90" t="n">
        <f aca="false">-CHOOSE($G$3,AC49-AE49,AE49-AC49)</f>
        <v>131512.272900869</v>
      </c>
      <c r="AN49" s="90" t="n">
        <f aca="false">-CHOOSE($G$3,AF49-AH49,AH49-AF49)</f>
        <v>1158.80888423271</v>
      </c>
      <c r="AO49" s="90" t="n">
        <f aca="false">-CHOOSE($G$3,AI49-AL49,AK49-AI49)</f>
        <v>1390.57066107925</v>
      </c>
      <c r="AP49" s="107" t="n">
        <f aca="false">SUM(AM49:AO49)</f>
        <v>134061.652446181</v>
      </c>
      <c r="AR49" s="90" t="n">
        <f aca="false">-CHOOSE($G$3,AD49-AC49,AC49-AD49)</f>
        <v>-0</v>
      </c>
      <c r="AS49" s="90" t="n">
        <f aca="false">-CHOOSE($G$3,AG49-AF49,AF49-AG49)</f>
        <v>-0</v>
      </c>
      <c r="AT49" s="90" t="n">
        <f aca="false">-CHOOSE($G$3,AJ49-AI49,AI49-AJ49:AJ50)</f>
        <v>-0</v>
      </c>
      <c r="AU49" s="107" t="n">
        <f aca="false">AR49+AS49+AT49</f>
        <v>-0</v>
      </c>
      <c r="AV49" s="107"/>
      <c r="AW49" s="91" t="n">
        <f aca="false">AU49+AP49</f>
        <v>134061.652446181</v>
      </c>
      <c r="AY49" s="91" t="n">
        <f aca="false">AK49+AH49+AE49</f>
        <v>267396.097407399</v>
      </c>
      <c r="AZ49" s="113"/>
      <c r="BA49" s="118" t="n">
        <f aca="false">'EO9904.1'!AW49</f>
        <v>120822.049505639</v>
      </c>
      <c r="BB49" s="118" t="n">
        <f aca="false">AW49-BA49</f>
        <v>13239.602940542</v>
      </c>
      <c r="BC49" s="108"/>
      <c r="BD49" s="138" t="n">
        <f aca="false">A49</f>
        <v>38139</v>
      </c>
      <c r="BE49" s="119" t="n">
        <f aca="false">MONTH(BD49)</f>
        <v>6</v>
      </c>
      <c r="BF49" s="139" t="n">
        <f aca="false">VLOOKUP($BE$10:$BE$369,$BS$7:$BU$18,2)</f>
        <v>1052.6425</v>
      </c>
      <c r="BG49" s="140" t="n">
        <f aca="false">VLOOKUP($BE$10:$BE$369,$BS$7:$BU$18,3)</f>
        <v>10765.1195</v>
      </c>
      <c r="BH49" s="141" t="n">
        <f aca="false">BF49/BG49</f>
        <v>0.097782704595151</v>
      </c>
      <c r="BI49" s="36" t="n">
        <f aca="false">BI37</f>
        <v>0.0717</v>
      </c>
      <c r="BJ49" s="36" t="n">
        <f aca="false">BH49/BI49</f>
        <v>1.36377551736612</v>
      </c>
      <c r="BK49" s="31" t="n">
        <v>2.115</v>
      </c>
      <c r="BL49" s="142" t="n">
        <f aca="false">MAX((BJ49*BK49),BK49)</f>
        <v>2.88438521922935</v>
      </c>
    </row>
    <row r="50" customFormat="false" ht="12.75" hidden="false" customHeight="false" outlineLevel="0" collapsed="false">
      <c r="A50" s="25" t="n">
        <f aca="false">EDATE(A49,1)</f>
        <v>38169</v>
      </c>
      <c r="B50" s="114" t="n">
        <f aca="false">'EO9904.1 floor'!B50</f>
        <v>3704</v>
      </c>
      <c r="C50" s="110"/>
      <c r="D50" s="97" t="n">
        <f aca="false">B50+C50</f>
        <v>3704</v>
      </c>
      <c r="E50" s="86" t="n">
        <f aca="false">IF(Z50=0,0,IF(AND(Z50=1,$H$3=1),D50*U50,IF($H$3=2,D50,"N/A")))</f>
        <v>114824</v>
      </c>
      <c r="F50" s="86" t="n">
        <f aca="false">E50*Y50</f>
        <v>95331.1419452199</v>
      </c>
      <c r="G50" s="98" t="n">
        <f aca="false">VLOOKUP($A50,[1]!Table,MATCH(G$4,[1]!Curves,0))</f>
        <v>4.324</v>
      </c>
      <c r="H50" s="115" t="n">
        <f aca="false">G50</f>
        <v>4.324</v>
      </c>
      <c r="I50" s="116" t="n">
        <f aca="false">BL50</f>
        <v>2.115</v>
      </c>
      <c r="J50" s="98" t="n">
        <f aca="false">VLOOKUP($A50,[1]!Table,MATCH(J$4,[1]!Curves,0))</f>
        <v>0.0125</v>
      </c>
      <c r="K50" s="115" t="n">
        <f aca="false">J50</f>
        <v>0.0125</v>
      </c>
      <c r="L50" s="103" t="n">
        <f aca="false">L49</f>
        <v>0</v>
      </c>
      <c r="M50" s="98" t="n">
        <f aca="false">VLOOKUP($A50,[1]!Table,MATCH(M$4,[1]!Curves,0))</f>
        <v>0.015</v>
      </c>
      <c r="N50" s="115" t="n">
        <f aca="false">M50</f>
        <v>0.015</v>
      </c>
      <c r="O50" s="103" t="n">
        <f aca="false">O49</f>
        <v>0</v>
      </c>
      <c r="P50" s="102"/>
      <c r="Q50" s="103" t="n">
        <f aca="false">M50+J50+G50</f>
        <v>4.3515</v>
      </c>
      <c r="R50" s="103" t="n">
        <f aca="false">N50+K50+H50</f>
        <v>4.3515</v>
      </c>
      <c r="S50" s="103" t="n">
        <f aca="false">O50+L50+I50</f>
        <v>2.115</v>
      </c>
      <c r="T50" s="102"/>
      <c r="U50" s="37" t="n">
        <f aca="false">A51-A50</f>
        <v>31</v>
      </c>
      <c r="V50" s="104" t="n">
        <f aca="false">CHOOSE(F$3,A51+24,A50)</f>
        <v>38169</v>
      </c>
      <c r="W50" s="37" t="n">
        <f aca="false">V50-C$3</f>
        <v>1239</v>
      </c>
      <c r="X50" s="105" t="n">
        <f aca="false">VLOOKUP($A50,[1]!Table,MATCH(X$4,[1]!Curves,0))</f>
        <v>0.055603591942886</v>
      </c>
      <c r="Y50" s="106" t="n">
        <f aca="false">1/(1+CHOOSE(F$3,(X51+($K$3/10000))/2,(X50+($K$3/10000))/2))^(2*W50/365.25)</f>
        <v>0.830237075395561</v>
      </c>
      <c r="Z50" s="37" t="n">
        <f aca="false">IF(AND(mthbeg&lt;=A50,mthend&gt;=A50),1,0)</f>
        <v>1</v>
      </c>
      <c r="AA50" s="37" t="n">
        <f aca="false">U50*Z50</f>
        <v>31</v>
      </c>
      <c r="AC50" s="90" t="n">
        <f aca="false">F50*G50</f>
        <v>412211.857771131</v>
      </c>
      <c r="AD50" s="90" t="n">
        <f aca="false">$F50*H50</f>
        <v>412211.857771131</v>
      </c>
      <c r="AE50" s="90" t="n">
        <f aca="false">$F50*I50</f>
        <v>201625.36521414</v>
      </c>
      <c r="AF50" s="90" t="n">
        <f aca="false">$F50*J50</f>
        <v>1191.63927431525</v>
      </c>
      <c r="AG50" s="90" t="n">
        <f aca="false">$F50*K50</f>
        <v>1191.63927431525</v>
      </c>
      <c r="AH50" s="90" t="n">
        <f aca="false">$F50*L50</f>
        <v>0</v>
      </c>
      <c r="AI50" s="90" t="n">
        <f aca="false">$F50*M50</f>
        <v>1429.9671291783</v>
      </c>
      <c r="AJ50" s="90" t="n">
        <f aca="false">$F50*N50</f>
        <v>1429.9671291783</v>
      </c>
      <c r="AK50" s="90" t="n">
        <f aca="false">F50*O50</f>
        <v>0</v>
      </c>
      <c r="AL50" s="94"/>
      <c r="AM50" s="90" t="n">
        <f aca="false">-CHOOSE($G$3,AC50-AE50,AE50-AC50)</f>
        <v>210586.492556991</v>
      </c>
      <c r="AN50" s="90" t="n">
        <f aca="false">-CHOOSE($G$3,AF50-AH50,AH50-AF50)</f>
        <v>1191.63927431525</v>
      </c>
      <c r="AO50" s="90" t="n">
        <f aca="false">-CHOOSE($G$3,AI50-AL50,AK50-AI50)</f>
        <v>1429.9671291783</v>
      </c>
      <c r="AP50" s="107" t="n">
        <f aca="false">SUM(AM50:AO50)</f>
        <v>213208.098960484</v>
      </c>
      <c r="AR50" s="90" t="n">
        <f aca="false">-CHOOSE($G$3,AD50-AC50,AC50-AD50)</f>
        <v>-0</v>
      </c>
      <c r="AS50" s="90" t="n">
        <f aca="false">-CHOOSE($G$3,AG50-AF50,AF50-AG50)</f>
        <v>-0</v>
      </c>
      <c r="AT50" s="90" t="n">
        <f aca="false">-CHOOSE($G$3,AJ50-AI50,AI50-AJ50:AJ51)</f>
        <v>-0</v>
      </c>
      <c r="AU50" s="107" t="n">
        <f aca="false">AR50+AS50+AT50</f>
        <v>-0</v>
      </c>
      <c r="AV50" s="107"/>
      <c r="AW50" s="91" t="n">
        <f aca="false">AU50+AP50</f>
        <v>213208.098960484</v>
      </c>
      <c r="AY50" s="91" t="n">
        <f aca="false">AK50+AH50+AE50</f>
        <v>201625.36521414</v>
      </c>
      <c r="AZ50" s="113"/>
      <c r="BA50" s="118" t="n">
        <f aca="false">'EO9904.1'!AW50</f>
        <v>132014.565365741</v>
      </c>
      <c r="BB50" s="118" t="n">
        <f aca="false">AW50-BA50</f>
        <v>81193.5335947437</v>
      </c>
      <c r="BC50" s="108"/>
      <c r="BD50" s="138" t="n">
        <f aca="false">A50</f>
        <v>38169</v>
      </c>
      <c r="BE50" s="119" t="n">
        <f aca="false">MONTH(BD50)</f>
        <v>7</v>
      </c>
      <c r="BF50" s="139" t="n">
        <f aca="false">VLOOKUP($BE$10:$BE$369,$BS$7:$BU$18,2)</f>
        <v>1079.384</v>
      </c>
      <c r="BG50" s="140" t="n">
        <f aca="false">VLOOKUP($BE$10:$BE$369,$BS$7:$BU$18,3)</f>
        <v>11147.0035</v>
      </c>
      <c r="BH50" s="141" t="n">
        <f aca="false">BF50/BG50</f>
        <v>0.0968317629038154</v>
      </c>
      <c r="BI50" s="36" t="n">
        <f aca="false">BI38</f>
        <v>0.0981</v>
      </c>
      <c r="BJ50" s="36" t="n">
        <f aca="false">BH50/BI50</f>
        <v>0.987071996980789</v>
      </c>
      <c r="BK50" s="31" t="n">
        <v>2.115</v>
      </c>
      <c r="BL50" s="142" t="n">
        <f aca="false">MAX((BJ50*BK50),BK50)</f>
        <v>2.115</v>
      </c>
    </row>
    <row r="51" customFormat="false" ht="12.75" hidden="false" customHeight="false" outlineLevel="0" collapsed="false">
      <c r="A51" s="25" t="n">
        <f aca="false">EDATE(A50,1)</f>
        <v>38200</v>
      </c>
      <c r="B51" s="114" t="n">
        <f aca="false">'EO9904.1 floor'!B51</f>
        <v>3704</v>
      </c>
      <c r="C51" s="110"/>
      <c r="D51" s="97" t="n">
        <f aca="false">B51+C51</f>
        <v>3704</v>
      </c>
      <c r="E51" s="86" t="n">
        <f aca="false">IF(Z51=0,0,IF(AND(Z51=1,$H$3=1),D51*U51,IF($H$3=2,D51,"N/A")))</f>
        <v>114824</v>
      </c>
      <c r="F51" s="86" t="n">
        <f aca="false">E51*Y51</f>
        <v>94853.4484970653</v>
      </c>
      <c r="G51" s="98" t="n">
        <f aca="false">VLOOKUP($A51,[1]!Table,MATCH(G$4,[1]!Curves,0))</f>
        <v>4.348</v>
      </c>
      <c r="H51" s="115" t="n">
        <f aca="false">G51</f>
        <v>4.348</v>
      </c>
      <c r="I51" s="116" t="n">
        <f aca="false">BL51</f>
        <v>2.115</v>
      </c>
      <c r="J51" s="98" t="n">
        <f aca="false">VLOOKUP($A51,[1]!Table,MATCH(J$4,[1]!Curves,0))</f>
        <v>0.0125</v>
      </c>
      <c r="K51" s="115" t="n">
        <f aca="false">J51</f>
        <v>0.0125</v>
      </c>
      <c r="L51" s="103" t="n">
        <f aca="false">L50</f>
        <v>0</v>
      </c>
      <c r="M51" s="98" t="n">
        <f aca="false">VLOOKUP($A51,[1]!Table,MATCH(M$4,[1]!Curves,0))</f>
        <v>0.015</v>
      </c>
      <c r="N51" s="115" t="n">
        <f aca="false">M51</f>
        <v>0.015</v>
      </c>
      <c r="O51" s="103" t="n">
        <f aca="false">O50</f>
        <v>0</v>
      </c>
      <c r="P51" s="102"/>
      <c r="Q51" s="103" t="n">
        <f aca="false">M51+J51+G51</f>
        <v>4.3755</v>
      </c>
      <c r="R51" s="103" t="n">
        <f aca="false">N51+K51+H51</f>
        <v>4.3755</v>
      </c>
      <c r="S51" s="103" t="n">
        <f aca="false">O51+L51+I51</f>
        <v>2.115</v>
      </c>
      <c r="T51" s="102"/>
      <c r="U51" s="37" t="n">
        <f aca="false">A52-A51</f>
        <v>31</v>
      </c>
      <c r="V51" s="104" t="n">
        <f aca="false">CHOOSE(F$3,A52+24,A51)</f>
        <v>38200</v>
      </c>
      <c r="W51" s="37" t="n">
        <f aca="false">V51-C$3</f>
        <v>1270</v>
      </c>
      <c r="X51" s="105" t="n">
        <f aca="false">VLOOKUP($A51,[1]!Table,MATCH(X$4,[1]!Curves,0))</f>
        <v>0.055712559310742</v>
      </c>
      <c r="Y51" s="106" t="n">
        <f aca="false">1/(1+CHOOSE(F$3,(X52+($K$3/10000))/2,(X51+($K$3/10000))/2))^(2*W51/365.25)</f>
        <v>0.826076852374637</v>
      </c>
      <c r="Z51" s="37" t="n">
        <f aca="false">IF(AND(mthbeg&lt;=A51,mthend&gt;=A51),1,0)</f>
        <v>1</v>
      </c>
      <c r="AA51" s="37" t="n">
        <f aca="false">U51*Z51</f>
        <v>31</v>
      </c>
      <c r="AC51" s="90" t="n">
        <f aca="false">F51*G51</f>
        <v>412422.79406524</v>
      </c>
      <c r="AD51" s="90" t="n">
        <f aca="false">$F51*H51</f>
        <v>412422.79406524</v>
      </c>
      <c r="AE51" s="90" t="n">
        <f aca="false">$F51*I51</f>
        <v>200615.043571293</v>
      </c>
      <c r="AF51" s="90" t="n">
        <f aca="false">$F51*J51</f>
        <v>1185.66810621332</v>
      </c>
      <c r="AG51" s="90" t="n">
        <f aca="false">$F51*K51</f>
        <v>1185.66810621332</v>
      </c>
      <c r="AH51" s="90" t="n">
        <f aca="false">$F51*L51</f>
        <v>0</v>
      </c>
      <c r="AI51" s="90" t="n">
        <f aca="false">$F51*M51</f>
        <v>1422.80172745598</v>
      </c>
      <c r="AJ51" s="90" t="n">
        <f aca="false">$F51*N51</f>
        <v>1422.80172745598</v>
      </c>
      <c r="AK51" s="90" t="n">
        <f aca="false">F51*O51</f>
        <v>0</v>
      </c>
      <c r="AL51" s="94"/>
      <c r="AM51" s="90" t="n">
        <f aca="false">-CHOOSE($G$3,AC51-AE51,AE51-AC51)</f>
        <v>211807.750493947</v>
      </c>
      <c r="AN51" s="90" t="n">
        <f aca="false">-CHOOSE($G$3,AF51-AH51,AH51-AF51)</f>
        <v>1185.66810621332</v>
      </c>
      <c r="AO51" s="90" t="n">
        <f aca="false">-CHOOSE($G$3,AI51-AL51,AK51-AI51)</f>
        <v>1422.80172745598</v>
      </c>
      <c r="AP51" s="107" t="n">
        <f aca="false">SUM(AM51:AO51)</f>
        <v>214416.220327616</v>
      </c>
      <c r="AR51" s="90" t="n">
        <f aca="false">-CHOOSE($G$3,AD51-AC51,AC51-AD51)</f>
        <v>-0</v>
      </c>
      <c r="AS51" s="90" t="n">
        <f aca="false">-CHOOSE($G$3,AG51-AF51,AF51-AG51)</f>
        <v>-0</v>
      </c>
      <c r="AT51" s="90" t="n">
        <f aca="false">-CHOOSE($G$3,AJ51-AI51,AI51-AJ51:AJ52)</f>
        <v>-0</v>
      </c>
      <c r="AU51" s="107" t="n">
        <f aca="false">AR51+AS51+AT51</f>
        <v>-0</v>
      </c>
      <c r="AV51" s="107"/>
      <c r="AW51" s="91" t="n">
        <f aca="false">AU51+AP51</f>
        <v>214416.220327616</v>
      </c>
      <c r="AY51" s="91" t="n">
        <f aca="false">AK51+AH51+AE51</f>
        <v>200615.043571293</v>
      </c>
      <c r="AZ51" s="113"/>
      <c r="BA51" s="118" t="n">
        <f aca="false">'EO9904.1'!AW51</f>
        <v>140553.839982951</v>
      </c>
      <c r="BB51" s="118" t="n">
        <f aca="false">AW51-BA51</f>
        <v>73862.3803446647</v>
      </c>
      <c r="BC51" s="108"/>
      <c r="BD51" s="138" t="n">
        <f aca="false">A51</f>
        <v>38200</v>
      </c>
      <c r="BE51" s="119" t="n">
        <f aca="false">MONTH(BD51)</f>
        <v>8</v>
      </c>
      <c r="BF51" s="139" t="n">
        <f aca="false">VLOOKUP($BE$10:$BE$369,$BS$7:$BU$18,2)</f>
        <v>1109.031</v>
      </c>
      <c r="BG51" s="140" t="n">
        <f aca="false">VLOOKUP($BE$10:$BE$369,$BS$7:$BU$18,3)</f>
        <v>11486.346</v>
      </c>
      <c r="BH51" s="141" t="n">
        <f aca="false">BF51/BG51</f>
        <v>0.096552115006809</v>
      </c>
      <c r="BI51" s="36" t="n">
        <f aca="false">BI39</f>
        <v>0.0991</v>
      </c>
      <c r="BJ51" s="36" t="n">
        <f aca="false">BH51/BI51</f>
        <v>0.974289757889091</v>
      </c>
      <c r="BK51" s="31" t="n">
        <v>2.115</v>
      </c>
      <c r="BL51" s="142" t="n">
        <f aca="false">MAX((BJ51*BK51),BK51)</f>
        <v>2.115</v>
      </c>
    </row>
    <row r="52" customFormat="false" ht="12.75" hidden="false" customHeight="false" outlineLevel="0" collapsed="false">
      <c r="A52" s="25" t="n">
        <f aca="false">EDATE(A51,1)</f>
        <v>38231</v>
      </c>
      <c r="B52" s="114" t="n">
        <f aca="false">'EO9904.1 floor'!B52</f>
        <v>3704</v>
      </c>
      <c r="C52" s="110"/>
      <c r="D52" s="97" t="n">
        <f aca="false">B52+C52</f>
        <v>3704</v>
      </c>
      <c r="E52" s="86" t="n">
        <f aca="false">IF(Z52=0,0,IF(AND(Z52=1,$H$3=1),D52*U52,IF($H$3=2,D52,"N/A")))</f>
        <v>111120</v>
      </c>
      <c r="F52" s="86" t="n">
        <f aca="false">E52*Y52</f>
        <v>91332.0505024849</v>
      </c>
      <c r="G52" s="98" t="n">
        <f aca="false">VLOOKUP($A52,[1]!Table,MATCH(G$4,[1]!Curves,0))</f>
        <v>4.358</v>
      </c>
      <c r="H52" s="115" t="n">
        <f aca="false">G52</f>
        <v>4.358</v>
      </c>
      <c r="I52" s="116" t="n">
        <f aca="false">BL52</f>
        <v>2.115</v>
      </c>
      <c r="J52" s="98" t="n">
        <f aca="false">VLOOKUP($A52,[1]!Table,MATCH(J$4,[1]!Curves,0))</f>
        <v>0.0125</v>
      </c>
      <c r="K52" s="115" t="n">
        <f aca="false">J52</f>
        <v>0.0125</v>
      </c>
      <c r="L52" s="103" t="n">
        <f aca="false">L51</f>
        <v>0</v>
      </c>
      <c r="M52" s="98" t="n">
        <f aca="false">VLOOKUP($A52,[1]!Table,MATCH(M$4,[1]!Curves,0))</f>
        <v>0.015</v>
      </c>
      <c r="N52" s="115" t="n">
        <f aca="false">M52</f>
        <v>0.015</v>
      </c>
      <c r="O52" s="103" t="n">
        <f aca="false">O51</f>
        <v>0</v>
      </c>
      <c r="P52" s="102"/>
      <c r="Q52" s="103" t="n">
        <f aca="false">M52+J52+G52</f>
        <v>4.3855</v>
      </c>
      <c r="R52" s="103" t="n">
        <f aca="false">N52+K52+H52</f>
        <v>4.3855</v>
      </c>
      <c r="S52" s="103" t="n">
        <f aca="false">O52+L52+I52</f>
        <v>2.115</v>
      </c>
      <c r="T52" s="102"/>
      <c r="U52" s="37" t="n">
        <f aca="false">A53-A52</f>
        <v>30</v>
      </c>
      <c r="V52" s="104" t="n">
        <f aca="false">CHOOSE(F$3,A53+24,A52)</f>
        <v>38231</v>
      </c>
      <c r="W52" s="37" t="n">
        <f aca="false">V52-C$3</f>
        <v>1301</v>
      </c>
      <c r="X52" s="105" t="n">
        <f aca="false">VLOOKUP($A52,[1]!Table,MATCH(X$4,[1]!Curves,0))</f>
        <v>0.055821526682552</v>
      </c>
      <c r="Y52" s="106" t="n">
        <f aca="false">1/(1+CHOOSE(F$3,(X53+($K$3/10000))/2,(X52+($K$3/10000))/2))^(2*W52/365.25)</f>
        <v>0.821922700706308</v>
      </c>
      <c r="Z52" s="37" t="n">
        <f aca="false">IF(AND(mthbeg&lt;=A52,mthend&gt;=A52),1,0)</f>
        <v>1</v>
      </c>
      <c r="AA52" s="37" t="n">
        <f aca="false">U52*Z52</f>
        <v>30</v>
      </c>
      <c r="AC52" s="90" t="n">
        <f aca="false">F52*G52</f>
        <v>398025.076089829</v>
      </c>
      <c r="AD52" s="90" t="n">
        <f aca="false">$F52*H52</f>
        <v>398025.076089829</v>
      </c>
      <c r="AE52" s="90" t="n">
        <f aca="false">$F52*I52</f>
        <v>193167.286812756</v>
      </c>
      <c r="AF52" s="90" t="n">
        <f aca="false">$F52*J52</f>
        <v>1141.65063128106</v>
      </c>
      <c r="AG52" s="90" t="n">
        <f aca="false">$F52*K52</f>
        <v>1141.65063128106</v>
      </c>
      <c r="AH52" s="90" t="n">
        <f aca="false">$F52*L52</f>
        <v>0</v>
      </c>
      <c r="AI52" s="90" t="n">
        <f aca="false">$F52*M52</f>
        <v>1369.98075753727</v>
      </c>
      <c r="AJ52" s="90" t="n">
        <f aca="false">$F52*N52</f>
        <v>1369.98075753727</v>
      </c>
      <c r="AK52" s="90" t="n">
        <f aca="false">F52*O52</f>
        <v>0</v>
      </c>
      <c r="AL52" s="94"/>
      <c r="AM52" s="90" t="n">
        <f aca="false">-CHOOSE($G$3,AC52-AE52,AE52-AC52)</f>
        <v>204857.789277074</v>
      </c>
      <c r="AN52" s="90" t="n">
        <f aca="false">-CHOOSE($G$3,AF52-AH52,AH52-AF52)</f>
        <v>1141.65063128106</v>
      </c>
      <c r="AO52" s="90" t="n">
        <f aca="false">-CHOOSE($G$3,AI52-AL52,AK52-AI52)</f>
        <v>1369.98075753727</v>
      </c>
      <c r="AP52" s="107" t="n">
        <f aca="false">SUM(AM52:AO52)</f>
        <v>207369.420665892</v>
      </c>
      <c r="AR52" s="90" t="n">
        <f aca="false">-CHOOSE($G$3,AD52-AC52,AC52-AD52)</f>
        <v>-0</v>
      </c>
      <c r="AS52" s="90" t="n">
        <f aca="false">-CHOOSE($G$3,AG52-AF52,AF52-AG52)</f>
        <v>-0</v>
      </c>
      <c r="AT52" s="90" t="n">
        <f aca="false">-CHOOSE($G$3,AJ52-AI52,AI52-AJ52:AJ53)</f>
        <v>-0</v>
      </c>
      <c r="AU52" s="107" t="n">
        <f aca="false">AR52+AS52+AT52</f>
        <v>-0</v>
      </c>
      <c r="AV52" s="107"/>
      <c r="AW52" s="91" t="n">
        <f aca="false">AU52+AP52</f>
        <v>207369.420665892</v>
      </c>
      <c r="AY52" s="91" t="n">
        <f aca="false">AK52+AH52+AE52</f>
        <v>193167.286812756</v>
      </c>
      <c r="AZ52" s="113"/>
      <c r="BA52" s="118" t="n">
        <f aca="false">'EO9904.1'!AW52</f>
        <v>142112.670581867</v>
      </c>
      <c r="BB52" s="118" t="n">
        <f aca="false">AW52-BA52</f>
        <v>65256.7500840255</v>
      </c>
      <c r="BC52" s="108"/>
      <c r="BD52" s="138" t="n">
        <f aca="false">A52</f>
        <v>38231</v>
      </c>
      <c r="BE52" s="119" t="n">
        <f aca="false">MONTH(BD52)</f>
        <v>9</v>
      </c>
      <c r="BF52" s="139" t="n">
        <f aca="false">VLOOKUP($BE$10:$BE$369,$BS$7:$BU$18,2)</f>
        <v>998.16</v>
      </c>
      <c r="BG52" s="140" t="n">
        <f aca="false">VLOOKUP($BE$10:$BE$369,$BS$7:$BU$18,3)</f>
        <v>10141.4155</v>
      </c>
      <c r="BH52" s="141" t="n">
        <f aca="false">BF52/BG52</f>
        <v>0.0984241302409905</v>
      </c>
      <c r="BI52" s="36" t="n">
        <f aca="false">BI40</f>
        <v>0.1009</v>
      </c>
      <c r="BJ52" s="36" t="n">
        <f aca="false">BH52/BI52</f>
        <v>0.975462143121809</v>
      </c>
      <c r="BK52" s="31" t="n">
        <v>2.115</v>
      </c>
      <c r="BL52" s="142" t="n">
        <f aca="false">MAX((BJ52*BK52),BK52)</f>
        <v>2.115</v>
      </c>
    </row>
    <row r="53" customFormat="false" ht="12.75" hidden="false" customHeight="false" outlineLevel="0" collapsed="false">
      <c r="A53" s="25" t="n">
        <f aca="false">EDATE(A52,1)</f>
        <v>38261</v>
      </c>
      <c r="B53" s="114" t="n">
        <f aca="false">'EO9904.1 floor'!B53</f>
        <v>0</v>
      </c>
      <c r="C53" s="110"/>
      <c r="D53" s="97" t="n">
        <f aca="false">B53+C53</f>
        <v>0</v>
      </c>
      <c r="E53" s="86" t="n">
        <f aca="false">IF(Z53=0,0,IF(AND(Z53=1,$H$3=1),D53*U53,IF($H$3=2,D53,"N/A")))</f>
        <v>0</v>
      </c>
      <c r="F53" s="86" t="n">
        <f aca="false">E53*Y53</f>
        <v>0</v>
      </c>
      <c r="G53" s="98" t="n">
        <f aca="false">VLOOKUP($A53,[1]!Table,MATCH(G$4,[1]!Curves,0))</f>
        <v>4.388</v>
      </c>
      <c r="H53" s="115" t="n">
        <f aca="false">G53</f>
        <v>4.388</v>
      </c>
      <c r="I53" s="116" t="n">
        <f aca="false">BL53</f>
        <v>2.115</v>
      </c>
      <c r="J53" s="98" t="n">
        <f aca="false">VLOOKUP($A53,[1]!Table,MATCH(J$4,[1]!Curves,0))</f>
        <v>0.0125</v>
      </c>
      <c r="K53" s="115" t="n">
        <f aca="false">J53</f>
        <v>0.0125</v>
      </c>
      <c r="L53" s="103" t="n">
        <f aca="false">L52</f>
        <v>0</v>
      </c>
      <c r="M53" s="98" t="n">
        <f aca="false">VLOOKUP($A53,[1]!Table,MATCH(M$4,[1]!Curves,0))</f>
        <v>0.015</v>
      </c>
      <c r="N53" s="115" t="n">
        <f aca="false">M53</f>
        <v>0.015</v>
      </c>
      <c r="O53" s="103" t="n">
        <f aca="false">O52</f>
        <v>0</v>
      </c>
      <c r="P53" s="102"/>
      <c r="Q53" s="103" t="n">
        <f aca="false">M53+J53+G53</f>
        <v>4.4155</v>
      </c>
      <c r="R53" s="103" t="n">
        <f aca="false">N53+K53+H53</f>
        <v>4.4155</v>
      </c>
      <c r="S53" s="103" t="n">
        <f aca="false">O53+L53+I53</f>
        <v>2.115</v>
      </c>
      <c r="T53" s="102"/>
      <c r="U53" s="37" t="n">
        <f aca="false">A54-A53</f>
        <v>31</v>
      </c>
      <c r="V53" s="104" t="n">
        <f aca="false">CHOOSE(F$3,A54+24,A53)</f>
        <v>38261</v>
      </c>
      <c r="W53" s="37" t="n">
        <f aca="false">V53-C$3</f>
        <v>1331</v>
      </c>
      <c r="X53" s="105" t="n">
        <f aca="false">VLOOKUP($A53,[1]!Table,MATCH(X$4,[1]!Curves,0))</f>
        <v>0.055924538230192</v>
      </c>
      <c r="Y53" s="106" t="n">
        <f aca="false">1/(1+CHOOSE(F$3,(X54+($K$3/10000))/2,(X53+($K$3/10000))/2))^(2*W53/365.25)</f>
        <v>0.817915524192488</v>
      </c>
      <c r="Z53" s="37" t="n">
        <f aca="false">IF(AND(mthbeg&lt;=A53,mthend&gt;=A53),1,0)</f>
        <v>0</v>
      </c>
      <c r="AA53" s="37" t="n">
        <f aca="false">U53*Z53</f>
        <v>0</v>
      </c>
      <c r="AC53" s="90" t="n">
        <f aca="false">F53*G53</f>
        <v>0</v>
      </c>
      <c r="AD53" s="90" t="n">
        <f aca="false">$F53*H53</f>
        <v>0</v>
      </c>
      <c r="AE53" s="90" t="n">
        <f aca="false">$F53*I53</f>
        <v>0</v>
      </c>
      <c r="AF53" s="90" t="n">
        <f aca="false">$F53*J53</f>
        <v>0</v>
      </c>
      <c r="AG53" s="90" t="n">
        <f aca="false">$F53*K53</f>
        <v>0</v>
      </c>
      <c r="AH53" s="90" t="n">
        <f aca="false">$F53*L53</f>
        <v>0</v>
      </c>
      <c r="AI53" s="90" t="n">
        <f aca="false">$F53*M53</f>
        <v>0</v>
      </c>
      <c r="AJ53" s="90" t="n">
        <f aca="false">$F53*N53</f>
        <v>0</v>
      </c>
      <c r="AK53" s="90" t="n">
        <f aca="false">F53*O53</f>
        <v>0</v>
      </c>
      <c r="AL53" s="94"/>
      <c r="AM53" s="90" t="n">
        <f aca="false">-CHOOSE($G$3,AC53-AE53,AE53-AC53)</f>
        <v>-0</v>
      </c>
      <c r="AN53" s="90" t="n">
        <f aca="false">-CHOOSE($G$3,AF53-AH53,AH53-AF53)</f>
        <v>-0</v>
      </c>
      <c r="AO53" s="90" t="n">
        <f aca="false">-CHOOSE($G$3,AI53-AL53,AK53-AI53)</f>
        <v>-0</v>
      </c>
      <c r="AP53" s="107" t="n">
        <f aca="false">SUM(AM53:AO53)</f>
        <v>0</v>
      </c>
      <c r="AR53" s="90" t="n">
        <f aca="false">-CHOOSE($G$3,AD53-AC53,AC53-AD53)</f>
        <v>-0</v>
      </c>
      <c r="AS53" s="90" t="n">
        <f aca="false">-CHOOSE($G$3,AG53-AF53,AF53-AG53)</f>
        <v>-0</v>
      </c>
      <c r="AT53" s="90" t="n">
        <f aca="false">-CHOOSE($G$3,AJ53-AI53,AI53-AJ53:AJ54)</f>
        <v>-0</v>
      </c>
      <c r="AU53" s="107" t="n">
        <f aca="false">AR53+AS53+AT53</f>
        <v>-0</v>
      </c>
      <c r="AV53" s="107"/>
      <c r="AW53" s="91" t="n">
        <f aca="false">AU53+AP53</f>
        <v>0</v>
      </c>
      <c r="AY53" s="91" t="n">
        <f aca="false">AK53+AH53+AE53</f>
        <v>0</v>
      </c>
      <c r="AZ53" s="113"/>
      <c r="BA53" s="118" t="n">
        <f aca="false">'EO9904.1'!AW53</f>
        <v>0</v>
      </c>
      <c r="BB53" s="118" t="n">
        <f aca="false">AW53-BA53</f>
        <v>0</v>
      </c>
      <c r="BC53" s="108"/>
      <c r="BD53" s="138" t="n">
        <f aca="false">A53</f>
        <v>38261</v>
      </c>
      <c r="BE53" s="119" t="n">
        <f aca="false">MONTH(BD53)</f>
        <v>10</v>
      </c>
      <c r="BF53" s="139" t="n">
        <f aca="false">VLOOKUP($BE$10:$BE$369,$BS$7:$BU$18,2)</f>
        <v>697.9385</v>
      </c>
      <c r="BG53" s="140" t="n">
        <f aca="false">VLOOKUP($BE$10:$BE$369,$BS$7:$BU$18,3)</f>
        <v>9529.3095</v>
      </c>
      <c r="BH53" s="141" t="n">
        <f aca="false">BF53/BG53</f>
        <v>0.0732412458636169</v>
      </c>
      <c r="BI53" s="36" t="n">
        <f aca="false">BI41</f>
        <v>0.1035</v>
      </c>
      <c r="BJ53" s="36" t="n">
        <f aca="false">BH53/BI53</f>
        <v>0.707644887571178</v>
      </c>
      <c r="BK53" s="31" t="n">
        <v>2.115</v>
      </c>
      <c r="BL53" s="142" t="n">
        <f aca="false">MAX((BJ53*BK53),BK53)</f>
        <v>2.115</v>
      </c>
    </row>
    <row r="54" customFormat="false" ht="12.75" hidden="false" customHeight="false" outlineLevel="0" collapsed="false">
      <c r="A54" s="25" t="n">
        <f aca="false">EDATE(A53,1)</f>
        <v>38292</v>
      </c>
      <c r="B54" s="114" t="n">
        <f aca="false">'EO9904.1 floor'!B54</f>
        <v>0</v>
      </c>
      <c r="C54" s="110"/>
      <c r="D54" s="97" t="n">
        <f aca="false">B54+C54</f>
        <v>0</v>
      </c>
      <c r="E54" s="86" t="n">
        <f aca="false">IF(Z54=0,0,IF(AND(Z54=1,$H$3=1),D54*U54,IF($H$3=2,D54,"N/A")))</f>
        <v>0</v>
      </c>
      <c r="F54" s="86" t="n">
        <f aca="false">E54*Y54</f>
        <v>0</v>
      </c>
      <c r="G54" s="98" t="n">
        <f aca="false">VLOOKUP($A54,[1]!Table,MATCH(G$4,[1]!Curves,0))</f>
        <v>4.528</v>
      </c>
      <c r="H54" s="115" t="n">
        <f aca="false">G54</f>
        <v>4.528</v>
      </c>
      <c r="I54" s="116" t="n">
        <f aca="false">BL54</f>
        <v>2.115</v>
      </c>
      <c r="J54" s="98" t="n">
        <f aca="false">VLOOKUP($A54,[1]!Table,MATCH(J$4,[1]!Curves,0))</f>
        <v>0.02</v>
      </c>
      <c r="K54" s="115" t="n">
        <f aca="false">J54</f>
        <v>0.02</v>
      </c>
      <c r="L54" s="103" t="n">
        <f aca="false">L53</f>
        <v>0</v>
      </c>
      <c r="M54" s="98" t="n">
        <f aca="false">VLOOKUP($A54,[1]!Table,MATCH(M$4,[1]!Curves,0))</f>
        <v>0.015</v>
      </c>
      <c r="N54" s="115" t="n">
        <f aca="false">M54</f>
        <v>0.015</v>
      </c>
      <c r="O54" s="103" t="n">
        <f aca="false">O53</f>
        <v>0</v>
      </c>
      <c r="P54" s="102"/>
      <c r="Q54" s="103" t="n">
        <f aca="false">M54+J54+G54</f>
        <v>4.563</v>
      </c>
      <c r="R54" s="103" t="n">
        <f aca="false">N54+K54+H54</f>
        <v>4.563</v>
      </c>
      <c r="S54" s="103" t="n">
        <f aca="false">O54+L54+I54</f>
        <v>2.115</v>
      </c>
      <c r="T54" s="102"/>
      <c r="U54" s="37" t="n">
        <f aca="false">A55-A54</f>
        <v>30</v>
      </c>
      <c r="V54" s="104" t="n">
        <f aca="false">CHOOSE(F$3,A55+24,A54)</f>
        <v>38292</v>
      </c>
      <c r="W54" s="37" t="n">
        <f aca="false">V54-C$3</f>
        <v>1362</v>
      </c>
      <c r="X54" s="105" t="n">
        <f aca="false">VLOOKUP($A54,[1]!Table,MATCH(X$4,[1]!Curves,0))</f>
        <v>0.056028634927829</v>
      </c>
      <c r="Y54" s="106" t="n">
        <f aca="false">1/(1+CHOOSE(F$3,(X55+($K$3/10000))/2,(X54+($K$3/10000))/2))^(2*W54/365.25)</f>
        <v>0.813788173036765</v>
      </c>
      <c r="Z54" s="37" t="n">
        <f aca="false">IF(AND(mthbeg&lt;=A54,mthend&gt;=A54),1,0)</f>
        <v>0</v>
      </c>
      <c r="AA54" s="37" t="n">
        <f aca="false">U54*Z54</f>
        <v>0</v>
      </c>
      <c r="AC54" s="90" t="n">
        <f aca="false">F54*G54</f>
        <v>0</v>
      </c>
      <c r="AD54" s="90" t="n">
        <f aca="false">$F54*H54</f>
        <v>0</v>
      </c>
      <c r="AE54" s="90" t="n">
        <f aca="false">$F54*I54</f>
        <v>0</v>
      </c>
      <c r="AF54" s="90" t="n">
        <f aca="false">$F54*J54</f>
        <v>0</v>
      </c>
      <c r="AG54" s="90" t="n">
        <f aca="false">$F54*K54</f>
        <v>0</v>
      </c>
      <c r="AH54" s="90" t="n">
        <f aca="false">$F54*L54</f>
        <v>0</v>
      </c>
      <c r="AI54" s="90" t="n">
        <f aca="false">$F54*M54</f>
        <v>0</v>
      </c>
      <c r="AJ54" s="90" t="n">
        <f aca="false">$F54*N54</f>
        <v>0</v>
      </c>
      <c r="AK54" s="90" t="n">
        <f aca="false">F54*O54</f>
        <v>0</v>
      </c>
      <c r="AL54" s="94"/>
      <c r="AM54" s="90" t="n">
        <f aca="false">-CHOOSE($G$3,AC54-AE54,AE54-AC54)</f>
        <v>-0</v>
      </c>
      <c r="AN54" s="90" t="n">
        <f aca="false">-CHOOSE($G$3,AF54-AH54,AH54-AF54)</f>
        <v>-0</v>
      </c>
      <c r="AO54" s="90" t="n">
        <f aca="false">-CHOOSE($G$3,AI54-AL54,AK54-AI54)</f>
        <v>-0</v>
      </c>
      <c r="AP54" s="107" t="n">
        <f aca="false">SUM(AM54:AO54)</f>
        <v>0</v>
      </c>
      <c r="AR54" s="90" t="n">
        <f aca="false">-CHOOSE($G$3,AD54-AC54,AC54-AD54)</f>
        <v>-0</v>
      </c>
      <c r="AS54" s="90" t="n">
        <f aca="false">-CHOOSE($G$3,AG54-AF54,AF54-AG54)</f>
        <v>-0</v>
      </c>
      <c r="AT54" s="90" t="n">
        <f aca="false">-CHOOSE($G$3,AJ54-AI54,AI54-AJ54:AJ55)</f>
        <v>-0</v>
      </c>
      <c r="AU54" s="107" t="n">
        <f aca="false">AR54+AS54+AT54</f>
        <v>-0</v>
      </c>
      <c r="AV54" s="107"/>
      <c r="AW54" s="91" t="n">
        <f aca="false">AU54+AP54</f>
        <v>0</v>
      </c>
      <c r="AY54" s="91" t="n">
        <f aca="false">AK54+AH54+AE54</f>
        <v>0</v>
      </c>
      <c r="AZ54" s="113"/>
      <c r="BA54" s="118" t="n">
        <f aca="false">'EO9904.1'!AW54</f>
        <v>0</v>
      </c>
      <c r="BB54" s="118" t="n">
        <f aca="false">AW54-BA54</f>
        <v>0</v>
      </c>
      <c r="BC54" s="108"/>
      <c r="BD54" s="138" t="n">
        <f aca="false">A54</f>
        <v>38292</v>
      </c>
      <c r="BE54" s="119" t="n">
        <f aca="false">MONTH(BD54)</f>
        <v>11</v>
      </c>
      <c r="BF54" s="139" t="n">
        <f aca="false">VLOOKUP($BE$10:$BE$369,$BS$7:$BU$18,2)</f>
        <v>632.9505</v>
      </c>
      <c r="BG54" s="140" t="n">
        <f aca="false">VLOOKUP($BE$10:$BE$369,$BS$7:$BU$18,3)</f>
        <v>8729.326</v>
      </c>
      <c r="BH54" s="141" t="n">
        <f aca="false">BF54/BG54</f>
        <v>0.0725085189853146</v>
      </c>
      <c r="BI54" s="36" t="n">
        <f aca="false">BI42</f>
        <v>0.0778</v>
      </c>
      <c r="BJ54" s="36" t="n">
        <f aca="false">BH54/BI54</f>
        <v>0.931986105209699</v>
      </c>
      <c r="BK54" s="31" t="n">
        <v>2.115</v>
      </c>
      <c r="BL54" s="142" t="n">
        <f aca="false">MAX((BJ54*BK54),BK54)</f>
        <v>2.115</v>
      </c>
    </row>
    <row r="55" customFormat="false" ht="12.75" hidden="false" customHeight="false" outlineLevel="0" collapsed="false">
      <c r="A55" s="25" t="n">
        <f aca="false">EDATE(A54,1)</f>
        <v>38322</v>
      </c>
      <c r="B55" s="114" t="n">
        <f aca="false">'EO9904.1 floor'!B55</f>
        <v>0</v>
      </c>
      <c r="C55" s="110"/>
      <c r="D55" s="97" t="n">
        <f aca="false">B55+C55</f>
        <v>0</v>
      </c>
      <c r="E55" s="86" t="n">
        <f aca="false">IF(Z55=0,0,IF(AND(Z55=1,$H$3=1),D55*U55,IF($H$3=2,D55,"N/A")))</f>
        <v>0</v>
      </c>
      <c r="F55" s="86" t="n">
        <f aca="false">E55*Y55</f>
        <v>0</v>
      </c>
      <c r="G55" s="98" t="n">
        <f aca="false">VLOOKUP($A55,[1]!Table,MATCH(G$4,[1]!Curves,0))</f>
        <v>4.668</v>
      </c>
      <c r="H55" s="115" t="n">
        <f aca="false">G55</f>
        <v>4.668</v>
      </c>
      <c r="I55" s="116" t="n">
        <f aca="false">BL55</f>
        <v>2.115</v>
      </c>
      <c r="J55" s="98" t="n">
        <f aca="false">VLOOKUP($A55,[1]!Table,MATCH(J$4,[1]!Curves,0))</f>
        <v>0.02</v>
      </c>
      <c r="K55" s="115" t="n">
        <f aca="false">J55</f>
        <v>0.02</v>
      </c>
      <c r="L55" s="103" t="n">
        <f aca="false">L54</f>
        <v>0</v>
      </c>
      <c r="M55" s="98" t="n">
        <f aca="false">VLOOKUP($A55,[1]!Table,MATCH(M$4,[1]!Curves,0))</f>
        <v>0.015</v>
      </c>
      <c r="N55" s="115" t="n">
        <f aca="false">M55</f>
        <v>0.015</v>
      </c>
      <c r="O55" s="103" t="n">
        <f aca="false">O54</f>
        <v>0</v>
      </c>
      <c r="P55" s="102"/>
      <c r="Q55" s="103" t="n">
        <f aca="false">M55+J55+G55</f>
        <v>4.703</v>
      </c>
      <c r="R55" s="103" t="n">
        <f aca="false">N55+K55+H55</f>
        <v>4.703</v>
      </c>
      <c r="S55" s="103" t="n">
        <f aca="false">O55+L55+I55</f>
        <v>2.115</v>
      </c>
      <c r="T55" s="102"/>
      <c r="U55" s="37" t="n">
        <f aca="false">A56-A55</f>
        <v>31</v>
      </c>
      <c r="V55" s="104" t="n">
        <f aca="false">CHOOSE(F$3,A56+24,A55)</f>
        <v>38322</v>
      </c>
      <c r="W55" s="37" t="n">
        <f aca="false">V55-C$3</f>
        <v>1392</v>
      </c>
      <c r="X55" s="105" t="n">
        <f aca="false">VLOOKUP($A55,[1]!Table,MATCH(X$4,[1]!Curves,0))</f>
        <v>0.056129373670913</v>
      </c>
      <c r="Y55" s="106" t="n">
        <f aca="false">1/(1+CHOOSE(F$3,(X56+($K$3/10000))/2,(X55+($K$3/10000))/2))^(2*W55/365.25)</f>
        <v>0.809800555332296</v>
      </c>
      <c r="Z55" s="37" t="n">
        <f aca="false">IF(AND(mthbeg&lt;=A55,mthend&gt;=A55),1,0)</f>
        <v>0</v>
      </c>
      <c r="AA55" s="37" t="n">
        <f aca="false">U55*Z55</f>
        <v>0</v>
      </c>
      <c r="AC55" s="90" t="n">
        <f aca="false">F55*G55</f>
        <v>0</v>
      </c>
      <c r="AD55" s="90" t="n">
        <f aca="false">$F55*H55</f>
        <v>0</v>
      </c>
      <c r="AE55" s="90" t="n">
        <f aca="false">$F55*I55</f>
        <v>0</v>
      </c>
      <c r="AF55" s="90" t="n">
        <f aca="false">$F55*J55</f>
        <v>0</v>
      </c>
      <c r="AG55" s="90" t="n">
        <f aca="false">$F55*K55</f>
        <v>0</v>
      </c>
      <c r="AH55" s="90" t="n">
        <f aca="false">$F55*L55</f>
        <v>0</v>
      </c>
      <c r="AI55" s="90" t="n">
        <f aca="false">$F55*M55</f>
        <v>0</v>
      </c>
      <c r="AJ55" s="90" t="n">
        <f aca="false">$F55*N55</f>
        <v>0</v>
      </c>
      <c r="AK55" s="90" t="n">
        <f aca="false">F55*O55</f>
        <v>0</v>
      </c>
      <c r="AL55" s="94"/>
      <c r="AM55" s="90" t="n">
        <f aca="false">-CHOOSE($G$3,AC55-AE55,AE55-AC55)</f>
        <v>-0</v>
      </c>
      <c r="AN55" s="90" t="n">
        <f aca="false">-CHOOSE($G$3,AF55-AH55,AH55-AF55)</f>
        <v>-0</v>
      </c>
      <c r="AO55" s="90" t="n">
        <f aca="false">-CHOOSE($G$3,AI55-AL55,AK55-AI55)</f>
        <v>-0</v>
      </c>
      <c r="AP55" s="107" t="n">
        <f aca="false">SUM(AM55:AO55)</f>
        <v>0</v>
      </c>
      <c r="AR55" s="90" t="n">
        <f aca="false">-CHOOSE($G$3,AD55-AC55,AC55-AD55)</f>
        <v>-0</v>
      </c>
      <c r="AS55" s="90" t="n">
        <f aca="false">-CHOOSE($G$3,AG55-AF55,AF55-AG55)</f>
        <v>-0</v>
      </c>
      <c r="AT55" s="90" t="n">
        <f aca="false">-CHOOSE($G$3,AJ55-AI55,AI55-AJ55:AJ56)</f>
        <v>-0</v>
      </c>
      <c r="AU55" s="107" t="n">
        <f aca="false">AR55+AS55+AT55</f>
        <v>-0</v>
      </c>
      <c r="AV55" s="107"/>
      <c r="AW55" s="91" t="n">
        <f aca="false">AU55+AP55</f>
        <v>0</v>
      </c>
      <c r="AY55" s="91" t="n">
        <f aca="false">AK55+AH55+AE55</f>
        <v>0</v>
      </c>
      <c r="AZ55" s="113"/>
      <c r="BA55" s="118" t="n">
        <f aca="false">'EO9904.1'!AW55</f>
        <v>0</v>
      </c>
      <c r="BB55" s="118" t="n">
        <f aca="false">AW55-BA55</f>
        <v>0</v>
      </c>
      <c r="BC55" s="108"/>
      <c r="BD55" s="138" t="n">
        <f aca="false">A55</f>
        <v>38322</v>
      </c>
      <c r="BE55" s="119" t="n">
        <f aca="false">MONTH(BD55)</f>
        <v>12</v>
      </c>
      <c r="BF55" s="139" t="n">
        <f aca="false">VLOOKUP($BE$10:$BE$369,$BS$7:$BU$18,2)</f>
        <v>668.964</v>
      </c>
      <c r="BG55" s="140" t="n">
        <f aca="false">VLOOKUP($BE$10:$BE$369,$BS$7:$BU$18,3)</f>
        <v>9251.2415</v>
      </c>
      <c r="BH55" s="141" t="n">
        <f aca="false">BF55/BG55</f>
        <v>0.0723107271602411</v>
      </c>
      <c r="BI55" s="36" t="n">
        <f aca="false">BI43</f>
        <v>0.0779</v>
      </c>
      <c r="BJ55" s="36" t="n">
        <f aca="false">BH55/BI55</f>
        <v>0.928250669579475</v>
      </c>
      <c r="BK55" s="31" t="n">
        <v>2.115</v>
      </c>
      <c r="BL55" s="142" t="n">
        <f aca="false">MAX((BJ55*BK55),BK55)</f>
        <v>2.115</v>
      </c>
    </row>
    <row r="56" customFormat="false" ht="12.75" hidden="false" customHeight="false" outlineLevel="0" collapsed="false">
      <c r="A56" s="25" t="n">
        <f aca="false">EDATE(A55,1)</f>
        <v>38353</v>
      </c>
      <c r="B56" s="114" t="n">
        <f aca="false">'EO9904.1 floor'!B56</f>
        <v>0</v>
      </c>
      <c r="C56" s="110"/>
      <c r="D56" s="97" t="n">
        <f aca="false">B56+C56</f>
        <v>0</v>
      </c>
      <c r="E56" s="86" t="n">
        <f aca="false">IF(Z56=0,0,IF(AND(Z56=1,$H$3=1),D56*U56,IF($H$3=2,D56,"N/A")))</f>
        <v>0</v>
      </c>
      <c r="F56" s="86" t="n">
        <f aca="false">E56*Y56</f>
        <v>0</v>
      </c>
      <c r="G56" s="98" t="n">
        <f aca="false">VLOOKUP($A56,[1]!Table,MATCH(G$4,[1]!Curves,0))</f>
        <v>4.718</v>
      </c>
      <c r="H56" s="115" t="n">
        <f aca="false">G56</f>
        <v>4.718</v>
      </c>
      <c r="I56" s="116" t="n">
        <f aca="false">BL56</f>
        <v>2.115</v>
      </c>
      <c r="J56" s="98" t="n">
        <f aca="false">VLOOKUP($A56,[1]!Table,MATCH(J$4,[1]!Curves,0))</f>
        <v>0.02</v>
      </c>
      <c r="K56" s="115" t="n">
        <f aca="false">J56</f>
        <v>0.02</v>
      </c>
      <c r="L56" s="103" t="n">
        <f aca="false">L55</f>
        <v>0</v>
      </c>
      <c r="M56" s="98" t="n">
        <f aca="false">VLOOKUP($A56,[1]!Table,MATCH(M$4,[1]!Curves,0))</f>
        <v>0.02</v>
      </c>
      <c r="N56" s="115" t="n">
        <f aca="false">M56</f>
        <v>0.02</v>
      </c>
      <c r="O56" s="103" t="n">
        <f aca="false">O55</f>
        <v>0</v>
      </c>
      <c r="P56" s="102"/>
      <c r="Q56" s="103" t="n">
        <f aca="false">M56+J56+G56</f>
        <v>4.758</v>
      </c>
      <c r="R56" s="103" t="n">
        <f aca="false">N56+K56+H56</f>
        <v>4.758</v>
      </c>
      <c r="S56" s="103" t="n">
        <f aca="false">O56+L56+I56</f>
        <v>2.115</v>
      </c>
      <c r="T56" s="102"/>
      <c r="U56" s="37" t="n">
        <f aca="false">A57-A56</f>
        <v>31</v>
      </c>
      <c r="V56" s="104" t="n">
        <f aca="false">CHOOSE(F$3,A57+24,A56)</f>
        <v>38353</v>
      </c>
      <c r="W56" s="37" t="n">
        <f aca="false">V56-C$3</f>
        <v>1423</v>
      </c>
      <c r="X56" s="105" t="n">
        <f aca="false">VLOOKUP($A56,[1]!Table,MATCH(X$4,[1]!Curves,0))</f>
        <v>0.056237502177715</v>
      </c>
      <c r="Y56" s="106" t="n">
        <f aca="false">1/(1+CHOOSE(F$3,(X57+($K$3/10000))/2,(X56+($K$3/10000))/2))^(2*W56/365.25)</f>
        <v>0.805674624847355</v>
      </c>
      <c r="Z56" s="37" t="n">
        <f aca="false">IF(AND(mthbeg&lt;=A56,mthend&gt;=A56),1,0)</f>
        <v>0</v>
      </c>
      <c r="AA56" s="37" t="n">
        <f aca="false">U56*Z56</f>
        <v>0</v>
      </c>
      <c r="AC56" s="90" t="n">
        <f aca="false">F56*G56</f>
        <v>0</v>
      </c>
      <c r="AD56" s="90" t="n">
        <f aca="false">$F56*H56</f>
        <v>0</v>
      </c>
      <c r="AE56" s="90" t="n">
        <f aca="false">$F56*I56</f>
        <v>0</v>
      </c>
      <c r="AF56" s="90" t="n">
        <f aca="false">$F56*J56</f>
        <v>0</v>
      </c>
      <c r="AG56" s="90" t="n">
        <f aca="false">$F56*K56</f>
        <v>0</v>
      </c>
      <c r="AH56" s="90" t="n">
        <f aca="false">$F56*L56</f>
        <v>0</v>
      </c>
      <c r="AI56" s="90" t="n">
        <f aca="false">$F56*M56</f>
        <v>0</v>
      </c>
      <c r="AJ56" s="90" t="n">
        <f aca="false">$F56*N56</f>
        <v>0</v>
      </c>
      <c r="AK56" s="90" t="n">
        <f aca="false">F56*O56</f>
        <v>0</v>
      </c>
      <c r="AL56" s="94"/>
      <c r="AM56" s="90" t="n">
        <f aca="false">-CHOOSE($G$3,AC56-AE56,AE56-AC56)</f>
        <v>-0</v>
      </c>
      <c r="AN56" s="90" t="n">
        <f aca="false">-CHOOSE($G$3,AF56-AH56,AH56-AF56)</f>
        <v>-0</v>
      </c>
      <c r="AO56" s="90" t="n">
        <f aca="false">-CHOOSE($G$3,AI56-AL56,AK56-AI56)</f>
        <v>-0</v>
      </c>
      <c r="AP56" s="107" t="n">
        <f aca="false">SUM(AM56:AO56)</f>
        <v>0</v>
      </c>
      <c r="AR56" s="90" t="n">
        <f aca="false">-CHOOSE($G$3,AD56-AC56,AC56-AD56)</f>
        <v>-0</v>
      </c>
      <c r="AS56" s="90" t="n">
        <f aca="false">-CHOOSE($G$3,AG56-AF56,AF56-AG56)</f>
        <v>-0</v>
      </c>
      <c r="AT56" s="90" t="n">
        <f aca="false">-CHOOSE($G$3,AJ56-AI56,AI56-AJ56:AJ57)</f>
        <v>-0</v>
      </c>
      <c r="AU56" s="107" t="n">
        <f aca="false">AR56+AS56+AT56</f>
        <v>-0</v>
      </c>
      <c r="AV56" s="107"/>
      <c r="AW56" s="91" t="n">
        <f aca="false">AU56+AP56</f>
        <v>0</v>
      </c>
      <c r="AY56" s="91" t="n">
        <f aca="false">AK56+AH56+AE56</f>
        <v>0</v>
      </c>
      <c r="AZ56" s="113"/>
      <c r="BA56" s="118" t="n">
        <f aca="false">'EO9904.1'!AW56</f>
        <v>0</v>
      </c>
      <c r="BB56" s="118" t="n">
        <f aca="false">AW56-BA56</f>
        <v>0</v>
      </c>
      <c r="BC56" s="108"/>
      <c r="BD56" s="138" t="n">
        <f aca="false">A56</f>
        <v>38353</v>
      </c>
      <c r="BE56" s="119" t="n">
        <f aca="false">MONTH(BD56)</f>
        <v>1</v>
      </c>
      <c r="BF56" s="139" t="n">
        <f aca="false">VLOOKUP($BE$10:$BE$369,$BS$7:$BU$18,2)</f>
        <v>682.4905</v>
      </c>
      <c r="BG56" s="140" t="n">
        <f aca="false">VLOOKUP($BE$10:$BE$369,$BS$7:$BU$18,3)</f>
        <v>9457.078</v>
      </c>
      <c r="BH56" s="141" t="n">
        <f aca="false">BF56/BG56</f>
        <v>0.0721671641071375</v>
      </c>
      <c r="BI56" s="36" t="n">
        <f aca="false">BI44</f>
        <v>0.0779</v>
      </c>
      <c r="BJ56" s="36" t="n">
        <f aca="false">BH56/BI56</f>
        <v>0.926407754905488</v>
      </c>
      <c r="BK56" s="31" t="n">
        <v>2.115</v>
      </c>
      <c r="BL56" s="142" t="n">
        <f aca="false">MAX((BJ56*BK56),BK56)</f>
        <v>2.115</v>
      </c>
    </row>
    <row r="57" customFormat="false" ht="12.75" hidden="false" customHeight="false" outlineLevel="0" collapsed="false">
      <c r="A57" s="25" t="n">
        <f aca="false">EDATE(A56,1)</f>
        <v>38384</v>
      </c>
      <c r="B57" s="114" t="n">
        <f aca="false">'EO9904.1 floor'!B57</f>
        <v>0</v>
      </c>
      <c r="C57" s="110"/>
      <c r="D57" s="97" t="n">
        <f aca="false">B57+C57</f>
        <v>0</v>
      </c>
      <c r="E57" s="86" t="n">
        <f aca="false">IF(Z57=0,0,IF(AND(Z57=1,$H$3=1),D57*U57,IF($H$3=2,D57,"N/A")))</f>
        <v>0</v>
      </c>
      <c r="F57" s="86" t="n">
        <f aca="false">E57*Y57</f>
        <v>0</v>
      </c>
      <c r="G57" s="98" t="n">
        <f aca="false">VLOOKUP($A57,[1]!Table,MATCH(G$4,[1]!Curves,0))</f>
        <v>4.598</v>
      </c>
      <c r="H57" s="115" t="n">
        <f aca="false">G57</f>
        <v>4.598</v>
      </c>
      <c r="I57" s="116" t="n">
        <f aca="false">BL57</f>
        <v>2.26151966918453</v>
      </c>
      <c r="J57" s="98" t="n">
        <f aca="false">VLOOKUP($A57,[1]!Table,MATCH(J$4,[1]!Curves,0))</f>
        <v>0.02</v>
      </c>
      <c r="K57" s="115" t="n">
        <f aca="false">J57</f>
        <v>0.02</v>
      </c>
      <c r="L57" s="103" t="n">
        <f aca="false">L56</f>
        <v>0</v>
      </c>
      <c r="M57" s="98" t="n">
        <f aca="false">VLOOKUP($A57,[1]!Table,MATCH(M$4,[1]!Curves,0))</f>
        <v>0.02</v>
      </c>
      <c r="N57" s="115" t="n">
        <f aca="false">M57</f>
        <v>0.02</v>
      </c>
      <c r="O57" s="103" t="n">
        <f aca="false">O56</f>
        <v>0</v>
      </c>
      <c r="P57" s="102"/>
      <c r="Q57" s="103" t="n">
        <f aca="false">M57+J57+G57</f>
        <v>4.638</v>
      </c>
      <c r="R57" s="103" t="n">
        <f aca="false">N57+K57+H57</f>
        <v>4.638</v>
      </c>
      <c r="S57" s="103" t="n">
        <f aca="false">O57+L57+I57</f>
        <v>2.26151966918453</v>
      </c>
      <c r="T57" s="102"/>
      <c r="U57" s="37" t="n">
        <f aca="false">A58-A57</f>
        <v>28</v>
      </c>
      <c r="V57" s="104" t="n">
        <f aca="false">CHOOSE(F$3,A58+24,A57)</f>
        <v>38384</v>
      </c>
      <c r="W57" s="37" t="n">
        <f aca="false">V57-C$3</f>
        <v>1454</v>
      </c>
      <c r="X57" s="105" t="n">
        <f aca="false">VLOOKUP($A57,[1]!Table,MATCH(X$4,[1]!Curves,0))</f>
        <v>0.056348950996116</v>
      </c>
      <c r="Y57" s="106" t="n">
        <f aca="false">1/(1+CHOOSE(F$3,(X58+($K$3/10000))/2,(X57+($K$3/10000))/2))^(2*W57/365.25)</f>
        <v>0.801545119085611</v>
      </c>
      <c r="Z57" s="37" t="n">
        <f aca="false">IF(AND(mthbeg&lt;=A57,mthend&gt;=A57),1,0)</f>
        <v>0</v>
      </c>
      <c r="AA57" s="37" t="n">
        <f aca="false">U57*Z57</f>
        <v>0</v>
      </c>
      <c r="AC57" s="90" t="n">
        <f aca="false">F57*G57</f>
        <v>0</v>
      </c>
      <c r="AD57" s="90" t="n">
        <f aca="false">$F57*H57</f>
        <v>0</v>
      </c>
      <c r="AE57" s="90" t="n">
        <f aca="false">$F57*I57</f>
        <v>0</v>
      </c>
      <c r="AF57" s="90" t="n">
        <f aca="false">$F57*J57</f>
        <v>0</v>
      </c>
      <c r="AG57" s="90" t="n">
        <f aca="false">$F57*K57</f>
        <v>0</v>
      </c>
      <c r="AH57" s="90" t="n">
        <f aca="false">$F57*L57</f>
        <v>0</v>
      </c>
      <c r="AI57" s="90" t="n">
        <f aca="false">$F57*M57</f>
        <v>0</v>
      </c>
      <c r="AJ57" s="90" t="n">
        <f aca="false">$F57*N57</f>
        <v>0</v>
      </c>
      <c r="AK57" s="90" t="n">
        <f aca="false">F57*O57</f>
        <v>0</v>
      </c>
      <c r="AL57" s="94"/>
      <c r="AM57" s="90" t="n">
        <f aca="false">-CHOOSE($G$3,AC57-AE57,AE57-AC57)</f>
        <v>-0</v>
      </c>
      <c r="AN57" s="90" t="n">
        <f aca="false">-CHOOSE($G$3,AF57-AH57,AH57-AF57)</f>
        <v>-0</v>
      </c>
      <c r="AO57" s="90" t="n">
        <f aca="false">-CHOOSE($G$3,AI57-AL57,AK57-AI57)</f>
        <v>-0</v>
      </c>
      <c r="AP57" s="107" t="n">
        <f aca="false">SUM(AM57:AO57)</f>
        <v>0</v>
      </c>
      <c r="AR57" s="90" t="n">
        <f aca="false">-CHOOSE($G$3,AD57-AC57,AC57-AD57)</f>
        <v>-0</v>
      </c>
      <c r="AS57" s="90" t="n">
        <f aca="false">-CHOOSE($G$3,AG57-AF57,AF57-AG57)</f>
        <v>-0</v>
      </c>
      <c r="AT57" s="90" t="n">
        <f aca="false">-CHOOSE($G$3,AJ57-AI57,AI57-AJ57:AJ58)</f>
        <v>-0</v>
      </c>
      <c r="AU57" s="107" t="n">
        <f aca="false">AR57+AS57+AT57</f>
        <v>-0</v>
      </c>
      <c r="AV57" s="107"/>
      <c r="AW57" s="91" t="n">
        <f aca="false">AU57+AP57</f>
        <v>0</v>
      </c>
      <c r="AY57" s="91" t="n">
        <f aca="false">AK57+AH57+AE57</f>
        <v>0</v>
      </c>
      <c r="AZ57" s="113"/>
      <c r="BA57" s="118" t="n">
        <f aca="false">'EO9904.1'!AW57</f>
        <v>0</v>
      </c>
      <c r="BB57" s="118" t="n">
        <f aca="false">AW57-BA57</f>
        <v>0</v>
      </c>
      <c r="BC57" s="108"/>
      <c r="BD57" s="138" t="n">
        <f aca="false">A57</f>
        <v>38384</v>
      </c>
      <c r="BE57" s="119" t="n">
        <f aca="false">MONTH(BD57)</f>
        <v>2</v>
      </c>
      <c r="BF57" s="139" t="n">
        <f aca="false">VLOOKUP($BE$10:$BE$369,$BS$7:$BU$18,2)</f>
        <v>627.083</v>
      </c>
      <c r="BG57" s="140" t="n">
        <f aca="false">VLOOKUP($BE$10:$BE$369,$BS$7:$BU$18,3)</f>
        <v>8701.1195</v>
      </c>
      <c r="BH57" s="141" t="n">
        <f aca="false">BF57/BG57</f>
        <v>0.0720692320108924</v>
      </c>
      <c r="BI57" s="36" t="n">
        <f aca="false">BI45</f>
        <v>0.0674</v>
      </c>
      <c r="BJ57" s="36" t="n">
        <f aca="false">BH57/BI57</f>
        <v>1.06927643933075</v>
      </c>
      <c r="BK57" s="31" t="n">
        <v>2.115</v>
      </c>
      <c r="BL57" s="142" t="n">
        <f aca="false">MAX((BJ57*BK57),BK57)</f>
        <v>2.26151966918453</v>
      </c>
    </row>
    <row r="58" customFormat="false" ht="12.75" hidden="false" customHeight="false" outlineLevel="0" collapsed="false">
      <c r="A58" s="25" t="n">
        <f aca="false">EDATE(A57,1)</f>
        <v>38412</v>
      </c>
      <c r="B58" s="114" t="n">
        <f aca="false">'EO9904.1 floor'!B58</f>
        <v>0</v>
      </c>
      <c r="C58" s="110"/>
      <c r="D58" s="97" t="n">
        <f aca="false">B58+C58</f>
        <v>0</v>
      </c>
      <c r="E58" s="86" t="n">
        <f aca="false">IF(Z58=0,0,IF(AND(Z58=1,$H$3=1),D58*U58,IF($H$3=2,D58,"N/A")))</f>
        <v>0</v>
      </c>
      <c r="F58" s="86" t="n">
        <f aca="false">E58*Y58</f>
        <v>0</v>
      </c>
      <c r="G58" s="98" t="n">
        <f aca="false">VLOOKUP($A58,[1]!Table,MATCH(G$4,[1]!Curves,0))</f>
        <v>4.473</v>
      </c>
      <c r="H58" s="115" t="n">
        <f aca="false">G58</f>
        <v>4.473</v>
      </c>
      <c r="I58" s="116" t="n">
        <f aca="false">BL58</f>
        <v>2.13524532991486</v>
      </c>
      <c r="J58" s="98" t="n">
        <f aca="false">VLOOKUP($A58,[1]!Table,MATCH(J$4,[1]!Curves,0))</f>
        <v>0.02</v>
      </c>
      <c r="K58" s="115" t="n">
        <f aca="false">J58</f>
        <v>0.02</v>
      </c>
      <c r="L58" s="103" t="n">
        <f aca="false">L57</f>
        <v>0</v>
      </c>
      <c r="M58" s="98" t="n">
        <f aca="false">VLOOKUP($A58,[1]!Table,MATCH(M$4,[1]!Curves,0))</f>
        <v>0.02</v>
      </c>
      <c r="N58" s="115" t="n">
        <f aca="false">M58</f>
        <v>0.02</v>
      </c>
      <c r="O58" s="103" t="n">
        <f aca="false">O57</f>
        <v>0</v>
      </c>
      <c r="P58" s="102"/>
      <c r="Q58" s="103" t="n">
        <f aca="false">M58+J58+G58</f>
        <v>4.513</v>
      </c>
      <c r="R58" s="103" t="n">
        <f aca="false">N58+K58+H58</f>
        <v>4.513</v>
      </c>
      <c r="S58" s="103" t="n">
        <f aca="false">O58+L58+I58</f>
        <v>2.13524532991486</v>
      </c>
      <c r="T58" s="102"/>
      <c r="U58" s="37" t="n">
        <f aca="false">A59-A58</f>
        <v>31</v>
      </c>
      <c r="V58" s="104" t="n">
        <f aca="false">CHOOSE(F$3,A59+24,A58)</f>
        <v>38412</v>
      </c>
      <c r="W58" s="37" t="n">
        <f aca="false">V58-C$3</f>
        <v>1482</v>
      </c>
      <c r="X58" s="105" t="n">
        <f aca="false">VLOOKUP($A58,[1]!Table,MATCH(X$4,[1]!Curves,0))</f>
        <v>0.056449614448547</v>
      </c>
      <c r="Y58" s="106" t="n">
        <f aca="false">1/(1+CHOOSE(F$3,(X59+($K$3/10000))/2,(X58+($K$3/10000))/2))^(2*W58/365.25)</f>
        <v>0.797820836884118</v>
      </c>
      <c r="Z58" s="37" t="n">
        <f aca="false">IF(AND(mthbeg&lt;=A58,mthend&gt;=A58),1,0)</f>
        <v>0</v>
      </c>
      <c r="AA58" s="37" t="n">
        <f aca="false">U58*Z58</f>
        <v>0</v>
      </c>
      <c r="AC58" s="90" t="n">
        <f aca="false">F58*G58</f>
        <v>0</v>
      </c>
      <c r="AD58" s="90" t="n">
        <f aca="false">$F58*H58</f>
        <v>0</v>
      </c>
      <c r="AE58" s="90" t="n">
        <f aca="false">$F58*I58</f>
        <v>0</v>
      </c>
      <c r="AF58" s="90" t="n">
        <f aca="false">$F58*J58</f>
        <v>0</v>
      </c>
      <c r="AG58" s="90" t="n">
        <f aca="false">$F58*K58</f>
        <v>0</v>
      </c>
      <c r="AH58" s="90" t="n">
        <f aca="false">$F58*L58</f>
        <v>0</v>
      </c>
      <c r="AI58" s="90" t="n">
        <f aca="false">$F58*M58</f>
        <v>0</v>
      </c>
      <c r="AJ58" s="90" t="n">
        <f aca="false">$F58*N58</f>
        <v>0</v>
      </c>
      <c r="AK58" s="90" t="n">
        <f aca="false">F58*O58</f>
        <v>0</v>
      </c>
      <c r="AL58" s="94"/>
      <c r="AM58" s="90" t="n">
        <f aca="false">-CHOOSE($G$3,AC58-AE58,AE58-AC58)</f>
        <v>-0</v>
      </c>
      <c r="AN58" s="90" t="n">
        <f aca="false">-CHOOSE($G$3,AF58-AH58,AH58-AF58)</f>
        <v>-0</v>
      </c>
      <c r="AO58" s="90" t="n">
        <f aca="false">-CHOOSE($G$3,AI58-AL58,AK58-AI58)</f>
        <v>-0</v>
      </c>
      <c r="AP58" s="107" t="n">
        <f aca="false">SUM(AM58:AO58)</f>
        <v>0</v>
      </c>
      <c r="AR58" s="90" t="n">
        <f aca="false">-CHOOSE($G$3,AD58-AC58,AC58-AD58)</f>
        <v>-0</v>
      </c>
      <c r="AS58" s="90" t="n">
        <f aca="false">-CHOOSE($G$3,AG58-AF58,AF58-AG58)</f>
        <v>-0</v>
      </c>
      <c r="AT58" s="90" t="n">
        <f aca="false">-CHOOSE($G$3,AJ58-AI58,AI58-AJ58:AJ59)</f>
        <v>-0</v>
      </c>
      <c r="AU58" s="107" t="n">
        <f aca="false">AR58+AS58+AT58</f>
        <v>-0</v>
      </c>
      <c r="AV58" s="107"/>
      <c r="AW58" s="91" t="n">
        <f aca="false">AU58+AP58</f>
        <v>0</v>
      </c>
      <c r="AY58" s="91" t="n">
        <f aca="false">AK58+AH58+AE58</f>
        <v>0</v>
      </c>
      <c r="AZ58" s="113"/>
      <c r="BA58" s="118" t="n">
        <f aca="false">'EO9904.1'!AW58</f>
        <v>0</v>
      </c>
      <c r="BB58" s="118" t="n">
        <f aca="false">AW58-BA58</f>
        <v>0</v>
      </c>
      <c r="BC58" s="108"/>
      <c r="BD58" s="138" t="n">
        <f aca="false">A58</f>
        <v>38412</v>
      </c>
      <c r="BE58" s="119" t="n">
        <f aca="false">MONTH(BD58)</f>
        <v>3</v>
      </c>
      <c r="BF58" s="139" t="n">
        <f aca="false">VLOOKUP($BE$10:$BE$369,$BS$7:$BU$18,2)</f>
        <v>669.6575</v>
      </c>
      <c r="BG58" s="140" t="n">
        <f aca="false">VLOOKUP($BE$10:$BE$369,$BS$7:$BU$18,3)</f>
        <v>9290.03</v>
      </c>
      <c r="BH58" s="141" t="n">
        <f aca="false">BF58/BG58</f>
        <v>0.0720834593645015</v>
      </c>
      <c r="BI58" s="36" t="n">
        <f aca="false">BI46</f>
        <v>0.0714</v>
      </c>
      <c r="BJ58" s="36" t="n">
        <f aca="false">BH58/BI58</f>
        <v>1.00957226000702</v>
      </c>
      <c r="BK58" s="31" t="n">
        <v>2.115</v>
      </c>
      <c r="BL58" s="142" t="n">
        <f aca="false">MAX((BJ58*BK58),BK58)</f>
        <v>2.13524532991486</v>
      </c>
    </row>
    <row r="59" customFormat="false" ht="12.75" hidden="false" customHeight="false" outlineLevel="0" collapsed="false">
      <c r="A59" s="25" t="n">
        <f aca="false">EDATE(A58,1)</f>
        <v>38443</v>
      </c>
      <c r="B59" s="114" t="n">
        <f aca="false">'EO9904.1 floor'!B59</f>
        <v>0</v>
      </c>
      <c r="C59" s="110"/>
      <c r="D59" s="97" t="n">
        <f aca="false">B59+C59</f>
        <v>0</v>
      </c>
      <c r="E59" s="86" t="n">
        <f aca="false">IF(Z59=0,0,IF(AND(Z59=1,$H$3=1),D59*U59,IF($H$3=2,D59,"N/A")))</f>
        <v>0</v>
      </c>
      <c r="F59" s="86" t="n">
        <f aca="false">E59*Y59</f>
        <v>0</v>
      </c>
      <c r="G59" s="98" t="n">
        <f aca="false">VLOOKUP($A59,[1]!Table,MATCH(G$4,[1]!Curves,0))</f>
        <v>4.343</v>
      </c>
      <c r="H59" s="115" t="n">
        <f aca="false">G59</f>
        <v>4.343</v>
      </c>
      <c r="I59" s="116" t="n">
        <f aca="false">BL59</f>
        <v>2.115</v>
      </c>
      <c r="J59" s="98" t="n">
        <f aca="false">VLOOKUP($A59,[1]!Table,MATCH(J$4,[1]!Curves,0))</f>
        <v>0.0125</v>
      </c>
      <c r="K59" s="115" t="n">
        <f aca="false">J59</f>
        <v>0.0125</v>
      </c>
      <c r="L59" s="103" t="n">
        <f aca="false">L58</f>
        <v>0</v>
      </c>
      <c r="M59" s="98" t="n">
        <f aca="false">VLOOKUP($A59,[1]!Table,MATCH(M$4,[1]!Curves,0))</f>
        <v>0.015</v>
      </c>
      <c r="N59" s="115" t="n">
        <f aca="false">M59</f>
        <v>0.015</v>
      </c>
      <c r="O59" s="103" t="n">
        <f aca="false">O58</f>
        <v>0</v>
      </c>
      <c r="P59" s="102"/>
      <c r="Q59" s="103" t="n">
        <f aca="false">M59+J59+G59</f>
        <v>4.3705</v>
      </c>
      <c r="R59" s="103" t="n">
        <f aca="false">N59+K59+H59</f>
        <v>4.3705</v>
      </c>
      <c r="S59" s="103" t="n">
        <f aca="false">O59+L59+I59</f>
        <v>2.115</v>
      </c>
      <c r="T59" s="102"/>
      <c r="U59" s="37" t="n">
        <f aca="false">A60-A59</f>
        <v>30</v>
      </c>
      <c r="V59" s="104" t="n">
        <f aca="false">CHOOSE(F$3,A60+24,A59)</f>
        <v>38443</v>
      </c>
      <c r="W59" s="37" t="n">
        <f aca="false">V59-C$3</f>
        <v>1513</v>
      </c>
      <c r="X59" s="105" t="n">
        <f aca="false">VLOOKUP($A59,[1]!Table,MATCH(X$4,[1]!Curves,0))</f>
        <v>0.056547234282491</v>
      </c>
      <c r="Y59" s="106" t="n">
        <f aca="false">1/(1+CHOOSE(F$3,(X60+($K$3/10000))/2,(X59+($K$3/10000))/2))^(2*W59/365.25)</f>
        <v>0.793748045301855</v>
      </c>
      <c r="Z59" s="37" t="n">
        <f aca="false">IF(AND(mthbeg&lt;=A59,mthend&gt;=A59),1,0)</f>
        <v>0</v>
      </c>
      <c r="AA59" s="37" t="n">
        <f aca="false">U59*Z59</f>
        <v>0</v>
      </c>
      <c r="AC59" s="90" t="n">
        <f aca="false">F59*G59</f>
        <v>0</v>
      </c>
      <c r="AD59" s="90" t="n">
        <f aca="false">$F59*H59</f>
        <v>0</v>
      </c>
      <c r="AE59" s="90" t="n">
        <f aca="false">$F59*I59</f>
        <v>0</v>
      </c>
      <c r="AF59" s="90" t="n">
        <f aca="false">$F59*J59</f>
        <v>0</v>
      </c>
      <c r="AG59" s="90" t="n">
        <f aca="false">$F59*K59</f>
        <v>0</v>
      </c>
      <c r="AH59" s="90" t="n">
        <f aca="false">$F59*L59</f>
        <v>0</v>
      </c>
      <c r="AI59" s="90" t="n">
        <f aca="false">$F59*M59</f>
        <v>0</v>
      </c>
      <c r="AJ59" s="90" t="n">
        <f aca="false">$F59*N59</f>
        <v>0</v>
      </c>
      <c r="AK59" s="90" t="n">
        <f aca="false">F59*O59</f>
        <v>0</v>
      </c>
      <c r="AL59" s="94"/>
      <c r="AM59" s="90" t="n">
        <f aca="false">-CHOOSE($G$3,AC59-AE59,AE59-AC59)</f>
        <v>-0</v>
      </c>
      <c r="AN59" s="90" t="n">
        <f aca="false">-CHOOSE($G$3,AF59-AH59,AH59-AF59)</f>
        <v>-0</v>
      </c>
      <c r="AO59" s="90" t="n">
        <f aca="false">-CHOOSE($G$3,AI59-AL59,AK59-AI59)</f>
        <v>-0</v>
      </c>
      <c r="AP59" s="107" t="n">
        <f aca="false">SUM(AM59:AO59)</f>
        <v>0</v>
      </c>
      <c r="AR59" s="90" t="n">
        <f aca="false">-CHOOSE($G$3,AD59-AC59,AC59-AD59)</f>
        <v>-0</v>
      </c>
      <c r="AS59" s="90" t="n">
        <f aca="false">-CHOOSE($G$3,AG59-AF59,AF59-AG59)</f>
        <v>-0</v>
      </c>
      <c r="AT59" s="90" t="n">
        <f aca="false">-CHOOSE($G$3,AJ59-AI59,AI59-AJ59:AJ60)</f>
        <v>-0</v>
      </c>
      <c r="AU59" s="107" t="n">
        <f aca="false">AR59+AS59+AT59</f>
        <v>-0</v>
      </c>
      <c r="AV59" s="107"/>
      <c r="AW59" s="91" t="n">
        <f aca="false">AU59+AP59</f>
        <v>0</v>
      </c>
      <c r="AY59" s="91" t="n">
        <f aca="false">AK59+AH59+AE59</f>
        <v>0</v>
      </c>
      <c r="AZ59" s="113"/>
      <c r="BA59" s="118" t="n">
        <f aca="false">'EO9904.1'!AW59</f>
        <v>0</v>
      </c>
      <c r="BB59" s="118" t="n">
        <f aca="false">AW59-BA59</f>
        <v>0</v>
      </c>
      <c r="BC59" s="108"/>
      <c r="BD59" s="138" t="n">
        <f aca="false">A59</f>
        <v>38443</v>
      </c>
      <c r="BE59" s="119" t="n">
        <f aca="false">MONTH(BD59)</f>
        <v>4</v>
      </c>
      <c r="BF59" s="139" t="n">
        <f aca="false">VLOOKUP($BE$10:$BE$369,$BS$7:$BU$18,2)</f>
        <v>631.2795</v>
      </c>
      <c r="BG59" s="140" t="n">
        <f aca="false">VLOOKUP($BE$10:$BE$369,$BS$7:$BU$18,3)</f>
        <v>8727.106</v>
      </c>
      <c r="BH59" s="141" t="n">
        <f aca="false">BF59/BG59</f>
        <v>0.0723354912842814</v>
      </c>
      <c r="BI59" s="36" t="n">
        <f aca="false">BI47</f>
        <v>0.0749</v>
      </c>
      <c r="BJ59" s="36" t="n">
        <f aca="false">BH59/BI59</f>
        <v>0.965760898321514</v>
      </c>
      <c r="BK59" s="31" t="n">
        <v>2.115</v>
      </c>
      <c r="BL59" s="142" t="n">
        <f aca="false">MAX((BJ59*BK59),BK59)</f>
        <v>2.115</v>
      </c>
    </row>
    <row r="60" customFormat="false" ht="12.75" hidden="false" customHeight="false" outlineLevel="0" collapsed="false">
      <c r="A60" s="25" t="n">
        <f aca="false">EDATE(A59,1)</f>
        <v>38473</v>
      </c>
      <c r="B60" s="114" t="n">
        <f aca="false">'EO9904.1 floor'!B60</f>
        <v>0</v>
      </c>
      <c r="C60" s="110"/>
      <c r="D60" s="97" t="n">
        <f aca="false">B60+C60</f>
        <v>0</v>
      </c>
      <c r="E60" s="86" t="n">
        <f aca="false">IF(Z60=0,0,IF(AND(Z60=1,$H$3=1),D60*U60,IF($H$3=2,D60,"N/A")))</f>
        <v>0</v>
      </c>
      <c r="F60" s="86" t="n">
        <f aca="false">E60*Y60</f>
        <v>0</v>
      </c>
      <c r="G60" s="98" t="n">
        <f aca="false">VLOOKUP($A60,[1]!Table,MATCH(G$4,[1]!Curves,0))</f>
        <v>4.333</v>
      </c>
      <c r="H60" s="115" t="n">
        <f aca="false">G60</f>
        <v>4.333</v>
      </c>
      <c r="I60" s="116" t="n">
        <f aca="false">BL60</f>
        <v>2.15930673749763</v>
      </c>
      <c r="J60" s="98" t="n">
        <f aca="false">VLOOKUP($A60,[1]!Table,MATCH(J$4,[1]!Curves,0))</f>
        <v>0.0125</v>
      </c>
      <c r="K60" s="115" t="n">
        <f aca="false">J60</f>
        <v>0.0125</v>
      </c>
      <c r="L60" s="103" t="n">
        <f aca="false">L59</f>
        <v>0</v>
      </c>
      <c r="M60" s="98" t="n">
        <f aca="false">VLOOKUP($A60,[1]!Table,MATCH(M$4,[1]!Curves,0))</f>
        <v>0.015</v>
      </c>
      <c r="N60" s="115" t="n">
        <f aca="false">M60</f>
        <v>0.015</v>
      </c>
      <c r="O60" s="103" t="n">
        <f aca="false">O59</f>
        <v>0</v>
      </c>
      <c r="P60" s="102"/>
      <c r="Q60" s="103" t="n">
        <f aca="false">M60+J60+G60</f>
        <v>4.3605</v>
      </c>
      <c r="R60" s="103" t="n">
        <f aca="false">N60+K60+H60</f>
        <v>4.3605</v>
      </c>
      <c r="S60" s="103" t="n">
        <f aca="false">O60+L60+I60</f>
        <v>2.15930673749763</v>
      </c>
      <c r="T60" s="102"/>
      <c r="U60" s="37" t="n">
        <f aca="false">A61-A60</f>
        <v>31</v>
      </c>
      <c r="V60" s="104" t="n">
        <f aca="false">CHOOSE(F$3,A61+24,A60)</f>
        <v>38473</v>
      </c>
      <c r="W60" s="37" t="n">
        <f aca="false">V60-C$3</f>
        <v>1543</v>
      </c>
      <c r="X60" s="105" t="n">
        <f aca="false">VLOOKUP($A60,[1]!Table,MATCH(X$4,[1]!Curves,0))</f>
        <v>0.056630683883947</v>
      </c>
      <c r="Y60" s="106" t="n">
        <f aca="false">1/(1+CHOOSE(F$3,(X61+($K$3/10000))/2,(X60+($K$3/10000))/2))^(2*W60/365.25)</f>
        <v>0.789850087659374</v>
      </c>
      <c r="Z60" s="37" t="n">
        <f aca="false">IF(AND(mthbeg&lt;=A60,mthend&gt;=A60),1,0)</f>
        <v>0</v>
      </c>
      <c r="AA60" s="37" t="n">
        <f aca="false">U60*Z60</f>
        <v>0</v>
      </c>
      <c r="AC60" s="90" t="n">
        <f aca="false">F60*G60</f>
        <v>0</v>
      </c>
      <c r="AD60" s="90" t="n">
        <f aca="false">$F60*H60</f>
        <v>0</v>
      </c>
      <c r="AE60" s="90" t="n">
        <f aca="false">$F60*I60</f>
        <v>0</v>
      </c>
      <c r="AF60" s="90" t="n">
        <f aca="false">$F60*J60</f>
        <v>0</v>
      </c>
      <c r="AG60" s="90" t="n">
        <f aca="false">$F60*K60</f>
        <v>0</v>
      </c>
      <c r="AH60" s="90" t="n">
        <f aca="false">$F60*L60</f>
        <v>0</v>
      </c>
      <c r="AI60" s="90" t="n">
        <f aca="false">$F60*M60</f>
        <v>0</v>
      </c>
      <c r="AJ60" s="90" t="n">
        <f aca="false">$F60*N60</f>
        <v>0</v>
      </c>
      <c r="AK60" s="90" t="n">
        <f aca="false">F60*O60</f>
        <v>0</v>
      </c>
      <c r="AL60" s="94"/>
      <c r="AM60" s="90" t="n">
        <f aca="false">-CHOOSE($G$3,AC60-AE60,AE60-AC60)</f>
        <v>-0</v>
      </c>
      <c r="AN60" s="90" t="n">
        <f aca="false">-CHOOSE($G$3,AF60-AH60,AH60-AF60)</f>
        <v>-0</v>
      </c>
      <c r="AO60" s="90" t="n">
        <f aca="false">-CHOOSE($G$3,AI60-AL60,AK60-AI60)</f>
        <v>-0</v>
      </c>
      <c r="AP60" s="107" t="n">
        <f aca="false">SUM(AM60:AO60)</f>
        <v>0</v>
      </c>
      <c r="AR60" s="90" t="n">
        <f aca="false">-CHOOSE($G$3,AD60-AC60,AC60-AD60)</f>
        <v>-0</v>
      </c>
      <c r="AS60" s="90" t="n">
        <f aca="false">-CHOOSE($G$3,AG60-AF60,AF60-AG60)</f>
        <v>-0</v>
      </c>
      <c r="AT60" s="90" t="n">
        <f aca="false">-CHOOSE($G$3,AJ60-AI60,AI60-AJ60:AJ61)</f>
        <v>-0</v>
      </c>
      <c r="AU60" s="107" t="n">
        <f aca="false">AR60+AS60+AT60</f>
        <v>-0</v>
      </c>
      <c r="AV60" s="107"/>
      <c r="AW60" s="91" t="n">
        <f aca="false">AU60+AP60</f>
        <v>0</v>
      </c>
      <c r="AY60" s="91" t="n">
        <f aca="false">AK60+AH60+AE60</f>
        <v>0</v>
      </c>
      <c r="AZ60" s="113"/>
      <c r="BA60" s="118" t="n">
        <f aca="false">'EO9904.1'!AW60</f>
        <v>0</v>
      </c>
      <c r="BB60" s="118" t="n">
        <f aca="false">AW60-BA60</f>
        <v>0</v>
      </c>
      <c r="BC60" s="108"/>
      <c r="BD60" s="138" t="n">
        <f aca="false">A60</f>
        <v>38473</v>
      </c>
      <c r="BE60" s="119" t="n">
        <f aca="false">MONTH(BD60)</f>
        <v>5</v>
      </c>
      <c r="BF60" s="139" t="n">
        <f aca="false">VLOOKUP($BE$10:$BE$369,$BS$7:$BU$18,2)</f>
        <v>662.9805</v>
      </c>
      <c r="BG60" s="140" t="n">
        <f aca="false">VLOOKUP($BE$10:$BE$369,$BS$7:$BU$18,3)</f>
        <v>9044.2455</v>
      </c>
      <c r="BH60" s="141" t="n">
        <f aca="false">BF60/BG60</f>
        <v>0.0733041247055932</v>
      </c>
      <c r="BI60" s="36" t="n">
        <f aca="false">BI48</f>
        <v>0.0718</v>
      </c>
      <c r="BJ60" s="36" t="n">
        <f aca="false">BH60/BI60</f>
        <v>1.02094881205562</v>
      </c>
      <c r="BK60" s="31" t="n">
        <v>2.115</v>
      </c>
      <c r="BL60" s="142" t="n">
        <f aca="false">MAX((BJ60*BK60),BK60)</f>
        <v>2.15930673749763</v>
      </c>
    </row>
    <row r="61" customFormat="false" ht="12.75" hidden="false" customHeight="false" outlineLevel="0" collapsed="false">
      <c r="A61" s="25" t="n">
        <f aca="false">EDATE(A60,1)</f>
        <v>38504</v>
      </c>
      <c r="B61" s="114" t="n">
        <f aca="false">'EO9904.1 floor'!B61</f>
        <v>0</v>
      </c>
      <c r="C61" s="110"/>
      <c r="D61" s="97" t="n">
        <f aca="false">B61+C61</f>
        <v>0</v>
      </c>
      <c r="E61" s="86" t="n">
        <f aca="false">IF(Z61=0,0,IF(AND(Z61=1,$H$3=1),D61*U61,IF($H$3=2,D61,"N/A")))</f>
        <v>0</v>
      </c>
      <c r="F61" s="86" t="n">
        <f aca="false">E61*Y61</f>
        <v>0</v>
      </c>
      <c r="G61" s="98" t="n">
        <f aca="false">VLOOKUP($A61,[1]!Table,MATCH(G$4,[1]!Curves,0))</f>
        <v>4.353</v>
      </c>
      <c r="H61" s="115" t="n">
        <f aca="false">G61</f>
        <v>4.353</v>
      </c>
      <c r="I61" s="116" t="n">
        <f aca="false">BL61</f>
        <v>2.88438521922935</v>
      </c>
      <c r="J61" s="98" t="n">
        <f aca="false">VLOOKUP($A61,[1]!Table,MATCH(J$4,[1]!Curves,0))</f>
        <v>0.0125</v>
      </c>
      <c r="K61" s="115" t="n">
        <f aca="false">J61</f>
        <v>0.0125</v>
      </c>
      <c r="L61" s="103" t="n">
        <f aca="false">L60</f>
        <v>0</v>
      </c>
      <c r="M61" s="98" t="n">
        <f aca="false">VLOOKUP($A61,[1]!Table,MATCH(M$4,[1]!Curves,0))</f>
        <v>0.015</v>
      </c>
      <c r="N61" s="115" t="n">
        <f aca="false">M61</f>
        <v>0.015</v>
      </c>
      <c r="O61" s="103" t="n">
        <f aca="false">O60</f>
        <v>0</v>
      </c>
      <c r="P61" s="102"/>
      <c r="Q61" s="103" t="n">
        <f aca="false">M61+J61+G61</f>
        <v>4.3805</v>
      </c>
      <c r="R61" s="103" t="n">
        <f aca="false">N61+K61+H61</f>
        <v>4.3805</v>
      </c>
      <c r="S61" s="103" t="n">
        <f aca="false">O61+L61+I61</f>
        <v>2.88438521922935</v>
      </c>
      <c r="T61" s="102"/>
      <c r="U61" s="37" t="n">
        <f aca="false">A62-A61</f>
        <v>30</v>
      </c>
      <c r="V61" s="104" t="n">
        <f aca="false">CHOOSE(F$3,A62+24,A61)</f>
        <v>38504</v>
      </c>
      <c r="W61" s="37" t="n">
        <f aca="false">V61-C$3</f>
        <v>1574</v>
      </c>
      <c r="X61" s="105" t="n">
        <f aca="false">VLOOKUP($A61,[1]!Table,MATCH(X$4,[1]!Curves,0))</f>
        <v>0.056716915141219</v>
      </c>
      <c r="Y61" s="106" t="n">
        <f aca="false">1/(1+CHOOSE(F$3,(X62+($K$3/10000))/2,(X61+($K$3/10000))/2))^(2*W61/365.25)</f>
        <v>0.785831312896563</v>
      </c>
      <c r="Z61" s="37" t="n">
        <f aca="false">IF(AND(mthbeg&lt;=A61,mthend&gt;=A61),1,0)</f>
        <v>0</v>
      </c>
      <c r="AA61" s="37" t="n">
        <f aca="false">U61*Z61</f>
        <v>0</v>
      </c>
      <c r="AC61" s="90" t="n">
        <f aca="false">F61*G61</f>
        <v>0</v>
      </c>
      <c r="AD61" s="90" t="n">
        <f aca="false">$F61*H61</f>
        <v>0</v>
      </c>
      <c r="AE61" s="90" t="n">
        <f aca="false">$F61*I61</f>
        <v>0</v>
      </c>
      <c r="AF61" s="90" t="n">
        <f aca="false">$F61*J61</f>
        <v>0</v>
      </c>
      <c r="AG61" s="90" t="n">
        <f aca="false">$F61*K61</f>
        <v>0</v>
      </c>
      <c r="AH61" s="90" t="n">
        <f aca="false">$F61*L61</f>
        <v>0</v>
      </c>
      <c r="AI61" s="90" t="n">
        <f aca="false">$F61*M61</f>
        <v>0</v>
      </c>
      <c r="AJ61" s="90" t="n">
        <f aca="false">$F61*N61</f>
        <v>0</v>
      </c>
      <c r="AK61" s="90" t="n">
        <f aca="false">F61*O61</f>
        <v>0</v>
      </c>
      <c r="AL61" s="94"/>
      <c r="AM61" s="90" t="n">
        <f aca="false">-CHOOSE($G$3,AC61-AE61,AE61-AC61)</f>
        <v>-0</v>
      </c>
      <c r="AN61" s="90" t="n">
        <f aca="false">-CHOOSE($G$3,AF61-AH61,AH61-AF61)</f>
        <v>-0</v>
      </c>
      <c r="AO61" s="90" t="n">
        <f aca="false">-CHOOSE($G$3,AI61-AL61,AK61-AI61)</f>
        <v>-0</v>
      </c>
      <c r="AP61" s="107" t="n">
        <f aca="false">SUM(AM61:AO61)</f>
        <v>0</v>
      </c>
      <c r="AR61" s="90" t="n">
        <f aca="false">-CHOOSE($G$3,AD61-AC61,AC61-AD61)</f>
        <v>-0</v>
      </c>
      <c r="AS61" s="90" t="n">
        <f aca="false">-CHOOSE($G$3,AG61-AF61,AF61-AG61)</f>
        <v>-0</v>
      </c>
      <c r="AT61" s="90" t="n">
        <f aca="false">-CHOOSE($G$3,AJ61-AI61,AI61-AJ61:AJ62)</f>
        <v>-0</v>
      </c>
      <c r="AU61" s="107" t="n">
        <f aca="false">AR61+AS61+AT61</f>
        <v>-0</v>
      </c>
      <c r="AV61" s="107"/>
      <c r="AW61" s="91" t="n">
        <f aca="false">AU61+AP61</f>
        <v>0</v>
      </c>
      <c r="AY61" s="91" t="n">
        <f aca="false">AK61+AH61+AE61</f>
        <v>0</v>
      </c>
      <c r="AZ61" s="113"/>
      <c r="BA61" s="118" t="n">
        <f aca="false">'EO9904.1'!AW61</f>
        <v>0</v>
      </c>
      <c r="BB61" s="118" t="n">
        <f aca="false">AW61-BA61</f>
        <v>0</v>
      </c>
      <c r="BC61" s="108"/>
      <c r="BD61" s="138" t="n">
        <f aca="false">A61</f>
        <v>38504</v>
      </c>
      <c r="BE61" s="119" t="n">
        <f aca="false">MONTH(BD61)</f>
        <v>6</v>
      </c>
      <c r="BF61" s="139" t="n">
        <f aca="false">VLOOKUP($BE$10:$BE$369,$BS$7:$BU$18,2)</f>
        <v>1052.6425</v>
      </c>
      <c r="BG61" s="140" t="n">
        <f aca="false">VLOOKUP($BE$10:$BE$369,$BS$7:$BU$18,3)</f>
        <v>10765.1195</v>
      </c>
      <c r="BH61" s="141" t="n">
        <f aca="false">BF61/BG61</f>
        <v>0.097782704595151</v>
      </c>
      <c r="BI61" s="36" t="n">
        <f aca="false">BI49</f>
        <v>0.0717</v>
      </c>
      <c r="BJ61" s="36" t="n">
        <f aca="false">BH61/BI61</f>
        <v>1.36377551736612</v>
      </c>
      <c r="BK61" s="31" t="n">
        <v>2.115</v>
      </c>
      <c r="BL61" s="142" t="n">
        <f aca="false">MAX((BJ61*BK61),BK61)</f>
        <v>2.88438521922935</v>
      </c>
    </row>
    <row r="62" customFormat="false" ht="12.75" hidden="false" customHeight="false" outlineLevel="0" collapsed="false">
      <c r="A62" s="25" t="n">
        <f aca="false">EDATE(A61,1)</f>
        <v>38534</v>
      </c>
      <c r="B62" s="114" t="n">
        <f aca="false">'EO9904.1 floor'!B62</f>
        <v>0</v>
      </c>
      <c r="C62" s="110"/>
      <c r="D62" s="97" t="n">
        <f aca="false">B62+C62</f>
        <v>0</v>
      </c>
      <c r="E62" s="86" t="n">
        <f aca="false">IF(Z62=0,0,IF(AND(Z62=1,$H$3=1),D62*U62,IF($H$3=2,D62,"N/A")))</f>
        <v>0</v>
      </c>
      <c r="F62" s="86" t="n">
        <f aca="false">E62*Y62</f>
        <v>0</v>
      </c>
      <c r="G62" s="98" t="n">
        <f aca="false">VLOOKUP($A62,[1]!Table,MATCH(G$4,[1]!Curves,0))</f>
        <v>4.374</v>
      </c>
      <c r="H62" s="115" t="n">
        <f aca="false">G62</f>
        <v>4.374</v>
      </c>
      <c r="I62" s="116" t="n">
        <f aca="false">BL62</f>
        <v>2.115</v>
      </c>
      <c r="J62" s="98" t="n">
        <f aca="false">VLOOKUP($A62,[1]!Table,MATCH(J$4,[1]!Curves,0))</f>
        <v>0.0125</v>
      </c>
      <c r="K62" s="115" t="n">
        <f aca="false">J62</f>
        <v>0.0125</v>
      </c>
      <c r="L62" s="103" t="n">
        <f aca="false">L61</f>
        <v>0</v>
      </c>
      <c r="M62" s="98" t="n">
        <f aca="false">VLOOKUP($A62,[1]!Table,MATCH(M$4,[1]!Curves,0))</f>
        <v>0.015</v>
      </c>
      <c r="N62" s="115" t="n">
        <f aca="false">M62</f>
        <v>0.015</v>
      </c>
      <c r="O62" s="103" t="n">
        <f aca="false">O61</f>
        <v>0</v>
      </c>
      <c r="P62" s="102"/>
      <c r="Q62" s="103" t="n">
        <f aca="false">M62+J62+G62</f>
        <v>4.4015</v>
      </c>
      <c r="R62" s="103" t="n">
        <f aca="false">N62+K62+H62</f>
        <v>4.4015</v>
      </c>
      <c r="S62" s="103" t="n">
        <f aca="false">O62+L62+I62</f>
        <v>2.115</v>
      </c>
      <c r="T62" s="102"/>
      <c r="U62" s="37" t="n">
        <f aca="false">A63-A62</f>
        <v>31</v>
      </c>
      <c r="V62" s="104" t="n">
        <f aca="false">CHOOSE(F$3,A63+24,A62)</f>
        <v>38534</v>
      </c>
      <c r="W62" s="37" t="n">
        <f aca="false">V62-C$3</f>
        <v>1604</v>
      </c>
      <c r="X62" s="105" t="n">
        <f aca="false">VLOOKUP($A62,[1]!Table,MATCH(X$4,[1]!Curves,0))</f>
        <v>0.056800364747388</v>
      </c>
      <c r="Y62" s="106" t="n">
        <f aca="false">1/(1+CHOOSE(F$3,(X63+($K$3/10000))/2,(X62+($K$3/10000))/2))^(2*W62/365.25)</f>
        <v>0.781951059751598</v>
      </c>
      <c r="Z62" s="37" t="n">
        <f aca="false">IF(AND(mthbeg&lt;=A62,mthend&gt;=A62),1,0)</f>
        <v>0</v>
      </c>
      <c r="AA62" s="37" t="n">
        <f aca="false">U62*Z62</f>
        <v>0</v>
      </c>
      <c r="AC62" s="90" t="n">
        <f aca="false">F62*G62</f>
        <v>0</v>
      </c>
      <c r="AD62" s="90" t="n">
        <f aca="false">$F62*H62</f>
        <v>0</v>
      </c>
      <c r="AE62" s="90" t="n">
        <f aca="false">$F62*I62</f>
        <v>0</v>
      </c>
      <c r="AF62" s="90" t="n">
        <f aca="false">$F62*J62</f>
        <v>0</v>
      </c>
      <c r="AG62" s="90" t="n">
        <f aca="false">$F62*K62</f>
        <v>0</v>
      </c>
      <c r="AH62" s="90" t="n">
        <f aca="false">$F62*L62</f>
        <v>0</v>
      </c>
      <c r="AI62" s="90" t="n">
        <f aca="false">$F62*M62</f>
        <v>0</v>
      </c>
      <c r="AJ62" s="90" t="n">
        <f aca="false">$F62*N62</f>
        <v>0</v>
      </c>
      <c r="AK62" s="90" t="n">
        <f aca="false">F62*O62</f>
        <v>0</v>
      </c>
      <c r="AL62" s="94"/>
      <c r="AM62" s="90" t="n">
        <f aca="false">-CHOOSE($G$3,AC62-AE62,AE62-AC62)</f>
        <v>-0</v>
      </c>
      <c r="AN62" s="90" t="n">
        <f aca="false">-CHOOSE($G$3,AF62-AH62,AH62-AF62)</f>
        <v>-0</v>
      </c>
      <c r="AO62" s="90" t="n">
        <f aca="false">-CHOOSE($G$3,AI62-AL62,AK62-AI62)</f>
        <v>-0</v>
      </c>
      <c r="AP62" s="107" t="n">
        <f aca="false">SUM(AM62:AO62)</f>
        <v>0</v>
      </c>
      <c r="AR62" s="90" t="n">
        <f aca="false">-CHOOSE($G$3,AD62-AC62,AC62-AD62)</f>
        <v>-0</v>
      </c>
      <c r="AS62" s="90" t="n">
        <f aca="false">-CHOOSE($G$3,AG62-AF62,AF62-AG62)</f>
        <v>-0</v>
      </c>
      <c r="AT62" s="90" t="n">
        <f aca="false">-CHOOSE($G$3,AJ62-AI62,AI62-AJ62:AJ63)</f>
        <v>-0</v>
      </c>
      <c r="AU62" s="107" t="n">
        <f aca="false">AR62+AS62+AT62</f>
        <v>-0</v>
      </c>
      <c r="AV62" s="107"/>
      <c r="AW62" s="91" t="n">
        <f aca="false">AU62+AP62</f>
        <v>0</v>
      </c>
      <c r="AY62" s="91" t="n">
        <f aca="false">AK62+AH62+AE62</f>
        <v>0</v>
      </c>
      <c r="AZ62" s="113"/>
      <c r="BA62" s="118" t="n">
        <f aca="false">'EO9904.1'!AW62</f>
        <v>0</v>
      </c>
      <c r="BB62" s="118" t="n">
        <f aca="false">AW62-BA62</f>
        <v>0</v>
      </c>
      <c r="BC62" s="108"/>
      <c r="BD62" s="138" t="n">
        <f aca="false">A62</f>
        <v>38534</v>
      </c>
      <c r="BE62" s="119" t="n">
        <f aca="false">MONTH(BD62)</f>
        <v>7</v>
      </c>
      <c r="BF62" s="139" t="n">
        <f aca="false">VLOOKUP($BE$10:$BE$369,$BS$7:$BU$18,2)</f>
        <v>1079.384</v>
      </c>
      <c r="BG62" s="140" t="n">
        <f aca="false">VLOOKUP($BE$10:$BE$369,$BS$7:$BU$18,3)</f>
        <v>11147.0035</v>
      </c>
      <c r="BH62" s="141" t="n">
        <f aca="false">BF62/BG62</f>
        <v>0.0968317629038154</v>
      </c>
      <c r="BI62" s="36" t="n">
        <f aca="false">BI50</f>
        <v>0.0981</v>
      </c>
      <c r="BJ62" s="36" t="n">
        <f aca="false">BH62/BI62</f>
        <v>0.987071996980789</v>
      </c>
      <c r="BK62" s="31" t="n">
        <v>2.115</v>
      </c>
      <c r="BL62" s="142" t="n">
        <f aca="false">MAX((BJ62*BK62),BK62)</f>
        <v>2.115</v>
      </c>
    </row>
    <row r="63" customFormat="false" ht="12.75" hidden="false" customHeight="false" outlineLevel="0" collapsed="false">
      <c r="A63" s="25" t="n">
        <f aca="false">EDATE(A62,1)</f>
        <v>38565</v>
      </c>
      <c r="B63" s="114" t="n">
        <f aca="false">'EO9904.1 floor'!B63</f>
        <v>0</v>
      </c>
      <c r="C63" s="110"/>
      <c r="D63" s="97" t="n">
        <f aca="false">B63+C63</f>
        <v>0</v>
      </c>
      <c r="E63" s="86" t="n">
        <f aca="false">IF(Z63=0,0,IF(AND(Z63=1,$H$3=1),D63*U63,IF($H$3=2,D63,"N/A")))</f>
        <v>0</v>
      </c>
      <c r="F63" s="86" t="n">
        <f aca="false">E63*Y63</f>
        <v>0</v>
      </c>
      <c r="G63" s="98" t="n">
        <f aca="false">VLOOKUP($A63,[1]!Table,MATCH(G$4,[1]!Curves,0))</f>
        <v>4.398</v>
      </c>
      <c r="H63" s="115" t="n">
        <f aca="false">G63</f>
        <v>4.398</v>
      </c>
      <c r="I63" s="116" t="n">
        <f aca="false">BL63</f>
        <v>2.115</v>
      </c>
      <c r="J63" s="98" t="n">
        <f aca="false">VLOOKUP($A63,[1]!Table,MATCH(J$4,[1]!Curves,0))</f>
        <v>0.0125</v>
      </c>
      <c r="K63" s="115" t="n">
        <f aca="false">J63</f>
        <v>0.0125</v>
      </c>
      <c r="L63" s="103" t="n">
        <f aca="false">L62</f>
        <v>0</v>
      </c>
      <c r="M63" s="98" t="n">
        <f aca="false">VLOOKUP($A63,[1]!Table,MATCH(M$4,[1]!Curves,0))</f>
        <v>0.015</v>
      </c>
      <c r="N63" s="115" t="n">
        <f aca="false">M63</f>
        <v>0.015</v>
      </c>
      <c r="O63" s="103" t="n">
        <f aca="false">O62</f>
        <v>0</v>
      </c>
      <c r="P63" s="102"/>
      <c r="Q63" s="103" t="n">
        <f aca="false">M63+J63+G63</f>
        <v>4.4255</v>
      </c>
      <c r="R63" s="103" t="n">
        <f aca="false">N63+K63+H63</f>
        <v>4.4255</v>
      </c>
      <c r="S63" s="103" t="n">
        <f aca="false">O63+L63+I63</f>
        <v>2.115</v>
      </c>
      <c r="T63" s="102"/>
      <c r="U63" s="37" t="n">
        <f aca="false">A64-A63</f>
        <v>31</v>
      </c>
      <c r="V63" s="104" t="n">
        <f aca="false">CHOOSE(F$3,A64+24,A63)</f>
        <v>38565</v>
      </c>
      <c r="W63" s="37" t="n">
        <f aca="false">V63-C$3</f>
        <v>1635</v>
      </c>
      <c r="X63" s="105" t="n">
        <f aca="false">VLOOKUP($A63,[1]!Table,MATCH(X$4,[1]!Curves,0))</f>
        <v>0.056886596009529</v>
      </c>
      <c r="Y63" s="106" t="n">
        <f aca="false">1/(1+CHOOSE(F$3,(X64+($K$3/10000))/2,(X63+($K$3/10000))/2))^(2*W63/365.25)</f>
        <v>0.777950709721371</v>
      </c>
      <c r="Z63" s="37" t="n">
        <f aca="false">IF(AND(mthbeg&lt;=A63,mthend&gt;=A63),1,0)</f>
        <v>0</v>
      </c>
      <c r="AA63" s="37" t="n">
        <f aca="false">U63*Z63</f>
        <v>0</v>
      </c>
      <c r="AC63" s="90" t="n">
        <f aca="false">F63*G63</f>
        <v>0</v>
      </c>
      <c r="AD63" s="90" t="n">
        <f aca="false">$F63*H63</f>
        <v>0</v>
      </c>
      <c r="AE63" s="90" t="n">
        <f aca="false">$F63*I63</f>
        <v>0</v>
      </c>
      <c r="AF63" s="90" t="n">
        <f aca="false">$F63*J63</f>
        <v>0</v>
      </c>
      <c r="AG63" s="90" t="n">
        <f aca="false">$F63*K63</f>
        <v>0</v>
      </c>
      <c r="AH63" s="90" t="n">
        <f aca="false">$F63*L63</f>
        <v>0</v>
      </c>
      <c r="AI63" s="90" t="n">
        <f aca="false">$F63*M63</f>
        <v>0</v>
      </c>
      <c r="AJ63" s="90" t="n">
        <f aca="false">$F63*N63</f>
        <v>0</v>
      </c>
      <c r="AK63" s="90" t="n">
        <f aca="false">F63*O63</f>
        <v>0</v>
      </c>
      <c r="AL63" s="94"/>
      <c r="AM63" s="90" t="n">
        <f aca="false">-CHOOSE($G$3,AC63-AE63,AE63-AC63)</f>
        <v>-0</v>
      </c>
      <c r="AN63" s="90" t="n">
        <f aca="false">-CHOOSE($G$3,AF63-AH63,AH63-AF63)</f>
        <v>-0</v>
      </c>
      <c r="AO63" s="90" t="n">
        <f aca="false">-CHOOSE($G$3,AI63-AL63,AK63-AI63)</f>
        <v>-0</v>
      </c>
      <c r="AP63" s="107" t="n">
        <f aca="false">SUM(AM63:AO63)</f>
        <v>0</v>
      </c>
      <c r="AR63" s="90" t="n">
        <f aca="false">-CHOOSE($G$3,AD63-AC63,AC63-AD63)</f>
        <v>-0</v>
      </c>
      <c r="AS63" s="90" t="n">
        <f aca="false">-CHOOSE($G$3,AG63-AF63,AF63-AG63)</f>
        <v>-0</v>
      </c>
      <c r="AT63" s="90" t="n">
        <f aca="false">-CHOOSE($G$3,AJ63-AI63,AI63-AJ63:AJ64)</f>
        <v>-0</v>
      </c>
      <c r="AU63" s="107" t="n">
        <f aca="false">AR63+AS63+AT63</f>
        <v>-0</v>
      </c>
      <c r="AV63" s="107"/>
      <c r="AW63" s="91" t="n">
        <f aca="false">AU63+AP63</f>
        <v>0</v>
      </c>
      <c r="AY63" s="91" t="n">
        <f aca="false">AK63+AH63+AE63</f>
        <v>0</v>
      </c>
      <c r="AZ63" s="113"/>
      <c r="BA63" s="118" t="n">
        <f aca="false">'EO9904.1'!AW63</f>
        <v>0</v>
      </c>
      <c r="BB63" s="118" t="n">
        <f aca="false">AW63-BA63</f>
        <v>0</v>
      </c>
      <c r="BC63" s="108"/>
      <c r="BD63" s="138" t="n">
        <f aca="false">A63</f>
        <v>38565</v>
      </c>
      <c r="BE63" s="119" t="n">
        <f aca="false">MONTH(BD63)</f>
        <v>8</v>
      </c>
      <c r="BF63" s="139" t="n">
        <f aca="false">VLOOKUP($BE$10:$BE$369,$BS$7:$BU$18,2)</f>
        <v>1109.031</v>
      </c>
      <c r="BG63" s="140" t="n">
        <f aca="false">VLOOKUP($BE$10:$BE$369,$BS$7:$BU$18,3)</f>
        <v>11486.346</v>
      </c>
      <c r="BH63" s="141" t="n">
        <f aca="false">BF63/BG63</f>
        <v>0.096552115006809</v>
      </c>
      <c r="BI63" s="36" t="n">
        <f aca="false">BI51</f>
        <v>0.0991</v>
      </c>
      <c r="BJ63" s="36" t="n">
        <f aca="false">BH63/BI63</f>
        <v>0.974289757889091</v>
      </c>
      <c r="BK63" s="31" t="n">
        <v>2.115</v>
      </c>
      <c r="BL63" s="142" t="n">
        <f aca="false">MAX((BJ63*BK63),BK63)</f>
        <v>2.115</v>
      </c>
    </row>
    <row r="64" customFormat="false" ht="12.75" hidden="false" customHeight="false" outlineLevel="0" collapsed="false">
      <c r="A64" s="25" t="n">
        <f aca="false">EDATE(A63,1)</f>
        <v>38596</v>
      </c>
      <c r="B64" s="114" t="n">
        <f aca="false">'EO9904.1 floor'!B64</f>
        <v>0</v>
      </c>
      <c r="C64" s="110"/>
      <c r="D64" s="97" t="n">
        <f aca="false">B64+C64</f>
        <v>0</v>
      </c>
      <c r="E64" s="86" t="n">
        <f aca="false">IF(Z64=0,0,IF(AND(Z64=1,$H$3=1),D64*U64,IF($H$3=2,D64,"N/A")))</f>
        <v>0</v>
      </c>
      <c r="F64" s="86" t="n">
        <f aca="false">E64*Y64</f>
        <v>0</v>
      </c>
      <c r="G64" s="98" t="n">
        <f aca="false">VLOOKUP($A64,[1]!Table,MATCH(G$4,[1]!Curves,0))</f>
        <v>4.408</v>
      </c>
      <c r="H64" s="115" t="n">
        <f aca="false">G64</f>
        <v>4.408</v>
      </c>
      <c r="I64" s="116" t="n">
        <f aca="false">BL64</f>
        <v>2.115</v>
      </c>
      <c r="J64" s="98" t="n">
        <f aca="false">VLOOKUP($A64,[1]!Table,MATCH(J$4,[1]!Curves,0))</f>
        <v>0.0125</v>
      </c>
      <c r="K64" s="115" t="n">
        <f aca="false">J64</f>
        <v>0.0125</v>
      </c>
      <c r="L64" s="103" t="n">
        <f aca="false">L63</f>
        <v>0</v>
      </c>
      <c r="M64" s="98" t="n">
        <f aca="false">VLOOKUP($A64,[1]!Table,MATCH(M$4,[1]!Curves,0))</f>
        <v>0.015</v>
      </c>
      <c r="N64" s="115" t="n">
        <f aca="false">M64</f>
        <v>0.015</v>
      </c>
      <c r="O64" s="103" t="n">
        <f aca="false">O63</f>
        <v>0</v>
      </c>
      <c r="P64" s="102"/>
      <c r="Q64" s="103" t="n">
        <f aca="false">M64+J64+G64</f>
        <v>4.4355</v>
      </c>
      <c r="R64" s="103" t="n">
        <f aca="false">N64+K64+H64</f>
        <v>4.4355</v>
      </c>
      <c r="S64" s="103" t="n">
        <f aca="false">O64+L64+I64</f>
        <v>2.115</v>
      </c>
      <c r="T64" s="102"/>
      <c r="U64" s="37" t="n">
        <f aca="false">A65-A64</f>
        <v>30</v>
      </c>
      <c r="V64" s="104" t="n">
        <f aca="false">CHOOSE(F$3,A65+24,A64)</f>
        <v>38596</v>
      </c>
      <c r="W64" s="37" t="n">
        <f aca="false">V64-C$3</f>
        <v>1666</v>
      </c>
      <c r="X64" s="105" t="n">
        <f aca="false">VLOOKUP($A64,[1]!Table,MATCH(X$4,[1]!Curves,0))</f>
        <v>0.056972827274146</v>
      </c>
      <c r="Y64" s="106" t="n">
        <f aca="false">1/(1+CHOOSE(F$3,(X65+($K$3/10000))/2,(X64+($K$3/10000))/2))^(2*W64/365.25)</f>
        <v>0.773959821501107</v>
      </c>
      <c r="Z64" s="37" t="n">
        <f aca="false">IF(AND(mthbeg&lt;=A64,mthend&gt;=A64),1,0)</f>
        <v>0</v>
      </c>
      <c r="AA64" s="37" t="n">
        <f aca="false">U64*Z64</f>
        <v>0</v>
      </c>
      <c r="AC64" s="90" t="n">
        <f aca="false">F64*G64</f>
        <v>0</v>
      </c>
      <c r="AD64" s="90" t="n">
        <f aca="false">$F64*H64</f>
        <v>0</v>
      </c>
      <c r="AE64" s="90" t="n">
        <f aca="false">$F64*I64</f>
        <v>0</v>
      </c>
      <c r="AF64" s="90" t="n">
        <f aca="false">$F64*J64</f>
        <v>0</v>
      </c>
      <c r="AG64" s="90" t="n">
        <f aca="false">$F64*K64</f>
        <v>0</v>
      </c>
      <c r="AH64" s="90" t="n">
        <f aca="false">$F64*L64</f>
        <v>0</v>
      </c>
      <c r="AI64" s="90" t="n">
        <f aca="false">$F64*M64</f>
        <v>0</v>
      </c>
      <c r="AJ64" s="90" t="n">
        <f aca="false">$F64*N64</f>
        <v>0</v>
      </c>
      <c r="AK64" s="90" t="n">
        <f aca="false">F64*O64</f>
        <v>0</v>
      </c>
      <c r="AL64" s="94"/>
      <c r="AM64" s="90" t="n">
        <f aca="false">-CHOOSE($G$3,AC64-AE64,AE64-AC64)</f>
        <v>-0</v>
      </c>
      <c r="AN64" s="90" t="n">
        <f aca="false">-CHOOSE($G$3,AF64-AH64,AH64-AF64)</f>
        <v>-0</v>
      </c>
      <c r="AO64" s="90" t="n">
        <f aca="false">-CHOOSE($G$3,AI64-AL64,AK64-AI64)</f>
        <v>-0</v>
      </c>
      <c r="AP64" s="107" t="n">
        <f aca="false">SUM(AM64:AO64)</f>
        <v>0</v>
      </c>
      <c r="AR64" s="90" t="n">
        <f aca="false">-CHOOSE($G$3,AD64-AC64,AC64-AD64)</f>
        <v>-0</v>
      </c>
      <c r="AS64" s="90" t="n">
        <f aca="false">-CHOOSE($G$3,AG64-AF64,AF64-AG64)</f>
        <v>-0</v>
      </c>
      <c r="AT64" s="90" t="n">
        <f aca="false">-CHOOSE($G$3,AJ64-AI64,AI64-AJ64:AJ65)</f>
        <v>-0</v>
      </c>
      <c r="AU64" s="107" t="n">
        <f aca="false">AR64+AS64+AT64</f>
        <v>-0</v>
      </c>
      <c r="AV64" s="107"/>
      <c r="AW64" s="91" t="n">
        <f aca="false">AU64+AP64</f>
        <v>0</v>
      </c>
      <c r="AY64" s="91" t="n">
        <f aca="false">AK64+AH64+AE64</f>
        <v>0</v>
      </c>
      <c r="AZ64" s="113"/>
      <c r="BA64" s="118" t="n">
        <f aca="false">'EO9904.1'!AW64</f>
        <v>0</v>
      </c>
      <c r="BB64" s="118" t="n">
        <f aca="false">AW64-BA64</f>
        <v>0</v>
      </c>
      <c r="BC64" s="108"/>
      <c r="BD64" s="138" t="n">
        <f aca="false">A64</f>
        <v>38596</v>
      </c>
      <c r="BE64" s="119" t="n">
        <f aca="false">MONTH(BD64)</f>
        <v>9</v>
      </c>
      <c r="BF64" s="139" t="n">
        <f aca="false">VLOOKUP($BE$10:$BE$369,$BS$7:$BU$18,2)</f>
        <v>998.16</v>
      </c>
      <c r="BG64" s="140" t="n">
        <f aca="false">VLOOKUP($BE$10:$BE$369,$BS$7:$BU$18,3)</f>
        <v>10141.4155</v>
      </c>
      <c r="BH64" s="141" t="n">
        <f aca="false">BF64/BG64</f>
        <v>0.0984241302409905</v>
      </c>
      <c r="BI64" s="36" t="n">
        <f aca="false">BI52</f>
        <v>0.1009</v>
      </c>
      <c r="BJ64" s="36" t="n">
        <f aca="false">BH64/BI64</f>
        <v>0.975462143121809</v>
      </c>
      <c r="BK64" s="31" t="n">
        <v>2.115</v>
      </c>
      <c r="BL64" s="142" t="n">
        <f aca="false">MAX((BJ64*BK64),BK64)</f>
        <v>2.115</v>
      </c>
    </row>
    <row r="65" customFormat="false" ht="12.75" hidden="false" customHeight="false" outlineLevel="0" collapsed="false">
      <c r="A65" s="25" t="n">
        <f aca="false">EDATE(A64,1)</f>
        <v>38626</v>
      </c>
      <c r="B65" s="114" t="n">
        <f aca="false">'EO9904.1 floor'!B65</f>
        <v>0</v>
      </c>
      <c r="C65" s="110"/>
      <c r="D65" s="97" t="n">
        <f aca="false">B65+C65</f>
        <v>0</v>
      </c>
      <c r="E65" s="86" t="n">
        <f aca="false">IF(Z65=0,0,IF(AND(Z65=1,$H$3=1),D65*U65,IF($H$3=2,D65,"N/A")))</f>
        <v>0</v>
      </c>
      <c r="F65" s="86" t="n">
        <f aca="false">E65*Y65</f>
        <v>0</v>
      </c>
      <c r="G65" s="98" t="n">
        <f aca="false">VLOOKUP($A65,[1]!Table,MATCH(G$4,[1]!Curves,0))</f>
        <v>4.438</v>
      </c>
      <c r="H65" s="115" t="n">
        <f aca="false">G65</f>
        <v>4.438</v>
      </c>
      <c r="I65" s="116" t="n">
        <f aca="false">BL65</f>
        <v>2.115</v>
      </c>
      <c r="J65" s="98" t="n">
        <f aca="false">VLOOKUP($A65,[1]!Table,MATCH(J$4,[1]!Curves,0))</f>
        <v>0.0125</v>
      </c>
      <c r="K65" s="115" t="n">
        <f aca="false">J65</f>
        <v>0.0125</v>
      </c>
      <c r="L65" s="103" t="n">
        <f aca="false">L64</f>
        <v>0</v>
      </c>
      <c r="M65" s="98" t="n">
        <f aca="false">VLOOKUP($A65,[1]!Table,MATCH(M$4,[1]!Curves,0))</f>
        <v>0.015</v>
      </c>
      <c r="N65" s="115" t="n">
        <f aca="false">M65</f>
        <v>0.015</v>
      </c>
      <c r="O65" s="103" t="n">
        <f aca="false">O64</f>
        <v>0</v>
      </c>
      <c r="P65" s="102"/>
      <c r="Q65" s="103" t="n">
        <f aca="false">M65+J65+G65</f>
        <v>4.4655</v>
      </c>
      <c r="R65" s="103" t="n">
        <f aca="false">N65+K65+H65</f>
        <v>4.4655</v>
      </c>
      <c r="S65" s="103" t="n">
        <f aca="false">O65+L65+I65</f>
        <v>2.115</v>
      </c>
      <c r="T65" s="102"/>
      <c r="U65" s="37" t="n">
        <f aca="false">A66-A65</f>
        <v>31</v>
      </c>
      <c r="V65" s="104" t="n">
        <f aca="false">CHOOSE(F$3,A66+24,A65)</f>
        <v>38626</v>
      </c>
      <c r="W65" s="37" t="n">
        <f aca="false">V65-C$3</f>
        <v>1696</v>
      </c>
      <c r="X65" s="105" t="n">
        <f aca="false">VLOOKUP($A65,[1]!Table,MATCH(X$4,[1]!Curves,0))</f>
        <v>0.05705627688742</v>
      </c>
      <c r="Y65" s="106" t="n">
        <f aca="false">1/(1+CHOOSE(F$3,(X66+($K$3/10000))/2,(X65+($K$3/10000))/2))^(2*W65/365.25)</f>
        <v>0.770106742056437</v>
      </c>
      <c r="Z65" s="37" t="n">
        <f aca="false">IF(AND(mthbeg&lt;=A65,mthend&gt;=A65),1,0)</f>
        <v>0</v>
      </c>
      <c r="AA65" s="37" t="n">
        <f aca="false">U65*Z65</f>
        <v>0</v>
      </c>
      <c r="AC65" s="90" t="n">
        <f aca="false">F65*G65</f>
        <v>0</v>
      </c>
      <c r="AD65" s="90" t="n">
        <f aca="false">$F65*H65</f>
        <v>0</v>
      </c>
      <c r="AE65" s="90" t="n">
        <f aca="false">$F65*I65</f>
        <v>0</v>
      </c>
      <c r="AF65" s="90" t="n">
        <f aca="false">$F65*J65</f>
        <v>0</v>
      </c>
      <c r="AG65" s="90" t="n">
        <f aca="false">$F65*K65</f>
        <v>0</v>
      </c>
      <c r="AH65" s="90" t="n">
        <f aca="false">$F65*L65</f>
        <v>0</v>
      </c>
      <c r="AI65" s="90" t="n">
        <f aca="false">$F65*M65</f>
        <v>0</v>
      </c>
      <c r="AJ65" s="90" t="n">
        <f aca="false">$F65*N65</f>
        <v>0</v>
      </c>
      <c r="AK65" s="90" t="n">
        <f aca="false">F65*O65</f>
        <v>0</v>
      </c>
      <c r="AL65" s="94"/>
      <c r="AM65" s="90" t="n">
        <f aca="false">-CHOOSE($G$3,AC65-AE65,AE65-AC65)</f>
        <v>-0</v>
      </c>
      <c r="AN65" s="90" t="n">
        <f aca="false">-CHOOSE($G$3,AF65-AH65,AH65-AF65)</f>
        <v>-0</v>
      </c>
      <c r="AO65" s="90" t="n">
        <f aca="false">-CHOOSE($G$3,AI65-AL65,AK65-AI65)</f>
        <v>-0</v>
      </c>
      <c r="AP65" s="107" t="n">
        <f aca="false">SUM(AM65:AO65)</f>
        <v>0</v>
      </c>
      <c r="AR65" s="90" t="n">
        <f aca="false">-CHOOSE($G$3,AD65-AC65,AC65-AD65)</f>
        <v>-0</v>
      </c>
      <c r="AS65" s="90" t="n">
        <f aca="false">-CHOOSE($G$3,AG65-AF65,AF65-AG65)</f>
        <v>-0</v>
      </c>
      <c r="AT65" s="90" t="n">
        <f aca="false">-CHOOSE($G$3,AJ65-AI65,AI65-AJ65:AJ66)</f>
        <v>-0</v>
      </c>
      <c r="AU65" s="107" t="n">
        <f aca="false">AR65+AS65+AT65</f>
        <v>-0</v>
      </c>
      <c r="AV65" s="107"/>
      <c r="AW65" s="91" t="n">
        <f aca="false">AU65+AP65</f>
        <v>0</v>
      </c>
      <c r="AY65" s="91" t="n">
        <f aca="false">AK65+AH65+AE65</f>
        <v>0</v>
      </c>
      <c r="AZ65" s="113"/>
      <c r="BA65" s="118" t="n">
        <f aca="false">'EO9904.1'!AW65</f>
        <v>0</v>
      </c>
      <c r="BB65" s="118" t="n">
        <f aca="false">AW65-BA65</f>
        <v>0</v>
      </c>
      <c r="BC65" s="108"/>
      <c r="BD65" s="138" t="n">
        <f aca="false">A65</f>
        <v>38626</v>
      </c>
      <c r="BE65" s="119" t="n">
        <f aca="false">MONTH(BD65)</f>
        <v>10</v>
      </c>
      <c r="BF65" s="139" t="n">
        <f aca="false">VLOOKUP($BE$10:$BE$369,$BS$7:$BU$18,2)</f>
        <v>697.9385</v>
      </c>
      <c r="BG65" s="140" t="n">
        <f aca="false">VLOOKUP($BE$10:$BE$369,$BS$7:$BU$18,3)</f>
        <v>9529.3095</v>
      </c>
      <c r="BH65" s="141" t="n">
        <f aca="false">BF65/BG65</f>
        <v>0.0732412458636169</v>
      </c>
      <c r="BI65" s="36" t="n">
        <f aca="false">BI53</f>
        <v>0.1035</v>
      </c>
      <c r="BJ65" s="36" t="n">
        <f aca="false">BH65/BI65</f>
        <v>0.707644887571178</v>
      </c>
      <c r="BK65" s="31" t="n">
        <v>2.115</v>
      </c>
      <c r="BL65" s="142" t="n">
        <f aca="false">MAX((BJ65*BK65),BK65)</f>
        <v>2.115</v>
      </c>
    </row>
    <row r="66" customFormat="false" ht="12.75" hidden="false" customHeight="false" outlineLevel="0" collapsed="false">
      <c r="A66" s="25" t="n">
        <f aca="false">EDATE(A65,1)</f>
        <v>38657</v>
      </c>
      <c r="B66" s="114" t="n">
        <f aca="false">'EO9904.1 floor'!B66</f>
        <v>0</v>
      </c>
      <c r="C66" s="110"/>
      <c r="D66" s="97" t="n">
        <f aca="false">B66+C66</f>
        <v>0</v>
      </c>
      <c r="E66" s="86" t="n">
        <f aca="false">IF(Z66=0,0,IF(AND(Z66=1,$H$3=1),D66*U66,IF($H$3=2,D66,"N/A")))</f>
        <v>0</v>
      </c>
      <c r="F66" s="86" t="n">
        <f aca="false">E66*Y66</f>
        <v>0</v>
      </c>
      <c r="G66" s="98" t="n">
        <f aca="false">VLOOKUP($A66,[1]!Table,MATCH(G$4,[1]!Curves,0))</f>
        <v>4.578</v>
      </c>
      <c r="H66" s="115" t="n">
        <f aca="false">G66</f>
        <v>4.578</v>
      </c>
      <c r="I66" s="116" t="n">
        <f aca="false">BL66</f>
        <v>2.115</v>
      </c>
      <c r="J66" s="98" t="n">
        <f aca="false">VLOOKUP($A66,[1]!Table,MATCH(J$4,[1]!Curves,0))</f>
        <v>0.021</v>
      </c>
      <c r="K66" s="115" t="n">
        <f aca="false">J66</f>
        <v>0.021</v>
      </c>
      <c r="L66" s="103" t="n">
        <f aca="false">L65</f>
        <v>0</v>
      </c>
      <c r="M66" s="98" t="n">
        <f aca="false">VLOOKUP($A66,[1]!Table,MATCH(M$4,[1]!Curves,0))</f>
        <v>0.015</v>
      </c>
      <c r="N66" s="115" t="n">
        <f aca="false">M66</f>
        <v>0.015</v>
      </c>
      <c r="O66" s="103" t="n">
        <f aca="false">O65</f>
        <v>0</v>
      </c>
      <c r="P66" s="102"/>
      <c r="Q66" s="103" t="n">
        <f aca="false">M66+J66+G66</f>
        <v>4.614</v>
      </c>
      <c r="R66" s="103" t="n">
        <f aca="false">N66+K66+H66</f>
        <v>4.614</v>
      </c>
      <c r="S66" s="103" t="n">
        <f aca="false">O66+L66+I66</f>
        <v>2.115</v>
      </c>
      <c r="T66" s="102"/>
      <c r="U66" s="37" t="n">
        <f aca="false">A67-A66</f>
        <v>30</v>
      </c>
      <c r="V66" s="104" t="n">
        <f aca="false">CHOOSE(F$3,A67+24,A66)</f>
        <v>38657</v>
      </c>
      <c r="W66" s="37" t="n">
        <f aca="false">V66-C$3</f>
        <v>1727</v>
      </c>
      <c r="X66" s="105" t="n">
        <f aca="false">VLOOKUP($A66,[1]!Table,MATCH(X$4,[1]!Curves,0))</f>
        <v>0.057142508156905</v>
      </c>
      <c r="Y66" s="106" t="n">
        <f aca="false">1/(1+CHOOSE(F$3,(X67+($K$3/10000))/2,(X66+($K$3/10000))/2))^(2*W66/365.25)</f>
        <v>0.766134662292693</v>
      </c>
      <c r="Z66" s="37" t="n">
        <f aca="false">IF(AND(mthbeg&lt;=A66,mthend&gt;=A66),1,0)</f>
        <v>0</v>
      </c>
      <c r="AA66" s="37" t="n">
        <f aca="false">U66*Z66</f>
        <v>0</v>
      </c>
      <c r="AC66" s="90" t="n">
        <f aca="false">F66*G66</f>
        <v>0</v>
      </c>
      <c r="AD66" s="90" t="n">
        <f aca="false">$F66*H66</f>
        <v>0</v>
      </c>
      <c r="AE66" s="90" t="n">
        <f aca="false">$F66*I66</f>
        <v>0</v>
      </c>
      <c r="AF66" s="90" t="n">
        <f aca="false">$F66*J66</f>
        <v>0</v>
      </c>
      <c r="AG66" s="90" t="n">
        <f aca="false">$F66*K66</f>
        <v>0</v>
      </c>
      <c r="AH66" s="90" t="n">
        <f aca="false">$F66*L66</f>
        <v>0</v>
      </c>
      <c r="AI66" s="90" t="n">
        <f aca="false">$F66*M66</f>
        <v>0</v>
      </c>
      <c r="AJ66" s="90" t="n">
        <f aca="false">$F66*N66</f>
        <v>0</v>
      </c>
      <c r="AK66" s="90" t="n">
        <f aca="false">F66*O66</f>
        <v>0</v>
      </c>
      <c r="AL66" s="94"/>
      <c r="AM66" s="90" t="n">
        <f aca="false">-CHOOSE($G$3,AC66-AE66,AE66-AC66)</f>
        <v>-0</v>
      </c>
      <c r="AN66" s="90" t="n">
        <f aca="false">-CHOOSE($G$3,AF66-AH66,AH66-AF66)</f>
        <v>-0</v>
      </c>
      <c r="AO66" s="90" t="n">
        <f aca="false">-CHOOSE($G$3,AI66-AL66,AK66-AI66)</f>
        <v>-0</v>
      </c>
      <c r="AP66" s="107" t="n">
        <f aca="false">SUM(AM66:AO66)</f>
        <v>0</v>
      </c>
      <c r="AR66" s="90" t="n">
        <f aca="false">-CHOOSE($G$3,AD66-AC66,AC66-AD66)</f>
        <v>-0</v>
      </c>
      <c r="AS66" s="90" t="n">
        <f aca="false">-CHOOSE($G$3,AG66-AF66,AF66-AG66)</f>
        <v>-0</v>
      </c>
      <c r="AT66" s="90" t="n">
        <f aca="false">-CHOOSE($G$3,AJ66-AI66,AI66-AJ66:AJ67)</f>
        <v>-0</v>
      </c>
      <c r="AU66" s="107" t="n">
        <f aca="false">AR66+AS66+AT66</f>
        <v>-0</v>
      </c>
      <c r="AV66" s="107"/>
      <c r="AW66" s="91" t="n">
        <f aca="false">AU66+AP66</f>
        <v>0</v>
      </c>
      <c r="AY66" s="91" t="n">
        <f aca="false">AK66+AH66+AE66</f>
        <v>0</v>
      </c>
      <c r="AZ66" s="113"/>
      <c r="BA66" s="118" t="n">
        <f aca="false">'EO9904.1'!AW66</f>
        <v>0</v>
      </c>
      <c r="BB66" s="118" t="n">
        <f aca="false">AW66-BA66</f>
        <v>0</v>
      </c>
      <c r="BC66" s="108"/>
      <c r="BD66" s="138" t="n">
        <f aca="false">A66</f>
        <v>38657</v>
      </c>
      <c r="BE66" s="119" t="n">
        <f aca="false">MONTH(BD66)</f>
        <v>11</v>
      </c>
      <c r="BF66" s="139" t="n">
        <f aca="false">VLOOKUP($BE$10:$BE$369,$BS$7:$BU$18,2)</f>
        <v>632.9505</v>
      </c>
      <c r="BG66" s="140" t="n">
        <f aca="false">VLOOKUP($BE$10:$BE$369,$BS$7:$BU$18,3)</f>
        <v>8729.326</v>
      </c>
      <c r="BH66" s="141" t="n">
        <f aca="false">BF66/BG66</f>
        <v>0.0725085189853146</v>
      </c>
      <c r="BI66" s="36" t="n">
        <f aca="false">BI54</f>
        <v>0.0778</v>
      </c>
      <c r="BJ66" s="36" t="n">
        <f aca="false">BH66/BI66</f>
        <v>0.931986105209699</v>
      </c>
      <c r="BK66" s="31" t="n">
        <v>2.115</v>
      </c>
      <c r="BL66" s="142" t="n">
        <f aca="false">MAX((BJ66*BK66),BK66)</f>
        <v>2.115</v>
      </c>
    </row>
    <row r="67" customFormat="false" ht="12.75" hidden="false" customHeight="false" outlineLevel="0" collapsed="false">
      <c r="A67" s="25" t="n">
        <f aca="false">EDATE(A66,1)</f>
        <v>38687</v>
      </c>
      <c r="B67" s="114" t="n">
        <f aca="false">'EO9904.1 floor'!B67</f>
        <v>0</v>
      </c>
      <c r="C67" s="110"/>
      <c r="D67" s="97" t="n">
        <f aca="false">B67+C67</f>
        <v>0</v>
      </c>
      <c r="E67" s="86" t="n">
        <f aca="false">IF(Z67=0,0,IF(AND(Z67=1,$H$3=1),D67*U67,IF($H$3=2,D67,"N/A")))</f>
        <v>0</v>
      </c>
      <c r="F67" s="86" t="n">
        <f aca="false">E67*Y67</f>
        <v>0</v>
      </c>
      <c r="G67" s="98" t="n">
        <f aca="false">VLOOKUP($A67,[1]!Table,MATCH(G$4,[1]!Curves,0))</f>
        <v>4.718</v>
      </c>
      <c r="H67" s="115" t="n">
        <f aca="false">G67</f>
        <v>4.718</v>
      </c>
      <c r="I67" s="116" t="n">
        <f aca="false">BL67</f>
        <v>2.115</v>
      </c>
      <c r="J67" s="98" t="n">
        <f aca="false">VLOOKUP($A67,[1]!Table,MATCH(J$4,[1]!Curves,0))</f>
        <v>0.021</v>
      </c>
      <c r="K67" s="115" t="n">
        <f aca="false">J67</f>
        <v>0.021</v>
      </c>
      <c r="L67" s="103" t="n">
        <f aca="false">L66</f>
        <v>0</v>
      </c>
      <c r="M67" s="98" t="n">
        <f aca="false">VLOOKUP($A67,[1]!Table,MATCH(M$4,[1]!Curves,0))</f>
        <v>0.015</v>
      </c>
      <c r="N67" s="115" t="n">
        <f aca="false">M67</f>
        <v>0.015</v>
      </c>
      <c r="O67" s="103" t="n">
        <f aca="false">O66</f>
        <v>0</v>
      </c>
      <c r="P67" s="102"/>
      <c r="Q67" s="103" t="n">
        <f aca="false">M67+J67+G67</f>
        <v>4.754</v>
      </c>
      <c r="R67" s="103" t="n">
        <f aca="false">N67+K67+H67</f>
        <v>4.754</v>
      </c>
      <c r="S67" s="103" t="n">
        <f aca="false">O67+L67+I67</f>
        <v>2.115</v>
      </c>
      <c r="T67" s="102"/>
      <c r="U67" s="37" t="n">
        <f aca="false">A68-A67</f>
        <v>31</v>
      </c>
      <c r="V67" s="104" t="n">
        <f aca="false">CHOOSE(F$3,A68+24,A67)</f>
        <v>38687</v>
      </c>
      <c r="W67" s="37" t="n">
        <f aca="false">V67-C$3</f>
        <v>1757</v>
      </c>
      <c r="X67" s="105" t="n">
        <f aca="false">VLOOKUP($A67,[1]!Table,MATCH(X$4,[1]!Curves,0))</f>
        <v>0.057225957774891</v>
      </c>
      <c r="Y67" s="106" t="n">
        <f aca="false">1/(1+CHOOSE(F$3,(X68+($K$3/10000))/2,(X67+($K$3/10000))/2))^(2*W67/365.25)</f>
        <v>0.762299904910721</v>
      </c>
      <c r="Z67" s="37" t="n">
        <f aca="false">IF(AND(mthbeg&lt;=A67,mthend&gt;=A67),1,0)</f>
        <v>0</v>
      </c>
      <c r="AA67" s="37" t="n">
        <f aca="false">U67*Z67</f>
        <v>0</v>
      </c>
      <c r="AC67" s="90" t="n">
        <f aca="false">F67*G67</f>
        <v>0</v>
      </c>
      <c r="AD67" s="90" t="n">
        <f aca="false">$F67*H67</f>
        <v>0</v>
      </c>
      <c r="AE67" s="90" t="n">
        <f aca="false">$F67*I67</f>
        <v>0</v>
      </c>
      <c r="AF67" s="90" t="n">
        <f aca="false">$F67*J67</f>
        <v>0</v>
      </c>
      <c r="AG67" s="90" t="n">
        <f aca="false">$F67*K67</f>
        <v>0</v>
      </c>
      <c r="AH67" s="90" t="n">
        <f aca="false">$F67*L67</f>
        <v>0</v>
      </c>
      <c r="AI67" s="90" t="n">
        <f aca="false">$F67*M67</f>
        <v>0</v>
      </c>
      <c r="AJ67" s="90" t="n">
        <f aca="false">$F67*N67</f>
        <v>0</v>
      </c>
      <c r="AK67" s="90" t="n">
        <f aca="false">F67*O67</f>
        <v>0</v>
      </c>
      <c r="AL67" s="94"/>
      <c r="AM67" s="90" t="n">
        <f aca="false">-CHOOSE($G$3,AC67-AE67,AE67-AC67)</f>
        <v>-0</v>
      </c>
      <c r="AN67" s="90" t="n">
        <f aca="false">-CHOOSE($G$3,AF67-AH67,AH67-AF67)</f>
        <v>-0</v>
      </c>
      <c r="AO67" s="90" t="n">
        <f aca="false">-CHOOSE($G$3,AI67-AL67,AK67-AI67)</f>
        <v>-0</v>
      </c>
      <c r="AP67" s="107" t="n">
        <f aca="false">SUM(AM67:AO67)</f>
        <v>0</v>
      </c>
      <c r="AR67" s="90" t="n">
        <f aca="false">-CHOOSE($G$3,AD67-AC67,AC67-AD67)</f>
        <v>-0</v>
      </c>
      <c r="AS67" s="90" t="n">
        <f aca="false">-CHOOSE($G$3,AG67-AF67,AF67-AG67)</f>
        <v>-0</v>
      </c>
      <c r="AT67" s="90" t="n">
        <f aca="false">-CHOOSE($G$3,AJ67-AI67,AI67-AJ67:AJ68)</f>
        <v>-0</v>
      </c>
      <c r="AU67" s="107" t="n">
        <f aca="false">AR67+AS67+AT67</f>
        <v>-0</v>
      </c>
      <c r="AV67" s="107"/>
      <c r="AW67" s="91" t="n">
        <f aca="false">AU67+AP67</f>
        <v>0</v>
      </c>
      <c r="AY67" s="91" t="n">
        <f aca="false">AK67+AH67+AE67</f>
        <v>0</v>
      </c>
      <c r="AZ67" s="113"/>
      <c r="BA67" s="118" t="n">
        <f aca="false">'EO9904.1'!AW67</f>
        <v>0</v>
      </c>
      <c r="BB67" s="118" t="n">
        <f aca="false">AW67-BA67</f>
        <v>0</v>
      </c>
      <c r="BC67" s="108"/>
      <c r="BD67" s="138" t="n">
        <f aca="false">A67</f>
        <v>38687</v>
      </c>
      <c r="BE67" s="119" t="n">
        <f aca="false">MONTH(BD67)</f>
        <v>12</v>
      </c>
      <c r="BF67" s="139" t="n">
        <f aca="false">VLOOKUP($BE$10:$BE$369,$BS$7:$BU$18,2)</f>
        <v>668.964</v>
      </c>
      <c r="BG67" s="140" t="n">
        <f aca="false">VLOOKUP($BE$10:$BE$369,$BS$7:$BU$18,3)</f>
        <v>9251.2415</v>
      </c>
      <c r="BH67" s="141" t="n">
        <f aca="false">BF67/BG67</f>
        <v>0.0723107271602411</v>
      </c>
      <c r="BI67" s="36" t="n">
        <f aca="false">BI55</f>
        <v>0.0779</v>
      </c>
      <c r="BJ67" s="36" t="n">
        <f aca="false">BH67/BI67</f>
        <v>0.928250669579475</v>
      </c>
      <c r="BK67" s="31" t="n">
        <v>2.115</v>
      </c>
      <c r="BL67" s="142" t="n">
        <f aca="false">MAX((BJ67*BK67),BK67)</f>
        <v>2.115</v>
      </c>
    </row>
    <row r="68" customFormat="false" ht="12.75" hidden="false" customHeight="false" outlineLevel="0" collapsed="false">
      <c r="A68" s="25" t="n">
        <f aca="false">EDATE(A67,1)</f>
        <v>38718</v>
      </c>
      <c r="B68" s="114" t="n">
        <f aca="false">'EO9904.1 floor'!B68</f>
        <v>0</v>
      </c>
      <c r="C68" s="110"/>
      <c r="D68" s="97" t="n">
        <f aca="false">B68+C68</f>
        <v>0</v>
      </c>
      <c r="E68" s="86" t="n">
        <f aca="false">IF(Z68=0,0,IF(AND(Z68=1,$H$3=1),D68*U68,IF($H$3=2,D68,"N/A")))</f>
        <v>0</v>
      </c>
      <c r="F68" s="86" t="n">
        <f aca="false">E68*Y68</f>
        <v>0</v>
      </c>
      <c r="G68" s="98" t="n">
        <f aca="false">VLOOKUP($A68,[1]!Table,MATCH(G$4,[1]!Curves,0))</f>
        <v>4.773</v>
      </c>
      <c r="H68" s="115" t="n">
        <f aca="false">G68</f>
        <v>4.773</v>
      </c>
      <c r="I68" s="116" t="n">
        <f aca="false">BL68</f>
        <v>2.115</v>
      </c>
      <c r="J68" s="98" t="n">
        <f aca="false">VLOOKUP($A68,[1]!Table,MATCH(J$4,[1]!Curves,0))</f>
        <v>0.021</v>
      </c>
      <c r="K68" s="115" t="n">
        <f aca="false">J68</f>
        <v>0.021</v>
      </c>
      <c r="L68" s="103" t="n">
        <f aca="false">L67</f>
        <v>0</v>
      </c>
      <c r="M68" s="98" t="n">
        <f aca="false">VLOOKUP($A68,[1]!Table,MATCH(M$4,[1]!Curves,0))</f>
        <v>0.0125</v>
      </c>
      <c r="N68" s="115" t="n">
        <f aca="false">M68</f>
        <v>0.0125</v>
      </c>
      <c r="O68" s="103" t="n">
        <f aca="false">O67</f>
        <v>0</v>
      </c>
      <c r="P68" s="102"/>
      <c r="Q68" s="103" t="n">
        <f aca="false">M68+J68+G68</f>
        <v>4.8065</v>
      </c>
      <c r="R68" s="103" t="n">
        <f aca="false">N68+K68+H68</f>
        <v>4.8065</v>
      </c>
      <c r="S68" s="103" t="n">
        <f aca="false">O68+L68+I68</f>
        <v>2.115</v>
      </c>
      <c r="T68" s="102"/>
      <c r="U68" s="37" t="n">
        <f aca="false">A69-A68</f>
        <v>31</v>
      </c>
      <c r="V68" s="104" t="n">
        <f aca="false">CHOOSE(F$3,A69+24,A68)</f>
        <v>38718</v>
      </c>
      <c r="W68" s="37" t="n">
        <f aca="false">V68-C$3</f>
        <v>1788</v>
      </c>
      <c r="X68" s="105" t="n">
        <f aca="false">VLOOKUP($A68,[1]!Table,MATCH(X$4,[1]!Curves,0))</f>
        <v>0.057312189049244</v>
      </c>
      <c r="Y68" s="106" t="n">
        <f aca="false">1/(1+CHOOSE(F$3,(X69+($K$3/10000))/2,(X68+($K$3/10000))/2))^(2*W68/365.25)</f>
        <v>0.758346880847997</v>
      </c>
      <c r="Z68" s="37" t="n">
        <f aca="false">IF(AND(mthbeg&lt;=A68,mthend&gt;=A68),1,0)</f>
        <v>0</v>
      </c>
      <c r="AA68" s="37" t="n">
        <f aca="false">U68*Z68</f>
        <v>0</v>
      </c>
      <c r="AC68" s="90" t="n">
        <f aca="false">F68*G68</f>
        <v>0</v>
      </c>
      <c r="AD68" s="90" t="n">
        <f aca="false">$F68*H68</f>
        <v>0</v>
      </c>
      <c r="AE68" s="90" t="n">
        <f aca="false">$F68*I68</f>
        <v>0</v>
      </c>
      <c r="AF68" s="90" t="n">
        <f aca="false">$F68*J68</f>
        <v>0</v>
      </c>
      <c r="AG68" s="90" t="n">
        <f aca="false">$F68*K68</f>
        <v>0</v>
      </c>
      <c r="AH68" s="90" t="n">
        <f aca="false">$F68*L68</f>
        <v>0</v>
      </c>
      <c r="AI68" s="90" t="n">
        <f aca="false">$F68*M68</f>
        <v>0</v>
      </c>
      <c r="AJ68" s="90" t="n">
        <f aca="false">$F68*N68</f>
        <v>0</v>
      </c>
      <c r="AK68" s="90" t="n">
        <f aca="false">F68*O68</f>
        <v>0</v>
      </c>
      <c r="AL68" s="94"/>
      <c r="AM68" s="90" t="n">
        <f aca="false">-CHOOSE($G$3,AC68-AE68,AE68-AC68)</f>
        <v>-0</v>
      </c>
      <c r="AN68" s="90" t="n">
        <f aca="false">-CHOOSE($G$3,AF68-AH68,AH68-AF68)</f>
        <v>-0</v>
      </c>
      <c r="AO68" s="90" t="n">
        <f aca="false">-CHOOSE($G$3,AI68-AL68,AK68-AI68)</f>
        <v>-0</v>
      </c>
      <c r="AP68" s="107" t="n">
        <f aca="false">SUM(AM68:AO68)</f>
        <v>0</v>
      </c>
      <c r="AR68" s="90" t="n">
        <f aca="false">-CHOOSE($G$3,AD68-AC68,AC68-AD68)</f>
        <v>-0</v>
      </c>
      <c r="AS68" s="90" t="n">
        <f aca="false">-CHOOSE($G$3,AG68-AF68,AF68-AG68)</f>
        <v>-0</v>
      </c>
      <c r="AT68" s="90" t="n">
        <f aca="false">-CHOOSE($G$3,AJ68-AI68,AI68-AJ68:AJ69)</f>
        <v>-0</v>
      </c>
      <c r="AU68" s="107" t="n">
        <f aca="false">AR68+AS68+AT68</f>
        <v>-0</v>
      </c>
      <c r="AV68" s="107"/>
      <c r="AW68" s="91" t="n">
        <f aca="false">AU68+AP68</f>
        <v>0</v>
      </c>
      <c r="AY68" s="91" t="n">
        <f aca="false">AK68+AH68+AE68</f>
        <v>0</v>
      </c>
      <c r="AZ68" s="113"/>
      <c r="BA68" s="118" t="n">
        <f aca="false">'EO9904.1'!AW68</f>
        <v>0</v>
      </c>
      <c r="BB68" s="118" t="n">
        <f aca="false">AW68-BA68</f>
        <v>0</v>
      </c>
      <c r="BC68" s="108"/>
      <c r="BD68" s="138" t="n">
        <f aca="false">A68</f>
        <v>38718</v>
      </c>
      <c r="BE68" s="119" t="n">
        <f aca="false">MONTH(BD68)</f>
        <v>1</v>
      </c>
      <c r="BF68" s="139" t="n">
        <f aca="false">VLOOKUP($BE$10:$BE$369,$BS$7:$BU$18,2)</f>
        <v>682.4905</v>
      </c>
      <c r="BG68" s="140" t="n">
        <f aca="false">VLOOKUP($BE$10:$BE$369,$BS$7:$BU$18,3)</f>
        <v>9457.078</v>
      </c>
      <c r="BH68" s="141" t="n">
        <f aca="false">BF68/BG68</f>
        <v>0.0721671641071375</v>
      </c>
      <c r="BI68" s="36" t="n">
        <f aca="false">BI56</f>
        <v>0.0779</v>
      </c>
      <c r="BJ68" s="36" t="n">
        <f aca="false">BH68/BI68</f>
        <v>0.926407754905488</v>
      </c>
      <c r="BK68" s="31" t="n">
        <v>2.115</v>
      </c>
      <c r="BL68" s="142" t="n">
        <f aca="false">MAX((BJ68*BK68),BK68)</f>
        <v>2.115</v>
      </c>
    </row>
    <row r="69" customFormat="false" ht="12.75" hidden="false" customHeight="false" outlineLevel="0" collapsed="false">
      <c r="A69" s="25" t="n">
        <f aca="false">EDATE(A68,1)</f>
        <v>38749</v>
      </c>
      <c r="B69" s="114" t="n">
        <f aca="false">'EO9904.1 floor'!B69</f>
        <v>0</v>
      </c>
      <c r="C69" s="110"/>
      <c r="D69" s="97" t="n">
        <f aca="false">B69+C69</f>
        <v>0</v>
      </c>
      <c r="E69" s="86" t="n">
        <f aca="false">IF(Z69=0,0,IF(AND(Z69=1,$H$3=1),D69*U69,IF($H$3=2,D69,"N/A")))</f>
        <v>0</v>
      </c>
      <c r="F69" s="86" t="n">
        <f aca="false">E69*Y69</f>
        <v>0</v>
      </c>
      <c r="G69" s="98" t="n">
        <f aca="false">VLOOKUP($A69,[1]!Table,MATCH(G$4,[1]!Curves,0))</f>
        <v>4.653</v>
      </c>
      <c r="H69" s="115" t="n">
        <f aca="false">G69</f>
        <v>4.653</v>
      </c>
      <c r="I69" s="116" t="n">
        <f aca="false">BL69</f>
        <v>2.26151966918453</v>
      </c>
      <c r="J69" s="98" t="n">
        <f aca="false">VLOOKUP($A69,[1]!Table,MATCH(J$4,[1]!Curves,0))</f>
        <v>0.021</v>
      </c>
      <c r="K69" s="115" t="n">
        <f aca="false">J69</f>
        <v>0.021</v>
      </c>
      <c r="L69" s="103" t="n">
        <f aca="false">L68</f>
        <v>0</v>
      </c>
      <c r="M69" s="98" t="n">
        <f aca="false">VLOOKUP($A69,[1]!Table,MATCH(M$4,[1]!Curves,0))</f>
        <v>0.0125</v>
      </c>
      <c r="N69" s="115" t="n">
        <f aca="false">M69</f>
        <v>0.0125</v>
      </c>
      <c r="O69" s="103" t="n">
        <f aca="false">O68</f>
        <v>0</v>
      </c>
      <c r="P69" s="102"/>
      <c r="Q69" s="103" t="n">
        <f aca="false">M69+J69+G69</f>
        <v>4.6865</v>
      </c>
      <c r="R69" s="103" t="n">
        <f aca="false">N69+K69+H69</f>
        <v>4.6865</v>
      </c>
      <c r="S69" s="103" t="n">
        <f aca="false">O69+L69+I69</f>
        <v>2.26151966918453</v>
      </c>
      <c r="T69" s="102"/>
      <c r="U69" s="37" t="n">
        <f aca="false">A70-A69</f>
        <v>28</v>
      </c>
      <c r="V69" s="104" t="n">
        <f aca="false">CHOOSE(F$3,A70+24,A69)</f>
        <v>38749</v>
      </c>
      <c r="W69" s="37" t="n">
        <f aca="false">V69-C$3</f>
        <v>1819</v>
      </c>
      <c r="X69" s="105" t="n">
        <f aca="false">VLOOKUP($A69,[1]!Table,MATCH(X$4,[1]!Curves,0))</f>
        <v>0.057398420326071</v>
      </c>
      <c r="Y69" s="106" t="n">
        <f aca="false">1/(1+CHOOSE(F$3,(X70+($K$3/10000))/2,(X69+($K$3/10000))/2))^(2*W69/365.25)</f>
        <v>0.75440363374838</v>
      </c>
      <c r="Z69" s="37" t="n">
        <f aca="false">IF(AND(mthbeg&lt;=A69,mthend&gt;=A69),1,0)</f>
        <v>0</v>
      </c>
      <c r="AA69" s="37" t="n">
        <f aca="false">U69*Z69</f>
        <v>0</v>
      </c>
      <c r="AC69" s="90" t="n">
        <f aca="false">F69*G69</f>
        <v>0</v>
      </c>
      <c r="AD69" s="90" t="n">
        <f aca="false">$F69*H69</f>
        <v>0</v>
      </c>
      <c r="AE69" s="90" t="n">
        <f aca="false">$F69*I69</f>
        <v>0</v>
      </c>
      <c r="AF69" s="90" t="n">
        <f aca="false">$F69*J69</f>
        <v>0</v>
      </c>
      <c r="AG69" s="90" t="n">
        <f aca="false">$F69*K69</f>
        <v>0</v>
      </c>
      <c r="AH69" s="90" t="n">
        <f aca="false">$F69*L69</f>
        <v>0</v>
      </c>
      <c r="AI69" s="90" t="n">
        <f aca="false">$F69*M69</f>
        <v>0</v>
      </c>
      <c r="AJ69" s="90" t="n">
        <f aca="false">$F69*N69</f>
        <v>0</v>
      </c>
      <c r="AK69" s="90" t="n">
        <f aca="false">F69*O69</f>
        <v>0</v>
      </c>
      <c r="AL69" s="94"/>
      <c r="AM69" s="90" t="n">
        <f aca="false">-CHOOSE($G$3,AC69-AE69,AE69-AC69)</f>
        <v>-0</v>
      </c>
      <c r="AN69" s="90" t="n">
        <f aca="false">-CHOOSE($G$3,AF69-AH69,AH69-AF69)</f>
        <v>-0</v>
      </c>
      <c r="AO69" s="90" t="n">
        <f aca="false">-CHOOSE($G$3,AI69-AL69,AK69-AI69)</f>
        <v>-0</v>
      </c>
      <c r="AP69" s="107" t="n">
        <f aca="false">SUM(AM69:AO69)</f>
        <v>0</v>
      </c>
      <c r="AR69" s="90" t="n">
        <f aca="false">-CHOOSE($G$3,AD69-AC69,AC69-AD69)</f>
        <v>-0</v>
      </c>
      <c r="AS69" s="90" t="n">
        <f aca="false">-CHOOSE($G$3,AG69-AF69,AF69-AG69)</f>
        <v>-0</v>
      </c>
      <c r="AT69" s="90" t="n">
        <f aca="false">-CHOOSE($G$3,AJ69-AI69,AI69-AJ69:AJ70)</f>
        <v>-0</v>
      </c>
      <c r="AU69" s="107" t="n">
        <f aca="false">AR69+AS69+AT69</f>
        <v>-0</v>
      </c>
      <c r="AV69" s="107"/>
      <c r="AW69" s="91" t="n">
        <f aca="false">AU69+AP69</f>
        <v>0</v>
      </c>
      <c r="AY69" s="91" t="n">
        <f aca="false">AK69+AH69+AE69</f>
        <v>0</v>
      </c>
      <c r="AZ69" s="113"/>
      <c r="BA69" s="118" t="n">
        <f aca="false">'EO9904.1'!AW69</f>
        <v>0</v>
      </c>
      <c r="BB69" s="118" t="n">
        <f aca="false">AW69-BA69</f>
        <v>0</v>
      </c>
      <c r="BC69" s="108"/>
      <c r="BD69" s="138" t="n">
        <f aca="false">A69</f>
        <v>38749</v>
      </c>
      <c r="BE69" s="119" t="n">
        <f aca="false">MONTH(BD69)</f>
        <v>2</v>
      </c>
      <c r="BF69" s="139" t="n">
        <f aca="false">VLOOKUP($BE$10:$BE$369,$BS$7:$BU$18,2)</f>
        <v>627.083</v>
      </c>
      <c r="BG69" s="140" t="n">
        <f aca="false">VLOOKUP($BE$10:$BE$369,$BS$7:$BU$18,3)</f>
        <v>8701.1195</v>
      </c>
      <c r="BH69" s="141" t="n">
        <f aca="false">BF69/BG69</f>
        <v>0.0720692320108924</v>
      </c>
      <c r="BI69" s="36" t="n">
        <f aca="false">BI57</f>
        <v>0.0674</v>
      </c>
      <c r="BJ69" s="36" t="n">
        <f aca="false">BH69/BI69</f>
        <v>1.06927643933075</v>
      </c>
      <c r="BK69" s="31" t="n">
        <v>2.115</v>
      </c>
      <c r="BL69" s="142" t="n">
        <f aca="false">MAX((BJ69*BK69),BK69)</f>
        <v>2.26151966918453</v>
      </c>
    </row>
    <row r="70" customFormat="false" ht="12.75" hidden="false" customHeight="false" outlineLevel="0" collapsed="false">
      <c r="A70" s="25" t="n">
        <f aca="false">EDATE(A69,1)</f>
        <v>38777</v>
      </c>
      <c r="B70" s="114" t="n">
        <f aca="false">'EO9904.1 floor'!B70</f>
        <v>0</v>
      </c>
      <c r="C70" s="110"/>
      <c r="D70" s="97" t="n">
        <f aca="false">B70+C70</f>
        <v>0</v>
      </c>
      <c r="E70" s="86" t="n">
        <f aca="false">IF(Z70=0,0,IF(AND(Z70=1,$H$3=1),D70*U70,IF($H$3=2,D70,"N/A")))</f>
        <v>0</v>
      </c>
      <c r="F70" s="86" t="n">
        <f aca="false">E70*Y70</f>
        <v>0</v>
      </c>
      <c r="G70" s="98" t="n">
        <f aca="false">VLOOKUP($A70,[1]!Table,MATCH(G$4,[1]!Curves,0))</f>
        <v>4.528</v>
      </c>
      <c r="H70" s="115" t="n">
        <f aca="false">G70</f>
        <v>4.528</v>
      </c>
      <c r="I70" s="116" t="n">
        <f aca="false">BL70</f>
        <v>2.13524532991486</v>
      </c>
      <c r="J70" s="98" t="n">
        <f aca="false">VLOOKUP($A70,[1]!Table,MATCH(J$4,[1]!Curves,0))</f>
        <v>0.021</v>
      </c>
      <c r="K70" s="115" t="n">
        <f aca="false">J70</f>
        <v>0.021</v>
      </c>
      <c r="L70" s="103" t="n">
        <f aca="false">L69</f>
        <v>0</v>
      </c>
      <c r="M70" s="98" t="n">
        <f aca="false">VLOOKUP($A70,[1]!Table,MATCH(M$4,[1]!Curves,0))</f>
        <v>0.0125</v>
      </c>
      <c r="N70" s="115" t="n">
        <f aca="false">M70</f>
        <v>0.0125</v>
      </c>
      <c r="O70" s="103" t="n">
        <f aca="false">O69</f>
        <v>0</v>
      </c>
      <c r="P70" s="102"/>
      <c r="Q70" s="103" t="n">
        <f aca="false">M70+J70+G70</f>
        <v>4.5615</v>
      </c>
      <c r="R70" s="103" t="n">
        <f aca="false">N70+K70+H70</f>
        <v>4.5615</v>
      </c>
      <c r="S70" s="103" t="n">
        <f aca="false">O70+L70+I70</f>
        <v>2.13524532991486</v>
      </c>
      <c r="T70" s="102"/>
      <c r="U70" s="37" t="n">
        <f aca="false">A71-A70</f>
        <v>31</v>
      </c>
      <c r="V70" s="104" t="n">
        <f aca="false">CHOOSE(F$3,A71+24,A70)</f>
        <v>38777</v>
      </c>
      <c r="W70" s="37" t="n">
        <f aca="false">V70-C$3</f>
        <v>1847</v>
      </c>
      <c r="X70" s="105" t="n">
        <f aca="false">VLOOKUP($A70,[1]!Table,MATCH(X$4,[1]!Curves,0))</f>
        <v>0.057471723126171</v>
      </c>
      <c r="Y70" s="106" t="n">
        <f aca="false">1/(1+CHOOSE(F$3,(X71+($K$3/10000))/2,(X70+($K$3/10000))/2))^(2*W70/365.25)</f>
        <v>0.750867363228391</v>
      </c>
      <c r="Z70" s="37" t="n">
        <f aca="false">IF(AND(mthbeg&lt;=A70,mthend&gt;=A70),1,0)</f>
        <v>0</v>
      </c>
      <c r="AA70" s="37" t="n">
        <f aca="false">U70*Z70</f>
        <v>0</v>
      </c>
      <c r="AC70" s="90" t="n">
        <f aca="false">F70*G70</f>
        <v>0</v>
      </c>
      <c r="AD70" s="90" t="n">
        <f aca="false">$F70*H70</f>
        <v>0</v>
      </c>
      <c r="AE70" s="90" t="n">
        <f aca="false">$F70*I70</f>
        <v>0</v>
      </c>
      <c r="AF70" s="90" t="n">
        <f aca="false">$F70*J70</f>
        <v>0</v>
      </c>
      <c r="AG70" s="90" t="n">
        <f aca="false">$F70*K70</f>
        <v>0</v>
      </c>
      <c r="AH70" s="90" t="n">
        <f aca="false">$F70*L70</f>
        <v>0</v>
      </c>
      <c r="AI70" s="90" t="n">
        <f aca="false">$F70*M70</f>
        <v>0</v>
      </c>
      <c r="AJ70" s="90" t="n">
        <f aca="false">$F70*N70</f>
        <v>0</v>
      </c>
      <c r="AK70" s="90" t="n">
        <f aca="false">F70*O70</f>
        <v>0</v>
      </c>
      <c r="AL70" s="94"/>
      <c r="AM70" s="90" t="n">
        <f aca="false">-CHOOSE($G$3,AC70-AE70,AE70-AC70)</f>
        <v>-0</v>
      </c>
      <c r="AN70" s="90" t="n">
        <f aca="false">-CHOOSE($G$3,AF70-AH70,AH70-AF70)</f>
        <v>-0</v>
      </c>
      <c r="AO70" s="90" t="n">
        <f aca="false">-CHOOSE($G$3,AI70-AL70,AK70-AI70)</f>
        <v>-0</v>
      </c>
      <c r="AP70" s="107" t="n">
        <f aca="false">SUM(AM70:AO70)</f>
        <v>0</v>
      </c>
      <c r="AR70" s="90" t="n">
        <f aca="false">-CHOOSE($G$3,AD70-AC70,AC70-AD70)</f>
        <v>-0</v>
      </c>
      <c r="AS70" s="90" t="n">
        <f aca="false">-CHOOSE($G$3,AG70-AF70,AF70-AG70)</f>
        <v>-0</v>
      </c>
      <c r="AT70" s="90" t="n">
        <f aca="false">-CHOOSE($G$3,AJ70-AI70,AI70-AJ70:AJ71)</f>
        <v>-0</v>
      </c>
      <c r="AU70" s="107" t="n">
        <f aca="false">AR70+AS70+AT70</f>
        <v>-0</v>
      </c>
      <c r="AV70" s="107"/>
      <c r="AW70" s="91" t="n">
        <f aca="false">AU70+AP70</f>
        <v>0</v>
      </c>
      <c r="AY70" s="91" t="n">
        <f aca="false">AK70+AH70+AE70</f>
        <v>0</v>
      </c>
      <c r="AZ70" s="113"/>
      <c r="BA70" s="118" t="n">
        <f aca="false">'EO9904.1'!AW70</f>
        <v>0</v>
      </c>
      <c r="BB70" s="118" t="n">
        <f aca="false">AW70-BA70</f>
        <v>0</v>
      </c>
      <c r="BC70" s="108"/>
      <c r="BD70" s="138" t="n">
        <f aca="false">A70</f>
        <v>38777</v>
      </c>
      <c r="BE70" s="119" t="n">
        <f aca="false">MONTH(BD70)</f>
        <v>3</v>
      </c>
      <c r="BF70" s="139" t="n">
        <f aca="false">VLOOKUP($BE$10:$BE$369,$BS$7:$BU$18,2)</f>
        <v>669.6575</v>
      </c>
      <c r="BG70" s="140" t="n">
        <f aca="false">VLOOKUP($BE$10:$BE$369,$BS$7:$BU$18,3)</f>
        <v>9290.03</v>
      </c>
      <c r="BH70" s="141" t="n">
        <f aca="false">BF70/BG70</f>
        <v>0.0720834593645015</v>
      </c>
      <c r="BI70" s="36" t="n">
        <f aca="false">BI58</f>
        <v>0.0714</v>
      </c>
      <c r="BJ70" s="36" t="n">
        <f aca="false">BH70/BI70</f>
        <v>1.00957226000702</v>
      </c>
      <c r="BK70" s="31" t="n">
        <v>2.115</v>
      </c>
      <c r="BL70" s="142" t="n">
        <f aca="false">MAX((BJ70*BK70),BK70)</f>
        <v>2.13524532991486</v>
      </c>
    </row>
    <row r="71" customFormat="false" ht="12.75" hidden="false" customHeight="false" outlineLevel="0" collapsed="false">
      <c r="A71" s="25" t="n">
        <f aca="false">EDATE(A70,1)</f>
        <v>38808</v>
      </c>
      <c r="B71" s="114" t="n">
        <f aca="false">'EO9904.1 floor'!B71</f>
        <v>0</v>
      </c>
      <c r="C71" s="110"/>
      <c r="D71" s="97" t="n">
        <f aca="false">B71+C71</f>
        <v>0</v>
      </c>
      <c r="E71" s="86" t="n">
        <f aca="false">IF(Z71=0,0,IF(AND(Z71=1,$H$3=1),D71*U71,IF($H$3=2,D71,"N/A")))</f>
        <v>0</v>
      </c>
      <c r="F71" s="86" t="n">
        <f aca="false">E71*Y71</f>
        <v>0</v>
      </c>
      <c r="G71" s="98" t="n">
        <f aca="false">VLOOKUP($A71,[1]!Table,MATCH(G$4,[1]!Curves,0))</f>
        <v>4.398</v>
      </c>
      <c r="H71" s="115" t="n">
        <f aca="false">G71</f>
        <v>4.398</v>
      </c>
      <c r="I71" s="116" t="n">
        <f aca="false">BL71</f>
        <v>2.115</v>
      </c>
      <c r="J71" s="98" t="n">
        <f aca="false">VLOOKUP($A71,[1]!Table,MATCH(J$4,[1]!Curves,0))</f>
        <v>0.013</v>
      </c>
      <c r="K71" s="115" t="n">
        <f aca="false">J71</f>
        <v>0.013</v>
      </c>
      <c r="L71" s="103" t="n">
        <f aca="false">L70</f>
        <v>0</v>
      </c>
      <c r="M71" s="98" t="n">
        <f aca="false">VLOOKUP($A71,[1]!Table,MATCH(M$4,[1]!Curves,0))</f>
        <v>0.01</v>
      </c>
      <c r="N71" s="115" t="n">
        <f aca="false">M71</f>
        <v>0.01</v>
      </c>
      <c r="O71" s="103" t="n">
        <f aca="false">O70</f>
        <v>0</v>
      </c>
      <c r="P71" s="102"/>
      <c r="Q71" s="103" t="n">
        <f aca="false">M71+J71+G71</f>
        <v>4.421</v>
      </c>
      <c r="R71" s="103" t="n">
        <f aca="false">N71+K71+H71</f>
        <v>4.421</v>
      </c>
      <c r="S71" s="103" t="n">
        <f aca="false">O71+L71+I71</f>
        <v>2.115</v>
      </c>
      <c r="T71" s="102"/>
      <c r="U71" s="37" t="n">
        <f aca="false">A72-A71</f>
        <v>30</v>
      </c>
      <c r="V71" s="104" t="n">
        <f aca="false">CHOOSE(F$3,A72+24,A71)</f>
        <v>38808</v>
      </c>
      <c r="W71" s="37" t="n">
        <f aca="false">V71-C$3</f>
        <v>1878</v>
      </c>
      <c r="X71" s="105" t="n">
        <f aca="false">VLOOKUP($A71,[1]!Table,MATCH(X$4,[1]!Curves,0))</f>
        <v>0.057549073843966</v>
      </c>
      <c r="Y71" s="106" t="n">
        <f aca="false">1/(1+CHOOSE(F$3,(X72+($K$3/10000))/2,(X71+($K$3/10000))/2))^(2*W71/365.25)</f>
        <v>0.746976239780055</v>
      </c>
      <c r="Z71" s="37" t="n">
        <f aca="false">IF(AND(mthbeg&lt;=A71,mthend&gt;=A71),1,0)</f>
        <v>0</v>
      </c>
      <c r="AA71" s="37" t="n">
        <f aca="false">U71*Z71</f>
        <v>0</v>
      </c>
      <c r="AC71" s="90" t="n">
        <f aca="false">F71*G71</f>
        <v>0</v>
      </c>
      <c r="AD71" s="90" t="n">
        <f aca="false">$F71*H71</f>
        <v>0</v>
      </c>
      <c r="AE71" s="90" t="n">
        <f aca="false">$F71*I71</f>
        <v>0</v>
      </c>
      <c r="AF71" s="90" t="n">
        <f aca="false">$F71*J71</f>
        <v>0</v>
      </c>
      <c r="AG71" s="90" t="n">
        <f aca="false">$F71*K71</f>
        <v>0</v>
      </c>
      <c r="AH71" s="90" t="n">
        <f aca="false">$F71*L71</f>
        <v>0</v>
      </c>
      <c r="AI71" s="90" t="n">
        <f aca="false">$F71*M71</f>
        <v>0</v>
      </c>
      <c r="AJ71" s="90" t="n">
        <f aca="false">$F71*N71</f>
        <v>0</v>
      </c>
      <c r="AK71" s="90" t="n">
        <f aca="false">F71*O71</f>
        <v>0</v>
      </c>
      <c r="AL71" s="94"/>
      <c r="AM71" s="90" t="n">
        <f aca="false">-CHOOSE($G$3,AC71-AE71,AE71-AC71)</f>
        <v>-0</v>
      </c>
      <c r="AN71" s="90" t="n">
        <f aca="false">-CHOOSE($G$3,AF71-AH71,AH71-AF71)</f>
        <v>-0</v>
      </c>
      <c r="AO71" s="90" t="n">
        <f aca="false">-CHOOSE($G$3,AI71-AL71,AK71-AI71)</f>
        <v>-0</v>
      </c>
      <c r="AP71" s="107" t="n">
        <f aca="false">SUM(AM71:AO71)</f>
        <v>0</v>
      </c>
      <c r="AR71" s="90" t="n">
        <f aca="false">-CHOOSE($G$3,AD71-AC71,AC71-AD71)</f>
        <v>-0</v>
      </c>
      <c r="AS71" s="90" t="n">
        <f aca="false">-CHOOSE($G$3,AG71-AF71,AF71-AG71)</f>
        <v>-0</v>
      </c>
      <c r="AT71" s="90" t="n">
        <f aca="false">-CHOOSE($G$3,AJ71-AI71,AI71-AJ71:AJ72)</f>
        <v>-0</v>
      </c>
      <c r="AU71" s="107" t="n">
        <f aca="false">AR71+AS71+AT71</f>
        <v>-0</v>
      </c>
      <c r="AV71" s="107"/>
      <c r="AW71" s="91" t="n">
        <f aca="false">AU71+AP71</f>
        <v>0</v>
      </c>
      <c r="AY71" s="91" t="n">
        <f aca="false">AK71+AH71+AE71</f>
        <v>0</v>
      </c>
      <c r="AZ71" s="113"/>
      <c r="BA71" s="118" t="n">
        <f aca="false">'EO9904.1'!AW71</f>
        <v>0</v>
      </c>
      <c r="BB71" s="118" t="n">
        <f aca="false">AW71-BA71</f>
        <v>0</v>
      </c>
      <c r="BC71" s="108"/>
      <c r="BD71" s="138" t="n">
        <f aca="false">A71</f>
        <v>38808</v>
      </c>
      <c r="BE71" s="119" t="n">
        <f aca="false">MONTH(BD71)</f>
        <v>4</v>
      </c>
      <c r="BF71" s="139" t="n">
        <f aca="false">VLOOKUP($BE$10:$BE$369,$BS$7:$BU$18,2)</f>
        <v>631.2795</v>
      </c>
      <c r="BG71" s="140" t="n">
        <f aca="false">VLOOKUP($BE$10:$BE$369,$BS$7:$BU$18,3)</f>
        <v>8727.106</v>
      </c>
      <c r="BH71" s="141" t="n">
        <f aca="false">BF71/BG71</f>
        <v>0.0723354912842814</v>
      </c>
      <c r="BI71" s="36" t="n">
        <f aca="false">BI59</f>
        <v>0.0749</v>
      </c>
      <c r="BJ71" s="36" t="n">
        <f aca="false">BH71/BI71</f>
        <v>0.965760898321514</v>
      </c>
      <c r="BK71" s="31" t="n">
        <v>2.115</v>
      </c>
      <c r="BL71" s="142" t="n">
        <f aca="false">MAX((BJ71*BK71),BK71)</f>
        <v>2.115</v>
      </c>
    </row>
    <row r="72" customFormat="false" ht="12.75" hidden="false" customHeight="false" outlineLevel="0" collapsed="false">
      <c r="A72" s="25" t="n">
        <f aca="false">EDATE(A71,1)</f>
        <v>38838</v>
      </c>
      <c r="B72" s="114" t="n">
        <f aca="false">'EO9904.1 floor'!B72</f>
        <v>0</v>
      </c>
      <c r="C72" s="110"/>
      <c r="D72" s="97" t="n">
        <f aca="false">B72+C72</f>
        <v>0</v>
      </c>
      <c r="E72" s="86" t="n">
        <f aca="false">IF(Z72=0,0,IF(AND(Z72=1,$H$3=1),D72*U72,IF($H$3=2,D72,"N/A")))</f>
        <v>0</v>
      </c>
      <c r="F72" s="86" t="n">
        <f aca="false">E72*Y72</f>
        <v>0</v>
      </c>
      <c r="G72" s="98" t="n">
        <f aca="false">VLOOKUP($A72,[1]!Table,MATCH(G$4,[1]!Curves,0))</f>
        <v>4.388</v>
      </c>
      <c r="H72" s="115" t="n">
        <f aca="false">G72</f>
        <v>4.388</v>
      </c>
      <c r="I72" s="116" t="n">
        <f aca="false">BL72</f>
        <v>2.15930673749763</v>
      </c>
      <c r="J72" s="98" t="n">
        <f aca="false">VLOOKUP($A72,[1]!Table,MATCH(J$4,[1]!Curves,0))</f>
        <v>0.013</v>
      </c>
      <c r="K72" s="115" t="n">
        <f aca="false">J72</f>
        <v>0.013</v>
      </c>
      <c r="L72" s="103" t="n">
        <f aca="false">L71</f>
        <v>0</v>
      </c>
      <c r="M72" s="98" t="n">
        <f aca="false">VLOOKUP($A72,[1]!Table,MATCH(M$4,[1]!Curves,0))</f>
        <v>0.01</v>
      </c>
      <c r="N72" s="115" t="n">
        <f aca="false">M72</f>
        <v>0.01</v>
      </c>
      <c r="O72" s="103" t="n">
        <f aca="false">O71</f>
        <v>0</v>
      </c>
      <c r="P72" s="102"/>
      <c r="Q72" s="103" t="n">
        <f aca="false">M72+J72+G72</f>
        <v>4.411</v>
      </c>
      <c r="R72" s="103" t="n">
        <f aca="false">N72+K72+H72</f>
        <v>4.411</v>
      </c>
      <c r="S72" s="103" t="n">
        <f aca="false">O72+L72+I72</f>
        <v>2.15930673749763</v>
      </c>
      <c r="T72" s="102"/>
      <c r="U72" s="37" t="n">
        <f aca="false">A73-A72</f>
        <v>31</v>
      </c>
      <c r="V72" s="104" t="n">
        <f aca="false">CHOOSE(F$3,A73+24,A72)</f>
        <v>38838</v>
      </c>
      <c r="W72" s="37" t="n">
        <f aca="false">V72-C$3</f>
        <v>1908</v>
      </c>
      <c r="X72" s="105" t="n">
        <f aca="false">VLOOKUP($A72,[1]!Table,MATCH(X$4,[1]!Curves,0))</f>
        <v>0.057623929379211</v>
      </c>
      <c r="Y72" s="106" t="n">
        <f aca="false">1/(1+CHOOSE(F$3,(X73+($K$3/10000))/2,(X72+($K$3/10000))/2))^(2*W72/365.25)</f>
        <v>0.74322081546471</v>
      </c>
      <c r="Z72" s="37" t="n">
        <f aca="false">IF(AND(mthbeg&lt;=A72,mthend&gt;=A72),1,0)</f>
        <v>0</v>
      </c>
      <c r="AA72" s="37" t="n">
        <f aca="false">U72*Z72</f>
        <v>0</v>
      </c>
      <c r="AC72" s="90" t="n">
        <f aca="false">F72*G72</f>
        <v>0</v>
      </c>
      <c r="AD72" s="90" t="n">
        <f aca="false">$F72*H72</f>
        <v>0</v>
      </c>
      <c r="AE72" s="90" t="n">
        <f aca="false">$F72*I72</f>
        <v>0</v>
      </c>
      <c r="AF72" s="90" t="n">
        <f aca="false">$F72*J72</f>
        <v>0</v>
      </c>
      <c r="AG72" s="90" t="n">
        <f aca="false">$F72*K72</f>
        <v>0</v>
      </c>
      <c r="AH72" s="90" t="n">
        <f aca="false">$F72*L72</f>
        <v>0</v>
      </c>
      <c r="AI72" s="90" t="n">
        <f aca="false">$F72*M72</f>
        <v>0</v>
      </c>
      <c r="AJ72" s="90" t="n">
        <f aca="false">$F72*N72</f>
        <v>0</v>
      </c>
      <c r="AK72" s="90" t="n">
        <f aca="false">F72*O72</f>
        <v>0</v>
      </c>
      <c r="AL72" s="94"/>
      <c r="AM72" s="90" t="n">
        <f aca="false">-CHOOSE($G$3,AC72-AE72,AE72-AC72)</f>
        <v>-0</v>
      </c>
      <c r="AN72" s="90" t="n">
        <f aca="false">-CHOOSE($G$3,AF72-AH72,AH72-AF72)</f>
        <v>-0</v>
      </c>
      <c r="AO72" s="90" t="n">
        <f aca="false">-CHOOSE($G$3,AI72-AL72,AK72-AI72)</f>
        <v>-0</v>
      </c>
      <c r="AP72" s="107" t="n">
        <f aca="false">SUM(AM72:AO72)</f>
        <v>0</v>
      </c>
      <c r="AR72" s="90" t="n">
        <f aca="false">-CHOOSE($G$3,AD72-AC72,AC72-AD72)</f>
        <v>-0</v>
      </c>
      <c r="AS72" s="90" t="n">
        <f aca="false">-CHOOSE($G$3,AG72-AF72,AF72-AG72)</f>
        <v>-0</v>
      </c>
      <c r="AT72" s="90" t="n">
        <f aca="false">-CHOOSE($G$3,AJ72-AI72,AI72-AJ72:AJ73)</f>
        <v>-0</v>
      </c>
      <c r="AU72" s="107" t="n">
        <f aca="false">AR72+AS72+AT72</f>
        <v>-0</v>
      </c>
      <c r="AV72" s="107"/>
      <c r="AW72" s="91" t="n">
        <f aca="false">AU72+AP72</f>
        <v>0</v>
      </c>
      <c r="AY72" s="91" t="n">
        <f aca="false">AK72+AH72+AE72</f>
        <v>0</v>
      </c>
      <c r="AZ72" s="113"/>
      <c r="BA72" s="118" t="n">
        <f aca="false">'EO9904.1'!AW72</f>
        <v>0</v>
      </c>
      <c r="BB72" s="118" t="n">
        <f aca="false">AW72-BA72</f>
        <v>0</v>
      </c>
      <c r="BC72" s="108"/>
      <c r="BD72" s="138" t="n">
        <f aca="false">A72</f>
        <v>38838</v>
      </c>
      <c r="BE72" s="119" t="n">
        <f aca="false">MONTH(BD72)</f>
        <v>5</v>
      </c>
      <c r="BF72" s="139" t="n">
        <f aca="false">VLOOKUP($BE$10:$BE$369,$BS$7:$BU$18,2)</f>
        <v>662.9805</v>
      </c>
      <c r="BG72" s="140" t="n">
        <f aca="false">VLOOKUP($BE$10:$BE$369,$BS$7:$BU$18,3)</f>
        <v>9044.2455</v>
      </c>
      <c r="BH72" s="141" t="n">
        <f aca="false">BF72/BG72</f>
        <v>0.0733041247055932</v>
      </c>
      <c r="BI72" s="36" t="n">
        <f aca="false">BI60</f>
        <v>0.0718</v>
      </c>
      <c r="BJ72" s="36" t="n">
        <f aca="false">BH72/BI72</f>
        <v>1.02094881205562</v>
      </c>
      <c r="BK72" s="31" t="n">
        <v>2.115</v>
      </c>
      <c r="BL72" s="142" t="n">
        <f aca="false">MAX((BJ72*BK72),BK72)</f>
        <v>2.15930673749763</v>
      </c>
    </row>
    <row r="73" customFormat="false" ht="12.75" hidden="false" customHeight="false" outlineLevel="0" collapsed="false">
      <c r="A73" s="25" t="n">
        <f aca="false">EDATE(A72,1)</f>
        <v>38869</v>
      </c>
      <c r="B73" s="114" t="n">
        <f aca="false">'EO9904.1 floor'!B73</f>
        <v>0</v>
      </c>
      <c r="C73" s="110"/>
      <c r="D73" s="97" t="n">
        <f aca="false">B73+C73</f>
        <v>0</v>
      </c>
      <c r="E73" s="86" t="n">
        <f aca="false">IF(Z73=0,0,IF(AND(Z73=1,$H$3=1),D73*U73,IF($H$3=2,D73,"N/A")))</f>
        <v>0</v>
      </c>
      <c r="F73" s="86" t="n">
        <f aca="false">E73*Y73</f>
        <v>0</v>
      </c>
      <c r="G73" s="98" t="n">
        <f aca="false">VLOOKUP($A73,[1]!Table,MATCH(G$4,[1]!Curves,0))</f>
        <v>4.408</v>
      </c>
      <c r="H73" s="115" t="n">
        <f aca="false">G73</f>
        <v>4.408</v>
      </c>
      <c r="I73" s="116" t="n">
        <f aca="false">BL73</f>
        <v>2.88438521922935</v>
      </c>
      <c r="J73" s="98" t="n">
        <f aca="false">VLOOKUP($A73,[1]!Table,MATCH(J$4,[1]!Curves,0))</f>
        <v>0.013</v>
      </c>
      <c r="K73" s="115" t="n">
        <f aca="false">J73</f>
        <v>0.013</v>
      </c>
      <c r="L73" s="103" t="n">
        <f aca="false">L72</f>
        <v>0</v>
      </c>
      <c r="M73" s="98" t="n">
        <f aca="false">VLOOKUP($A73,[1]!Table,MATCH(M$4,[1]!Curves,0))</f>
        <v>0.01</v>
      </c>
      <c r="N73" s="115" t="n">
        <f aca="false">M73</f>
        <v>0.01</v>
      </c>
      <c r="O73" s="103" t="n">
        <f aca="false">O72</f>
        <v>0</v>
      </c>
      <c r="P73" s="102"/>
      <c r="Q73" s="103" t="n">
        <f aca="false">M73+J73+G73</f>
        <v>4.431</v>
      </c>
      <c r="R73" s="103" t="n">
        <f aca="false">N73+K73+H73</f>
        <v>4.431</v>
      </c>
      <c r="S73" s="103" t="n">
        <f aca="false">O73+L73+I73</f>
        <v>2.88438521922935</v>
      </c>
      <c r="T73" s="102"/>
      <c r="U73" s="37" t="n">
        <f aca="false">A74-A73</f>
        <v>30</v>
      </c>
      <c r="V73" s="104" t="n">
        <f aca="false">CHOOSE(F$3,A74+24,A73)</f>
        <v>38869</v>
      </c>
      <c r="W73" s="37" t="n">
        <f aca="false">V73-C$3</f>
        <v>1939</v>
      </c>
      <c r="X73" s="105" t="n">
        <f aca="false">VLOOKUP($A73,[1]!Table,MATCH(X$4,[1]!Curves,0))</f>
        <v>0.057701280100923</v>
      </c>
      <c r="Y73" s="106" t="n">
        <f aca="false">1/(1+CHOOSE(F$3,(X74+($K$3/10000))/2,(X73+($K$3/10000))/2))^(2*W73/365.25)</f>
        <v>0.739350771176498</v>
      </c>
      <c r="Z73" s="37" t="n">
        <f aca="false">IF(AND(mthbeg&lt;=A73,mthend&gt;=A73),1,0)</f>
        <v>0</v>
      </c>
      <c r="AA73" s="37" t="n">
        <f aca="false">U73*Z73</f>
        <v>0</v>
      </c>
      <c r="AC73" s="90" t="n">
        <f aca="false">F73*G73</f>
        <v>0</v>
      </c>
      <c r="AD73" s="90" t="n">
        <f aca="false">$F73*H73</f>
        <v>0</v>
      </c>
      <c r="AE73" s="90" t="n">
        <f aca="false">$F73*I73</f>
        <v>0</v>
      </c>
      <c r="AF73" s="90" t="n">
        <f aca="false">$F73*J73</f>
        <v>0</v>
      </c>
      <c r="AG73" s="90" t="n">
        <f aca="false">$F73*K73</f>
        <v>0</v>
      </c>
      <c r="AH73" s="90" t="n">
        <f aca="false">$F73*L73</f>
        <v>0</v>
      </c>
      <c r="AI73" s="90" t="n">
        <f aca="false">$F73*M73</f>
        <v>0</v>
      </c>
      <c r="AJ73" s="90" t="n">
        <f aca="false">$F73*N73</f>
        <v>0</v>
      </c>
      <c r="AK73" s="90" t="n">
        <f aca="false">F73*O73</f>
        <v>0</v>
      </c>
      <c r="AL73" s="94"/>
      <c r="AM73" s="90" t="n">
        <f aca="false">-CHOOSE($G$3,AC73-AE73,AE73-AC73)</f>
        <v>-0</v>
      </c>
      <c r="AN73" s="90" t="n">
        <f aca="false">-CHOOSE($G$3,AF73-AH73,AH73-AF73)</f>
        <v>-0</v>
      </c>
      <c r="AO73" s="90" t="n">
        <f aca="false">-CHOOSE($G$3,AI73-AL73,AK73-AI73)</f>
        <v>-0</v>
      </c>
      <c r="AP73" s="107" t="n">
        <f aca="false">SUM(AM73:AO73)</f>
        <v>0</v>
      </c>
      <c r="AR73" s="90" t="n">
        <f aca="false">-CHOOSE($G$3,AD73-AC73,AC73-AD73)</f>
        <v>-0</v>
      </c>
      <c r="AS73" s="90" t="n">
        <f aca="false">-CHOOSE($G$3,AG73-AF73,AF73-AG73)</f>
        <v>-0</v>
      </c>
      <c r="AT73" s="90" t="n">
        <f aca="false">-CHOOSE($G$3,AJ73-AI73,AI73-AJ73:AJ74)</f>
        <v>-0</v>
      </c>
      <c r="AU73" s="107" t="n">
        <f aca="false">AR73+AS73+AT73</f>
        <v>-0</v>
      </c>
      <c r="AV73" s="107"/>
      <c r="AW73" s="91" t="n">
        <f aca="false">AU73+AP73</f>
        <v>0</v>
      </c>
      <c r="AY73" s="91" t="n">
        <f aca="false">AK73+AH73+AE73</f>
        <v>0</v>
      </c>
      <c r="AZ73" s="113"/>
      <c r="BA73" s="118" t="n">
        <f aca="false">'EO9904.1'!AW73</f>
        <v>0</v>
      </c>
      <c r="BB73" s="118" t="n">
        <f aca="false">AW73-BA73</f>
        <v>0</v>
      </c>
      <c r="BC73" s="108"/>
      <c r="BD73" s="138" t="n">
        <f aca="false">A73</f>
        <v>38869</v>
      </c>
      <c r="BE73" s="119" t="n">
        <f aca="false">MONTH(BD73)</f>
        <v>6</v>
      </c>
      <c r="BF73" s="139" t="n">
        <f aca="false">VLOOKUP($BE$10:$BE$369,$BS$7:$BU$18,2)</f>
        <v>1052.6425</v>
      </c>
      <c r="BG73" s="140" t="n">
        <f aca="false">VLOOKUP($BE$10:$BE$369,$BS$7:$BU$18,3)</f>
        <v>10765.1195</v>
      </c>
      <c r="BH73" s="141" t="n">
        <f aca="false">BF73/BG73</f>
        <v>0.097782704595151</v>
      </c>
      <c r="BI73" s="36" t="n">
        <f aca="false">BI61</f>
        <v>0.0717</v>
      </c>
      <c r="BJ73" s="36" t="n">
        <f aca="false">BH73/BI73</f>
        <v>1.36377551736612</v>
      </c>
      <c r="BK73" s="31" t="n">
        <v>2.115</v>
      </c>
      <c r="BL73" s="142" t="n">
        <f aca="false">MAX((BJ73*BK73),BK73)</f>
        <v>2.88438521922935</v>
      </c>
    </row>
    <row r="74" customFormat="false" ht="12.75" hidden="false" customHeight="false" outlineLevel="0" collapsed="false">
      <c r="A74" s="25" t="n">
        <f aca="false">EDATE(A73,1)</f>
        <v>38899</v>
      </c>
      <c r="B74" s="114" t="n">
        <f aca="false">'EO9904.1 floor'!B74</f>
        <v>0</v>
      </c>
      <c r="C74" s="110"/>
      <c r="D74" s="97" t="n">
        <f aca="false">B74+C74</f>
        <v>0</v>
      </c>
      <c r="E74" s="86" t="n">
        <f aca="false">IF(Z74=0,0,IF(AND(Z74=1,$H$3=1),D74*U74,IF($H$3=2,D74,"N/A")))</f>
        <v>0</v>
      </c>
      <c r="F74" s="86" t="n">
        <f aca="false">E74*Y74</f>
        <v>0</v>
      </c>
      <c r="G74" s="98" t="n">
        <f aca="false">VLOOKUP($A74,[1]!Table,MATCH(G$4,[1]!Curves,0))</f>
        <v>4.429</v>
      </c>
      <c r="H74" s="115" t="n">
        <f aca="false">G74</f>
        <v>4.429</v>
      </c>
      <c r="I74" s="116" t="n">
        <f aca="false">BL74</f>
        <v>2.115</v>
      </c>
      <c r="J74" s="98" t="n">
        <f aca="false">VLOOKUP($A74,[1]!Table,MATCH(J$4,[1]!Curves,0))</f>
        <v>0.013</v>
      </c>
      <c r="K74" s="115" t="n">
        <f aca="false">J74</f>
        <v>0.013</v>
      </c>
      <c r="L74" s="103" t="n">
        <f aca="false">L73</f>
        <v>0</v>
      </c>
      <c r="M74" s="98" t="n">
        <f aca="false">VLOOKUP($A74,[1]!Table,MATCH(M$4,[1]!Curves,0))</f>
        <v>0.01</v>
      </c>
      <c r="N74" s="115" t="n">
        <f aca="false">M74</f>
        <v>0.01</v>
      </c>
      <c r="O74" s="103" t="n">
        <f aca="false">O73</f>
        <v>0</v>
      </c>
      <c r="P74" s="102"/>
      <c r="Q74" s="103" t="n">
        <f aca="false">M74+J74+G74</f>
        <v>4.452</v>
      </c>
      <c r="R74" s="103" t="n">
        <f aca="false">N74+K74+H74</f>
        <v>4.452</v>
      </c>
      <c r="S74" s="103" t="n">
        <f aca="false">O74+L74+I74</f>
        <v>2.115</v>
      </c>
      <c r="T74" s="102"/>
      <c r="U74" s="37" t="n">
        <f aca="false">A75-A74</f>
        <v>31</v>
      </c>
      <c r="V74" s="104" t="n">
        <f aca="false">CHOOSE(F$3,A75+24,A74)</f>
        <v>38899</v>
      </c>
      <c r="W74" s="37" t="n">
        <f aca="false">V74-C$3</f>
        <v>1969</v>
      </c>
      <c r="X74" s="105" t="n">
        <f aca="false">VLOOKUP($A74,[1]!Table,MATCH(X$4,[1]!Curves,0))</f>
        <v>0.057776135639958</v>
      </c>
      <c r="Y74" s="106" t="n">
        <f aca="false">1/(1+CHOOSE(F$3,(X75+($K$3/10000))/2,(X74+($K$3/10000))/2))^(2*W74/365.25)</f>
        <v>0.735615827297346</v>
      </c>
      <c r="Z74" s="37" t="n">
        <f aca="false">IF(AND(mthbeg&lt;=A74,mthend&gt;=A74),1,0)</f>
        <v>0</v>
      </c>
      <c r="AA74" s="37" t="n">
        <f aca="false">U74*Z74</f>
        <v>0</v>
      </c>
      <c r="AC74" s="90" t="n">
        <f aca="false">F74*G74</f>
        <v>0</v>
      </c>
      <c r="AD74" s="90" t="n">
        <f aca="false">$F74*H74</f>
        <v>0</v>
      </c>
      <c r="AE74" s="90" t="n">
        <f aca="false">$F74*I74</f>
        <v>0</v>
      </c>
      <c r="AF74" s="90" t="n">
        <f aca="false">$F74*J74</f>
        <v>0</v>
      </c>
      <c r="AG74" s="90" t="n">
        <f aca="false">$F74*K74</f>
        <v>0</v>
      </c>
      <c r="AH74" s="90" t="n">
        <f aca="false">$F74*L74</f>
        <v>0</v>
      </c>
      <c r="AI74" s="90" t="n">
        <f aca="false">$F74*M74</f>
        <v>0</v>
      </c>
      <c r="AJ74" s="90" t="n">
        <f aca="false">$F74*N74</f>
        <v>0</v>
      </c>
      <c r="AK74" s="90" t="n">
        <f aca="false">F74*O74</f>
        <v>0</v>
      </c>
      <c r="AL74" s="94"/>
      <c r="AM74" s="90" t="n">
        <f aca="false">-CHOOSE($G$3,AC74-AE74,AE74-AC74)</f>
        <v>-0</v>
      </c>
      <c r="AN74" s="90" t="n">
        <f aca="false">-CHOOSE($G$3,AF74-AH74,AH74-AF74)</f>
        <v>-0</v>
      </c>
      <c r="AO74" s="90" t="n">
        <f aca="false">-CHOOSE($G$3,AI74-AL74,AK74-AI74)</f>
        <v>-0</v>
      </c>
      <c r="AP74" s="107" t="n">
        <f aca="false">SUM(AM74:AO74)</f>
        <v>0</v>
      </c>
      <c r="AR74" s="90" t="n">
        <f aca="false">-CHOOSE($G$3,AD74-AC74,AC74-AD74)</f>
        <v>-0</v>
      </c>
      <c r="AS74" s="90" t="n">
        <f aca="false">-CHOOSE($G$3,AG74-AF74,AF74-AG74)</f>
        <v>-0</v>
      </c>
      <c r="AT74" s="90" t="n">
        <f aca="false">-CHOOSE($G$3,AJ74-AI74,AI74-AJ74:AJ75)</f>
        <v>-0</v>
      </c>
      <c r="AU74" s="107" t="n">
        <f aca="false">AR74+AS74+AT74</f>
        <v>-0</v>
      </c>
      <c r="AV74" s="107"/>
      <c r="AW74" s="91" t="n">
        <f aca="false">AU74+AP74</f>
        <v>0</v>
      </c>
      <c r="AY74" s="91" t="n">
        <f aca="false">AK74+AH74+AE74</f>
        <v>0</v>
      </c>
      <c r="AZ74" s="113"/>
      <c r="BA74" s="118" t="n">
        <f aca="false">'EO9904.1'!AW74</f>
        <v>0</v>
      </c>
      <c r="BB74" s="118" t="n">
        <f aca="false">AW74-BA74</f>
        <v>0</v>
      </c>
      <c r="BC74" s="108"/>
      <c r="BD74" s="138" t="n">
        <f aca="false">A74</f>
        <v>38899</v>
      </c>
      <c r="BE74" s="119" t="n">
        <f aca="false">MONTH(BD74)</f>
        <v>7</v>
      </c>
      <c r="BF74" s="139" t="n">
        <f aca="false">VLOOKUP($BE$10:$BE$369,$BS$7:$BU$18,2)</f>
        <v>1079.384</v>
      </c>
      <c r="BG74" s="140" t="n">
        <f aca="false">VLOOKUP($BE$10:$BE$369,$BS$7:$BU$18,3)</f>
        <v>11147.0035</v>
      </c>
      <c r="BH74" s="141" t="n">
        <f aca="false">BF74/BG74</f>
        <v>0.0968317629038154</v>
      </c>
      <c r="BI74" s="36" t="n">
        <f aca="false">BI62</f>
        <v>0.0981</v>
      </c>
      <c r="BJ74" s="36" t="n">
        <f aca="false">BH74/BI74</f>
        <v>0.987071996980789</v>
      </c>
      <c r="BK74" s="31" t="n">
        <v>2.115</v>
      </c>
      <c r="BL74" s="142" t="n">
        <f aca="false">MAX((BJ74*BK74),BK74)</f>
        <v>2.115</v>
      </c>
    </row>
    <row r="75" customFormat="false" ht="12.75" hidden="false" customHeight="false" outlineLevel="0" collapsed="false">
      <c r="A75" s="25" t="n">
        <f aca="false">EDATE(A74,1)</f>
        <v>38930</v>
      </c>
      <c r="B75" s="114" t="n">
        <f aca="false">'EO9904.1 floor'!B75</f>
        <v>0</v>
      </c>
      <c r="C75" s="110"/>
      <c r="D75" s="97" t="n">
        <f aca="false">B75+C75</f>
        <v>0</v>
      </c>
      <c r="E75" s="86" t="n">
        <f aca="false">IF(Z75=0,0,IF(AND(Z75=1,$H$3=1),D75*U75,IF($H$3=2,D75,"N/A")))</f>
        <v>0</v>
      </c>
      <c r="F75" s="86" t="n">
        <f aca="false">E75*Y75</f>
        <v>0</v>
      </c>
      <c r="G75" s="98" t="n">
        <f aca="false">VLOOKUP($A75,[1]!Table,MATCH(G$4,[1]!Curves,0))</f>
        <v>4.453</v>
      </c>
      <c r="H75" s="115" t="n">
        <f aca="false">G75</f>
        <v>4.453</v>
      </c>
      <c r="I75" s="116" t="n">
        <f aca="false">BL75</f>
        <v>2.115</v>
      </c>
      <c r="J75" s="98" t="n">
        <f aca="false">VLOOKUP($A75,[1]!Table,MATCH(J$4,[1]!Curves,0))</f>
        <v>0.013</v>
      </c>
      <c r="K75" s="115" t="n">
        <f aca="false">J75</f>
        <v>0.013</v>
      </c>
      <c r="L75" s="103" t="n">
        <f aca="false">L74</f>
        <v>0</v>
      </c>
      <c r="M75" s="98" t="n">
        <f aca="false">VLOOKUP($A75,[1]!Table,MATCH(M$4,[1]!Curves,0))</f>
        <v>0.01</v>
      </c>
      <c r="N75" s="115" t="n">
        <f aca="false">M75</f>
        <v>0.01</v>
      </c>
      <c r="O75" s="103" t="n">
        <f aca="false">O74</f>
        <v>0</v>
      </c>
      <c r="P75" s="102"/>
      <c r="Q75" s="103" t="n">
        <f aca="false">M75+J75+G75</f>
        <v>4.476</v>
      </c>
      <c r="R75" s="103" t="n">
        <f aca="false">N75+K75+H75</f>
        <v>4.476</v>
      </c>
      <c r="S75" s="103" t="n">
        <f aca="false">O75+L75+I75</f>
        <v>2.115</v>
      </c>
      <c r="T75" s="102"/>
      <c r="U75" s="37" t="n">
        <f aca="false">A76-A75</f>
        <v>31</v>
      </c>
      <c r="V75" s="104" t="n">
        <f aca="false">CHOOSE(F$3,A76+24,A75)</f>
        <v>38930</v>
      </c>
      <c r="W75" s="37" t="n">
        <f aca="false">V75-C$3</f>
        <v>2000</v>
      </c>
      <c r="X75" s="105" t="n">
        <f aca="false">VLOOKUP($A75,[1]!Table,MATCH(X$4,[1]!Curves,0))</f>
        <v>0.057853486365585</v>
      </c>
      <c r="Y75" s="106" t="n">
        <f aca="false">1/(1+CHOOSE(F$3,(X76+($K$3/10000))/2,(X75+($K$3/10000))/2))^(2*W75/365.25)</f>
        <v>0.731767028849641</v>
      </c>
      <c r="Z75" s="37" t="n">
        <f aca="false">IF(AND(mthbeg&lt;=A75,mthend&gt;=A75),1,0)</f>
        <v>0</v>
      </c>
      <c r="AA75" s="37" t="n">
        <f aca="false">U75*Z75</f>
        <v>0</v>
      </c>
      <c r="AC75" s="90" t="n">
        <f aca="false">F75*G75</f>
        <v>0</v>
      </c>
      <c r="AD75" s="90" t="n">
        <f aca="false">$F75*H75</f>
        <v>0</v>
      </c>
      <c r="AE75" s="90" t="n">
        <f aca="false">$F75*I75</f>
        <v>0</v>
      </c>
      <c r="AF75" s="90" t="n">
        <f aca="false">$F75*J75</f>
        <v>0</v>
      </c>
      <c r="AG75" s="90" t="n">
        <f aca="false">$F75*K75</f>
        <v>0</v>
      </c>
      <c r="AH75" s="90" t="n">
        <f aca="false">$F75*L75</f>
        <v>0</v>
      </c>
      <c r="AI75" s="90" t="n">
        <f aca="false">$F75*M75</f>
        <v>0</v>
      </c>
      <c r="AJ75" s="90" t="n">
        <f aca="false">$F75*N75</f>
        <v>0</v>
      </c>
      <c r="AK75" s="90" t="n">
        <f aca="false">F75*O75</f>
        <v>0</v>
      </c>
      <c r="AL75" s="94"/>
      <c r="AM75" s="90" t="n">
        <f aca="false">-CHOOSE($G$3,AC75-AE75,AE75-AC75)</f>
        <v>-0</v>
      </c>
      <c r="AN75" s="90" t="n">
        <f aca="false">-CHOOSE($G$3,AF75-AH75,AH75-AF75)</f>
        <v>-0</v>
      </c>
      <c r="AO75" s="90" t="n">
        <f aca="false">-CHOOSE($G$3,AI75-AL75,AK75-AI75)</f>
        <v>-0</v>
      </c>
      <c r="AP75" s="107" t="n">
        <f aca="false">SUM(AM75:AO75)</f>
        <v>0</v>
      </c>
      <c r="AR75" s="90" t="n">
        <f aca="false">-CHOOSE($G$3,AD75-AC75,AC75-AD75)</f>
        <v>-0</v>
      </c>
      <c r="AS75" s="90" t="n">
        <f aca="false">-CHOOSE($G$3,AG75-AF75,AF75-AG75)</f>
        <v>-0</v>
      </c>
      <c r="AT75" s="90" t="n">
        <f aca="false">-CHOOSE($G$3,AJ75-AI75,AI75-AJ75:AJ76)</f>
        <v>-0</v>
      </c>
      <c r="AU75" s="107" t="n">
        <f aca="false">AR75+AS75+AT75</f>
        <v>-0</v>
      </c>
      <c r="AV75" s="107"/>
      <c r="AW75" s="91" t="n">
        <f aca="false">AU75+AP75</f>
        <v>0</v>
      </c>
      <c r="AY75" s="91" t="n">
        <f aca="false">AK75+AH75+AE75</f>
        <v>0</v>
      </c>
      <c r="AZ75" s="113"/>
      <c r="BA75" s="118" t="n">
        <f aca="false">'EO9904.1'!AW75</f>
        <v>0</v>
      </c>
      <c r="BB75" s="118" t="n">
        <f aca="false">AW75-BA75</f>
        <v>0</v>
      </c>
      <c r="BC75" s="108"/>
      <c r="BD75" s="138" t="n">
        <f aca="false">A75</f>
        <v>38930</v>
      </c>
      <c r="BE75" s="119" t="n">
        <f aca="false">MONTH(BD75)</f>
        <v>8</v>
      </c>
      <c r="BF75" s="139" t="n">
        <f aca="false">VLOOKUP($BE$10:$BE$369,$BS$7:$BU$18,2)</f>
        <v>1109.031</v>
      </c>
      <c r="BG75" s="140" t="n">
        <f aca="false">VLOOKUP($BE$10:$BE$369,$BS$7:$BU$18,3)</f>
        <v>11486.346</v>
      </c>
      <c r="BH75" s="141" t="n">
        <f aca="false">BF75/BG75</f>
        <v>0.096552115006809</v>
      </c>
      <c r="BI75" s="36" t="n">
        <f aca="false">BI63</f>
        <v>0.0991</v>
      </c>
      <c r="BJ75" s="36" t="n">
        <f aca="false">BH75/BI75</f>
        <v>0.974289757889091</v>
      </c>
      <c r="BK75" s="31" t="n">
        <v>2.115</v>
      </c>
      <c r="BL75" s="142" t="n">
        <f aca="false">MAX((BJ75*BK75),BK75)</f>
        <v>2.115</v>
      </c>
    </row>
    <row r="76" customFormat="false" ht="12.75" hidden="false" customHeight="false" outlineLevel="0" collapsed="false">
      <c r="A76" s="25" t="n">
        <f aca="false">EDATE(A75,1)</f>
        <v>38961</v>
      </c>
      <c r="B76" s="114" t="n">
        <f aca="false">'EO9904.1 floor'!B76</f>
        <v>0</v>
      </c>
      <c r="C76" s="110"/>
      <c r="D76" s="97" t="n">
        <f aca="false">B76+C76</f>
        <v>0</v>
      </c>
      <c r="E76" s="86" t="n">
        <f aca="false">IF(Z76=0,0,IF(AND(Z76=1,$H$3=1),D76*U76,IF($H$3=2,D76,"N/A")))</f>
        <v>0</v>
      </c>
      <c r="F76" s="86" t="n">
        <f aca="false">E76*Y76</f>
        <v>0</v>
      </c>
      <c r="G76" s="98" t="n">
        <f aca="false">VLOOKUP($A76,[1]!Table,MATCH(G$4,[1]!Curves,0))</f>
        <v>4.463</v>
      </c>
      <c r="H76" s="115" t="n">
        <f aca="false">G76</f>
        <v>4.463</v>
      </c>
      <c r="I76" s="116" t="n">
        <f aca="false">BL76</f>
        <v>2.115</v>
      </c>
      <c r="J76" s="98" t="n">
        <f aca="false">VLOOKUP($A76,[1]!Table,MATCH(J$4,[1]!Curves,0))</f>
        <v>0.013</v>
      </c>
      <c r="K76" s="115" t="n">
        <f aca="false">J76</f>
        <v>0.013</v>
      </c>
      <c r="L76" s="103" t="n">
        <f aca="false">L75</f>
        <v>0</v>
      </c>
      <c r="M76" s="98" t="n">
        <f aca="false">VLOOKUP($A76,[1]!Table,MATCH(M$4,[1]!Curves,0))</f>
        <v>0.01</v>
      </c>
      <c r="N76" s="115" t="n">
        <f aca="false">M76</f>
        <v>0.01</v>
      </c>
      <c r="O76" s="103" t="n">
        <f aca="false">O75</f>
        <v>0</v>
      </c>
      <c r="P76" s="102"/>
      <c r="Q76" s="103" t="n">
        <f aca="false">M76+J76+G76</f>
        <v>4.486</v>
      </c>
      <c r="R76" s="103" t="n">
        <f aca="false">N76+K76+H76</f>
        <v>4.486</v>
      </c>
      <c r="S76" s="103" t="n">
        <f aca="false">O76+L76+I76</f>
        <v>2.115</v>
      </c>
      <c r="T76" s="102"/>
      <c r="U76" s="37" t="n">
        <f aca="false">A77-A76</f>
        <v>30</v>
      </c>
      <c r="V76" s="104" t="n">
        <f aca="false">CHOOSE(F$3,A77+24,A76)</f>
        <v>38961</v>
      </c>
      <c r="W76" s="37" t="n">
        <f aca="false">V76-C$3</f>
        <v>2031</v>
      </c>
      <c r="X76" s="105" t="n">
        <f aca="false">VLOOKUP($A76,[1]!Table,MATCH(X$4,[1]!Curves,0))</f>
        <v>0.057930837093203</v>
      </c>
      <c r="Y76" s="106" t="n">
        <f aca="false">1/(1+CHOOSE(F$3,(X77+($K$3/10000))/2,(X76+($K$3/10000))/2))^(2*W76/365.25)</f>
        <v>0.727929089774483</v>
      </c>
      <c r="Z76" s="37" t="n">
        <f aca="false">IF(AND(mthbeg&lt;=A76,mthend&gt;=A76),1,0)</f>
        <v>0</v>
      </c>
      <c r="AA76" s="37" t="n">
        <f aca="false">U76*Z76</f>
        <v>0</v>
      </c>
      <c r="AC76" s="90" t="n">
        <f aca="false">F76*G76</f>
        <v>0</v>
      </c>
      <c r="AD76" s="90" t="n">
        <f aca="false">$F76*H76</f>
        <v>0</v>
      </c>
      <c r="AE76" s="90" t="n">
        <f aca="false">$F76*I76</f>
        <v>0</v>
      </c>
      <c r="AF76" s="90" t="n">
        <f aca="false">$F76*J76</f>
        <v>0</v>
      </c>
      <c r="AG76" s="90" t="n">
        <f aca="false">$F76*K76</f>
        <v>0</v>
      </c>
      <c r="AH76" s="90" t="n">
        <f aca="false">$F76*L76</f>
        <v>0</v>
      </c>
      <c r="AI76" s="90" t="n">
        <f aca="false">$F76*M76</f>
        <v>0</v>
      </c>
      <c r="AJ76" s="90" t="n">
        <f aca="false">$F76*N76</f>
        <v>0</v>
      </c>
      <c r="AK76" s="90" t="n">
        <f aca="false">F76*O76</f>
        <v>0</v>
      </c>
      <c r="AL76" s="94"/>
      <c r="AM76" s="90" t="n">
        <f aca="false">-CHOOSE($G$3,AC76-AE76,AE76-AC76)</f>
        <v>-0</v>
      </c>
      <c r="AN76" s="90" t="n">
        <f aca="false">-CHOOSE($G$3,AF76-AH76,AH76-AF76)</f>
        <v>-0</v>
      </c>
      <c r="AO76" s="90" t="n">
        <f aca="false">-CHOOSE($G$3,AI76-AL76,AK76-AI76)</f>
        <v>-0</v>
      </c>
      <c r="AP76" s="107" t="n">
        <f aca="false">SUM(AM76:AO76)</f>
        <v>0</v>
      </c>
      <c r="AR76" s="90" t="n">
        <f aca="false">-CHOOSE($G$3,AD76-AC76,AC76-AD76)</f>
        <v>-0</v>
      </c>
      <c r="AS76" s="90" t="n">
        <f aca="false">-CHOOSE($G$3,AG76-AF76,AF76-AG76)</f>
        <v>-0</v>
      </c>
      <c r="AT76" s="90" t="n">
        <f aca="false">-CHOOSE($G$3,AJ76-AI76,AI76-AJ76:AJ77)</f>
        <v>-0</v>
      </c>
      <c r="AU76" s="107" t="n">
        <f aca="false">AR76+AS76+AT76</f>
        <v>-0</v>
      </c>
      <c r="AV76" s="107"/>
      <c r="AW76" s="91" t="n">
        <f aca="false">AU76+AP76</f>
        <v>0</v>
      </c>
      <c r="AY76" s="91" t="n">
        <f aca="false">AK76+AH76+AE76</f>
        <v>0</v>
      </c>
      <c r="AZ76" s="113"/>
      <c r="BA76" s="118" t="n">
        <f aca="false">'EO9904.1'!AW76</f>
        <v>0</v>
      </c>
      <c r="BB76" s="118" t="n">
        <f aca="false">AW76-BA76</f>
        <v>0</v>
      </c>
      <c r="BC76" s="108"/>
      <c r="BD76" s="138" t="n">
        <f aca="false">A76</f>
        <v>38961</v>
      </c>
      <c r="BE76" s="119" t="n">
        <f aca="false">MONTH(BD76)</f>
        <v>9</v>
      </c>
      <c r="BF76" s="139" t="n">
        <f aca="false">VLOOKUP($BE$10:$BE$369,$BS$7:$BU$18,2)</f>
        <v>998.16</v>
      </c>
      <c r="BG76" s="140" t="n">
        <f aca="false">VLOOKUP($BE$10:$BE$369,$BS$7:$BU$18,3)</f>
        <v>10141.4155</v>
      </c>
      <c r="BH76" s="141" t="n">
        <f aca="false">BF76/BG76</f>
        <v>0.0984241302409905</v>
      </c>
      <c r="BI76" s="36" t="n">
        <f aca="false">BI64</f>
        <v>0.1009</v>
      </c>
      <c r="BJ76" s="36" t="n">
        <f aca="false">BH76/BI76</f>
        <v>0.975462143121809</v>
      </c>
      <c r="BK76" s="31" t="n">
        <v>2.115</v>
      </c>
      <c r="BL76" s="142" t="n">
        <f aca="false">MAX((BJ76*BK76),BK76)</f>
        <v>2.115</v>
      </c>
    </row>
    <row r="77" customFormat="false" ht="12.75" hidden="false" customHeight="false" outlineLevel="0" collapsed="false">
      <c r="A77" s="25" t="n">
        <f aca="false">EDATE(A76,1)</f>
        <v>38991</v>
      </c>
      <c r="B77" s="114" t="n">
        <f aca="false">'EO9904.1 floor'!B77</f>
        <v>0</v>
      </c>
      <c r="C77" s="110"/>
      <c r="D77" s="97" t="n">
        <f aca="false">B77+C77</f>
        <v>0</v>
      </c>
      <c r="E77" s="86" t="n">
        <f aca="false">IF(Z77=0,0,IF(AND(Z77=1,$H$3=1),D77*U77,IF($H$3=2,D77,"N/A")))</f>
        <v>0</v>
      </c>
      <c r="F77" s="86" t="n">
        <f aca="false">E77*Y77</f>
        <v>0</v>
      </c>
      <c r="G77" s="98" t="n">
        <f aca="false">VLOOKUP($A77,[1]!Table,MATCH(G$4,[1]!Curves,0))</f>
        <v>4.493</v>
      </c>
      <c r="H77" s="115" t="n">
        <f aca="false">G77</f>
        <v>4.493</v>
      </c>
      <c r="I77" s="116" t="n">
        <f aca="false">BL77</f>
        <v>2.115</v>
      </c>
      <c r="J77" s="98" t="n">
        <f aca="false">VLOOKUP($A77,[1]!Table,MATCH(J$4,[1]!Curves,0))</f>
        <v>0.013</v>
      </c>
      <c r="K77" s="115" t="n">
        <f aca="false">J77</f>
        <v>0.013</v>
      </c>
      <c r="L77" s="103" t="n">
        <f aca="false">L76</f>
        <v>0</v>
      </c>
      <c r="M77" s="98" t="n">
        <f aca="false">VLOOKUP($A77,[1]!Table,MATCH(M$4,[1]!Curves,0))</f>
        <v>0.01</v>
      </c>
      <c r="N77" s="115" t="n">
        <f aca="false">M77</f>
        <v>0.01</v>
      </c>
      <c r="O77" s="103" t="n">
        <f aca="false">O76</f>
        <v>0</v>
      </c>
      <c r="P77" s="102"/>
      <c r="Q77" s="103" t="n">
        <f aca="false">M77+J77+G77</f>
        <v>4.516</v>
      </c>
      <c r="R77" s="103" t="n">
        <f aca="false">N77+K77+H77</f>
        <v>4.516</v>
      </c>
      <c r="S77" s="103" t="n">
        <f aca="false">O77+L77+I77</f>
        <v>2.115</v>
      </c>
      <c r="T77" s="102"/>
      <c r="U77" s="37" t="n">
        <f aca="false">A78-A77</f>
        <v>31</v>
      </c>
      <c r="V77" s="104" t="n">
        <f aca="false">CHOOSE(F$3,A78+24,A77)</f>
        <v>38991</v>
      </c>
      <c r="W77" s="37" t="n">
        <f aca="false">V77-C$3</f>
        <v>2061</v>
      </c>
      <c r="X77" s="105" t="n">
        <f aca="false">VLOOKUP($A77,[1]!Table,MATCH(X$4,[1]!Curves,0))</f>
        <v>0.058005692637953</v>
      </c>
      <c r="Y77" s="106" t="n">
        <f aca="false">1/(1+CHOOSE(F$3,(X78+($K$3/10000))/2,(X77+($K$3/10000))/2))^(2*W77/365.25)</f>
        <v>0.724225333509399</v>
      </c>
      <c r="Z77" s="37" t="n">
        <f aca="false">IF(AND(mthbeg&lt;=A77,mthend&gt;=A77),1,0)</f>
        <v>0</v>
      </c>
      <c r="AA77" s="37" t="n">
        <f aca="false">U77*Z77</f>
        <v>0</v>
      </c>
      <c r="AC77" s="90" t="n">
        <f aca="false">F77*G77</f>
        <v>0</v>
      </c>
      <c r="AD77" s="90" t="n">
        <f aca="false">$F77*H77</f>
        <v>0</v>
      </c>
      <c r="AE77" s="90" t="n">
        <f aca="false">$F77*I77</f>
        <v>0</v>
      </c>
      <c r="AF77" s="90" t="n">
        <f aca="false">$F77*J77</f>
        <v>0</v>
      </c>
      <c r="AG77" s="90" t="n">
        <f aca="false">$F77*K77</f>
        <v>0</v>
      </c>
      <c r="AH77" s="90" t="n">
        <f aca="false">$F77*L77</f>
        <v>0</v>
      </c>
      <c r="AI77" s="90" t="n">
        <f aca="false">$F77*M77</f>
        <v>0</v>
      </c>
      <c r="AJ77" s="90" t="n">
        <f aca="false">$F77*N77</f>
        <v>0</v>
      </c>
      <c r="AK77" s="90" t="n">
        <f aca="false">F77*O77</f>
        <v>0</v>
      </c>
      <c r="AL77" s="94"/>
      <c r="AM77" s="90" t="n">
        <f aca="false">-CHOOSE($G$3,AC77-AE77,AE77-AC77)</f>
        <v>-0</v>
      </c>
      <c r="AN77" s="90" t="n">
        <f aca="false">-CHOOSE($G$3,AF77-AH77,AH77-AF77)</f>
        <v>-0</v>
      </c>
      <c r="AO77" s="90" t="n">
        <f aca="false">-CHOOSE($G$3,AI77-AL77,AK77-AI77)</f>
        <v>-0</v>
      </c>
      <c r="AP77" s="107" t="n">
        <f aca="false">SUM(AM77:AO77)</f>
        <v>0</v>
      </c>
      <c r="AR77" s="90" t="n">
        <f aca="false">-CHOOSE($G$3,AD77-AC77,AC77-AD77)</f>
        <v>-0</v>
      </c>
      <c r="AS77" s="90" t="n">
        <f aca="false">-CHOOSE($G$3,AG77-AF77,AF77-AG77)</f>
        <v>-0</v>
      </c>
      <c r="AT77" s="90" t="n">
        <f aca="false">-CHOOSE($G$3,AJ77-AI77,AI77-AJ77:AJ78)</f>
        <v>-0</v>
      </c>
      <c r="AU77" s="107" t="n">
        <f aca="false">AR77+AS77+AT77</f>
        <v>-0</v>
      </c>
      <c r="AV77" s="107"/>
      <c r="AW77" s="91" t="n">
        <f aca="false">AU77+AP77</f>
        <v>0</v>
      </c>
      <c r="AY77" s="91" t="n">
        <f aca="false">AK77+AH77+AE77</f>
        <v>0</v>
      </c>
      <c r="AZ77" s="113"/>
      <c r="BA77" s="118" t="n">
        <f aca="false">'EO9904.1'!AW77</f>
        <v>0</v>
      </c>
      <c r="BB77" s="118" t="n">
        <f aca="false">AW77-BA77</f>
        <v>0</v>
      </c>
      <c r="BC77" s="108"/>
      <c r="BD77" s="138" t="n">
        <f aca="false">A77</f>
        <v>38991</v>
      </c>
      <c r="BE77" s="119" t="n">
        <f aca="false">MONTH(BD77)</f>
        <v>10</v>
      </c>
      <c r="BF77" s="139" t="n">
        <f aca="false">VLOOKUP($BE$10:$BE$369,$BS$7:$BU$18,2)</f>
        <v>697.9385</v>
      </c>
      <c r="BG77" s="140" t="n">
        <f aca="false">VLOOKUP($BE$10:$BE$369,$BS$7:$BU$18,3)</f>
        <v>9529.3095</v>
      </c>
      <c r="BH77" s="141" t="n">
        <f aca="false">BF77/BG77</f>
        <v>0.0732412458636169</v>
      </c>
      <c r="BI77" s="36" t="n">
        <f aca="false">BI65</f>
        <v>0.1035</v>
      </c>
      <c r="BJ77" s="36" t="n">
        <f aca="false">BH77/BI77</f>
        <v>0.707644887571178</v>
      </c>
      <c r="BK77" s="31" t="n">
        <v>2.115</v>
      </c>
      <c r="BL77" s="142" t="n">
        <f aca="false">MAX((BJ77*BK77),BK77)</f>
        <v>2.115</v>
      </c>
    </row>
    <row r="78" customFormat="false" ht="12.75" hidden="false" customHeight="false" outlineLevel="0" collapsed="false">
      <c r="A78" s="25" t="n">
        <f aca="false">EDATE(A77,1)</f>
        <v>39022</v>
      </c>
      <c r="B78" s="114" t="n">
        <f aca="false">'EO9904.1 floor'!B78</f>
        <v>0</v>
      </c>
      <c r="C78" s="110"/>
      <c r="D78" s="97" t="n">
        <f aca="false">B78+C78</f>
        <v>0</v>
      </c>
      <c r="E78" s="86" t="n">
        <f aca="false">IF(Z78=0,0,IF(AND(Z78=1,$H$3=1),D78*U78,IF($H$3=2,D78,"N/A")))</f>
        <v>0</v>
      </c>
      <c r="F78" s="86" t="n">
        <f aca="false">E78*Y78</f>
        <v>0</v>
      </c>
      <c r="G78" s="98" t="n">
        <f aca="false">VLOOKUP($A78,[1]!Table,MATCH(G$4,[1]!Curves,0))</f>
        <v>4.633</v>
      </c>
      <c r="H78" s="115" t="n">
        <f aca="false">G78</f>
        <v>4.633</v>
      </c>
      <c r="I78" s="116" t="n">
        <f aca="false">BL78</f>
        <v>2.115</v>
      </c>
      <c r="J78" s="98" t="n">
        <f aca="false">VLOOKUP($A78,[1]!Table,MATCH(J$4,[1]!Curves,0))</f>
        <v>0.0215</v>
      </c>
      <c r="K78" s="115" t="n">
        <f aca="false">J78</f>
        <v>0.0215</v>
      </c>
      <c r="L78" s="103" t="n">
        <f aca="false">L77</f>
        <v>0</v>
      </c>
      <c r="M78" s="98" t="n">
        <f aca="false">VLOOKUP($A78,[1]!Table,MATCH(M$4,[1]!Curves,0))</f>
        <v>0.015</v>
      </c>
      <c r="N78" s="115" t="n">
        <f aca="false">M78</f>
        <v>0.015</v>
      </c>
      <c r="O78" s="103" t="n">
        <f aca="false">O77</f>
        <v>0</v>
      </c>
      <c r="P78" s="102"/>
      <c r="Q78" s="103" t="n">
        <f aca="false">M78+J78+G78</f>
        <v>4.6695</v>
      </c>
      <c r="R78" s="103" t="n">
        <f aca="false">N78+K78+H78</f>
        <v>4.6695</v>
      </c>
      <c r="S78" s="103" t="n">
        <f aca="false">O78+L78+I78</f>
        <v>2.115</v>
      </c>
      <c r="T78" s="102"/>
      <c r="U78" s="37" t="n">
        <f aca="false">A79-A78</f>
        <v>30</v>
      </c>
      <c r="V78" s="104" t="n">
        <f aca="false">CHOOSE(F$3,A79+24,A78)</f>
        <v>39022</v>
      </c>
      <c r="W78" s="37" t="n">
        <f aca="false">V78-C$3</f>
        <v>2092</v>
      </c>
      <c r="X78" s="105" t="n">
        <f aca="false">VLOOKUP($A78,[1]!Table,MATCH(X$4,[1]!Curves,0))</f>
        <v>0.058083043369487</v>
      </c>
      <c r="Y78" s="106" t="n">
        <f aca="false">1/(1+CHOOSE(F$3,(X79+($K$3/10000))/2,(X78+($K$3/10000))/2))^(2*W78/365.25)</f>
        <v>0.720408882398671</v>
      </c>
      <c r="Z78" s="37" t="n">
        <f aca="false">IF(AND(mthbeg&lt;=A78,mthend&gt;=A78),1,0)</f>
        <v>0</v>
      </c>
      <c r="AA78" s="37" t="n">
        <f aca="false">U78*Z78</f>
        <v>0</v>
      </c>
      <c r="AC78" s="90" t="n">
        <f aca="false">F78*G78</f>
        <v>0</v>
      </c>
      <c r="AD78" s="90" t="n">
        <f aca="false">$F78*H78</f>
        <v>0</v>
      </c>
      <c r="AE78" s="90" t="n">
        <f aca="false">$F78*I78</f>
        <v>0</v>
      </c>
      <c r="AF78" s="90" t="n">
        <f aca="false">$F78*J78</f>
        <v>0</v>
      </c>
      <c r="AG78" s="90" t="n">
        <f aca="false">$F78*K78</f>
        <v>0</v>
      </c>
      <c r="AH78" s="90" t="n">
        <f aca="false">$F78*L78</f>
        <v>0</v>
      </c>
      <c r="AI78" s="90" t="n">
        <f aca="false">$F78*M78</f>
        <v>0</v>
      </c>
      <c r="AJ78" s="90" t="n">
        <f aca="false">$F78*N78</f>
        <v>0</v>
      </c>
      <c r="AK78" s="90" t="n">
        <f aca="false">F78*O78</f>
        <v>0</v>
      </c>
      <c r="AL78" s="94"/>
      <c r="AM78" s="90" t="n">
        <f aca="false">-CHOOSE($G$3,AC78-AE78,AE78-AC78)</f>
        <v>-0</v>
      </c>
      <c r="AN78" s="90" t="n">
        <f aca="false">-CHOOSE($G$3,AF78-AH78,AH78-AF78)</f>
        <v>-0</v>
      </c>
      <c r="AO78" s="90" t="n">
        <f aca="false">-CHOOSE($G$3,AI78-AL78,AK78-AI78)</f>
        <v>-0</v>
      </c>
      <c r="AP78" s="107" t="n">
        <f aca="false">SUM(AM78:AO78)</f>
        <v>0</v>
      </c>
      <c r="AR78" s="90" t="n">
        <f aca="false">-CHOOSE($G$3,AD78-AC78,AC78-AD78)</f>
        <v>-0</v>
      </c>
      <c r="AS78" s="90" t="n">
        <f aca="false">-CHOOSE($G$3,AG78-AF78,AF78-AG78)</f>
        <v>-0</v>
      </c>
      <c r="AT78" s="90" t="n">
        <f aca="false">-CHOOSE($G$3,AJ78-AI78,AI78-AJ78:AJ79)</f>
        <v>-0</v>
      </c>
      <c r="AU78" s="107" t="n">
        <f aca="false">AR78+AS78+AT78</f>
        <v>-0</v>
      </c>
      <c r="AV78" s="107"/>
      <c r="AW78" s="91" t="n">
        <f aca="false">AU78+AP78</f>
        <v>0</v>
      </c>
      <c r="AY78" s="91" t="n">
        <f aca="false">AK78+AH78+AE78</f>
        <v>0</v>
      </c>
      <c r="AZ78" s="113"/>
      <c r="BA78" s="118" t="n">
        <f aca="false">'EO9904.1'!AW78</f>
        <v>0</v>
      </c>
      <c r="BB78" s="118" t="n">
        <f aca="false">AW78-BA78</f>
        <v>0</v>
      </c>
      <c r="BC78" s="108"/>
      <c r="BD78" s="138" t="n">
        <f aca="false">A78</f>
        <v>39022</v>
      </c>
      <c r="BE78" s="119" t="n">
        <f aca="false">MONTH(BD78)</f>
        <v>11</v>
      </c>
      <c r="BF78" s="139" t="n">
        <f aca="false">VLOOKUP($BE$10:$BE$369,$BS$7:$BU$18,2)</f>
        <v>632.9505</v>
      </c>
      <c r="BG78" s="140" t="n">
        <f aca="false">VLOOKUP($BE$10:$BE$369,$BS$7:$BU$18,3)</f>
        <v>8729.326</v>
      </c>
      <c r="BH78" s="141" t="n">
        <f aca="false">BF78/BG78</f>
        <v>0.0725085189853146</v>
      </c>
      <c r="BI78" s="36" t="n">
        <f aca="false">BI66</f>
        <v>0.0778</v>
      </c>
      <c r="BJ78" s="36" t="n">
        <f aca="false">BH78/BI78</f>
        <v>0.931986105209699</v>
      </c>
      <c r="BK78" s="31" t="n">
        <v>2.115</v>
      </c>
      <c r="BL78" s="142" t="n">
        <f aca="false">MAX((BJ78*BK78),BK78)</f>
        <v>2.115</v>
      </c>
    </row>
    <row r="79" customFormat="false" ht="12.75" hidden="false" customHeight="false" outlineLevel="0" collapsed="false">
      <c r="A79" s="25" t="n">
        <f aca="false">EDATE(A78,1)</f>
        <v>39052</v>
      </c>
      <c r="B79" s="114" t="n">
        <f aca="false">'EO9904.1 floor'!B79</f>
        <v>0</v>
      </c>
      <c r="C79" s="110"/>
      <c r="D79" s="97" t="n">
        <f aca="false">B79+C79</f>
        <v>0</v>
      </c>
      <c r="E79" s="86" t="n">
        <f aca="false">IF(Z79=0,0,IF(AND(Z79=1,$H$3=1),D79*U79,IF($H$3=2,D79,"N/A")))</f>
        <v>0</v>
      </c>
      <c r="F79" s="86" t="n">
        <f aca="false">E79*Y79</f>
        <v>0</v>
      </c>
      <c r="G79" s="98" t="n">
        <f aca="false">VLOOKUP($A79,[1]!Table,MATCH(G$4,[1]!Curves,0))</f>
        <v>4.773</v>
      </c>
      <c r="H79" s="115" t="n">
        <f aca="false">G79</f>
        <v>4.773</v>
      </c>
      <c r="I79" s="116" t="n">
        <f aca="false">BL79</f>
        <v>2.115</v>
      </c>
      <c r="J79" s="98" t="n">
        <f aca="false">VLOOKUP($A79,[1]!Table,MATCH(J$4,[1]!Curves,0))</f>
        <v>0.0215</v>
      </c>
      <c r="K79" s="115" t="n">
        <f aca="false">J79</f>
        <v>0.0215</v>
      </c>
      <c r="L79" s="103" t="n">
        <f aca="false">L78</f>
        <v>0</v>
      </c>
      <c r="M79" s="98" t="n">
        <f aca="false">VLOOKUP($A79,[1]!Table,MATCH(M$4,[1]!Curves,0))</f>
        <v>0.015</v>
      </c>
      <c r="N79" s="115" t="n">
        <f aca="false">M79</f>
        <v>0.015</v>
      </c>
      <c r="O79" s="103" t="n">
        <f aca="false">O78</f>
        <v>0</v>
      </c>
      <c r="P79" s="102"/>
      <c r="Q79" s="103" t="n">
        <f aca="false">M79+J79+G79</f>
        <v>4.8095</v>
      </c>
      <c r="R79" s="103" t="n">
        <f aca="false">N79+K79+H79</f>
        <v>4.8095</v>
      </c>
      <c r="S79" s="103" t="n">
        <f aca="false">O79+L79+I79</f>
        <v>2.115</v>
      </c>
      <c r="T79" s="102"/>
      <c r="U79" s="37" t="n">
        <f aca="false">A80-A79</f>
        <v>31</v>
      </c>
      <c r="V79" s="104" t="n">
        <f aca="false">CHOOSE(F$3,A80+24,A79)</f>
        <v>39052</v>
      </c>
      <c r="W79" s="37" t="n">
        <f aca="false">V79-C$3</f>
        <v>2122</v>
      </c>
      <c r="X79" s="105" t="n">
        <f aca="false">VLOOKUP($A79,[1]!Table,MATCH(X$4,[1]!Curves,0))</f>
        <v>0.058157898918027</v>
      </c>
      <c r="Y79" s="106" t="n">
        <f aca="false">1/(1+CHOOSE(F$3,(X80+($K$3/10000))/2,(X79+($K$3/10000))/2))^(2*W79/365.25)</f>
        <v>0.71672599625118</v>
      </c>
      <c r="Z79" s="37" t="n">
        <f aca="false">IF(AND(mthbeg&lt;=A79,mthend&gt;=A79),1,0)</f>
        <v>0</v>
      </c>
      <c r="AA79" s="37" t="n">
        <f aca="false">U79*Z79</f>
        <v>0</v>
      </c>
      <c r="AC79" s="90" t="n">
        <f aca="false">F79*G79</f>
        <v>0</v>
      </c>
      <c r="AD79" s="90" t="n">
        <f aca="false">$F79*H79</f>
        <v>0</v>
      </c>
      <c r="AE79" s="90" t="n">
        <f aca="false">$F79*I79</f>
        <v>0</v>
      </c>
      <c r="AF79" s="90" t="n">
        <f aca="false">$F79*J79</f>
        <v>0</v>
      </c>
      <c r="AG79" s="90" t="n">
        <f aca="false">$F79*K79</f>
        <v>0</v>
      </c>
      <c r="AH79" s="90" t="n">
        <f aca="false">$F79*L79</f>
        <v>0</v>
      </c>
      <c r="AI79" s="90" t="n">
        <f aca="false">$F79*M79</f>
        <v>0</v>
      </c>
      <c r="AJ79" s="90" t="n">
        <f aca="false">$F79*N79</f>
        <v>0</v>
      </c>
      <c r="AK79" s="90" t="n">
        <f aca="false">F79*O79</f>
        <v>0</v>
      </c>
      <c r="AL79" s="94"/>
      <c r="AM79" s="90" t="n">
        <f aca="false">-CHOOSE($G$3,AC79-AE79,AE79-AC79)</f>
        <v>-0</v>
      </c>
      <c r="AN79" s="90" t="n">
        <f aca="false">-CHOOSE($G$3,AF79-AH79,AH79-AF79)</f>
        <v>-0</v>
      </c>
      <c r="AO79" s="90" t="n">
        <f aca="false">-CHOOSE($G$3,AI79-AL79,AK79-AI79)</f>
        <v>-0</v>
      </c>
      <c r="AP79" s="107" t="n">
        <f aca="false">SUM(AM79:AO79)</f>
        <v>0</v>
      </c>
      <c r="AR79" s="90" t="n">
        <f aca="false">-CHOOSE($G$3,AD79-AC79,AC79-AD79)</f>
        <v>-0</v>
      </c>
      <c r="AS79" s="90" t="n">
        <f aca="false">-CHOOSE($G$3,AG79-AF79,AF79-AG79)</f>
        <v>-0</v>
      </c>
      <c r="AT79" s="90" t="n">
        <f aca="false">-CHOOSE($G$3,AJ79-AI79,AI79-AJ79:AJ80)</f>
        <v>-0</v>
      </c>
      <c r="AU79" s="107" t="n">
        <f aca="false">AR79+AS79+AT79</f>
        <v>-0</v>
      </c>
      <c r="AV79" s="107"/>
      <c r="AW79" s="91" t="n">
        <f aca="false">AU79+AP79</f>
        <v>0</v>
      </c>
      <c r="AY79" s="91" t="n">
        <f aca="false">AK79+AH79+AE79</f>
        <v>0</v>
      </c>
      <c r="AZ79" s="113"/>
      <c r="BA79" s="118" t="n">
        <f aca="false">'EO9904.1'!AW79</f>
        <v>0</v>
      </c>
      <c r="BB79" s="118" t="n">
        <f aca="false">AW79-BA79</f>
        <v>0</v>
      </c>
      <c r="BC79" s="108"/>
      <c r="BD79" s="138" t="n">
        <f aca="false">A79</f>
        <v>39052</v>
      </c>
      <c r="BE79" s="119" t="n">
        <f aca="false">MONTH(BD79)</f>
        <v>12</v>
      </c>
      <c r="BF79" s="139" t="n">
        <f aca="false">VLOOKUP($BE$10:$BE$369,$BS$7:$BU$18,2)</f>
        <v>668.964</v>
      </c>
      <c r="BG79" s="140" t="n">
        <f aca="false">VLOOKUP($BE$10:$BE$369,$BS$7:$BU$18,3)</f>
        <v>9251.2415</v>
      </c>
      <c r="BH79" s="141" t="n">
        <f aca="false">BF79/BG79</f>
        <v>0.0723107271602411</v>
      </c>
      <c r="BI79" s="36" t="n">
        <f aca="false">BI67</f>
        <v>0.0779</v>
      </c>
      <c r="BJ79" s="36" t="n">
        <f aca="false">BH79/BI79</f>
        <v>0.928250669579475</v>
      </c>
      <c r="BK79" s="31" t="n">
        <v>2.115</v>
      </c>
      <c r="BL79" s="142" t="n">
        <f aca="false">MAX((BJ79*BK79),BK79)</f>
        <v>2.115</v>
      </c>
    </row>
    <row r="80" customFormat="false" ht="12.75" hidden="false" customHeight="false" outlineLevel="0" collapsed="false">
      <c r="A80" s="25" t="n">
        <f aca="false">EDATE(A79,1)</f>
        <v>39083</v>
      </c>
      <c r="B80" s="114" t="n">
        <f aca="false">'EO9904.1 floor'!B80</f>
        <v>0</v>
      </c>
      <c r="C80" s="110"/>
      <c r="D80" s="97" t="n">
        <f aca="false">B80+C80</f>
        <v>0</v>
      </c>
      <c r="E80" s="86" t="n">
        <f aca="false">IF(Z80=0,0,IF(AND(Z80=1,$H$3=1),D80*U80,IF($H$3=2,D80,"N/A")))</f>
        <v>0</v>
      </c>
      <c r="F80" s="86" t="n">
        <f aca="false">E80*Y80</f>
        <v>0</v>
      </c>
      <c r="G80" s="98" t="n">
        <f aca="false">VLOOKUP($A80,[1]!Table,MATCH(G$4,[1]!Curves,0))</f>
        <v>4.833</v>
      </c>
      <c r="H80" s="115" t="n">
        <f aca="false">G80</f>
        <v>4.833</v>
      </c>
      <c r="I80" s="116" t="n">
        <f aca="false">BL80</f>
        <v>2.115</v>
      </c>
      <c r="J80" s="98" t="n">
        <f aca="false">VLOOKUP($A80,[1]!Table,MATCH(J$4,[1]!Curves,0))</f>
        <v>0.0215</v>
      </c>
      <c r="K80" s="115" t="n">
        <f aca="false">J80</f>
        <v>0.0215</v>
      </c>
      <c r="L80" s="103" t="n">
        <f aca="false">L79</f>
        <v>0</v>
      </c>
      <c r="M80" s="98" t="n">
        <f aca="false">VLOOKUP($A80,[1]!Table,MATCH(M$4,[1]!Curves,0))</f>
        <v>0.015</v>
      </c>
      <c r="N80" s="115" t="n">
        <f aca="false">M80</f>
        <v>0.015</v>
      </c>
      <c r="O80" s="103" t="n">
        <f aca="false">O79</f>
        <v>0</v>
      </c>
      <c r="P80" s="102"/>
      <c r="Q80" s="103" t="n">
        <f aca="false">M80+J80+G80</f>
        <v>4.8695</v>
      </c>
      <c r="R80" s="103" t="n">
        <f aca="false">N80+K80+H80</f>
        <v>4.8695</v>
      </c>
      <c r="S80" s="103" t="n">
        <f aca="false">O80+L80+I80</f>
        <v>2.115</v>
      </c>
      <c r="T80" s="102"/>
      <c r="U80" s="37" t="n">
        <f aca="false">A81-A80</f>
        <v>31</v>
      </c>
      <c r="V80" s="104" t="n">
        <f aca="false">CHOOSE(F$3,A81+24,A80)</f>
        <v>39083</v>
      </c>
      <c r="W80" s="37" t="n">
        <f aca="false">V80-C$3</f>
        <v>2153</v>
      </c>
      <c r="X80" s="105" t="n">
        <f aca="false">VLOOKUP($A80,[1]!Table,MATCH(X$4,[1]!Curves,0))</f>
        <v>0.058235249653475</v>
      </c>
      <c r="Y80" s="106" t="n">
        <f aca="false">1/(1+CHOOSE(F$3,(X81+($K$3/10000))/2,(X80+($K$3/10000))/2))^(2*W80/365.25)</f>
        <v>0.712931187530533</v>
      </c>
      <c r="Z80" s="37" t="n">
        <f aca="false">IF(AND(mthbeg&lt;=A80,mthend&gt;=A80),1,0)</f>
        <v>0</v>
      </c>
      <c r="AA80" s="37" t="n">
        <f aca="false">U80*Z80</f>
        <v>0</v>
      </c>
      <c r="AC80" s="90" t="n">
        <f aca="false">F80*G80</f>
        <v>0</v>
      </c>
      <c r="AD80" s="90" t="n">
        <f aca="false">$F80*H80</f>
        <v>0</v>
      </c>
      <c r="AE80" s="90" t="n">
        <f aca="false">$F80*I80</f>
        <v>0</v>
      </c>
      <c r="AF80" s="90" t="n">
        <f aca="false">$F80*J80</f>
        <v>0</v>
      </c>
      <c r="AG80" s="90" t="n">
        <f aca="false">$F80*K80</f>
        <v>0</v>
      </c>
      <c r="AH80" s="90" t="n">
        <f aca="false">$F80*L80</f>
        <v>0</v>
      </c>
      <c r="AI80" s="90" t="n">
        <f aca="false">$F80*M80</f>
        <v>0</v>
      </c>
      <c r="AJ80" s="90" t="n">
        <f aca="false">$F80*N80</f>
        <v>0</v>
      </c>
      <c r="AK80" s="90" t="n">
        <f aca="false">F80*O80</f>
        <v>0</v>
      </c>
      <c r="AL80" s="94"/>
      <c r="AM80" s="90" t="n">
        <f aca="false">-CHOOSE($G$3,AC80-AE80,AE80-AC80)</f>
        <v>-0</v>
      </c>
      <c r="AN80" s="90" t="n">
        <f aca="false">-CHOOSE($G$3,AF80-AH80,AH80-AF80)</f>
        <v>-0</v>
      </c>
      <c r="AO80" s="90" t="n">
        <f aca="false">-CHOOSE($G$3,AI80-AL80,AK80-AI80)</f>
        <v>-0</v>
      </c>
      <c r="AP80" s="107" t="n">
        <f aca="false">SUM(AM80:AO80)</f>
        <v>0</v>
      </c>
      <c r="AR80" s="90" t="n">
        <f aca="false">-CHOOSE($G$3,AD80-AC80,AC80-AD80)</f>
        <v>-0</v>
      </c>
      <c r="AS80" s="90" t="n">
        <f aca="false">-CHOOSE($G$3,AG80-AF80,AF80-AG80)</f>
        <v>-0</v>
      </c>
      <c r="AT80" s="90" t="n">
        <f aca="false">-CHOOSE($G$3,AJ80-AI80,AI80-AJ80:AJ81)</f>
        <v>-0</v>
      </c>
      <c r="AU80" s="107" t="n">
        <f aca="false">AR80+AS80+AT80</f>
        <v>-0</v>
      </c>
      <c r="AV80" s="107"/>
      <c r="AW80" s="91" t="n">
        <f aca="false">AU80+AP80</f>
        <v>0</v>
      </c>
      <c r="AY80" s="91" t="n">
        <f aca="false">AK80+AH80+AE80</f>
        <v>0</v>
      </c>
      <c r="AZ80" s="113"/>
      <c r="BA80" s="118" t="n">
        <f aca="false">'EO9904.1'!AW80</f>
        <v>0</v>
      </c>
      <c r="BB80" s="118" t="n">
        <f aca="false">AW80-BA80</f>
        <v>0</v>
      </c>
      <c r="BC80" s="108"/>
      <c r="BD80" s="138" t="n">
        <f aca="false">A80</f>
        <v>39083</v>
      </c>
      <c r="BE80" s="119" t="n">
        <f aca="false">MONTH(BD80)</f>
        <v>1</v>
      </c>
      <c r="BF80" s="139" t="n">
        <f aca="false">VLOOKUP($BE$10:$BE$369,$BS$7:$BU$18,2)</f>
        <v>682.4905</v>
      </c>
      <c r="BG80" s="140" t="n">
        <f aca="false">VLOOKUP($BE$10:$BE$369,$BS$7:$BU$18,3)</f>
        <v>9457.078</v>
      </c>
      <c r="BH80" s="141" t="n">
        <f aca="false">BF80/BG80</f>
        <v>0.0721671641071375</v>
      </c>
      <c r="BI80" s="36" t="n">
        <f aca="false">BI68</f>
        <v>0.0779</v>
      </c>
      <c r="BJ80" s="36" t="n">
        <f aca="false">BH80/BI80</f>
        <v>0.926407754905488</v>
      </c>
      <c r="BK80" s="31" t="n">
        <v>2.115</v>
      </c>
      <c r="BL80" s="142" t="n">
        <f aca="false">MAX((BJ80*BK80),BK80)</f>
        <v>2.115</v>
      </c>
    </row>
    <row r="81" customFormat="false" ht="12.75" hidden="false" customHeight="false" outlineLevel="0" collapsed="false">
      <c r="A81" s="25" t="n">
        <f aca="false">EDATE(A80,1)</f>
        <v>39114</v>
      </c>
      <c r="B81" s="114" t="n">
        <f aca="false">'EO9904.1 floor'!B81</f>
        <v>0</v>
      </c>
      <c r="C81" s="110"/>
      <c r="D81" s="97" t="n">
        <f aca="false">B81+C81</f>
        <v>0</v>
      </c>
      <c r="E81" s="86" t="n">
        <f aca="false">IF(Z81=0,0,IF(AND(Z81=1,$H$3=1),D81*U81,IF($H$3=2,D81,"N/A")))</f>
        <v>0</v>
      </c>
      <c r="F81" s="86" t="n">
        <f aca="false">E81*Y81</f>
        <v>0</v>
      </c>
      <c r="G81" s="98" t="n">
        <f aca="false">VLOOKUP($A81,[1]!Table,MATCH(G$4,[1]!Curves,0))</f>
        <v>4.713</v>
      </c>
      <c r="H81" s="115" t="n">
        <f aca="false">G81</f>
        <v>4.713</v>
      </c>
      <c r="I81" s="116" t="n">
        <f aca="false">BL81</f>
        <v>2.26151966918453</v>
      </c>
      <c r="J81" s="98" t="n">
        <f aca="false">VLOOKUP($A81,[1]!Table,MATCH(J$4,[1]!Curves,0))</f>
        <v>0.0215</v>
      </c>
      <c r="K81" s="115" t="n">
        <f aca="false">J81</f>
        <v>0.0215</v>
      </c>
      <c r="L81" s="103" t="n">
        <f aca="false">L80</f>
        <v>0</v>
      </c>
      <c r="M81" s="98" t="n">
        <f aca="false">VLOOKUP($A81,[1]!Table,MATCH(M$4,[1]!Curves,0))</f>
        <v>0.015</v>
      </c>
      <c r="N81" s="115" t="n">
        <f aca="false">M81</f>
        <v>0.015</v>
      </c>
      <c r="O81" s="103" t="n">
        <f aca="false">O80</f>
        <v>0</v>
      </c>
      <c r="P81" s="102"/>
      <c r="Q81" s="103" t="n">
        <f aca="false">M81+J81+G81</f>
        <v>4.7495</v>
      </c>
      <c r="R81" s="103" t="n">
        <f aca="false">N81+K81+H81</f>
        <v>4.7495</v>
      </c>
      <c r="S81" s="103" t="n">
        <f aca="false">O81+L81+I81</f>
        <v>2.26151966918453</v>
      </c>
      <c r="T81" s="102"/>
      <c r="U81" s="37" t="n">
        <f aca="false">A82-A81</f>
        <v>28</v>
      </c>
      <c r="V81" s="104" t="n">
        <f aca="false">CHOOSE(F$3,A82+24,A81)</f>
        <v>39114</v>
      </c>
      <c r="W81" s="37" t="n">
        <f aca="false">V81-C$3</f>
        <v>2184</v>
      </c>
      <c r="X81" s="105" t="n">
        <f aca="false">VLOOKUP($A81,[1]!Table,MATCH(X$4,[1]!Curves,0))</f>
        <v>0.058312600390914</v>
      </c>
      <c r="Y81" s="106" t="n">
        <f aca="false">1/(1+CHOOSE(F$3,(X82+($K$3/10000))/2,(X81+($K$3/10000))/2))^(2*W81/365.25)</f>
        <v>0.709147435027235</v>
      </c>
      <c r="Z81" s="37" t="n">
        <f aca="false">IF(AND(mthbeg&lt;=A81,mthend&gt;=A81),1,0)</f>
        <v>0</v>
      </c>
      <c r="AA81" s="37" t="n">
        <f aca="false">U81*Z81</f>
        <v>0</v>
      </c>
      <c r="AC81" s="90" t="n">
        <f aca="false">F81*G81</f>
        <v>0</v>
      </c>
      <c r="AD81" s="90" t="n">
        <f aca="false">$F81*H81</f>
        <v>0</v>
      </c>
      <c r="AE81" s="90" t="n">
        <f aca="false">$F81*I81</f>
        <v>0</v>
      </c>
      <c r="AF81" s="90" t="n">
        <f aca="false">$F81*J81</f>
        <v>0</v>
      </c>
      <c r="AG81" s="90" t="n">
        <f aca="false">$F81*K81</f>
        <v>0</v>
      </c>
      <c r="AH81" s="90" t="n">
        <f aca="false">$F81*L81</f>
        <v>0</v>
      </c>
      <c r="AI81" s="90" t="n">
        <f aca="false">$F81*M81</f>
        <v>0</v>
      </c>
      <c r="AJ81" s="90" t="n">
        <f aca="false">$F81*N81</f>
        <v>0</v>
      </c>
      <c r="AK81" s="90" t="n">
        <f aca="false">F81*O81</f>
        <v>0</v>
      </c>
      <c r="AL81" s="94"/>
      <c r="AM81" s="90" t="n">
        <f aca="false">-CHOOSE($G$3,AC81-AE81,AE81-AC81)</f>
        <v>-0</v>
      </c>
      <c r="AN81" s="90" t="n">
        <f aca="false">-CHOOSE($G$3,AF81-AH81,AH81-AF81)</f>
        <v>-0</v>
      </c>
      <c r="AO81" s="90" t="n">
        <f aca="false">-CHOOSE($G$3,AI81-AL81,AK81-AI81)</f>
        <v>-0</v>
      </c>
      <c r="AP81" s="107" t="n">
        <f aca="false">SUM(AM81:AO81)</f>
        <v>0</v>
      </c>
      <c r="AR81" s="90" t="n">
        <f aca="false">-CHOOSE($G$3,AD81-AC81,AC81-AD81)</f>
        <v>-0</v>
      </c>
      <c r="AS81" s="90" t="n">
        <f aca="false">-CHOOSE($G$3,AG81-AF81,AF81-AG81)</f>
        <v>-0</v>
      </c>
      <c r="AT81" s="90" t="n">
        <f aca="false">-CHOOSE($G$3,AJ81-AI81,AI81-AJ81:AJ82)</f>
        <v>-0</v>
      </c>
      <c r="AU81" s="107" t="n">
        <f aca="false">AR81+AS81+AT81</f>
        <v>-0</v>
      </c>
      <c r="AV81" s="107"/>
      <c r="AW81" s="91" t="n">
        <f aca="false">AU81+AP81</f>
        <v>0</v>
      </c>
      <c r="AY81" s="91" t="n">
        <f aca="false">AK81+AH81+AE81</f>
        <v>0</v>
      </c>
      <c r="AZ81" s="113"/>
      <c r="BA81" s="118" t="n">
        <f aca="false">'EO9904.1'!AW81</f>
        <v>0</v>
      </c>
      <c r="BB81" s="118" t="n">
        <f aca="false">AW81-BA81</f>
        <v>0</v>
      </c>
      <c r="BC81" s="108"/>
      <c r="BD81" s="138" t="n">
        <f aca="false">A81</f>
        <v>39114</v>
      </c>
      <c r="BE81" s="119" t="n">
        <f aca="false">MONTH(BD81)</f>
        <v>2</v>
      </c>
      <c r="BF81" s="139" t="n">
        <f aca="false">VLOOKUP($BE$10:$BE$369,$BS$7:$BU$18,2)</f>
        <v>627.083</v>
      </c>
      <c r="BG81" s="140" t="n">
        <f aca="false">VLOOKUP($BE$10:$BE$369,$BS$7:$BU$18,3)</f>
        <v>8701.1195</v>
      </c>
      <c r="BH81" s="141" t="n">
        <f aca="false">BF81/BG81</f>
        <v>0.0720692320108924</v>
      </c>
      <c r="BI81" s="36" t="n">
        <f aca="false">BI69</f>
        <v>0.0674</v>
      </c>
      <c r="BJ81" s="36" t="n">
        <f aca="false">BH81/BI81</f>
        <v>1.06927643933075</v>
      </c>
      <c r="BK81" s="31" t="n">
        <v>2.115</v>
      </c>
      <c r="BL81" s="142" t="n">
        <f aca="false">MAX((BJ81*BK81),BK81)</f>
        <v>2.26151966918453</v>
      </c>
    </row>
    <row r="82" customFormat="false" ht="12.75" hidden="false" customHeight="false" outlineLevel="0" collapsed="false">
      <c r="A82" s="25" t="n">
        <f aca="false">EDATE(A81,1)</f>
        <v>39142</v>
      </c>
      <c r="B82" s="114" t="n">
        <f aca="false">'EO9904.1 floor'!B82</f>
        <v>0</v>
      </c>
      <c r="C82" s="110"/>
      <c r="D82" s="97" t="n">
        <f aca="false">B82+C82</f>
        <v>0</v>
      </c>
      <c r="E82" s="86" t="n">
        <f aca="false">IF(Z82=0,0,IF(AND(Z82=1,$H$3=1),D82*U82,IF($H$3=2,D82,"N/A")))</f>
        <v>0</v>
      </c>
      <c r="F82" s="86" t="n">
        <f aca="false">E82*Y82</f>
        <v>0</v>
      </c>
      <c r="G82" s="98" t="n">
        <f aca="false">VLOOKUP($A82,[1]!Table,MATCH(G$4,[1]!Curves,0))</f>
        <v>4.588</v>
      </c>
      <c r="H82" s="115" t="n">
        <f aca="false">G82</f>
        <v>4.588</v>
      </c>
      <c r="I82" s="116" t="n">
        <f aca="false">BL82</f>
        <v>2.13524532991486</v>
      </c>
      <c r="J82" s="98" t="n">
        <f aca="false">VLOOKUP($A82,[1]!Table,MATCH(J$4,[1]!Curves,0))</f>
        <v>0.0215</v>
      </c>
      <c r="K82" s="115" t="n">
        <f aca="false">J82</f>
        <v>0.0215</v>
      </c>
      <c r="L82" s="103" t="n">
        <f aca="false">L81</f>
        <v>0</v>
      </c>
      <c r="M82" s="98" t="n">
        <f aca="false">VLOOKUP($A82,[1]!Table,MATCH(M$4,[1]!Curves,0))</f>
        <v>0.015</v>
      </c>
      <c r="N82" s="115" t="n">
        <f aca="false">M82</f>
        <v>0.015</v>
      </c>
      <c r="O82" s="103" t="n">
        <f aca="false">O81</f>
        <v>0</v>
      </c>
      <c r="P82" s="102"/>
      <c r="Q82" s="103" t="n">
        <f aca="false">M82+J82+G82</f>
        <v>4.6245</v>
      </c>
      <c r="R82" s="103" t="n">
        <f aca="false">N82+K82+H82</f>
        <v>4.6245</v>
      </c>
      <c r="S82" s="103" t="n">
        <f aca="false">O82+L82+I82</f>
        <v>2.13524532991486</v>
      </c>
      <c r="T82" s="102"/>
      <c r="U82" s="37" t="n">
        <f aca="false">A83-A82</f>
        <v>31</v>
      </c>
      <c r="V82" s="104" t="n">
        <f aca="false">CHOOSE(F$3,A83+24,A82)</f>
        <v>39142</v>
      </c>
      <c r="W82" s="37" t="n">
        <f aca="false">V82-C$3</f>
        <v>2212</v>
      </c>
      <c r="X82" s="105" t="n">
        <f aca="false">VLOOKUP($A82,[1]!Table,MATCH(X$4,[1]!Curves,0))</f>
        <v>0.058382465574827</v>
      </c>
      <c r="Y82" s="106" t="n">
        <f aca="false">1/(1+CHOOSE(F$3,(X83+($K$3/10000))/2,(X82+($K$3/10000))/2))^(2*W82/365.25)</f>
        <v>0.705739386792565</v>
      </c>
      <c r="Z82" s="37" t="n">
        <f aca="false">IF(AND(mthbeg&lt;=A82,mthend&gt;=A82),1,0)</f>
        <v>0</v>
      </c>
      <c r="AA82" s="37" t="n">
        <f aca="false">U82*Z82</f>
        <v>0</v>
      </c>
      <c r="AC82" s="90" t="n">
        <f aca="false">F82*G82</f>
        <v>0</v>
      </c>
      <c r="AD82" s="90" t="n">
        <f aca="false">$F82*H82</f>
        <v>0</v>
      </c>
      <c r="AE82" s="90" t="n">
        <f aca="false">$F82*I82</f>
        <v>0</v>
      </c>
      <c r="AF82" s="90" t="n">
        <f aca="false">$F82*J82</f>
        <v>0</v>
      </c>
      <c r="AG82" s="90" t="n">
        <f aca="false">$F82*K82</f>
        <v>0</v>
      </c>
      <c r="AH82" s="90" t="n">
        <f aca="false">$F82*L82</f>
        <v>0</v>
      </c>
      <c r="AI82" s="90" t="n">
        <f aca="false">$F82*M82</f>
        <v>0</v>
      </c>
      <c r="AJ82" s="90" t="n">
        <f aca="false">$F82*N82</f>
        <v>0</v>
      </c>
      <c r="AK82" s="90" t="n">
        <f aca="false">F82*O82</f>
        <v>0</v>
      </c>
      <c r="AL82" s="94"/>
      <c r="AM82" s="90" t="n">
        <f aca="false">-CHOOSE($G$3,AC82-AE82,AE82-AC82)</f>
        <v>-0</v>
      </c>
      <c r="AN82" s="90" t="n">
        <f aca="false">-CHOOSE($G$3,AF82-AH82,AH82-AF82)</f>
        <v>-0</v>
      </c>
      <c r="AO82" s="90" t="n">
        <f aca="false">-CHOOSE($G$3,AI82-AL82,AK82-AI82)</f>
        <v>-0</v>
      </c>
      <c r="AP82" s="107" t="n">
        <f aca="false">SUM(AM82:AO82)</f>
        <v>0</v>
      </c>
      <c r="AR82" s="90" t="n">
        <f aca="false">-CHOOSE($G$3,AD82-AC82,AC82-AD82)</f>
        <v>-0</v>
      </c>
      <c r="AS82" s="90" t="n">
        <f aca="false">-CHOOSE($G$3,AG82-AF82,AF82-AG82)</f>
        <v>-0</v>
      </c>
      <c r="AT82" s="90" t="n">
        <f aca="false">-CHOOSE($G$3,AJ82-AI82,AI82-AJ82:AJ83)</f>
        <v>-0</v>
      </c>
      <c r="AU82" s="107" t="n">
        <f aca="false">AR82+AS82+AT82</f>
        <v>-0</v>
      </c>
      <c r="AV82" s="107"/>
      <c r="AW82" s="91" t="n">
        <f aca="false">AU82+AP82</f>
        <v>0</v>
      </c>
      <c r="AY82" s="91" t="n">
        <f aca="false">AK82+AH82+AE82</f>
        <v>0</v>
      </c>
      <c r="AZ82" s="113"/>
      <c r="BA82" s="118" t="n">
        <f aca="false">'EO9904.1'!AW82</f>
        <v>0</v>
      </c>
      <c r="BB82" s="118" t="n">
        <f aca="false">AW82-BA82</f>
        <v>0</v>
      </c>
      <c r="BC82" s="108"/>
      <c r="BD82" s="138" t="n">
        <f aca="false">A82</f>
        <v>39142</v>
      </c>
      <c r="BE82" s="119" t="n">
        <f aca="false">MONTH(BD82)</f>
        <v>3</v>
      </c>
      <c r="BF82" s="139" t="n">
        <f aca="false">VLOOKUP($BE$10:$BE$369,$BS$7:$BU$18,2)</f>
        <v>669.6575</v>
      </c>
      <c r="BG82" s="140" t="n">
        <f aca="false">VLOOKUP($BE$10:$BE$369,$BS$7:$BU$18,3)</f>
        <v>9290.03</v>
      </c>
      <c r="BH82" s="141" t="n">
        <f aca="false">BF82/BG82</f>
        <v>0.0720834593645015</v>
      </c>
      <c r="BI82" s="36" t="n">
        <f aca="false">BI70</f>
        <v>0.0714</v>
      </c>
      <c r="BJ82" s="36" t="n">
        <f aca="false">BH82/BI82</f>
        <v>1.00957226000702</v>
      </c>
      <c r="BK82" s="31" t="n">
        <v>2.115</v>
      </c>
      <c r="BL82" s="142" t="n">
        <f aca="false">MAX((BJ82*BK82),BK82)</f>
        <v>2.13524532991486</v>
      </c>
    </row>
    <row r="83" customFormat="false" ht="12.75" hidden="false" customHeight="false" outlineLevel="0" collapsed="false">
      <c r="A83" s="25" t="n">
        <f aca="false">EDATE(A82,1)</f>
        <v>39173</v>
      </c>
      <c r="B83" s="114" t="n">
        <f aca="false">'EO9904.1 floor'!B83</f>
        <v>0</v>
      </c>
      <c r="C83" s="110"/>
      <c r="D83" s="97" t="n">
        <f aca="false">B83+C83</f>
        <v>0</v>
      </c>
      <c r="E83" s="86" t="n">
        <f aca="false">IF(Z83=0,0,IF(AND(Z83=1,$H$3=1),D83*U83,IF($H$3=2,D83,"N/A")))</f>
        <v>0</v>
      </c>
      <c r="F83" s="86" t="n">
        <f aca="false">E83*Y83</f>
        <v>0</v>
      </c>
      <c r="G83" s="98" t="n">
        <f aca="false">VLOOKUP($A83,[1]!Table,MATCH(G$4,[1]!Curves,0))</f>
        <v>4.458</v>
      </c>
      <c r="H83" s="115" t="n">
        <f aca="false">G83</f>
        <v>4.458</v>
      </c>
      <c r="I83" s="116" t="n">
        <f aca="false">BL83</f>
        <v>2.115</v>
      </c>
      <c r="J83" s="98" t="n">
        <f aca="false">VLOOKUP($A83,[1]!Table,MATCH(J$4,[1]!Curves,0))</f>
        <v>0.013</v>
      </c>
      <c r="K83" s="115" t="n">
        <f aca="false">J83</f>
        <v>0.013</v>
      </c>
      <c r="L83" s="103" t="n">
        <f aca="false">L82</f>
        <v>0</v>
      </c>
      <c r="M83" s="98" t="n">
        <f aca="false">VLOOKUP($A83,[1]!Table,MATCH(M$4,[1]!Curves,0))</f>
        <v>0.01</v>
      </c>
      <c r="N83" s="115" t="n">
        <f aca="false">M83</f>
        <v>0.01</v>
      </c>
      <c r="O83" s="103" t="n">
        <f aca="false">O82</f>
        <v>0</v>
      </c>
      <c r="P83" s="102"/>
      <c r="Q83" s="103" t="n">
        <f aca="false">M83+J83+G83</f>
        <v>4.481</v>
      </c>
      <c r="R83" s="103" t="n">
        <f aca="false">N83+K83+H83</f>
        <v>4.481</v>
      </c>
      <c r="S83" s="103" t="n">
        <f aca="false">O83+L83+I83</f>
        <v>2.115</v>
      </c>
      <c r="T83" s="102"/>
      <c r="U83" s="37" t="n">
        <f aca="false">A84-A83</f>
        <v>30</v>
      </c>
      <c r="V83" s="104" t="n">
        <f aca="false">CHOOSE(F$3,A84+24,A83)</f>
        <v>39173</v>
      </c>
      <c r="W83" s="37" t="n">
        <f aca="false">V83-C$3</f>
        <v>2243</v>
      </c>
      <c r="X83" s="105" t="n">
        <f aca="false">VLOOKUP($A83,[1]!Table,MATCH(X$4,[1]!Curves,0))</f>
        <v>0.058459816316051</v>
      </c>
      <c r="Y83" s="106" t="n">
        <f aca="false">1/(1+CHOOSE(F$3,(X84+($K$3/10000))/2,(X83+($K$3/10000))/2))^(2*W83/365.25)</f>
        <v>0.701976781211768</v>
      </c>
      <c r="Z83" s="37" t="n">
        <f aca="false">IF(AND(mthbeg&lt;=A83,mthend&gt;=A83),1,0)</f>
        <v>0</v>
      </c>
      <c r="AA83" s="37" t="n">
        <f aca="false">U83*Z83</f>
        <v>0</v>
      </c>
      <c r="AC83" s="90" t="n">
        <f aca="false">F83*G83</f>
        <v>0</v>
      </c>
      <c r="AD83" s="90" t="n">
        <f aca="false">$F83*H83</f>
        <v>0</v>
      </c>
      <c r="AE83" s="90" t="n">
        <f aca="false">$F83*I83</f>
        <v>0</v>
      </c>
      <c r="AF83" s="90" t="n">
        <f aca="false">$F83*J83</f>
        <v>0</v>
      </c>
      <c r="AG83" s="90" t="n">
        <f aca="false">$F83*K83</f>
        <v>0</v>
      </c>
      <c r="AH83" s="90" t="n">
        <f aca="false">$F83*L83</f>
        <v>0</v>
      </c>
      <c r="AI83" s="90" t="n">
        <f aca="false">$F83*M83</f>
        <v>0</v>
      </c>
      <c r="AJ83" s="90" t="n">
        <f aca="false">$F83*N83</f>
        <v>0</v>
      </c>
      <c r="AK83" s="90" t="n">
        <f aca="false">F83*O83</f>
        <v>0</v>
      </c>
      <c r="AL83" s="94"/>
      <c r="AM83" s="90" t="n">
        <f aca="false">-CHOOSE($G$3,AC83-AE83,AE83-AC83)</f>
        <v>-0</v>
      </c>
      <c r="AN83" s="90" t="n">
        <f aca="false">-CHOOSE($G$3,AF83-AH83,AH83-AF83)</f>
        <v>-0</v>
      </c>
      <c r="AO83" s="90" t="n">
        <f aca="false">-CHOOSE($G$3,AI83-AL83,AK83-AI83)</f>
        <v>-0</v>
      </c>
      <c r="AP83" s="107" t="n">
        <f aca="false">SUM(AM83:AO83)</f>
        <v>0</v>
      </c>
      <c r="AR83" s="90" t="n">
        <f aca="false">-CHOOSE($G$3,AD83-AC83,AC83-AD83)</f>
        <v>-0</v>
      </c>
      <c r="AS83" s="90" t="n">
        <f aca="false">-CHOOSE($G$3,AG83-AF83,AF83-AG83)</f>
        <v>-0</v>
      </c>
      <c r="AT83" s="90" t="n">
        <f aca="false">-CHOOSE($G$3,AJ83-AI83,AI83-AJ83:AJ84)</f>
        <v>-0</v>
      </c>
      <c r="AU83" s="107" t="n">
        <f aca="false">AR83+AS83+AT83</f>
        <v>-0</v>
      </c>
      <c r="AV83" s="107"/>
      <c r="AW83" s="91" t="n">
        <f aca="false">AU83+AP83</f>
        <v>0</v>
      </c>
      <c r="AY83" s="91" t="n">
        <f aca="false">AK83+AH83+AE83</f>
        <v>0</v>
      </c>
      <c r="AZ83" s="113"/>
      <c r="BA83" s="118" t="n">
        <f aca="false">'EO9904.1'!AW83</f>
        <v>0</v>
      </c>
      <c r="BB83" s="118" t="n">
        <f aca="false">AW83-BA83</f>
        <v>0</v>
      </c>
      <c r="BC83" s="108"/>
      <c r="BD83" s="138" t="n">
        <f aca="false">A83</f>
        <v>39173</v>
      </c>
      <c r="BE83" s="119" t="n">
        <f aca="false">MONTH(BD83)</f>
        <v>4</v>
      </c>
      <c r="BF83" s="139" t="n">
        <f aca="false">VLOOKUP($BE$10:$BE$369,$BS$7:$BU$18,2)</f>
        <v>631.2795</v>
      </c>
      <c r="BG83" s="140" t="n">
        <f aca="false">VLOOKUP($BE$10:$BE$369,$BS$7:$BU$18,3)</f>
        <v>8727.106</v>
      </c>
      <c r="BH83" s="141" t="n">
        <f aca="false">BF83/BG83</f>
        <v>0.0723354912842814</v>
      </c>
      <c r="BI83" s="36" t="n">
        <f aca="false">BI71</f>
        <v>0.0749</v>
      </c>
      <c r="BJ83" s="36" t="n">
        <f aca="false">BH83/BI83</f>
        <v>0.965760898321514</v>
      </c>
      <c r="BK83" s="31" t="n">
        <v>2.115</v>
      </c>
      <c r="BL83" s="142" t="n">
        <f aca="false">MAX((BJ83*BK83),BK83)</f>
        <v>2.115</v>
      </c>
    </row>
    <row r="84" customFormat="false" ht="12.75" hidden="false" customHeight="false" outlineLevel="0" collapsed="false">
      <c r="A84" s="25" t="n">
        <f aca="false">EDATE(A83,1)</f>
        <v>39203</v>
      </c>
      <c r="B84" s="114" t="n">
        <f aca="false">'EO9904.1 floor'!B84</f>
        <v>0</v>
      </c>
      <c r="C84" s="110"/>
      <c r="D84" s="97" t="n">
        <f aca="false">B84+C84</f>
        <v>0</v>
      </c>
      <c r="E84" s="86" t="n">
        <f aca="false">IF(Z84=0,0,IF(AND(Z84=1,$H$3=1),D84*U84,IF($H$3=2,D84,"N/A")))</f>
        <v>0</v>
      </c>
      <c r="F84" s="86" t="n">
        <f aca="false">E84*Y84</f>
        <v>0</v>
      </c>
      <c r="G84" s="98" t="n">
        <f aca="false">VLOOKUP($A84,[1]!Table,MATCH(G$4,[1]!Curves,0))</f>
        <v>4.448</v>
      </c>
      <c r="H84" s="115" t="n">
        <f aca="false">G84</f>
        <v>4.448</v>
      </c>
      <c r="I84" s="116" t="n">
        <f aca="false">BL84</f>
        <v>2.15930673749763</v>
      </c>
      <c r="J84" s="98" t="n">
        <f aca="false">VLOOKUP($A84,[1]!Table,MATCH(J$4,[1]!Curves,0))</f>
        <v>0.013</v>
      </c>
      <c r="K84" s="115" t="n">
        <f aca="false">J84</f>
        <v>0.013</v>
      </c>
      <c r="L84" s="103" t="n">
        <f aca="false">L83</f>
        <v>0</v>
      </c>
      <c r="M84" s="98" t="n">
        <f aca="false">VLOOKUP($A84,[1]!Table,MATCH(M$4,[1]!Curves,0))</f>
        <v>0.01</v>
      </c>
      <c r="N84" s="115" t="n">
        <f aca="false">M84</f>
        <v>0.01</v>
      </c>
      <c r="O84" s="103" t="n">
        <f aca="false">O83</f>
        <v>0</v>
      </c>
      <c r="P84" s="102"/>
      <c r="Q84" s="103" t="n">
        <f aca="false">M84+J84+G84</f>
        <v>4.471</v>
      </c>
      <c r="R84" s="103" t="n">
        <f aca="false">N84+K84+H84</f>
        <v>4.471</v>
      </c>
      <c r="S84" s="103" t="n">
        <f aca="false">O84+L84+I84</f>
        <v>2.15930673749763</v>
      </c>
      <c r="T84" s="102"/>
      <c r="U84" s="37" t="n">
        <f aca="false">A85-A84</f>
        <v>31</v>
      </c>
      <c r="V84" s="104" t="n">
        <f aca="false">CHOOSE(F$3,A85+24,A84)</f>
        <v>39203</v>
      </c>
      <c r="W84" s="37" t="n">
        <f aca="false">V84-C$3</f>
        <v>2273</v>
      </c>
      <c r="X84" s="105" t="n">
        <f aca="false">VLOOKUP($A84,[1]!Table,MATCH(X$4,[1]!Curves,0))</f>
        <v>0.05853467187397</v>
      </c>
      <c r="Y84" s="106" t="n">
        <f aca="false">1/(1+CHOOSE(F$3,(X85+($K$3/10000))/2,(X84+($K$3/10000))/2))^(2*W84/365.25)</f>
        <v>0.698346179988578</v>
      </c>
      <c r="Z84" s="37" t="n">
        <f aca="false">IF(AND(mthbeg&lt;=A84,mthend&gt;=A84),1,0)</f>
        <v>0</v>
      </c>
      <c r="AA84" s="37" t="n">
        <f aca="false">U84*Z84</f>
        <v>0</v>
      </c>
      <c r="AC84" s="90" t="n">
        <f aca="false">F84*G84</f>
        <v>0</v>
      </c>
      <c r="AD84" s="90" t="n">
        <f aca="false">$F84*H84</f>
        <v>0</v>
      </c>
      <c r="AE84" s="90" t="n">
        <f aca="false">$F84*I84</f>
        <v>0</v>
      </c>
      <c r="AF84" s="90" t="n">
        <f aca="false">$F84*J84</f>
        <v>0</v>
      </c>
      <c r="AG84" s="90" t="n">
        <f aca="false">$F84*K84</f>
        <v>0</v>
      </c>
      <c r="AH84" s="90" t="n">
        <f aca="false">$F84*L84</f>
        <v>0</v>
      </c>
      <c r="AI84" s="90" t="n">
        <f aca="false">$F84*M84</f>
        <v>0</v>
      </c>
      <c r="AJ84" s="90" t="n">
        <f aca="false">$F84*N84</f>
        <v>0</v>
      </c>
      <c r="AK84" s="90" t="n">
        <f aca="false">F84*O84</f>
        <v>0</v>
      </c>
      <c r="AL84" s="94"/>
      <c r="AM84" s="90" t="n">
        <f aca="false">-CHOOSE($G$3,AC84-AE84,AE84-AC84)</f>
        <v>-0</v>
      </c>
      <c r="AN84" s="90" t="n">
        <f aca="false">-CHOOSE($G$3,AF84-AH84,AH84-AF84)</f>
        <v>-0</v>
      </c>
      <c r="AO84" s="90" t="n">
        <f aca="false">-CHOOSE($G$3,AI84-AL84,AK84-AI84)</f>
        <v>-0</v>
      </c>
      <c r="AP84" s="107" t="n">
        <f aca="false">SUM(AM84:AO84)</f>
        <v>0</v>
      </c>
      <c r="AR84" s="90" t="n">
        <f aca="false">-CHOOSE($G$3,AD84-AC84,AC84-AD84)</f>
        <v>-0</v>
      </c>
      <c r="AS84" s="90" t="n">
        <f aca="false">-CHOOSE($G$3,AG84-AF84,AF84-AG84)</f>
        <v>-0</v>
      </c>
      <c r="AT84" s="90" t="n">
        <f aca="false">-CHOOSE($G$3,AJ84-AI84,AI84-AJ84:AJ85)</f>
        <v>-0</v>
      </c>
      <c r="AU84" s="107" t="n">
        <f aca="false">AR84+AS84+AT84</f>
        <v>-0</v>
      </c>
      <c r="AV84" s="107"/>
      <c r="AW84" s="91" t="n">
        <f aca="false">AU84+AP84</f>
        <v>0</v>
      </c>
      <c r="AY84" s="91" t="n">
        <f aca="false">AK84+AH84+AE84</f>
        <v>0</v>
      </c>
      <c r="AZ84" s="113"/>
      <c r="BA84" s="118" t="n">
        <f aca="false">'EO9904.1'!AW84</f>
        <v>0</v>
      </c>
      <c r="BB84" s="118" t="n">
        <f aca="false">AW84-BA84</f>
        <v>0</v>
      </c>
      <c r="BC84" s="108"/>
      <c r="BD84" s="138" t="n">
        <f aca="false">A84</f>
        <v>39203</v>
      </c>
      <c r="BE84" s="119" t="n">
        <f aca="false">MONTH(BD84)</f>
        <v>5</v>
      </c>
      <c r="BF84" s="139" t="n">
        <f aca="false">VLOOKUP($BE$10:$BE$369,$BS$7:$BU$18,2)</f>
        <v>662.9805</v>
      </c>
      <c r="BG84" s="140" t="n">
        <f aca="false">VLOOKUP($BE$10:$BE$369,$BS$7:$BU$18,3)</f>
        <v>9044.2455</v>
      </c>
      <c r="BH84" s="141" t="n">
        <f aca="false">BF84/BG84</f>
        <v>0.0733041247055932</v>
      </c>
      <c r="BI84" s="36" t="n">
        <f aca="false">BI72</f>
        <v>0.0718</v>
      </c>
      <c r="BJ84" s="36" t="n">
        <f aca="false">BH84/BI84</f>
        <v>1.02094881205562</v>
      </c>
      <c r="BK84" s="31" t="n">
        <v>2.115</v>
      </c>
      <c r="BL84" s="142" t="n">
        <f aca="false">MAX((BJ84*BK84),BK84)</f>
        <v>2.15930673749763</v>
      </c>
    </row>
    <row r="85" customFormat="false" ht="12.75" hidden="false" customHeight="false" outlineLevel="0" collapsed="false">
      <c r="A85" s="25" t="n">
        <f aca="false">EDATE(A84,1)</f>
        <v>39234</v>
      </c>
      <c r="B85" s="114" t="n">
        <f aca="false">'EO9904.1 floor'!B85</f>
        <v>0</v>
      </c>
      <c r="C85" s="110"/>
      <c r="D85" s="97" t="n">
        <f aca="false">B85+C85</f>
        <v>0</v>
      </c>
      <c r="E85" s="86" t="n">
        <f aca="false">IF(Z85=0,0,IF(AND(Z85=1,$H$3=1),D85*U85,IF($H$3=2,D85,"N/A")))</f>
        <v>0</v>
      </c>
      <c r="F85" s="86" t="n">
        <f aca="false">E85*Y85</f>
        <v>0</v>
      </c>
      <c r="G85" s="98" t="n">
        <f aca="false">VLOOKUP($A85,[1]!Table,MATCH(G$4,[1]!Curves,0))</f>
        <v>4.468</v>
      </c>
      <c r="H85" s="115" t="n">
        <f aca="false">G85</f>
        <v>4.468</v>
      </c>
      <c r="I85" s="116" t="n">
        <f aca="false">BL85</f>
        <v>2.88438521922935</v>
      </c>
      <c r="J85" s="98" t="n">
        <f aca="false">VLOOKUP($A85,[1]!Table,MATCH(J$4,[1]!Curves,0))</f>
        <v>0.013</v>
      </c>
      <c r="K85" s="115" t="n">
        <f aca="false">J85</f>
        <v>0.013</v>
      </c>
      <c r="L85" s="103" t="n">
        <f aca="false">L84</f>
        <v>0</v>
      </c>
      <c r="M85" s="98" t="n">
        <f aca="false">VLOOKUP($A85,[1]!Table,MATCH(M$4,[1]!Curves,0))</f>
        <v>0.01</v>
      </c>
      <c r="N85" s="115" t="n">
        <f aca="false">M85</f>
        <v>0.01</v>
      </c>
      <c r="O85" s="103" t="n">
        <f aca="false">O84</f>
        <v>0</v>
      </c>
      <c r="P85" s="102"/>
      <c r="Q85" s="103" t="n">
        <f aca="false">M85+J85+G85</f>
        <v>4.491</v>
      </c>
      <c r="R85" s="103" t="n">
        <f aca="false">N85+K85+H85</f>
        <v>4.491</v>
      </c>
      <c r="S85" s="103" t="n">
        <f aca="false">O85+L85+I85</f>
        <v>2.88438521922935</v>
      </c>
      <c r="T85" s="102"/>
      <c r="U85" s="37" t="n">
        <f aca="false">A86-A85</f>
        <v>30</v>
      </c>
      <c r="V85" s="104" t="n">
        <f aca="false">CHOOSE(F$3,A86+24,A85)</f>
        <v>39234</v>
      </c>
      <c r="W85" s="37" t="n">
        <f aca="false">V85-C$3</f>
        <v>2304</v>
      </c>
      <c r="X85" s="105" t="n">
        <f aca="false">VLOOKUP($A85,[1]!Table,MATCH(X$4,[1]!Curves,0))</f>
        <v>0.05861202261911</v>
      </c>
      <c r="Y85" s="106" t="n">
        <f aca="false">1/(1+CHOOSE(F$3,(X86+($K$3/10000))/2,(X85+($K$3/10000))/2))^(2*W85/365.25)</f>
        <v>0.694605578247147</v>
      </c>
      <c r="Z85" s="37" t="n">
        <f aca="false">IF(AND(mthbeg&lt;=A85,mthend&gt;=A85),1,0)</f>
        <v>0</v>
      </c>
      <c r="AA85" s="37" t="n">
        <f aca="false">U85*Z85</f>
        <v>0</v>
      </c>
      <c r="AC85" s="90" t="n">
        <f aca="false">F85*G85</f>
        <v>0</v>
      </c>
      <c r="AD85" s="90" t="n">
        <f aca="false">$F85*H85</f>
        <v>0</v>
      </c>
      <c r="AE85" s="90" t="n">
        <f aca="false">$F85*I85</f>
        <v>0</v>
      </c>
      <c r="AF85" s="90" t="n">
        <f aca="false">$F85*J85</f>
        <v>0</v>
      </c>
      <c r="AG85" s="90" t="n">
        <f aca="false">$F85*K85</f>
        <v>0</v>
      </c>
      <c r="AH85" s="90" t="n">
        <f aca="false">$F85*L85</f>
        <v>0</v>
      </c>
      <c r="AI85" s="90" t="n">
        <f aca="false">$F85*M85</f>
        <v>0</v>
      </c>
      <c r="AJ85" s="90" t="n">
        <f aca="false">$F85*N85</f>
        <v>0</v>
      </c>
      <c r="AK85" s="90" t="n">
        <f aca="false">F85*O85</f>
        <v>0</v>
      </c>
      <c r="AL85" s="94"/>
      <c r="AM85" s="90" t="n">
        <f aca="false">-CHOOSE($G$3,AC85-AE85,AE85-AC85)</f>
        <v>-0</v>
      </c>
      <c r="AN85" s="90" t="n">
        <f aca="false">-CHOOSE($G$3,AF85-AH85,AH85-AF85)</f>
        <v>-0</v>
      </c>
      <c r="AO85" s="90" t="n">
        <f aca="false">-CHOOSE($G$3,AI85-AL85,AK85-AI85)</f>
        <v>-0</v>
      </c>
      <c r="AP85" s="107" t="n">
        <f aca="false">SUM(AM85:AO85)</f>
        <v>0</v>
      </c>
      <c r="AR85" s="90" t="n">
        <f aca="false">-CHOOSE($G$3,AD85-AC85,AC85-AD85)</f>
        <v>-0</v>
      </c>
      <c r="AS85" s="90" t="n">
        <f aca="false">-CHOOSE($G$3,AG85-AF85,AF85-AG85)</f>
        <v>-0</v>
      </c>
      <c r="AT85" s="90" t="n">
        <f aca="false">-CHOOSE($G$3,AJ85-AI85,AI85-AJ85:AJ86)</f>
        <v>-0</v>
      </c>
      <c r="AU85" s="107" t="n">
        <f aca="false">AR85+AS85+AT85</f>
        <v>-0</v>
      </c>
      <c r="AV85" s="107"/>
      <c r="AW85" s="91" t="n">
        <f aca="false">AU85+AP85</f>
        <v>0</v>
      </c>
      <c r="AY85" s="91" t="n">
        <f aca="false">AK85+AH85+AE85</f>
        <v>0</v>
      </c>
      <c r="AZ85" s="113"/>
      <c r="BA85" s="118" t="n">
        <f aca="false">'EO9904.1'!AW85</f>
        <v>0</v>
      </c>
      <c r="BB85" s="118" t="n">
        <f aca="false">AW85-BA85</f>
        <v>0</v>
      </c>
      <c r="BC85" s="108"/>
      <c r="BD85" s="138" t="n">
        <f aca="false">A85</f>
        <v>39234</v>
      </c>
      <c r="BE85" s="119" t="n">
        <f aca="false">MONTH(BD85)</f>
        <v>6</v>
      </c>
      <c r="BF85" s="139" t="n">
        <f aca="false">VLOOKUP($BE$10:$BE$369,$BS$7:$BU$18,2)</f>
        <v>1052.6425</v>
      </c>
      <c r="BG85" s="140" t="n">
        <f aca="false">VLOOKUP($BE$10:$BE$369,$BS$7:$BU$18,3)</f>
        <v>10765.1195</v>
      </c>
      <c r="BH85" s="141" t="n">
        <f aca="false">BF85/BG85</f>
        <v>0.097782704595151</v>
      </c>
      <c r="BI85" s="36" t="n">
        <f aca="false">BI73</f>
        <v>0.0717</v>
      </c>
      <c r="BJ85" s="36" t="n">
        <f aca="false">BH85/BI85</f>
        <v>1.36377551736612</v>
      </c>
      <c r="BK85" s="31" t="n">
        <v>2.115</v>
      </c>
      <c r="BL85" s="142" t="n">
        <f aca="false">MAX((BJ85*BK85),BK85)</f>
        <v>2.88438521922935</v>
      </c>
    </row>
    <row r="86" customFormat="false" ht="12.75" hidden="false" customHeight="false" outlineLevel="0" collapsed="false">
      <c r="A86" s="25" t="n">
        <f aca="false">EDATE(A85,1)</f>
        <v>39264</v>
      </c>
      <c r="B86" s="114" t="n">
        <f aca="false">'EO9904.1 floor'!B86</f>
        <v>0</v>
      </c>
      <c r="C86" s="110"/>
      <c r="D86" s="97" t="n">
        <f aca="false">B86+C86</f>
        <v>0</v>
      </c>
      <c r="E86" s="86" t="n">
        <f aca="false">IF(Z86=0,0,IF(AND(Z86=1,$H$3=1),D86*U86,IF($H$3=2,D86,"N/A")))</f>
        <v>0</v>
      </c>
      <c r="F86" s="86" t="n">
        <f aca="false">E86*Y86</f>
        <v>0</v>
      </c>
      <c r="G86" s="98" t="n">
        <f aca="false">VLOOKUP($A86,[1]!Table,MATCH(G$4,[1]!Curves,0))</f>
        <v>4.489</v>
      </c>
      <c r="H86" s="115" t="n">
        <f aca="false">G86</f>
        <v>4.489</v>
      </c>
      <c r="I86" s="116" t="n">
        <f aca="false">BL86</f>
        <v>2.115</v>
      </c>
      <c r="J86" s="98" t="n">
        <f aca="false">VLOOKUP($A86,[1]!Table,MATCH(J$4,[1]!Curves,0))</f>
        <v>0.013</v>
      </c>
      <c r="K86" s="115" t="n">
        <f aca="false">J86</f>
        <v>0.013</v>
      </c>
      <c r="L86" s="103" t="n">
        <f aca="false">L85</f>
        <v>0</v>
      </c>
      <c r="M86" s="98" t="n">
        <f aca="false">VLOOKUP($A86,[1]!Table,MATCH(M$4,[1]!Curves,0))</f>
        <v>0.01</v>
      </c>
      <c r="N86" s="115" t="n">
        <f aca="false">M86</f>
        <v>0.01</v>
      </c>
      <c r="O86" s="103" t="n">
        <f aca="false">O85</f>
        <v>0</v>
      </c>
      <c r="P86" s="102"/>
      <c r="Q86" s="103" t="n">
        <f aca="false">M86+J86+G86</f>
        <v>4.512</v>
      </c>
      <c r="R86" s="103" t="n">
        <f aca="false">N86+K86+H86</f>
        <v>4.512</v>
      </c>
      <c r="S86" s="103" t="n">
        <f aca="false">O86+L86+I86</f>
        <v>2.115</v>
      </c>
      <c r="T86" s="102"/>
      <c r="U86" s="37" t="n">
        <f aca="false">A87-A86</f>
        <v>31</v>
      </c>
      <c r="V86" s="104" t="n">
        <f aca="false">CHOOSE(F$3,A87+24,A86)</f>
        <v>39264</v>
      </c>
      <c r="W86" s="37" t="n">
        <f aca="false">V86-C$3</f>
        <v>2334</v>
      </c>
      <c r="X86" s="105" t="n">
        <f aca="false">VLOOKUP($A86,[1]!Table,MATCH(X$4,[1]!Curves,0))</f>
        <v>0.058686878180817</v>
      </c>
      <c r="Y86" s="106" t="n">
        <f aca="false">1/(1+CHOOSE(F$3,(X87+($K$3/10000))/2,(X86+($K$3/10000))/2))^(2*W86/365.25)</f>
        <v>0.690996338255638</v>
      </c>
      <c r="Z86" s="37" t="n">
        <f aca="false">IF(AND(mthbeg&lt;=A86,mthend&gt;=A86),1,0)</f>
        <v>0</v>
      </c>
      <c r="AA86" s="37" t="n">
        <f aca="false">U86*Z86</f>
        <v>0</v>
      </c>
      <c r="AC86" s="90" t="n">
        <f aca="false">F86*G86</f>
        <v>0</v>
      </c>
      <c r="AD86" s="90" t="n">
        <f aca="false">$F86*H86</f>
        <v>0</v>
      </c>
      <c r="AE86" s="90" t="n">
        <f aca="false">$F86*I86</f>
        <v>0</v>
      </c>
      <c r="AF86" s="90" t="n">
        <f aca="false">$F86*J86</f>
        <v>0</v>
      </c>
      <c r="AG86" s="90" t="n">
        <f aca="false">$F86*K86</f>
        <v>0</v>
      </c>
      <c r="AH86" s="90" t="n">
        <f aca="false">$F86*L86</f>
        <v>0</v>
      </c>
      <c r="AI86" s="90" t="n">
        <f aca="false">$F86*M86</f>
        <v>0</v>
      </c>
      <c r="AJ86" s="90" t="n">
        <f aca="false">$F86*N86</f>
        <v>0</v>
      </c>
      <c r="AK86" s="90" t="n">
        <f aca="false">F86*O86</f>
        <v>0</v>
      </c>
      <c r="AL86" s="94"/>
      <c r="AM86" s="90" t="n">
        <f aca="false">-CHOOSE($G$3,AC86-AE86,AE86-AC86)</f>
        <v>-0</v>
      </c>
      <c r="AN86" s="90" t="n">
        <f aca="false">-CHOOSE($G$3,AF86-AH86,AH86-AF86)</f>
        <v>-0</v>
      </c>
      <c r="AO86" s="90" t="n">
        <f aca="false">-CHOOSE($G$3,AI86-AL86,AK86-AI86)</f>
        <v>-0</v>
      </c>
      <c r="AP86" s="107" t="n">
        <f aca="false">SUM(AM86:AO86)</f>
        <v>0</v>
      </c>
      <c r="AR86" s="90" t="n">
        <f aca="false">-CHOOSE($G$3,AD86-AC86,AC86-AD86)</f>
        <v>-0</v>
      </c>
      <c r="AS86" s="90" t="n">
        <f aca="false">-CHOOSE($G$3,AG86-AF86,AF86-AG86)</f>
        <v>-0</v>
      </c>
      <c r="AT86" s="90" t="n">
        <f aca="false">-CHOOSE($G$3,AJ86-AI86,AI86-AJ86:AJ87)</f>
        <v>-0</v>
      </c>
      <c r="AU86" s="107" t="n">
        <f aca="false">AR86+AS86+AT86</f>
        <v>-0</v>
      </c>
      <c r="AV86" s="107"/>
      <c r="AW86" s="91" t="n">
        <f aca="false">AU86+AP86</f>
        <v>0</v>
      </c>
      <c r="AY86" s="91" t="n">
        <f aca="false">AK86+AH86+AE86</f>
        <v>0</v>
      </c>
      <c r="AZ86" s="113"/>
      <c r="BA86" s="118" t="n">
        <f aca="false">'EO9904.1'!AW86</f>
        <v>0</v>
      </c>
      <c r="BB86" s="118" t="n">
        <f aca="false">AW86-BA86</f>
        <v>0</v>
      </c>
      <c r="BC86" s="108"/>
      <c r="BD86" s="138" t="n">
        <f aca="false">A86</f>
        <v>39264</v>
      </c>
      <c r="BE86" s="119" t="n">
        <f aca="false">MONTH(BD86)</f>
        <v>7</v>
      </c>
      <c r="BF86" s="139" t="n">
        <f aca="false">VLOOKUP($BE$10:$BE$369,$BS$7:$BU$18,2)</f>
        <v>1079.384</v>
      </c>
      <c r="BG86" s="140" t="n">
        <f aca="false">VLOOKUP($BE$10:$BE$369,$BS$7:$BU$18,3)</f>
        <v>11147.0035</v>
      </c>
      <c r="BH86" s="141" t="n">
        <f aca="false">BF86/BG86</f>
        <v>0.0968317629038154</v>
      </c>
      <c r="BI86" s="36" t="n">
        <f aca="false">BI74</f>
        <v>0.0981</v>
      </c>
      <c r="BJ86" s="36" t="n">
        <f aca="false">BH86/BI86</f>
        <v>0.987071996980789</v>
      </c>
      <c r="BK86" s="31" t="n">
        <v>2.115</v>
      </c>
      <c r="BL86" s="142" t="n">
        <f aca="false">MAX((BJ86*BK86),BK86)</f>
        <v>2.115</v>
      </c>
    </row>
    <row r="87" customFormat="false" ht="12.75" hidden="false" customHeight="false" outlineLevel="0" collapsed="false">
      <c r="A87" s="25" t="n">
        <f aca="false">EDATE(A86,1)</f>
        <v>39295</v>
      </c>
      <c r="B87" s="114" t="n">
        <f aca="false">'EO9904.1 floor'!B87</f>
        <v>0</v>
      </c>
      <c r="C87" s="110"/>
      <c r="D87" s="97" t="n">
        <f aca="false">B87+C87</f>
        <v>0</v>
      </c>
      <c r="E87" s="86" t="n">
        <f aca="false">IF(Z87=0,0,IF(AND(Z87=1,$H$3=1),D87*U87,IF($H$3=2,D87,"N/A")))</f>
        <v>0</v>
      </c>
      <c r="F87" s="86" t="n">
        <f aca="false">E87*Y87</f>
        <v>0</v>
      </c>
      <c r="G87" s="98" t="n">
        <f aca="false">VLOOKUP($A87,[1]!Table,MATCH(G$4,[1]!Curves,0))</f>
        <v>4.513</v>
      </c>
      <c r="H87" s="115" t="n">
        <f aca="false">G87</f>
        <v>4.513</v>
      </c>
      <c r="I87" s="116" t="n">
        <f aca="false">BL87</f>
        <v>2.115</v>
      </c>
      <c r="J87" s="98" t="n">
        <f aca="false">VLOOKUP($A87,[1]!Table,MATCH(J$4,[1]!Curves,0))</f>
        <v>0.013</v>
      </c>
      <c r="K87" s="115" t="n">
        <f aca="false">J87</f>
        <v>0.013</v>
      </c>
      <c r="L87" s="103" t="n">
        <f aca="false">L86</f>
        <v>0</v>
      </c>
      <c r="M87" s="98" t="n">
        <f aca="false">VLOOKUP($A87,[1]!Table,MATCH(M$4,[1]!Curves,0))</f>
        <v>0.01</v>
      </c>
      <c r="N87" s="115" t="n">
        <f aca="false">M87</f>
        <v>0.01</v>
      </c>
      <c r="O87" s="103" t="n">
        <f aca="false">O86</f>
        <v>0</v>
      </c>
      <c r="P87" s="102"/>
      <c r="Q87" s="103" t="n">
        <f aca="false">M87+J87+G87</f>
        <v>4.536</v>
      </c>
      <c r="R87" s="103" t="n">
        <f aca="false">N87+K87+H87</f>
        <v>4.536</v>
      </c>
      <c r="S87" s="103" t="n">
        <f aca="false">O87+L87+I87</f>
        <v>2.115</v>
      </c>
      <c r="T87" s="102"/>
      <c r="U87" s="37" t="n">
        <f aca="false">A88-A87</f>
        <v>31</v>
      </c>
      <c r="V87" s="104" t="n">
        <f aca="false">CHOOSE(F$3,A88+24,A87)</f>
        <v>39295</v>
      </c>
      <c r="W87" s="37" t="n">
        <f aca="false">V87-C$3</f>
        <v>2365</v>
      </c>
      <c r="X87" s="105" t="n">
        <f aca="false">VLOOKUP($A87,[1]!Table,MATCH(X$4,[1]!Curves,0))</f>
        <v>0.058764228929871</v>
      </c>
      <c r="Y87" s="106" t="n">
        <f aca="false">1/(1+CHOOSE(F$3,(X88+($K$3/10000))/2,(X87+($K$3/10000))/2))^(2*W87/365.25)</f>
        <v>0.687277878018079</v>
      </c>
      <c r="Z87" s="37" t="n">
        <f aca="false">IF(AND(mthbeg&lt;=A87,mthend&gt;=A87),1,0)</f>
        <v>0</v>
      </c>
      <c r="AA87" s="37" t="n">
        <f aca="false">U87*Z87</f>
        <v>0</v>
      </c>
      <c r="AC87" s="90" t="n">
        <f aca="false">F87*G87</f>
        <v>0</v>
      </c>
      <c r="AD87" s="90" t="n">
        <f aca="false">$F87*H87</f>
        <v>0</v>
      </c>
      <c r="AE87" s="90" t="n">
        <f aca="false">$F87*I87</f>
        <v>0</v>
      </c>
      <c r="AF87" s="90" t="n">
        <f aca="false">$F87*J87</f>
        <v>0</v>
      </c>
      <c r="AG87" s="90" t="n">
        <f aca="false">$F87*K87</f>
        <v>0</v>
      </c>
      <c r="AH87" s="90" t="n">
        <f aca="false">$F87*L87</f>
        <v>0</v>
      </c>
      <c r="AI87" s="90" t="n">
        <f aca="false">$F87*M87</f>
        <v>0</v>
      </c>
      <c r="AJ87" s="90" t="n">
        <f aca="false">$F87*N87</f>
        <v>0</v>
      </c>
      <c r="AK87" s="90" t="n">
        <f aca="false">F87*O87</f>
        <v>0</v>
      </c>
      <c r="AL87" s="94"/>
      <c r="AM87" s="90" t="n">
        <f aca="false">-CHOOSE($G$3,AC87-AE87,AE87-AC87)</f>
        <v>-0</v>
      </c>
      <c r="AN87" s="90" t="n">
        <f aca="false">-CHOOSE($G$3,AF87-AH87,AH87-AF87)</f>
        <v>-0</v>
      </c>
      <c r="AO87" s="90" t="n">
        <f aca="false">-CHOOSE($G$3,AI87-AL87,AK87-AI87)</f>
        <v>-0</v>
      </c>
      <c r="AP87" s="107" t="n">
        <f aca="false">SUM(AM87:AO87)</f>
        <v>0</v>
      </c>
      <c r="AR87" s="90" t="n">
        <f aca="false">-CHOOSE($G$3,AD87-AC87,AC87-AD87)</f>
        <v>-0</v>
      </c>
      <c r="AS87" s="90" t="n">
        <f aca="false">-CHOOSE($G$3,AG87-AF87,AF87-AG87)</f>
        <v>-0</v>
      </c>
      <c r="AT87" s="90" t="n">
        <f aca="false">-CHOOSE($G$3,AJ87-AI87,AI87-AJ87:AJ88)</f>
        <v>-0</v>
      </c>
      <c r="AU87" s="107" t="n">
        <f aca="false">AR87+AS87+AT87</f>
        <v>-0</v>
      </c>
      <c r="AV87" s="107"/>
      <c r="AW87" s="91" t="n">
        <f aca="false">AU87+AP87</f>
        <v>0</v>
      </c>
      <c r="AY87" s="91" t="n">
        <f aca="false">AK87+AH87+AE87</f>
        <v>0</v>
      </c>
      <c r="AZ87" s="113"/>
      <c r="BA87" s="118" t="n">
        <f aca="false">'EO9904.1'!AW87</f>
        <v>0</v>
      </c>
      <c r="BB87" s="118" t="n">
        <f aca="false">AW87-BA87</f>
        <v>0</v>
      </c>
      <c r="BC87" s="108"/>
      <c r="BD87" s="138" t="n">
        <f aca="false">A87</f>
        <v>39295</v>
      </c>
      <c r="BE87" s="119" t="n">
        <f aca="false">MONTH(BD87)</f>
        <v>8</v>
      </c>
      <c r="BF87" s="139" t="n">
        <f aca="false">VLOOKUP($BE$10:$BE$369,$BS$7:$BU$18,2)</f>
        <v>1109.031</v>
      </c>
      <c r="BG87" s="140" t="n">
        <f aca="false">VLOOKUP($BE$10:$BE$369,$BS$7:$BU$18,3)</f>
        <v>11486.346</v>
      </c>
      <c r="BH87" s="141" t="n">
        <f aca="false">BF87/BG87</f>
        <v>0.096552115006809</v>
      </c>
      <c r="BI87" s="36" t="n">
        <f aca="false">BI75</f>
        <v>0.0991</v>
      </c>
      <c r="BJ87" s="36" t="n">
        <f aca="false">BH87/BI87</f>
        <v>0.974289757889091</v>
      </c>
      <c r="BK87" s="31" t="n">
        <v>2.115</v>
      </c>
      <c r="BL87" s="142" t="n">
        <f aca="false">MAX((BJ87*BK87),BK87)</f>
        <v>2.115</v>
      </c>
    </row>
    <row r="88" customFormat="false" ht="12.75" hidden="false" customHeight="false" outlineLevel="0" collapsed="false">
      <c r="A88" s="25" t="n">
        <f aca="false">EDATE(A87,1)</f>
        <v>39326</v>
      </c>
      <c r="B88" s="114" t="n">
        <f aca="false">'EO9904.1 floor'!B88</f>
        <v>0</v>
      </c>
      <c r="C88" s="110"/>
      <c r="D88" s="97" t="n">
        <f aca="false">B88+C88</f>
        <v>0</v>
      </c>
      <c r="E88" s="86" t="n">
        <f aca="false">IF(Z88=0,0,IF(AND(Z88=1,$H$3=1),D88*U88,IF($H$3=2,D88,"N/A")))</f>
        <v>0</v>
      </c>
      <c r="F88" s="86" t="n">
        <f aca="false">E88*Y88</f>
        <v>0</v>
      </c>
      <c r="G88" s="98" t="n">
        <f aca="false">VLOOKUP($A88,[1]!Table,MATCH(G$4,[1]!Curves,0))</f>
        <v>4.523</v>
      </c>
      <c r="H88" s="115" t="n">
        <f aca="false">G88</f>
        <v>4.523</v>
      </c>
      <c r="I88" s="116" t="n">
        <f aca="false">BL88</f>
        <v>2.115</v>
      </c>
      <c r="J88" s="98" t="n">
        <f aca="false">VLOOKUP($A88,[1]!Table,MATCH(J$4,[1]!Curves,0))</f>
        <v>0.013</v>
      </c>
      <c r="K88" s="115" t="n">
        <f aca="false">J88</f>
        <v>0.013</v>
      </c>
      <c r="L88" s="103" t="n">
        <f aca="false">L87</f>
        <v>0</v>
      </c>
      <c r="M88" s="98" t="n">
        <f aca="false">VLOOKUP($A88,[1]!Table,MATCH(M$4,[1]!Curves,0))</f>
        <v>0.01</v>
      </c>
      <c r="N88" s="115" t="n">
        <f aca="false">M88</f>
        <v>0.01</v>
      </c>
      <c r="O88" s="103" t="n">
        <f aca="false">O87</f>
        <v>0</v>
      </c>
      <c r="P88" s="102"/>
      <c r="Q88" s="103" t="n">
        <f aca="false">M88+J88+G88</f>
        <v>4.546</v>
      </c>
      <c r="R88" s="103" t="n">
        <f aca="false">N88+K88+H88</f>
        <v>4.546</v>
      </c>
      <c r="S88" s="103" t="n">
        <f aca="false">O88+L88+I88</f>
        <v>2.115</v>
      </c>
      <c r="T88" s="102"/>
      <c r="U88" s="37" t="n">
        <f aca="false">A89-A88</f>
        <v>30</v>
      </c>
      <c r="V88" s="104" t="n">
        <f aca="false">CHOOSE(F$3,A89+24,A88)</f>
        <v>39326</v>
      </c>
      <c r="W88" s="37" t="n">
        <f aca="false">V88-C$3</f>
        <v>2396</v>
      </c>
      <c r="X88" s="105" t="n">
        <f aca="false">VLOOKUP($A88,[1]!Table,MATCH(X$4,[1]!Curves,0))</f>
        <v>0.058841579680914</v>
      </c>
      <c r="Y88" s="106" t="n">
        <f aca="false">1/(1+CHOOSE(F$3,(X89+($K$3/10000))/2,(X88+($K$3/10000))/2))^(2*W88/365.25)</f>
        <v>0.683570721247914</v>
      </c>
      <c r="Z88" s="37" t="n">
        <f aca="false">IF(AND(mthbeg&lt;=A88,mthend&gt;=A88),1,0)</f>
        <v>0</v>
      </c>
      <c r="AA88" s="37" t="n">
        <f aca="false">U88*Z88</f>
        <v>0</v>
      </c>
      <c r="AC88" s="90" t="n">
        <f aca="false">F88*G88</f>
        <v>0</v>
      </c>
      <c r="AD88" s="90" t="n">
        <f aca="false">$F88*H88</f>
        <v>0</v>
      </c>
      <c r="AE88" s="90" t="n">
        <f aca="false">$F88*I88</f>
        <v>0</v>
      </c>
      <c r="AF88" s="90" t="n">
        <f aca="false">$F88*J88</f>
        <v>0</v>
      </c>
      <c r="AG88" s="90" t="n">
        <f aca="false">$F88*K88</f>
        <v>0</v>
      </c>
      <c r="AH88" s="90" t="n">
        <f aca="false">$F88*L88</f>
        <v>0</v>
      </c>
      <c r="AI88" s="90" t="n">
        <f aca="false">$F88*M88</f>
        <v>0</v>
      </c>
      <c r="AJ88" s="90" t="n">
        <f aca="false">$F88*N88</f>
        <v>0</v>
      </c>
      <c r="AK88" s="90" t="n">
        <f aca="false">F88*O88</f>
        <v>0</v>
      </c>
      <c r="AL88" s="94"/>
      <c r="AM88" s="90" t="n">
        <f aca="false">-CHOOSE($G$3,AC88-AE88,AE88-AC88)</f>
        <v>-0</v>
      </c>
      <c r="AN88" s="90" t="n">
        <f aca="false">-CHOOSE($G$3,AF88-AH88,AH88-AF88)</f>
        <v>-0</v>
      </c>
      <c r="AO88" s="90" t="n">
        <f aca="false">-CHOOSE($G$3,AI88-AL88,AK88-AI88)</f>
        <v>-0</v>
      </c>
      <c r="AP88" s="107" t="n">
        <f aca="false">SUM(AM88:AO88)</f>
        <v>0</v>
      </c>
      <c r="AR88" s="90" t="n">
        <f aca="false">-CHOOSE($G$3,AD88-AC88,AC88-AD88)</f>
        <v>-0</v>
      </c>
      <c r="AS88" s="90" t="n">
        <f aca="false">-CHOOSE($G$3,AG88-AF88,AF88-AG88)</f>
        <v>-0</v>
      </c>
      <c r="AT88" s="90" t="n">
        <f aca="false">-CHOOSE($G$3,AJ88-AI88,AI88-AJ88:AJ89)</f>
        <v>-0</v>
      </c>
      <c r="AU88" s="107" t="n">
        <f aca="false">AR88+AS88+AT88</f>
        <v>-0</v>
      </c>
      <c r="AV88" s="107"/>
      <c r="AW88" s="91" t="n">
        <f aca="false">AU88+AP88</f>
        <v>0</v>
      </c>
      <c r="AY88" s="91" t="n">
        <f aca="false">AK88+AH88+AE88</f>
        <v>0</v>
      </c>
      <c r="AZ88" s="113"/>
      <c r="BA88" s="118" t="n">
        <f aca="false">'EO9904.1'!AW88</f>
        <v>0</v>
      </c>
      <c r="BB88" s="118" t="n">
        <f aca="false">AW88-BA88</f>
        <v>0</v>
      </c>
      <c r="BC88" s="108"/>
      <c r="BD88" s="138" t="n">
        <f aca="false">A88</f>
        <v>39326</v>
      </c>
      <c r="BE88" s="119" t="n">
        <f aca="false">MONTH(BD88)</f>
        <v>9</v>
      </c>
      <c r="BF88" s="139" t="n">
        <f aca="false">VLOOKUP($BE$10:$BE$369,$BS$7:$BU$18,2)</f>
        <v>998.16</v>
      </c>
      <c r="BG88" s="140" t="n">
        <f aca="false">VLOOKUP($BE$10:$BE$369,$BS$7:$BU$18,3)</f>
        <v>10141.4155</v>
      </c>
      <c r="BH88" s="141" t="n">
        <f aca="false">BF88/BG88</f>
        <v>0.0984241302409905</v>
      </c>
      <c r="BI88" s="36" t="n">
        <f aca="false">BI76</f>
        <v>0.1009</v>
      </c>
      <c r="BJ88" s="36" t="n">
        <f aca="false">BH88/BI88</f>
        <v>0.975462143121809</v>
      </c>
      <c r="BK88" s="31" t="n">
        <v>2.115</v>
      </c>
      <c r="BL88" s="142" t="n">
        <f aca="false">MAX((BJ88*BK88),BK88)</f>
        <v>2.115</v>
      </c>
    </row>
    <row r="89" customFormat="false" ht="12.75" hidden="false" customHeight="false" outlineLevel="0" collapsed="false">
      <c r="A89" s="25" t="n">
        <f aca="false">EDATE(A88,1)</f>
        <v>39356</v>
      </c>
      <c r="B89" s="114" t="n">
        <f aca="false">'EO9904.1 floor'!B89</f>
        <v>0</v>
      </c>
      <c r="C89" s="110"/>
      <c r="D89" s="97" t="n">
        <f aca="false">B89+C89</f>
        <v>0</v>
      </c>
      <c r="E89" s="86" t="n">
        <f aca="false">IF(Z89=0,0,IF(AND(Z89=1,$H$3=1),D89*U89,IF($H$3=2,D89,"N/A")))</f>
        <v>0</v>
      </c>
      <c r="F89" s="86" t="n">
        <f aca="false">E89*Y89</f>
        <v>0</v>
      </c>
      <c r="G89" s="98" t="n">
        <f aca="false">VLOOKUP($A89,[1]!Table,MATCH(G$4,[1]!Curves,0))</f>
        <v>4.553</v>
      </c>
      <c r="H89" s="115" t="n">
        <f aca="false">G89</f>
        <v>4.553</v>
      </c>
      <c r="I89" s="116" t="n">
        <f aca="false">BL89</f>
        <v>2.115</v>
      </c>
      <c r="J89" s="98" t="n">
        <f aca="false">VLOOKUP($A89,[1]!Table,MATCH(J$4,[1]!Curves,0))</f>
        <v>0.013</v>
      </c>
      <c r="K89" s="115" t="n">
        <f aca="false">J89</f>
        <v>0.013</v>
      </c>
      <c r="L89" s="103" t="n">
        <f aca="false">L88</f>
        <v>0</v>
      </c>
      <c r="M89" s="98" t="n">
        <f aca="false">VLOOKUP($A89,[1]!Table,MATCH(M$4,[1]!Curves,0))</f>
        <v>0.01</v>
      </c>
      <c r="N89" s="115" t="n">
        <f aca="false">M89</f>
        <v>0.01</v>
      </c>
      <c r="O89" s="103" t="n">
        <f aca="false">O88</f>
        <v>0</v>
      </c>
      <c r="P89" s="102"/>
      <c r="Q89" s="103" t="n">
        <f aca="false">M89+J89+G89</f>
        <v>4.576</v>
      </c>
      <c r="R89" s="103" t="n">
        <f aca="false">N89+K89+H89</f>
        <v>4.576</v>
      </c>
      <c r="S89" s="103" t="n">
        <f aca="false">O89+L89+I89</f>
        <v>2.115</v>
      </c>
      <c r="T89" s="102"/>
      <c r="U89" s="37" t="n">
        <f aca="false">A90-A89</f>
        <v>31</v>
      </c>
      <c r="V89" s="104" t="n">
        <f aca="false">CHOOSE(F$3,A90+24,A89)</f>
        <v>39356</v>
      </c>
      <c r="W89" s="37" t="n">
        <f aca="false">V89-C$3</f>
        <v>2426</v>
      </c>
      <c r="X89" s="105" t="n">
        <f aca="false">VLOOKUP($A89,[1]!Table,MATCH(X$4,[1]!Curves,0))</f>
        <v>0.058916435248333</v>
      </c>
      <c r="Y89" s="106" t="n">
        <f aca="false">1/(1+CHOOSE(F$3,(X90+($K$3/10000))/2,(X89+($K$3/10000))/2))^(2*W89/365.25)</f>
        <v>0.679993944330904</v>
      </c>
      <c r="Z89" s="37" t="n">
        <f aca="false">IF(AND(mthbeg&lt;=A89,mthend&gt;=A89),1,0)</f>
        <v>0</v>
      </c>
      <c r="AA89" s="37" t="n">
        <f aca="false">U89*Z89</f>
        <v>0</v>
      </c>
      <c r="AC89" s="90" t="n">
        <f aca="false">F89*G89</f>
        <v>0</v>
      </c>
      <c r="AD89" s="90" t="n">
        <f aca="false">$F89*H89</f>
        <v>0</v>
      </c>
      <c r="AE89" s="90" t="n">
        <f aca="false">$F89*I89</f>
        <v>0</v>
      </c>
      <c r="AF89" s="90" t="n">
        <f aca="false">$F89*J89</f>
        <v>0</v>
      </c>
      <c r="AG89" s="90" t="n">
        <f aca="false">$F89*K89</f>
        <v>0</v>
      </c>
      <c r="AH89" s="90" t="n">
        <f aca="false">$F89*L89</f>
        <v>0</v>
      </c>
      <c r="AI89" s="90" t="n">
        <f aca="false">$F89*M89</f>
        <v>0</v>
      </c>
      <c r="AJ89" s="90" t="n">
        <f aca="false">$F89*N89</f>
        <v>0</v>
      </c>
      <c r="AK89" s="90" t="n">
        <f aca="false">F89*O89</f>
        <v>0</v>
      </c>
      <c r="AL89" s="94"/>
      <c r="AM89" s="90" t="n">
        <f aca="false">-CHOOSE($G$3,AC89-AE89,AE89-AC89)</f>
        <v>-0</v>
      </c>
      <c r="AN89" s="90" t="n">
        <f aca="false">-CHOOSE($G$3,AF89-AH89,AH89-AF89)</f>
        <v>-0</v>
      </c>
      <c r="AO89" s="90" t="n">
        <f aca="false">-CHOOSE($G$3,AI89-AL89,AK89-AI89)</f>
        <v>-0</v>
      </c>
      <c r="AP89" s="107" t="n">
        <f aca="false">SUM(AM89:AO89)</f>
        <v>0</v>
      </c>
      <c r="AR89" s="90" t="n">
        <f aca="false">-CHOOSE($G$3,AD89-AC89,AC89-AD89)</f>
        <v>-0</v>
      </c>
      <c r="AS89" s="90" t="n">
        <f aca="false">-CHOOSE($G$3,AG89-AF89,AF89-AG89)</f>
        <v>-0</v>
      </c>
      <c r="AT89" s="90" t="n">
        <f aca="false">-CHOOSE($G$3,AJ89-AI89,AI89-AJ89:AJ90)</f>
        <v>-0</v>
      </c>
      <c r="AU89" s="107" t="n">
        <f aca="false">AR89+AS89+AT89</f>
        <v>-0</v>
      </c>
      <c r="AV89" s="107"/>
      <c r="AW89" s="91" t="n">
        <f aca="false">AU89+AP89</f>
        <v>0</v>
      </c>
      <c r="AY89" s="91" t="n">
        <f aca="false">AK89+AH89+AE89</f>
        <v>0</v>
      </c>
      <c r="AZ89" s="113"/>
      <c r="BA89" s="118" t="n">
        <f aca="false">'EO9904.1'!AW89</f>
        <v>0</v>
      </c>
      <c r="BB89" s="118" t="n">
        <f aca="false">AW89-BA89</f>
        <v>0</v>
      </c>
      <c r="BC89" s="108"/>
      <c r="BD89" s="138" t="n">
        <f aca="false">A89</f>
        <v>39356</v>
      </c>
      <c r="BE89" s="119" t="n">
        <f aca="false">MONTH(BD89)</f>
        <v>10</v>
      </c>
      <c r="BF89" s="139" t="n">
        <f aca="false">VLOOKUP($BE$10:$BE$369,$BS$7:$BU$18,2)</f>
        <v>697.9385</v>
      </c>
      <c r="BG89" s="140" t="n">
        <f aca="false">VLOOKUP($BE$10:$BE$369,$BS$7:$BU$18,3)</f>
        <v>9529.3095</v>
      </c>
      <c r="BH89" s="141" t="n">
        <f aca="false">BF89/BG89</f>
        <v>0.0732412458636169</v>
      </c>
      <c r="BI89" s="36" t="n">
        <f aca="false">BI77</f>
        <v>0.1035</v>
      </c>
      <c r="BJ89" s="36" t="n">
        <f aca="false">BH89/BI89</f>
        <v>0.707644887571178</v>
      </c>
      <c r="BK89" s="31" t="n">
        <v>2.115</v>
      </c>
      <c r="BL89" s="142" t="n">
        <f aca="false">MAX((BJ89*BK89),BK89)</f>
        <v>2.115</v>
      </c>
    </row>
    <row r="90" customFormat="false" ht="12.75" hidden="false" customHeight="false" outlineLevel="0" collapsed="false">
      <c r="A90" s="25" t="n">
        <f aca="false">EDATE(A89,1)</f>
        <v>39387</v>
      </c>
      <c r="B90" s="114" t="n">
        <f aca="false">'EO9904.1 floor'!B90</f>
        <v>0</v>
      </c>
      <c r="C90" s="110"/>
      <c r="D90" s="97" t="n">
        <f aca="false">B90+C90</f>
        <v>0</v>
      </c>
      <c r="E90" s="86" t="n">
        <f aca="false">IF(Z90=0,0,IF(AND(Z90=1,$H$3=1),D90*U90,IF($H$3=2,D90,"N/A")))</f>
        <v>0</v>
      </c>
      <c r="F90" s="86" t="n">
        <f aca="false">E90*Y90</f>
        <v>0</v>
      </c>
      <c r="G90" s="98" t="n">
        <f aca="false">VLOOKUP($A90,[1]!Table,MATCH(G$4,[1]!Curves,0))</f>
        <v>4.693</v>
      </c>
      <c r="H90" s="115" t="n">
        <f aca="false">G90</f>
        <v>4.693</v>
      </c>
      <c r="I90" s="116" t="n">
        <f aca="false">BL90</f>
        <v>2.115</v>
      </c>
      <c r="J90" s="98" t="n">
        <f aca="false">VLOOKUP($A90,[1]!Table,MATCH(J$4,[1]!Curves,0))</f>
        <v>0.0225</v>
      </c>
      <c r="K90" s="115" t="n">
        <f aca="false">J90</f>
        <v>0.0225</v>
      </c>
      <c r="L90" s="103" t="n">
        <f aca="false">L89</f>
        <v>0</v>
      </c>
      <c r="M90" s="98" t="n">
        <f aca="false">VLOOKUP($A90,[1]!Table,MATCH(M$4,[1]!Curves,0))</f>
        <v>0.015</v>
      </c>
      <c r="N90" s="115" t="n">
        <f aca="false">M90</f>
        <v>0.015</v>
      </c>
      <c r="O90" s="103" t="n">
        <f aca="false">O89</f>
        <v>0</v>
      </c>
      <c r="P90" s="102"/>
      <c r="Q90" s="103" t="n">
        <f aca="false">M90+J90+G90</f>
        <v>4.7305</v>
      </c>
      <c r="R90" s="103" t="n">
        <f aca="false">N90+K90+H90</f>
        <v>4.7305</v>
      </c>
      <c r="S90" s="103" t="n">
        <f aca="false">O90+L90+I90</f>
        <v>2.115</v>
      </c>
      <c r="T90" s="102"/>
      <c r="U90" s="37" t="n">
        <f aca="false">A91-A90</f>
        <v>30</v>
      </c>
      <c r="V90" s="104" t="n">
        <f aca="false">CHOOSE(F$3,A91+24,A90)</f>
        <v>39387</v>
      </c>
      <c r="W90" s="37" t="n">
        <f aca="false">V90-C$3</f>
        <v>2457</v>
      </c>
      <c r="X90" s="105" t="n">
        <f aca="false">VLOOKUP($A90,[1]!Table,MATCH(X$4,[1]!Curves,0))</f>
        <v>0.058993786003291</v>
      </c>
      <c r="Y90" s="106" t="n">
        <f aca="false">1/(1+CHOOSE(F$3,(X91+($K$3/10000))/2,(X90+($K$3/10000))/2))^(2*W90/365.25)</f>
        <v>0.676309127674591</v>
      </c>
      <c r="Z90" s="37" t="n">
        <f aca="false">IF(AND(mthbeg&lt;=A90,mthend&gt;=A90),1,0)</f>
        <v>0</v>
      </c>
      <c r="AA90" s="37" t="n">
        <f aca="false">U90*Z90</f>
        <v>0</v>
      </c>
      <c r="AC90" s="90" t="n">
        <f aca="false">F90*G90</f>
        <v>0</v>
      </c>
      <c r="AD90" s="90" t="n">
        <f aca="false">$F90*H90</f>
        <v>0</v>
      </c>
      <c r="AE90" s="90" t="n">
        <f aca="false">$F90*I90</f>
        <v>0</v>
      </c>
      <c r="AF90" s="90" t="n">
        <f aca="false">$F90*J90</f>
        <v>0</v>
      </c>
      <c r="AG90" s="90" t="n">
        <f aca="false">$F90*K90</f>
        <v>0</v>
      </c>
      <c r="AH90" s="90" t="n">
        <f aca="false">$F90*L90</f>
        <v>0</v>
      </c>
      <c r="AI90" s="90" t="n">
        <f aca="false">$F90*M90</f>
        <v>0</v>
      </c>
      <c r="AJ90" s="90" t="n">
        <f aca="false">$F90*N90</f>
        <v>0</v>
      </c>
      <c r="AK90" s="90" t="n">
        <f aca="false">F90*O90</f>
        <v>0</v>
      </c>
      <c r="AL90" s="94"/>
      <c r="AM90" s="90" t="n">
        <f aca="false">-CHOOSE($G$3,AC90-AE90,AE90-AC90)</f>
        <v>-0</v>
      </c>
      <c r="AN90" s="90" t="n">
        <f aca="false">-CHOOSE($G$3,AF90-AH90,AH90-AF90)</f>
        <v>-0</v>
      </c>
      <c r="AO90" s="90" t="n">
        <f aca="false">-CHOOSE($G$3,AI90-AL90,AK90-AI90)</f>
        <v>-0</v>
      </c>
      <c r="AP90" s="107" t="n">
        <f aca="false">SUM(AM90:AO90)</f>
        <v>0</v>
      </c>
      <c r="AR90" s="90" t="n">
        <f aca="false">-CHOOSE($G$3,AD90-AC90,AC90-AD90)</f>
        <v>-0</v>
      </c>
      <c r="AS90" s="90" t="n">
        <f aca="false">-CHOOSE($G$3,AG90-AF90,AF90-AG90)</f>
        <v>-0</v>
      </c>
      <c r="AT90" s="90" t="n">
        <f aca="false">-CHOOSE($G$3,AJ90-AI90,AI90-AJ90:AJ91)</f>
        <v>-0</v>
      </c>
      <c r="AU90" s="107" t="n">
        <f aca="false">AR90+AS90+AT90</f>
        <v>-0</v>
      </c>
      <c r="AV90" s="107"/>
      <c r="AW90" s="91" t="n">
        <f aca="false">AU90+AP90</f>
        <v>0</v>
      </c>
      <c r="AY90" s="91" t="n">
        <f aca="false">AK90+AH90+AE90</f>
        <v>0</v>
      </c>
      <c r="AZ90" s="113"/>
      <c r="BA90" s="118" t="n">
        <f aca="false">'EO9904.1'!AW90</f>
        <v>0</v>
      </c>
      <c r="BB90" s="118" t="n">
        <f aca="false">AW90-BA90</f>
        <v>0</v>
      </c>
      <c r="BC90" s="108"/>
      <c r="BD90" s="138" t="n">
        <f aca="false">A90</f>
        <v>39387</v>
      </c>
      <c r="BE90" s="119" t="n">
        <f aca="false">MONTH(BD90)</f>
        <v>11</v>
      </c>
      <c r="BF90" s="139" t="n">
        <f aca="false">VLOOKUP($BE$10:$BE$369,$BS$7:$BU$18,2)</f>
        <v>632.9505</v>
      </c>
      <c r="BG90" s="140" t="n">
        <f aca="false">VLOOKUP($BE$10:$BE$369,$BS$7:$BU$18,3)</f>
        <v>8729.326</v>
      </c>
      <c r="BH90" s="141" t="n">
        <f aca="false">BF90/BG90</f>
        <v>0.0725085189853146</v>
      </c>
      <c r="BI90" s="36" t="n">
        <f aca="false">BI78</f>
        <v>0.0778</v>
      </c>
      <c r="BJ90" s="36" t="n">
        <f aca="false">BH90/BI90</f>
        <v>0.931986105209699</v>
      </c>
      <c r="BK90" s="31" t="n">
        <v>2.115</v>
      </c>
      <c r="BL90" s="142" t="n">
        <f aca="false">MAX((BJ90*BK90),BK90)</f>
        <v>2.115</v>
      </c>
    </row>
    <row r="91" customFormat="false" ht="12.75" hidden="false" customHeight="false" outlineLevel="0" collapsed="false">
      <c r="A91" s="25" t="n">
        <f aca="false">EDATE(A90,1)</f>
        <v>39417</v>
      </c>
      <c r="B91" s="114" t="n">
        <f aca="false">'EO9904.1 floor'!B91</f>
        <v>0</v>
      </c>
      <c r="C91" s="110"/>
      <c r="D91" s="97" t="n">
        <f aca="false">B91+C91</f>
        <v>0</v>
      </c>
      <c r="E91" s="86" t="n">
        <f aca="false">IF(Z91=0,0,IF(AND(Z91=1,$H$3=1),D91*U91,IF($H$3=2,D91,"N/A")))</f>
        <v>0</v>
      </c>
      <c r="F91" s="86" t="n">
        <f aca="false">E91*Y91</f>
        <v>0</v>
      </c>
      <c r="G91" s="98" t="n">
        <f aca="false">VLOOKUP($A91,[1]!Table,MATCH(G$4,[1]!Curves,0))</f>
        <v>4.833</v>
      </c>
      <c r="H91" s="115" t="n">
        <f aca="false">G91</f>
        <v>4.833</v>
      </c>
      <c r="I91" s="116" t="n">
        <f aca="false">BL91</f>
        <v>2.115</v>
      </c>
      <c r="J91" s="98" t="n">
        <f aca="false">VLOOKUP($A91,[1]!Table,MATCH(J$4,[1]!Curves,0))</f>
        <v>0.0225</v>
      </c>
      <c r="K91" s="115" t="n">
        <f aca="false">J91</f>
        <v>0.0225</v>
      </c>
      <c r="L91" s="103" t="n">
        <f aca="false">L90</f>
        <v>0</v>
      </c>
      <c r="M91" s="98" t="n">
        <f aca="false">VLOOKUP($A91,[1]!Table,MATCH(M$4,[1]!Curves,0))</f>
        <v>0.015</v>
      </c>
      <c r="N91" s="115" t="n">
        <f aca="false">M91</f>
        <v>0.015</v>
      </c>
      <c r="O91" s="103" t="n">
        <f aca="false">O90</f>
        <v>0</v>
      </c>
      <c r="P91" s="102"/>
      <c r="Q91" s="103" t="n">
        <f aca="false">M91+J91+G91</f>
        <v>4.8705</v>
      </c>
      <c r="R91" s="103" t="n">
        <f aca="false">N91+K91+H91</f>
        <v>4.8705</v>
      </c>
      <c r="S91" s="103" t="n">
        <f aca="false">O91+L91+I91</f>
        <v>2.115</v>
      </c>
      <c r="T91" s="102"/>
      <c r="U91" s="37" t="n">
        <f aca="false">A92-A91</f>
        <v>31</v>
      </c>
      <c r="V91" s="104" t="n">
        <f aca="false">CHOOSE(F$3,A92+24,A91)</f>
        <v>39417</v>
      </c>
      <c r="W91" s="37" t="n">
        <f aca="false">V91-C$3</f>
        <v>2487</v>
      </c>
      <c r="X91" s="105" t="n">
        <f aca="false">VLOOKUP($A91,[1]!Table,MATCH(X$4,[1]!Curves,0))</f>
        <v>0.059068641574498</v>
      </c>
      <c r="Y91" s="106" t="n">
        <f aca="false">1/(1+CHOOSE(F$3,(X92+($K$3/10000))/2,(X91+($K$3/10000))/2))^(2*W91/365.25)</f>
        <v>0.672754031641786</v>
      </c>
      <c r="Z91" s="37" t="n">
        <f aca="false">IF(AND(mthbeg&lt;=A91,mthend&gt;=A91),1,0)</f>
        <v>0</v>
      </c>
      <c r="AA91" s="37" t="n">
        <f aca="false">U91*Z91</f>
        <v>0</v>
      </c>
      <c r="AC91" s="90" t="n">
        <f aca="false">F91*G91</f>
        <v>0</v>
      </c>
      <c r="AD91" s="90" t="n">
        <f aca="false">$F91*H91</f>
        <v>0</v>
      </c>
      <c r="AE91" s="90" t="n">
        <f aca="false">$F91*I91</f>
        <v>0</v>
      </c>
      <c r="AF91" s="90" t="n">
        <f aca="false">$F91*J91</f>
        <v>0</v>
      </c>
      <c r="AG91" s="90" t="n">
        <f aca="false">$F91*K91</f>
        <v>0</v>
      </c>
      <c r="AH91" s="90" t="n">
        <f aca="false">$F91*L91</f>
        <v>0</v>
      </c>
      <c r="AI91" s="90" t="n">
        <f aca="false">$F91*M91</f>
        <v>0</v>
      </c>
      <c r="AJ91" s="90" t="n">
        <f aca="false">$F91*N91</f>
        <v>0</v>
      </c>
      <c r="AK91" s="90" t="n">
        <f aca="false">F91*O91</f>
        <v>0</v>
      </c>
      <c r="AL91" s="94"/>
      <c r="AM91" s="90" t="n">
        <f aca="false">-CHOOSE($G$3,AC91-AE91,AE91-AC91)</f>
        <v>-0</v>
      </c>
      <c r="AN91" s="90" t="n">
        <f aca="false">-CHOOSE($G$3,AF91-AH91,AH91-AF91)</f>
        <v>-0</v>
      </c>
      <c r="AO91" s="90" t="n">
        <f aca="false">-CHOOSE($G$3,AI91-AL91,AK91-AI91)</f>
        <v>-0</v>
      </c>
      <c r="AP91" s="107" t="n">
        <f aca="false">SUM(AM91:AO91)</f>
        <v>0</v>
      </c>
      <c r="AR91" s="90" t="n">
        <f aca="false">-CHOOSE($G$3,AD91-AC91,AC91-AD91)</f>
        <v>-0</v>
      </c>
      <c r="AS91" s="90" t="n">
        <f aca="false">-CHOOSE($G$3,AG91-AF91,AF91-AG91)</f>
        <v>-0</v>
      </c>
      <c r="AT91" s="90" t="n">
        <f aca="false">-CHOOSE($G$3,AJ91-AI91,AI91-AJ91:AJ92)</f>
        <v>-0</v>
      </c>
      <c r="AU91" s="107" t="n">
        <f aca="false">AR91+AS91+AT91</f>
        <v>-0</v>
      </c>
      <c r="AV91" s="107"/>
      <c r="AW91" s="91" t="n">
        <f aca="false">AU91+AP91</f>
        <v>0</v>
      </c>
      <c r="AY91" s="91" t="n">
        <f aca="false">AK91+AH91+AE91</f>
        <v>0</v>
      </c>
      <c r="AZ91" s="113"/>
      <c r="BA91" s="118" t="n">
        <f aca="false">'EO9904.1'!AW91</f>
        <v>0</v>
      </c>
      <c r="BB91" s="118" t="n">
        <f aca="false">AW91-BA91</f>
        <v>0</v>
      </c>
      <c r="BC91" s="108"/>
      <c r="BD91" s="138" t="n">
        <f aca="false">A91</f>
        <v>39417</v>
      </c>
      <c r="BE91" s="119" t="n">
        <f aca="false">MONTH(BD91)</f>
        <v>12</v>
      </c>
      <c r="BF91" s="139" t="n">
        <f aca="false">VLOOKUP($BE$10:$BE$369,$BS$7:$BU$18,2)</f>
        <v>668.964</v>
      </c>
      <c r="BG91" s="140" t="n">
        <f aca="false">VLOOKUP($BE$10:$BE$369,$BS$7:$BU$18,3)</f>
        <v>9251.2415</v>
      </c>
      <c r="BH91" s="141" t="n">
        <f aca="false">BF91/BG91</f>
        <v>0.0723107271602411</v>
      </c>
      <c r="BI91" s="36" t="n">
        <f aca="false">BI79</f>
        <v>0.0779</v>
      </c>
      <c r="BJ91" s="36" t="n">
        <f aca="false">BH91/BI91</f>
        <v>0.928250669579475</v>
      </c>
      <c r="BK91" s="31" t="n">
        <v>2.115</v>
      </c>
      <c r="BL91" s="142" t="n">
        <f aca="false">MAX((BJ91*BK91),BK91)</f>
        <v>2.115</v>
      </c>
    </row>
    <row r="92" customFormat="false" ht="12.75" hidden="false" customHeight="false" outlineLevel="0" collapsed="false">
      <c r="A92" s="25" t="n">
        <f aca="false">EDATE(A91,1)</f>
        <v>39448</v>
      </c>
      <c r="B92" s="114" t="n">
        <f aca="false">'EO9904.1 floor'!B92</f>
        <v>0</v>
      </c>
      <c r="C92" s="110"/>
      <c r="D92" s="97" t="n">
        <f aca="false">B92+C92</f>
        <v>0</v>
      </c>
      <c r="E92" s="86" t="n">
        <f aca="false">IF(Z92=0,0,IF(AND(Z92=1,$H$3=1),D92*U92,IF($H$3=2,D92,"N/A")))</f>
        <v>0</v>
      </c>
      <c r="F92" s="86" t="n">
        <f aca="false">E92*Y92</f>
        <v>0</v>
      </c>
      <c r="G92" s="98" t="n">
        <f aca="false">VLOOKUP($A92,[1]!Table,MATCH(G$4,[1]!Curves,0))</f>
        <v>4.898</v>
      </c>
      <c r="H92" s="115" t="n">
        <f aca="false">G92</f>
        <v>4.898</v>
      </c>
      <c r="I92" s="116" t="n">
        <f aca="false">BL92</f>
        <v>2.115</v>
      </c>
      <c r="J92" s="98" t="n">
        <f aca="false">VLOOKUP($A92,[1]!Table,MATCH(J$4,[1]!Curves,0))</f>
        <v>0.0225</v>
      </c>
      <c r="K92" s="115" t="n">
        <f aca="false">J92</f>
        <v>0.0225</v>
      </c>
      <c r="L92" s="103" t="n">
        <f aca="false">L91</f>
        <v>0</v>
      </c>
      <c r="M92" s="98" t="n">
        <f aca="false">VLOOKUP($A92,[1]!Table,MATCH(M$4,[1]!Curves,0))</f>
        <v>0.015</v>
      </c>
      <c r="N92" s="115" t="n">
        <f aca="false">M92</f>
        <v>0.015</v>
      </c>
      <c r="O92" s="103" t="n">
        <f aca="false">O91</f>
        <v>0</v>
      </c>
      <c r="P92" s="102"/>
      <c r="Q92" s="103" t="n">
        <f aca="false">M92+J92+G92</f>
        <v>4.9355</v>
      </c>
      <c r="R92" s="103" t="n">
        <f aca="false">N92+K92+H92</f>
        <v>4.9355</v>
      </c>
      <c r="S92" s="103" t="n">
        <f aca="false">O92+L92+I92</f>
        <v>2.115</v>
      </c>
      <c r="T92" s="102"/>
      <c r="U92" s="37" t="n">
        <f aca="false">A93-A92</f>
        <v>31</v>
      </c>
      <c r="V92" s="104" t="n">
        <f aca="false">CHOOSE(F$3,A93+24,A92)</f>
        <v>39448</v>
      </c>
      <c r="W92" s="37" t="n">
        <f aca="false">V92-C$3</f>
        <v>2518</v>
      </c>
      <c r="X92" s="105" t="n">
        <f aca="false">VLOOKUP($A92,[1]!Table,MATCH(X$4,[1]!Curves,0))</f>
        <v>0.059145992333369</v>
      </c>
      <c r="Y92" s="106" t="n">
        <f aca="false">1/(1+CHOOSE(F$3,(X93+($K$3/10000))/2,(X92+($K$3/10000))/2))^(2*W92/365.25)</f>
        <v>0.669091680846017</v>
      </c>
      <c r="Z92" s="37" t="n">
        <f aca="false">IF(AND(mthbeg&lt;=A92,mthend&gt;=A92),1,0)</f>
        <v>0</v>
      </c>
      <c r="AA92" s="37" t="n">
        <f aca="false">U92*Z92</f>
        <v>0</v>
      </c>
      <c r="AC92" s="90" t="n">
        <f aca="false">F92*G92</f>
        <v>0</v>
      </c>
      <c r="AD92" s="90" t="n">
        <f aca="false">$F92*H92</f>
        <v>0</v>
      </c>
      <c r="AE92" s="90" t="n">
        <f aca="false">$F92*I92</f>
        <v>0</v>
      </c>
      <c r="AF92" s="90" t="n">
        <f aca="false">$F92*J92</f>
        <v>0</v>
      </c>
      <c r="AG92" s="90" t="n">
        <f aca="false">$F92*K92</f>
        <v>0</v>
      </c>
      <c r="AH92" s="90" t="n">
        <f aca="false">$F92*L92</f>
        <v>0</v>
      </c>
      <c r="AI92" s="90" t="n">
        <f aca="false">$F92*M92</f>
        <v>0</v>
      </c>
      <c r="AJ92" s="90" t="n">
        <f aca="false">$F92*N92</f>
        <v>0</v>
      </c>
      <c r="AK92" s="90" t="n">
        <f aca="false">F92*O92</f>
        <v>0</v>
      </c>
      <c r="AL92" s="94"/>
      <c r="AM92" s="90" t="n">
        <f aca="false">-CHOOSE($G$3,AC92-AE92,AE92-AC92)</f>
        <v>-0</v>
      </c>
      <c r="AN92" s="90" t="n">
        <f aca="false">-CHOOSE($G$3,AF92-AH92,AH92-AF92)</f>
        <v>-0</v>
      </c>
      <c r="AO92" s="90" t="n">
        <f aca="false">-CHOOSE($G$3,AI92-AL92,AK92-AI92)</f>
        <v>-0</v>
      </c>
      <c r="AP92" s="107" t="n">
        <f aca="false">SUM(AM92:AO92)</f>
        <v>0</v>
      </c>
      <c r="AR92" s="90" t="n">
        <f aca="false">-CHOOSE($G$3,AD92-AC92,AC92-AD92)</f>
        <v>-0</v>
      </c>
      <c r="AS92" s="90" t="n">
        <f aca="false">-CHOOSE($G$3,AG92-AF92,AF92-AG92)</f>
        <v>-0</v>
      </c>
      <c r="AT92" s="90" t="n">
        <f aca="false">-CHOOSE($G$3,AJ92-AI92,AI92-AJ92:AJ93)</f>
        <v>-0</v>
      </c>
      <c r="AU92" s="107" t="n">
        <f aca="false">AR92+AS92+AT92</f>
        <v>-0</v>
      </c>
      <c r="AV92" s="107"/>
      <c r="AW92" s="91" t="n">
        <f aca="false">AU92+AP92</f>
        <v>0</v>
      </c>
      <c r="AY92" s="91" t="n">
        <f aca="false">AK92+AH92+AE92</f>
        <v>0</v>
      </c>
      <c r="AZ92" s="113"/>
      <c r="BA92" s="118" t="n">
        <f aca="false">'EO9904.1'!AW92</f>
        <v>0</v>
      </c>
      <c r="BB92" s="118" t="n">
        <f aca="false">AW92-BA92</f>
        <v>0</v>
      </c>
      <c r="BC92" s="108"/>
      <c r="BD92" s="138" t="n">
        <f aca="false">A92</f>
        <v>39448</v>
      </c>
      <c r="BE92" s="119" t="n">
        <f aca="false">MONTH(BD92)</f>
        <v>1</v>
      </c>
      <c r="BF92" s="139" t="n">
        <f aca="false">VLOOKUP($BE$10:$BE$369,$BS$7:$BU$18,2)</f>
        <v>682.4905</v>
      </c>
      <c r="BG92" s="140" t="n">
        <f aca="false">VLOOKUP($BE$10:$BE$369,$BS$7:$BU$18,3)</f>
        <v>9457.078</v>
      </c>
      <c r="BH92" s="141" t="n">
        <f aca="false">BF92/BG92</f>
        <v>0.0721671641071375</v>
      </c>
      <c r="BI92" s="36" t="n">
        <f aca="false">BI80</f>
        <v>0.0779</v>
      </c>
      <c r="BJ92" s="36" t="n">
        <f aca="false">BH92/BI92</f>
        <v>0.926407754905488</v>
      </c>
      <c r="BK92" s="31" t="n">
        <v>2.115</v>
      </c>
      <c r="BL92" s="142" t="n">
        <f aca="false">MAX((BJ92*BK92),BK92)</f>
        <v>2.115</v>
      </c>
    </row>
    <row r="93" customFormat="false" ht="12.75" hidden="false" customHeight="false" outlineLevel="0" collapsed="false">
      <c r="A93" s="25" t="n">
        <f aca="false">EDATE(A92,1)</f>
        <v>39479</v>
      </c>
      <c r="B93" s="114" t="n">
        <f aca="false">'EO9904.1 floor'!B93</f>
        <v>0</v>
      </c>
      <c r="C93" s="110"/>
      <c r="D93" s="97" t="n">
        <f aca="false">B93+C93</f>
        <v>0</v>
      </c>
      <c r="E93" s="86" t="n">
        <f aca="false">IF(Z93=0,0,IF(AND(Z93=1,$H$3=1),D93*U93,IF($H$3=2,D93,"N/A")))</f>
        <v>0</v>
      </c>
      <c r="F93" s="86" t="n">
        <f aca="false">E93*Y93</f>
        <v>0</v>
      </c>
      <c r="G93" s="98" t="n">
        <f aca="false">VLOOKUP($A93,[1]!Table,MATCH(G$4,[1]!Curves,0))</f>
        <v>4.778</v>
      </c>
      <c r="H93" s="115" t="n">
        <f aca="false">G93</f>
        <v>4.778</v>
      </c>
      <c r="I93" s="116" t="n">
        <f aca="false">BL93</f>
        <v>2.26151966918453</v>
      </c>
      <c r="J93" s="98" t="n">
        <f aca="false">VLOOKUP($A93,[1]!Table,MATCH(J$4,[1]!Curves,0))</f>
        <v>0.0225</v>
      </c>
      <c r="K93" s="115" t="n">
        <f aca="false">J93</f>
        <v>0.0225</v>
      </c>
      <c r="L93" s="103" t="n">
        <f aca="false">L92</f>
        <v>0</v>
      </c>
      <c r="M93" s="98" t="n">
        <f aca="false">VLOOKUP($A93,[1]!Table,MATCH(M$4,[1]!Curves,0))</f>
        <v>0.015</v>
      </c>
      <c r="N93" s="115" t="n">
        <f aca="false">M93</f>
        <v>0.015</v>
      </c>
      <c r="O93" s="103" t="n">
        <f aca="false">O92</f>
        <v>0</v>
      </c>
      <c r="P93" s="102"/>
      <c r="Q93" s="103" t="n">
        <f aca="false">M93+J93+G93</f>
        <v>4.8155</v>
      </c>
      <c r="R93" s="103" t="n">
        <f aca="false">N93+K93+H93</f>
        <v>4.8155</v>
      </c>
      <c r="S93" s="103" t="n">
        <f aca="false">O93+L93+I93</f>
        <v>2.26151966918453</v>
      </c>
      <c r="T93" s="102"/>
      <c r="U93" s="37" t="n">
        <f aca="false">A94-A93</f>
        <v>29</v>
      </c>
      <c r="V93" s="104" t="n">
        <f aca="false">CHOOSE(F$3,A94+24,A93)</f>
        <v>39479</v>
      </c>
      <c r="W93" s="37" t="n">
        <f aca="false">V93-C$3</f>
        <v>2549</v>
      </c>
      <c r="X93" s="105" t="n">
        <f aca="false">VLOOKUP($A93,[1]!Table,MATCH(X$4,[1]!Curves,0))</f>
        <v>0.059223343094229</v>
      </c>
      <c r="Y93" s="106" t="n">
        <f aca="false">1/(1+CHOOSE(F$3,(X94+($K$3/10000))/2,(X93+($K$3/10000))/2))^(2*W93/365.25)</f>
        <v>0.665440793807954</v>
      </c>
      <c r="Z93" s="37" t="n">
        <f aca="false">IF(AND(mthbeg&lt;=A93,mthend&gt;=A93),1,0)</f>
        <v>0</v>
      </c>
      <c r="AA93" s="37" t="n">
        <f aca="false">U93*Z93</f>
        <v>0</v>
      </c>
      <c r="AC93" s="90" t="n">
        <f aca="false">F93*G93</f>
        <v>0</v>
      </c>
      <c r="AD93" s="90" t="n">
        <f aca="false">$F93*H93</f>
        <v>0</v>
      </c>
      <c r="AE93" s="90" t="n">
        <f aca="false">$F93*I93</f>
        <v>0</v>
      </c>
      <c r="AF93" s="90" t="n">
        <f aca="false">$F93*J93</f>
        <v>0</v>
      </c>
      <c r="AG93" s="90" t="n">
        <f aca="false">$F93*K93</f>
        <v>0</v>
      </c>
      <c r="AH93" s="90" t="n">
        <f aca="false">$F93*L93</f>
        <v>0</v>
      </c>
      <c r="AI93" s="90" t="n">
        <f aca="false">$F93*M93</f>
        <v>0</v>
      </c>
      <c r="AJ93" s="90" t="n">
        <f aca="false">$F93*N93</f>
        <v>0</v>
      </c>
      <c r="AK93" s="90" t="n">
        <f aca="false">F93*O93</f>
        <v>0</v>
      </c>
      <c r="AL93" s="94"/>
      <c r="AM93" s="90" t="n">
        <f aca="false">-CHOOSE($G$3,AC93-AE93,AE93-AC93)</f>
        <v>-0</v>
      </c>
      <c r="AN93" s="90" t="n">
        <f aca="false">-CHOOSE($G$3,AF93-AH93,AH93-AF93)</f>
        <v>-0</v>
      </c>
      <c r="AO93" s="90" t="n">
        <f aca="false">-CHOOSE($G$3,AI93-AL93,AK93-AI93)</f>
        <v>-0</v>
      </c>
      <c r="AP93" s="107" t="n">
        <f aca="false">SUM(AM93:AO93)</f>
        <v>0</v>
      </c>
      <c r="AR93" s="90" t="n">
        <f aca="false">-CHOOSE($G$3,AD93-AC93,AC93-AD93)</f>
        <v>-0</v>
      </c>
      <c r="AS93" s="90" t="n">
        <f aca="false">-CHOOSE($G$3,AG93-AF93,AF93-AG93)</f>
        <v>-0</v>
      </c>
      <c r="AT93" s="90" t="n">
        <f aca="false">-CHOOSE($G$3,AJ93-AI93,AI93-AJ93:AJ94)</f>
        <v>-0</v>
      </c>
      <c r="AU93" s="107" t="n">
        <f aca="false">AR93+AS93+AT93</f>
        <v>-0</v>
      </c>
      <c r="AV93" s="107"/>
      <c r="AW93" s="91" t="n">
        <f aca="false">AU93+AP93</f>
        <v>0</v>
      </c>
      <c r="AY93" s="91" t="n">
        <f aca="false">AK93+AH93+AE93</f>
        <v>0</v>
      </c>
      <c r="AZ93" s="113"/>
      <c r="BA93" s="118" t="n">
        <f aca="false">'EO9904.1'!AW93</f>
        <v>0</v>
      </c>
      <c r="BB93" s="118" t="n">
        <f aca="false">AW93-BA93</f>
        <v>0</v>
      </c>
      <c r="BC93" s="108"/>
      <c r="BD93" s="138" t="n">
        <f aca="false">A93</f>
        <v>39479</v>
      </c>
      <c r="BE93" s="119" t="n">
        <f aca="false">MONTH(BD93)</f>
        <v>2</v>
      </c>
      <c r="BF93" s="139" t="n">
        <f aca="false">VLOOKUP($BE$10:$BE$369,$BS$7:$BU$18,2)</f>
        <v>627.083</v>
      </c>
      <c r="BG93" s="140" t="n">
        <f aca="false">VLOOKUP($BE$10:$BE$369,$BS$7:$BU$18,3)</f>
        <v>8701.1195</v>
      </c>
      <c r="BH93" s="141" t="n">
        <f aca="false">BF93/BG93</f>
        <v>0.0720692320108924</v>
      </c>
      <c r="BI93" s="36" t="n">
        <f aca="false">BI81</f>
        <v>0.0674</v>
      </c>
      <c r="BJ93" s="36" t="n">
        <f aca="false">BH93/BI93</f>
        <v>1.06927643933075</v>
      </c>
      <c r="BK93" s="31" t="n">
        <v>2.115</v>
      </c>
      <c r="BL93" s="142" t="n">
        <f aca="false">MAX((BJ93*BK93),BK93)</f>
        <v>2.26151966918453</v>
      </c>
    </row>
    <row r="94" customFormat="false" ht="12.75" hidden="false" customHeight="false" outlineLevel="0" collapsed="false">
      <c r="A94" s="25" t="n">
        <f aca="false">EDATE(A93,1)</f>
        <v>39508</v>
      </c>
      <c r="B94" s="114" t="n">
        <f aca="false">'EO9904.1 floor'!B94</f>
        <v>0</v>
      </c>
      <c r="C94" s="110"/>
      <c r="D94" s="97" t="n">
        <f aca="false">B94+C94</f>
        <v>0</v>
      </c>
      <c r="E94" s="86" t="n">
        <f aca="false">IF(Z94=0,0,IF(AND(Z94=1,$H$3=1),D94*U94,IF($H$3=2,D94,"N/A")))</f>
        <v>0</v>
      </c>
      <c r="F94" s="86" t="n">
        <f aca="false">E94*Y94</f>
        <v>0</v>
      </c>
      <c r="G94" s="98" t="n">
        <f aca="false">VLOOKUP($A94,[1]!Table,MATCH(G$4,[1]!Curves,0))</f>
        <v>4.653</v>
      </c>
      <c r="H94" s="115" t="n">
        <f aca="false">G94</f>
        <v>4.653</v>
      </c>
      <c r="I94" s="116" t="n">
        <f aca="false">BL94</f>
        <v>2.13524532991486</v>
      </c>
      <c r="J94" s="98" t="n">
        <f aca="false">VLOOKUP($A94,[1]!Table,MATCH(J$4,[1]!Curves,0))</f>
        <v>0.0225</v>
      </c>
      <c r="K94" s="115" t="n">
        <f aca="false">J94</f>
        <v>0.0225</v>
      </c>
      <c r="L94" s="103" t="n">
        <f aca="false">L93</f>
        <v>0</v>
      </c>
      <c r="M94" s="98" t="n">
        <f aca="false">VLOOKUP($A94,[1]!Table,MATCH(M$4,[1]!Curves,0))</f>
        <v>0.015</v>
      </c>
      <c r="N94" s="115" t="n">
        <f aca="false">M94</f>
        <v>0.015</v>
      </c>
      <c r="O94" s="103" t="n">
        <f aca="false">O93</f>
        <v>0</v>
      </c>
      <c r="P94" s="102"/>
      <c r="Q94" s="103" t="n">
        <f aca="false">M94+J94+G94</f>
        <v>4.6905</v>
      </c>
      <c r="R94" s="103" t="n">
        <f aca="false">N94+K94+H94</f>
        <v>4.6905</v>
      </c>
      <c r="S94" s="103" t="n">
        <f aca="false">O94+L94+I94</f>
        <v>2.13524532991486</v>
      </c>
      <c r="T94" s="102"/>
      <c r="U94" s="37" t="n">
        <f aca="false">A95-A94</f>
        <v>31</v>
      </c>
      <c r="V94" s="104" t="n">
        <f aca="false">CHOOSE(F$3,A95+24,A94)</f>
        <v>39508</v>
      </c>
      <c r="W94" s="37" t="n">
        <f aca="false">V94-C$3</f>
        <v>2578</v>
      </c>
      <c r="X94" s="105" t="n">
        <f aca="false">VLOOKUP($A94,[1]!Table,MATCH(X$4,[1]!Curves,0))</f>
        <v>0.059278736741753</v>
      </c>
      <c r="Y94" s="106" t="n">
        <f aca="false">1/(1+CHOOSE(F$3,(X95+($K$3/10000))/2,(X94+($K$3/10000))/2))^(2*W94/365.25)</f>
        <v>0.662112856842332</v>
      </c>
      <c r="Z94" s="37" t="n">
        <f aca="false">IF(AND(mthbeg&lt;=A94,mthend&gt;=A94),1,0)</f>
        <v>0</v>
      </c>
      <c r="AA94" s="37" t="n">
        <f aca="false">U94*Z94</f>
        <v>0</v>
      </c>
      <c r="AC94" s="90" t="n">
        <f aca="false">F94*G94</f>
        <v>0</v>
      </c>
      <c r="AD94" s="90" t="n">
        <f aca="false">$F94*H94</f>
        <v>0</v>
      </c>
      <c r="AE94" s="90" t="n">
        <f aca="false">$F94*I94</f>
        <v>0</v>
      </c>
      <c r="AF94" s="90" t="n">
        <f aca="false">$F94*J94</f>
        <v>0</v>
      </c>
      <c r="AG94" s="90" t="n">
        <f aca="false">$F94*K94</f>
        <v>0</v>
      </c>
      <c r="AH94" s="90" t="n">
        <f aca="false">$F94*L94</f>
        <v>0</v>
      </c>
      <c r="AI94" s="90" t="n">
        <f aca="false">$F94*M94</f>
        <v>0</v>
      </c>
      <c r="AJ94" s="90" t="n">
        <f aca="false">$F94*N94</f>
        <v>0</v>
      </c>
      <c r="AK94" s="90" t="n">
        <f aca="false">F94*O94</f>
        <v>0</v>
      </c>
      <c r="AL94" s="94"/>
      <c r="AM94" s="90" t="n">
        <f aca="false">-CHOOSE($G$3,AC94-AE94,AE94-AC94)</f>
        <v>-0</v>
      </c>
      <c r="AN94" s="90" t="n">
        <f aca="false">-CHOOSE($G$3,AF94-AH94,AH94-AF94)</f>
        <v>-0</v>
      </c>
      <c r="AO94" s="90" t="n">
        <f aca="false">-CHOOSE($G$3,AI94-AL94,AK94-AI94)</f>
        <v>-0</v>
      </c>
      <c r="AP94" s="107" t="n">
        <f aca="false">SUM(AM94:AO94)</f>
        <v>0</v>
      </c>
      <c r="AR94" s="90" t="n">
        <f aca="false">-CHOOSE($G$3,AD94-AC94,AC94-AD94)</f>
        <v>-0</v>
      </c>
      <c r="AS94" s="90" t="n">
        <f aca="false">-CHOOSE($G$3,AG94-AF94,AF94-AG94)</f>
        <v>-0</v>
      </c>
      <c r="AT94" s="90" t="n">
        <f aca="false">-CHOOSE($G$3,AJ94-AI94,AI94-AJ94:AJ95)</f>
        <v>-0</v>
      </c>
      <c r="AU94" s="107" t="n">
        <f aca="false">AR94+AS94+AT94</f>
        <v>-0</v>
      </c>
      <c r="AV94" s="107"/>
      <c r="AW94" s="91" t="n">
        <f aca="false">AU94+AP94</f>
        <v>0</v>
      </c>
      <c r="AY94" s="91" t="n">
        <f aca="false">AK94+AH94+AE94</f>
        <v>0</v>
      </c>
      <c r="AZ94" s="113"/>
      <c r="BA94" s="118" t="n">
        <f aca="false">'EO9904.1'!AW94</f>
        <v>0</v>
      </c>
      <c r="BB94" s="118" t="n">
        <f aca="false">AW94-BA94</f>
        <v>0</v>
      </c>
      <c r="BC94" s="108"/>
      <c r="BD94" s="138" t="n">
        <f aca="false">A94</f>
        <v>39508</v>
      </c>
      <c r="BE94" s="119" t="n">
        <f aca="false">MONTH(BD94)</f>
        <v>3</v>
      </c>
      <c r="BF94" s="139" t="n">
        <f aca="false">VLOOKUP($BE$10:$BE$369,$BS$7:$BU$18,2)</f>
        <v>669.6575</v>
      </c>
      <c r="BG94" s="140" t="n">
        <f aca="false">VLOOKUP($BE$10:$BE$369,$BS$7:$BU$18,3)</f>
        <v>9290.03</v>
      </c>
      <c r="BH94" s="141" t="n">
        <f aca="false">BF94/BG94</f>
        <v>0.0720834593645015</v>
      </c>
      <c r="BI94" s="36" t="n">
        <f aca="false">BI82</f>
        <v>0.0714</v>
      </c>
      <c r="BJ94" s="36" t="n">
        <f aca="false">BH94/BI94</f>
        <v>1.00957226000702</v>
      </c>
      <c r="BK94" s="31" t="n">
        <v>2.115</v>
      </c>
      <c r="BL94" s="142" t="n">
        <f aca="false">MAX((BJ94*BK94),BK94)</f>
        <v>2.13524532991486</v>
      </c>
    </row>
    <row r="95" customFormat="false" ht="12.75" hidden="false" customHeight="false" outlineLevel="0" collapsed="false">
      <c r="A95" s="25" t="n">
        <f aca="false">EDATE(A94,1)</f>
        <v>39539</v>
      </c>
      <c r="B95" s="114" t="n">
        <f aca="false">'EO9904.1 floor'!B95</f>
        <v>0</v>
      </c>
      <c r="C95" s="110"/>
      <c r="D95" s="97" t="n">
        <f aca="false">B95+C95</f>
        <v>0</v>
      </c>
      <c r="E95" s="86" t="n">
        <f aca="false">IF(Z95=0,0,IF(AND(Z95=1,$H$3=1),D95*U95,IF($H$3=2,D95,"N/A")))</f>
        <v>0</v>
      </c>
      <c r="F95" s="86" t="n">
        <f aca="false">E95*Y95</f>
        <v>0</v>
      </c>
      <c r="G95" s="98" t="n">
        <f aca="false">VLOOKUP($A95,[1]!Table,MATCH(G$4,[1]!Curves,0))</f>
        <v>4.523</v>
      </c>
      <c r="H95" s="115" t="n">
        <f aca="false">G95</f>
        <v>4.523</v>
      </c>
      <c r="I95" s="116" t="n">
        <f aca="false">BL95</f>
        <v>2.115</v>
      </c>
      <c r="J95" s="98" t="n">
        <f aca="false">VLOOKUP($A95,[1]!Table,MATCH(J$4,[1]!Curves,0))</f>
        <v>0.013</v>
      </c>
      <c r="K95" s="115" t="n">
        <f aca="false">J95</f>
        <v>0.013</v>
      </c>
      <c r="L95" s="103" t="n">
        <f aca="false">L94</f>
        <v>0</v>
      </c>
      <c r="M95" s="98" t="n">
        <f aca="false">VLOOKUP($A95,[1]!Table,MATCH(M$4,[1]!Curves,0))</f>
        <v>0.01</v>
      </c>
      <c r="N95" s="115" t="n">
        <f aca="false">M95</f>
        <v>0.01</v>
      </c>
      <c r="O95" s="103" t="n">
        <f aca="false">O94</f>
        <v>0</v>
      </c>
      <c r="P95" s="102"/>
      <c r="Q95" s="103" t="n">
        <f aca="false">M95+J95+G95</f>
        <v>4.546</v>
      </c>
      <c r="R95" s="103" t="n">
        <f aca="false">N95+K95+H95</f>
        <v>4.546</v>
      </c>
      <c r="S95" s="103" t="n">
        <f aca="false">O95+L95+I95</f>
        <v>2.115</v>
      </c>
      <c r="T95" s="102"/>
      <c r="U95" s="37" t="n">
        <f aca="false">A96-A95</f>
        <v>30</v>
      </c>
      <c r="V95" s="104" t="n">
        <f aca="false">CHOOSE(F$3,A96+24,A95)</f>
        <v>39539</v>
      </c>
      <c r="W95" s="37" t="n">
        <f aca="false">V95-C$3</f>
        <v>2609</v>
      </c>
      <c r="X95" s="105" t="n">
        <f aca="false">VLOOKUP($A95,[1]!Table,MATCH(X$4,[1]!Curves,0))</f>
        <v>0.059326867002862</v>
      </c>
      <c r="Y95" s="106" t="n">
        <f aca="false">1/(1+CHOOSE(F$3,(X96+($K$3/10000))/2,(X95+($K$3/10000))/2))^(2*W95/365.25)</f>
        <v>0.658618234560692</v>
      </c>
      <c r="Z95" s="37" t="n">
        <f aca="false">IF(AND(mthbeg&lt;=A95,mthend&gt;=A95),1,0)</f>
        <v>0</v>
      </c>
      <c r="AA95" s="37" t="n">
        <f aca="false">U95*Z95</f>
        <v>0</v>
      </c>
      <c r="AC95" s="90" t="n">
        <f aca="false">F95*G95</f>
        <v>0</v>
      </c>
      <c r="AD95" s="90" t="n">
        <f aca="false">$F95*H95</f>
        <v>0</v>
      </c>
      <c r="AE95" s="90" t="n">
        <f aca="false">$F95*I95</f>
        <v>0</v>
      </c>
      <c r="AF95" s="90" t="n">
        <f aca="false">$F95*J95</f>
        <v>0</v>
      </c>
      <c r="AG95" s="90" t="n">
        <f aca="false">$F95*K95</f>
        <v>0</v>
      </c>
      <c r="AH95" s="90" t="n">
        <f aca="false">$F95*L95</f>
        <v>0</v>
      </c>
      <c r="AI95" s="90" t="n">
        <f aca="false">$F95*M95</f>
        <v>0</v>
      </c>
      <c r="AJ95" s="90" t="n">
        <f aca="false">$F95*N95</f>
        <v>0</v>
      </c>
      <c r="AK95" s="90" t="n">
        <f aca="false">F95*O95</f>
        <v>0</v>
      </c>
      <c r="AL95" s="94"/>
      <c r="AM95" s="90" t="n">
        <f aca="false">-CHOOSE($G$3,AC95-AE95,AE95-AC95)</f>
        <v>-0</v>
      </c>
      <c r="AN95" s="90" t="n">
        <f aca="false">-CHOOSE($G$3,AF95-AH95,AH95-AF95)</f>
        <v>-0</v>
      </c>
      <c r="AO95" s="90" t="n">
        <f aca="false">-CHOOSE($G$3,AI95-AL95,AK95-AI95)</f>
        <v>-0</v>
      </c>
      <c r="AP95" s="107" t="n">
        <f aca="false">SUM(AM95:AO95)</f>
        <v>0</v>
      </c>
      <c r="AR95" s="90" t="n">
        <f aca="false">-CHOOSE($G$3,AD95-AC95,AC95-AD95)</f>
        <v>-0</v>
      </c>
      <c r="AS95" s="90" t="n">
        <f aca="false">-CHOOSE($G$3,AG95-AF95,AF95-AG95)</f>
        <v>-0</v>
      </c>
      <c r="AT95" s="90" t="n">
        <f aca="false">-CHOOSE($G$3,AJ95-AI95,AI95-AJ95:AJ96)</f>
        <v>-0</v>
      </c>
      <c r="AU95" s="107" t="n">
        <f aca="false">AR95+AS95+AT95</f>
        <v>-0</v>
      </c>
      <c r="AV95" s="107"/>
      <c r="AW95" s="91" t="n">
        <f aca="false">AU95+AP95</f>
        <v>0</v>
      </c>
      <c r="AY95" s="91" t="n">
        <f aca="false">AK95+AH95+AE95</f>
        <v>0</v>
      </c>
      <c r="AZ95" s="113"/>
      <c r="BA95" s="118" t="n">
        <f aca="false">'EO9904.1'!AW95</f>
        <v>0</v>
      </c>
      <c r="BB95" s="118" t="n">
        <f aca="false">AW95-BA95</f>
        <v>0</v>
      </c>
      <c r="BC95" s="108"/>
      <c r="BD95" s="138" t="n">
        <f aca="false">A95</f>
        <v>39539</v>
      </c>
      <c r="BE95" s="119" t="n">
        <f aca="false">MONTH(BD95)</f>
        <v>4</v>
      </c>
      <c r="BF95" s="139" t="n">
        <f aca="false">VLOOKUP($BE$10:$BE$369,$BS$7:$BU$18,2)</f>
        <v>631.2795</v>
      </c>
      <c r="BG95" s="140" t="n">
        <f aca="false">VLOOKUP($BE$10:$BE$369,$BS$7:$BU$18,3)</f>
        <v>8727.106</v>
      </c>
      <c r="BH95" s="141" t="n">
        <f aca="false">BF95/BG95</f>
        <v>0.0723354912842814</v>
      </c>
      <c r="BI95" s="36" t="n">
        <f aca="false">BI83</f>
        <v>0.0749</v>
      </c>
      <c r="BJ95" s="36" t="n">
        <f aca="false">BH95/BI95</f>
        <v>0.965760898321514</v>
      </c>
      <c r="BK95" s="31" t="n">
        <v>2.115</v>
      </c>
      <c r="BL95" s="142" t="n">
        <f aca="false">MAX((BJ95*BK95),BK95)</f>
        <v>2.115</v>
      </c>
    </row>
    <row r="96" customFormat="false" ht="12.75" hidden="false" customHeight="false" outlineLevel="0" collapsed="false">
      <c r="A96" s="25" t="n">
        <f aca="false">EDATE(A95,1)</f>
        <v>39569</v>
      </c>
      <c r="B96" s="114" t="n">
        <f aca="false">'EO9904.1 floor'!B96</f>
        <v>0</v>
      </c>
      <c r="C96" s="110"/>
      <c r="D96" s="97" t="n">
        <f aca="false">B96+C96</f>
        <v>0</v>
      </c>
      <c r="E96" s="86" t="n">
        <f aca="false">IF(Z96=0,0,IF(AND(Z96=1,$H$3=1),D96*U96,IF($H$3=2,D96,"N/A")))</f>
        <v>0</v>
      </c>
      <c r="F96" s="86" t="n">
        <f aca="false">E96*Y96</f>
        <v>0</v>
      </c>
      <c r="G96" s="98" t="n">
        <f aca="false">VLOOKUP($A96,[1]!Table,MATCH(G$4,[1]!Curves,0))</f>
        <v>4.513</v>
      </c>
      <c r="H96" s="115" t="n">
        <f aca="false">G96</f>
        <v>4.513</v>
      </c>
      <c r="I96" s="116" t="n">
        <f aca="false">BL96</f>
        <v>2.15930673749763</v>
      </c>
      <c r="J96" s="98" t="n">
        <f aca="false">VLOOKUP($A96,[1]!Table,MATCH(J$4,[1]!Curves,0))</f>
        <v>0.013</v>
      </c>
      <c r="K96" s="115" t="n">
        <f aca="false">J96</f>
        <v>0.013</v>
      </c>
      <c r="L96" s="103" t="n">
        <f aca="false">L95</f>
        <v>0</v>
      </c>
      <c r="M96" s="98" t="n">
        <f aca="false">VLOOKUP($A96,[1]!Table,MATCH(M$4,[1]!Curves,0))</f>
        <v>0.01</v>
      </c>
      <c r="N96" s="115" t="n">
        <f aca="false">M96</f>
        <v>0.01</v>
      </c>
      <c r="O96" s="103" t="n">
        <f aca="false">O95</f>
        <v>0</v>
      </c>
      <c r="P96" s="102"/>
      <c r="Q96" s="103" t="n">
        <f aca="false">M96+J96+G96</f>
        <v>4.536</v>
      </c>
      <c r="R96" s="103" t="n">
        <f aca="false">N96+K96+H96</f>
        <v>4.536</v>
      </c>
      <c r="S96" s="103" t="n">
        <f aca="false">O96+L96+I96</f>
        <v>2.15930673749763</v>
      </c>
      <c r="T96" s="102"/>
      <c r="U96" s="37" t="n">
        <f aca="false">A97-A96</f>
        <v>31</v>
      </c>
      <c r="V96" s="104" t="n">
        <f aca="false">CHOOSE(F$3,A97+24,A96)</f>
        <v>39569</v>
      </c>
      <c r="W96" s="37" t="n">
        <f aca="false">V96-C$3</f>
        <v>2639</v>
      </c>
      <c r="X96" s="105" t="n">
        <f aca="false">VLOOKUP($A96,[1]!Table,MATCH(X$4,[1]!Curves,0))</f>
        <v>0.059373444675636</v>
      </c>
      <c r="Y96" s="106" t="n">
        <f aca="false">1/(1+CHOOSE(F$3,(X97+($K$3/10000))/2,(X96+($K$3/10000))/2))^(2*W96/365.25)</f>
        <v>0.655248959292326</v>
      </c>
      <c r="Z96" s="37" t="n">
        <f aca="false">IF(AND(mthbeg&lt;=A96,mthend&gt;=A96),1,0)</f>
        <v>0</v>
      </c>
      <c r="AA96" s="37" t="n">
        <f aca="false">U96*Z96</f>
        <v>0</v>
      </c>
      <c r="AC96" s="90" t="n">
        <f aca="false">F96*G96</f>
        <v>0</v>
      </c>
      <c r="AD96" s="90" t="n">
        <f aca="false">$F96*H96</f>
        <v>0</v>
      </c>
      <c r="AE96" s="90" t="n">
        <f aca="false">$F96*I96</f>
        <v>0</v>
      </c>
      <c r="AF96" s="90" t="n">
        <f aca="false">$F96*J96</f>
        <v>0</v>
      </c>
      <c r="AG96" s="90" t="n">
        <f aca="false">$F96*K96</f>
        <v>0</v>
      </c>
      <c r="AH96" s="90" t="n">
        <f aca="false">$F96*L96</f>
        <v>0</v>
      </c>
      <c r="AI96" s="90" t="n">
        <f aca="false">$F96*M96</f>
        <v>0</v>
      </c>
      <c r="AJ96" s="90" t="n">
        <f aca="false">$F96*N96</f>
        <v>0</v>
      </c>
      <c r="AK96" s="90" t="n">
        <f aca="false">F96*O96</f>
        <v>0</v>
      </c>
      <c r="AL96" s="94"/>
      <c r="AM96" s="90" t="n">
        <f aca="false">-CHOOSE($G$3,AC96-AE96,AE96-AC96)</f>
        <v>-0</v>
      </c>
      <c r="AN96" s="90" t="n">
        <f aca="false">-CHOOSE($G$3,AF96-AH96,AH96-AF96)</f>
        <v>-0</v>
      </c>
      <c r="AO96" s="90" t="n">
        <f aca="false">-CHOOSE($G$3,AI96-AL96,AK96-AI96)</f>
        <v>-0</v>
      </c>
      <c r="AP96" s="107" t="n">
        <f aca="false">SUM(AM96:AO96)</f>
        <v>0</v>
      </c>
      <c r="AR96" s="90" t="n">
        <f aca="false">-CHOOSE($G$3,AD96-AC96,AC96-AD96)</f>
        <v>-0</v>
      </c>
      <c r="AS96" s="90" t="n">
        <f aca="false">-CHOOSE($G$3,AG96-AF96,AF96-AG96)</f>
        <v>-0</v>
      </c>
      <c r="AT96" s="90" t="n">
        <f aca="false">-CHOOSE($G$3,AJ96-AI96,AI96-AJ96:AJ97)</f>
        <v>-0</v>
      </c>
      <c r="AU96" s="107" t="n">
        <f aca="false">AR96+AS96+AT96</f>
        <v>-0</v>
      </c>
      <c r="AV96" s="107"/>
      <c r="AW96" s="91" t="n">
        <f aca="false">AU96+AP96</f>
        <v>0</v>
      </c>
      <c r="AY96" s="91" t="n">
        <f aca="false">AK96+AH96+AE96</f>
        <v>0</v>
      </c>
      <c r="AZ96" s="113"/>
      <c r="BA96" s="118" t="n">
        <f aca="false">'EO9904.1'!AW96</f>
        <v>0</v>
      </c>
      <c r="BB96" s="118" t="n">
        <f aca="false">AW96-BA96</f>
        <v>0</v>
      </c>
      <c r="BC96" s="108"/>
      <c r="BD96" s="138" t="n">
        <f aca="false">A96</f>
        <v>39569</v>
      </c>
      <c r="BE96" s="119" t="n">
        <f aca="false">MONTH(BD96)</f>
        <v>5</v>
      </c>
      <c r="BF96" s="139" t="n">
        <f aca="false">VLOOKUP($BE$10:$BE$369,$BS$7:$BU$18,2)</f>
        <v>662.9805</v>
      </c>
      <c r="BG96" s="140" t="n">
        <f aca="false">VLOOKUP($BE$10:$BE$369,$BS$7:$BU$18,3)</f>
        <v>9044.2455</v>
      </c>
      <c r="BH96" s="141" t="n">
        <f aca="false">BF96/BG96</f>
        <v>0.0733041247055932</v>
      </c>
      <c r="BI96" s="36" t="n">
        <f aca="false">BI84</f>
        <v>0.0718</v>
      </c>
      <c r="BJ96" s="36" t="n">
        <f aca="false">BH96/BI96</f>
        <v>1.02094881205562</v>
      </c>
      <c r="BK96" s="31" t="n">
        <v>2.115</v>
      </c>
      <c r="BL96" s="142" t="n">
        <f aca="false">MAX((BJ96*BK96),BK96)</f>
        <v>2.15930673749763</v>
      </c>
    </row>
    <row r="97" customFormat="false" ht="12.75" hidden="false" customHeight="false" outlineLevel="0" collapsed="false">
      <c r="A97" s="25" t="n">
        <f aca="false">EDATE(A96,1)</f>
        <v>39600</v>
      </c>
      <c r="B97" s="114" t="n">
        <f aca="false">'EO9904.1 floor'!B97</f>
        <v>0</v>
      </c>
      <c r="C97" s="110"/>
      <c r="D97" s="97" t="n">
        <f aca="false">B97+C97</f>
        <v>0</v>
      </c>
      <c r="E97" s="86" t="n">
        <f aca="false">IF(Z97=0,0,IF(AND(Z97=1,$H$3=1),D97*U97,IF($H$3=2,D97,"N/A")))</f>
        <v>0</v>
      </c>
      <c r="F97" s="86" t="n">
        <f aca="false">E97*Y97</f>
        <v>0</v>
      </c>
      <c r="G97" s="98" t="n">
        <f aca="false">VLOOKUP($A97,[1]!Table,MATCH(G$4,[1]!Curves,0))</f>
        <v>4.533</v>
      </c>
      <c r="H97" s="115" t="n">
        <f aca="false">G97</f>
        <v>4.533</v>
      </c>
      <c r="I97" s="116" t="n">
        <f aca="false">BL97</f>
        <v>2.88438521922935</v>
      </c>
      <c r="J97" s="98" t="n">
        <f aca="false">VLOOKUP($A97,[1]!Table,MATCH(J$4,[1]!Curves,0))</f>
        <v>0.013</v>
      </c>
      <c r="K97" s="115" t="n">
        <f aca="false">J97</f>
        <v>0.013</v>
      </c>
      <c r="L97" s="103" t="n">
        <f aca="false">L96</f>
        <v>0</v>
      </c>
      <c r="M97" s="98" t="n">
        <f aca="false">VLOOKUP($A97,[1]!Table,MATCH(M$4,[1]!Curves,0))</f>
        <v>0.01</v>
      </c>
      <c r="N97" s="115" t="n">
        <f aca="false">M97</f>
        <v>0.01</v>
      </c>
      <c r="O97" s="103" t="n">
        <f aca="false">O96</f>
        <v>0</v>
      </c>
      <c r="P97" s="102"/>
      <c r="Q97" s="103" t="n">
        <f aca="false">M97+J97+G97</f>
        <v>4.556</v>
      </c>
      <c r="R97" s="103" t="n">
        <f aca="false">N97+K97+H97</f>
        <v>4.556</v>
      </c>
      <c r="S97" s="103" t="n">
        <f aca="false">O97+L97+I97</f>
        <v>2.88438521922935</v>
      </c>
      <c r="T97" s="102"/>
      <c r="U97" s="37" t="n">
        <f aca="false">A98-A97</f>
        <v>30</v>
      </c>
      <c r="V97" s="104" t="n">
        <f aca="false">CHOOSE(F$3,A98+24,A97)</f>
        <v>39600</v>
      </c>
      <c r="W97" s="37" t="n">
        <f aca="false">V97-C$3</f>
        <v>2670</v>
      </c>
      <c r="X97" s="105" t="n">
        <f aca="false">VLOOKUP($A97,[1]!Table,MATCH(X$4,[1]!Curves,0))</f>
        <v>0.05942157493826</v>
      </c>
      <c r="Y97" s="106" t="n">
        <f aca="false">1/(1+CHOOSE(F$3,(X98+($K$3/10000))/2,(X97+($K$3/10000))/2))^(2*W97/365.25)</f>
        <v>0.651780398267281</v>
      </c>
      <c r="Z97" s="37" t="n">
        <f aca="false">IF(AND(mthbeg&lt;=A97,mthend&gt;=A97),1,0)</f>
        <v>0</v>
      </c>
      <c r="AA97" s="37" t="n">
        <f aca="false">U97*Z97</f>
        <v>0</v>
      </c>
      <c r="AC97" s="90" t="n">
        <f aca="false">F97*G97</f>
        <v>0</v>
      </c>
      <c r="AD97" s="90" t="n">
        <f aca="false">$F97*H97</f>
        <v>0</v>
      </c>
      <c r="AE97" s="90" t="n">
        <f aca="false">$F97*I97</f>
        <v>0</v>
      </c>
      <c r="AF97" s="90" t="n">
        <f aca="false">$F97*J97</f>
        <v>0</v>
      </c>
      <c r="AG97" s="90" t="n">
        <f aca="false">$F97*K97</f>
        <v>0</v>
      </c>
      <c r="AH97" s="90" t="n">
        <f aca="false">$F97*L97</f>
        <v>0</v>
      </c>
      <c r="AI97" s="90" t="n">
        <f aca="false">$F97*M97</f>
        <v>0</v>
      </c>
      <c r="AJ97" s="90" t="n">
        <f aca="false">$F97*N97</f>
        <v>0</v>
      </c>
      <c r="AK97" s="90" t="n">
        <f aca="false">F97*O97</f>
        <v>0</v>
      </c>
      <c r="AL97" s="94"/>
      <c r="AM97" s="90" t="n">
        <f aca="false">-CHOOSE($G$3,AC97-AE97,AE97-AC97)</f>
        <v>-0</v>
      </c>
      <c r="AN97" s="90" t="n">
        <f aca="false">-CHOOSE($G$3,AF97-AH97,AH97-AF97)</f>
        <v>-0</v>
      </c>
      <c r="AO97" s="90" t="n">
        <f aca="false">-CHOOSE($G$3,AI97-AL97,AK97-AI97)</f>
        <v>-0</v>
      </c>
      <c r="AP97" s="107" t="n">
        <f aca="false">SUM(AM97:AO97)</f>
        <v>0</v>
      </c>
      <c r="AR97" s="90" t="n">
        <f aca="false">-CHOOSE($G$3,AD97-AC97,AC97-AD97)</f>
        <v>-0</v>
      </c>
      <c r="AS97" s="90" t="n">
        <f aca="false">-CHOOSE($G$3,AG97-AF97,AF97-AG97)</f>
        <v>-0</v>
      </c>
      <c r="AT97" s="90" t="n">
        <f aca="false">-CHOOSE($G$3,AJ97-AI97,AI97-AJ97:AJ98)</f>
        <v>-0</v>
      </c>
      <c r="AU97" s="107" t="n">
        <f aca="false">AR97+AS97+AT97</f>
        <v>-0</v>
      </c>
      <c r="AV97" s="107"/>
      <c r="AW97" s="91" t="n">
        <f aca="false">AU97+AP97</f>
        <v>0</v>
      </c>
      <c r="AY97" s="91" t="n">
        <f aca="false">AK97+AH97+AE97</f>
        <v>0</v>
      </c>
      <c r="AZ97" s="113"/>
      <c r="BA97" s="118" t="n">
        <f aca="false">'EO9904.1'!AW97</f>
        <v>0</v>
      </c>
      <c r="BB97" s="118" t="n">
        <f aca="false">AW97-BA97</f>
        <v>0</v>
      </c>
      <c r="BC97" s="108"/>
      <c r="BD97" s="138" t="n">
        <f aca="false">A97</f>
        <v>39600</v>
      </c>
      <c r="BE97" s="119" t="n">
        <f aca="false">MONTH(BD97)</f>
        <v>6</v>
      </c>
      <c r="BF97" s="139" t="n">
        <f aca="false">VLOOKUP($BE$10:$BE$369,$BS$7:$BU$18,2)</f>
        <v>1052.6425</v>
      </c>
      <c r="BG97" s="140" t="n">
        <f aca="false">VLOOKUP($BE$10:$BE$369,$BS$7:$BU$18,3)</f>
        <v>10765.1195</v>
      </c>
      <c r="BH97" s="141" t="n">
        <f aca="false">BF97/BG97</f>
        <v>0.097782704595151</v>
      </c>
      <c r="BI97" s="36" t="n">
        <f aca="false">BI85</f>
        <v>0.0717</v>
      </c>
      <c r="BJ97" s="36" t="n">
        <f aca="false">BH97/BI97</f>
        <v>1.36377551736612</v>
      </c>
      <c r="BK97" s="31" t="n">
        <v>2.115</v>
      </c>
      <c r="BL97" s="142" t="n">
        <f aca="false">MAX((BJ97*BK97),BK97)</f>
        <v>2.88438521922935</v>
      </c>
    </row>
    <row r="98" customFormat="false" ht="12.75" hidden="false" customHeight="false" outlineLevel="0" collapsed="false">
      <c r="A98" s="25" t="n">
        <f aca="false">EDATE(A97,1)</f>
        <v>39630</v>
      </c>
      <c r="B98" s="114" t="n">
        <f aca="false">'EO9904.1 floor'!B98</f>
        <v>0</v>
      </c>
      <c r="C98" s="110"/>
      <c r="D98" s="97" t="n">
        <f aca="false">B98+C98</f>
        <v>0</v>
      </c>
      <c r="E98" s="86" t="n">
        <f aca="false">IF(Z98=0,0,IF(AND(Z98=1,$H$3=1),D98*U98,IF($H$3=2,D98,"N/A")))</f>
        <v>0</v>
      </c>
      <c r="F98" s="86" t="n">
        <f aca="false">E98*Y98</f>
        <v>0</v>
      </c>
      <c r="G98" s="98" t="n">
        <f aca="false">VLOOKUP($A98,[1]!Table,MATCH(G$4,[1]!Curves,0))</f>
        <v>4.554</v>
      </c>
      <c r="H98" s="115" t="n">
        <f aca="false">G98</f>
        <v>4.554</v>
      </c>
      <c r="I98" s="116" t="n">
        <f aca="false">BL98</f>
        <v>2.115</v>
      </c>
      <c r="J98" s="98" t="n">
        <f aca="false">VLOOKUP($A98,[1]!Table,MATCH(J$4,[1]!Curves,0))</f>
        <v>0.013</v>
      </c>
      <c r="K98" s="115" t="n">
        <f aca="false">J98</f>
        <v>0.013</v>
      </c>
      <c r="L98" s="103" t="n">
        <f aca="false">L97</f>
        <v>0</v>
      </c>
      <c r="M98" s="98" t="n">
        <f aca="false">VLOOKUP($A98,[1]!Table,MATCH(M$4,[1]!Curves,0))</f>
        <v>0.01</v>
      </c>
      <c r="N98" s="115" t="n">
        <f aca="false">M98</f>
        <v>0.01</v>
      </c>
      <c r="O98" s="103" t="n">
        <f aca="false">O97</f>
        <v>0</v>
      </c>
      <c r="P98" s="102"/>
      <c r="Q98" s="103" t="n">
        <f aca="false">M98+J98+G98</f>
        <v>4.577</v>
      </c>
      <c r="R98" s="103" t="n">
        <f aca="false">N98+K98+H98</f>
        <v>4.577</v>
      </c>
      <c r="S98" s="103" t="n">
        <f aca="false">O98+L98+I98</f>
        <v>2.115</v>
      </c>
      <c r="T98" s="102"/>
      <c r="U98" s="37" t="n">
        <f aca="false">A99-A98</f>
        <v>31</v>
      </c>
      <c r="V98" s="104" t="n">
        <f aca="false">CHOOSE(F$3,A99+24,A98)</f>
        <v>39630</v>
      </c>
      <c r="W98" s="37" t="n">
        <f aca="false">V98-C$3</f>
        <v>2700</v>
      </c>
      <c r="X98" s="105" t="n">
        <f aca="false">VLOOKUP($A98,[1]!Table,MATCH(X$4,[1]!Curves,0))</f>
        <v>0.059468152612499</v>
      </c>
      <c r="Y98" s="106" t="n">
        <f aca="false">1/(1+CHOOSE(F$3,(X99+($K$3/10000))/2,(X98+($K$3/10000))/2))^(2*W98/365.25)</f>
        <v>0.648436315595669</v>
      </c>
      <c r="Z98" s="37" t="n">
        <f aca="false">IF(AND(mthbeg&lt;=A98,mthend&gt;=A98),1,0)</f>
        <v>0</v>
      </c>
      <c r="AA98" s="37" t="n">
        <f aca="false">U98*Z98</f>
        <v>0</v>
      </c>
      <c r="AC98" s="90" t="n">
        <f aca="false">F98*G98</f>
        <v>0</v>
      </c>
      <c r="AD98" s="90" t="n">
        <f aca="false">$F98*H98</f>
        <v>0</v>
      </c>
      <c r="AE98" s="90" t="n">
        <f aca="false">$F98*I98</f>
        <v>0</v>
      </c>
      <c r="AF98" s="90" t="n">
        <f aca="false">$F98*J98</f>
        <v>0</v>
      </c>
      <c r="AG98" s="90" t="n">
        <f aca="false">$F98*K98</f>
        <v>0</v>
      </c>
      <c r="AH98" s="90" t="n">
        <f aca="false">$F98*L98</f>
        <v>0</v>
      </c>
      <c r="AI98" s="90" t="n">
        <f aca="false">$F98*M98</f>
        <v>0</v>
      </c>
      <c r="AJ98" s="90" t="n">
        <f aca="false">$F98*N98</f>
        <v>0</v>
      </c>
      <c r="AK98" s="90" t="n">
        <f aca="false">F98*O98</f>
        <v>0</v>
      </c>
      <c r="AL98" s="94"/>
      <c r="AM98" s="90" t="n">
        <f aca="false">-CHOOSE($G$3,AC98-AE98,AE98-AC98)</f>
        <v>-0</v>
      </c>
      <c r="AN98" s="90" t="n">
        <f aca="false">-CHOOSE($G$3,AF98-AH98,AH98-AF98)</f>
        <v>-0</v>
      </c>
      <c r="AO98" s="90" t="n">
        <f aca="false">-CHOOSE($G$3,AI98-AL98,AK98-AI98)</f>
        <v>-0</v>
      </c>
      <c r="AP98" s="107" t="n">
        <f aca="false">SUM(AM98:AO98)</f>
        <v>0</v>
      </c>
      <c r="AR98" s="90" t="n">
        <f aca="false">-CHOOSE($G$3,AD98-AC98,AC98-AD98)</f>
        <v>-0</v>
      </c>
      <c r="AS98" s="90" t="n">
        <f aca="false">-CHOOSE($G$3,AG98-AF98,AF98-AG98)</f>
        <v>-0</v>
      </c>
      <c r="AT98" s="90" t="n">
        <f aca="false">-CHOOSE($G$3,AJ98-AI98,AI98-AJ98:AJ99)</f>
        <v>-0</v>
      </c>
      <c r="AU98" s="107" t="n">
        <f aca="false">AR98+AS98+AT98</f>
        <v>-0</v>
      </c>
      <c r="AV98" s="107"/>
      <c r="AW98" s="91" t="n">
        <f aca="false">AU98+AP98</f>
        <v>0</v>
      </c>
      <c r="AY98" s="91" t="n">
        <f aca="false">AK98+AH98+AE98</f>
        <v>0</v>
      </c>
      <c r="AZ98" s="113"/>
      <c r="BA98" s="118" t="n">
        <f aca="false">'EO9904.1'!AW98</f>
        <v>0</v>
      </c>
      <c r="BB98" s="118" t="n">
        <f aca="false">AW98-BA98</f>
        <v>0</v>
      </c>
      <c r="BC98" s="108"/>
      <c r="BD98" s="138" t="n">
        <f aca="false">A98</f>
        <v>39630</v>
      </c>
      <c r="BE98" s="119" t="n">
        <f aca="false">MONTH(BD98)</f>
        <v>7</v>
      </c>
      <c r="BF98" s="139" t="n">
        <f aca="false">VLOOKUP($BE$10:$BE$369,$BS$7:$BU$18,2)</f>
        <v>1079.384</v>
      </c>
      <c r="BG98" s="140" t="n">
        <f aca="false">VLOOKUP($BE$10:$BE$369,$BS$7:$BU$18,3)</f>
        <v>11147.0035</v>
      </c>
      <c r="BH98" s="141" t="n">
        <f aca="false">BF98/BG98</f>
        <v>0.0968317629038154</v>
      </c>
      <c r="BI98" s="36" t="n">
        <f aca="false">BI86</f>
        <v>0.0981</v>
      </c>
      <c r="BJ98" s="36" t="n">
        <f aca="false">BH98/BI98</f>
        <v>0.987071996980789</v>
      </c>
      <c r="BK98" s="31" t="n">
        <v>2.115</v>
      </c>
      <c r="BL98" s="142" t="n">
        <f aca="false">MAX((BJ98*BK98),BK98)</f>
        <v>2.115</v>
      </c>
    </row>
    <row r="99" customFormat="false" ht="12.75" hidden="false" customHeight="false" outlineLevel="0" collapsed="false">
      <c r="A99" s="25" t="n">
        <f aca="false">EDATE(A98,1)</f>
        <v>39661</v>
      </c>
      <c r="B99" s="114" t="n">
        <f aca="false">'EO9904.1 floor'!B99</f>
        <v>0</v>
      </c>
      <c r="C99" s="110"/>
      <c r="D99" s="97" t="n">
        <f aca="false">B99+C99</f>
        <v>0</v>
      </c>
      <c r="E99" s="86" t="n">
        <f aca="false">IF(Z99=0,0,IF(AND(Z99=1,$H$3=1),D99*U99,IF($H$3=2,D99,"N/A")))</f>
        <v>0</v>
      </c>
      <c r="F99" s="86" t="n">
        <f aca="false">E99*Y99</f>
        <v>0</v>
      </c>
      <c r="G99" s="98" t="n">
        <f aca="false">VLOOKUP($A99,[1]!Table,MATCH(G$4,[1]!Curves,0))</f>
        <v>4.578</v>
      </c>
      <c r="H99" s="115" t="n">
        <f aca="false">G99</f>
        <v>4.578</v>
      </c>
      <c r="I99" s="116" t="n">
        <f aca="false">BL99</f>
        <v>2.115</v>
      </c>
      <c r="J99" s="98" t="n">
        <f aca="false">VLOOKUP($A99,[1]!Table,MATCH(J$4,[1]!Curves,0))</f>
        <v>0.013</v>
      </c>
      <c r="K99" s="115" t="n">
        <f aca="false">J99</f>
        <v>0.013</v>
      </c>
      <c r="L99" s="103" t="n">
        <f aca="false">L98</f>
        <v>0</v>
      </c>
      <c r="M99" s="98" t="n">
        <f aca="false">VLOOKUP($A99,[1]!Table,MATCH(M$4,[1]!Curves,0))</f>
        <v>0.01</v>
      </c>
      <c r="N99" s="115" t="n">
        <f aca="false">M99</f>
        <v>0.01</v>
      </c>
      <c r="O99" s="103" t="n">
        <f aca="false">O98</f>
        <v>0</v>
      </c>
      <c r="P99" s="102"/>
      <c r="Q99" s="103" t="n">
        <f aca="false">M99+J99+G99</f>
        <v>4.601</v>
      </c>
      <c r="R99" s="103" t="n">
        <f aca="false">N99+K99+H99</f>
        <v>4.601</v>
      </c>
      <c r="S99" s="103" t="n">
        <f aca="false">O99+L99+I99</f>
        <v>2.115</v>
      </c>
      <c r="T99" s="102"/>
      <c r="U99" s="37" t="n">
        <f aca="false">A100-A99</f>
        <v>31</v>
      </c>
      <c r="V99" s="104" t="n">
        <f aca="false">CHOOSE(F$3,A100+24,A99)</f>
        <v>39661</v>
      </c>
      <c r="W99" s="37" t="n">
        <f aca="false">V99-C$3</f>
        <v>2731</v>
      </c>
      <c r="X99" s="105" t="n">
        <f aca="false">VLOOKUP($A99,[1]!Table,MATCH(X$4,[1]!Curves,0))</f>
        <v>0.059516282876638</v>
      </c>
      <c r="Y99" s="106" t="n">
        <f aca="false">1/(1+CHOOSE(F$3,(X100+($K$3/10000))/2,(X99+($K$3/10000))/2))^(2*W99/365.25)</f>
        <v>0.6449937575589</v>
      </c>
      <c r="Z99" s="37" t="n">
        <f aca="false">IF(AND(mthbeg&lt;=A99,mthend&gt;=A99),1,0)</f>
        <v>0</v>
      </c>
      <c r="AA99" s="37" t="n">
        <f aca="false">U99*Z99</f>
        <v>0</v>
      </c>
      <c r="AC99" s="90" t="n">
        <f aca="false">F99*G99</f>
        <v>0</v>
      </c>
      <c r="AD99" s="90" t="n">
        <f aca="false">$F99*H99</f>
        <v>0</v>
      </c>
      <c r="AE99" s="90" t="n">
        <f aca="false">$F99*I99</f>
        <v>0</v>
      </c>
      <c r="AF99" s="90" t="n">
        <f aca="false">$F99*J99</f>
        <v>0</v>
      </c>
      <c r="AG99" s="90" t="n">
        <f aca="false">$F99*K99</f>
        <v>0</v>
      </c>
      <c r="AH99" s="90" t="n">
        <f aca="false">$F99*L99</f>
        <v>0</v>
      </c>
      <c r="AI99" s="90" t="n">
        <f aca="false">$F99*M99</f>
        <v>0</v>
      </c>
      <c r="AJ99" s="90" t="n">
        <f aca="false">$F99*N99</f>
        <v>0</v>
      </c>
      <c r="AK99" s="90" t="n">
        <f aca="false">F99*O99</f>
        <v>0</v>
      </c>
      <c r="AL99" s="94"/>
      <c r="AM99" s="90" t="n">
        <f aca="false">-CHOOSE($G$3,AC99-AE99,AE99-AC99)</f>
        <v>-0</v>
      </c>
      <c r="AN99" s="90" t="n">
        <f aca="false">-CHOOSE($G$3,AF99-AH99,AH99-AF99)</f>
        <v>-0</v>
      </c>
      <c r="AO99" s="90" t="n">
        <f aca="false">-CHOOSE($G$3,AI99-AL99,AK99-AI99)</f>
        <v>-0</v>
      </c>
      <c r="AP99" s="107" t="n">
        <f aca="false">SUM(AM99:AO99)</f>
        <v>0</v>
      </c>
      <c r="AR99" s="90" t="n">
        <f aca="false">-CHOOSE($G$3,AD99-AC99,AC99-AD99)</f>
        <v>-0</v>
      </c>
      <c r="AS99" s="90" t="n">
        <f aca="false">-CHOOSE($G$3,AG99-AF99,AF99-AG99)</f>
        <v>-0</v>
      </c>
      <c r="AT99" s="90" t="n">
        <f aca="false">-CHOOSE($G$3,AJ99-AI99,AI99-AJ99:AJ100)</f>
        <v>-0</v>
      </c>
      <c r="AU99" s="107" t="n">
        <f aca="false">AR99+AS99+AT99</f>
        <v>-0</v>
      </c>
      <c r="AV99" s="107"/>
      <c r="AW99" s="91" t="n">
        <f aca="false">AU99+AP99</f>
        <v>0</v>
      </c>
      <c r="AY99" s="91" t="n">
        <f aca="false">AK99+AH99+AE99</f>
        <v>0</v>
      </c>
      <c r="AZ99" s="113"/>
      <c r="BA99" s="118" t="n">
        <f aca="false">'EO9904.1'!AW99</f>
        <v>0</v>
      </c>
      <c r="BB99" s="118" t="n">
        <f aca="false">AW99-BA99</f>
        <v>0</v>
      </c>
      <c r="BC99" s="108"/>
      <c r="BD99" s="138" t="n">
        <f aca="false">A99</f>
        <v>39661</v>
      </c>
      <c r="BE99" s="119" t="n">
        <f aca="false">MONTH(BD99)</f>
        <v>8</v>
      </c>
      <c r="BF99" s="139" t="n">
        <f aca="false">VLOOKUP($BE$10:$BE$369,$BS$7:$BU$18,2)</f>
        <v>1109.031</v>
      </c>
      <c r="BG99" s="140" t="n">
        <f aca="false">VLOOKUP($BE$10:$BE$369,$BS$7:$BU$18,3)</f>
        <v>11486.346</v>
      </c>
      <c r="BH99" s="141" t="n">
        <f aca="false">BF99/BG99</f>
        <v>0.096552115006809</v>
      </c>
      <c r="BI99" s="36" t="n">
        <f aca="false">BI87</f>
        <v>0.0991</v>
      </c>
      <c r="BJ99" s="36" t="n">
        <f aca="false">BH99/BI99</f>
        <v>0.974289757889091</v>
      </c>
      <c r="BK99" s="31" t="n">
        <v>2.115</v>
      </c>
      <c r="BL99" s="142" t="n">
        <f aca="false">MAX((BJ99*BK99),BK99)</f>
        <v>2.115</v>
      </c>
    </row>
    <row r="100" customFormat="false" ht="12.75" hidden="false" customHeight="false" outlineLevel="0" collapsed="false">
      <c r="A100" s="25" t="n">
        <f aca="false">EDATE(A99,1)</f>
        <v>39692</v>
      </c>
      <c r="B100" s="114" t="n">
        <f aca="false">'EO9904.1 floor'!B100</f>
        <v>0</v>
      </c>
      <c r="C100" s="110"/>
      <c r="D100" s="97" t="n">
        <f aca="false">B100+C100</f>
        <v>0</v>
      </c>
      <c r="E100" s="86" t="n">
        <f aca="false">IF(Z100=0,0,IF(AND(Z100=1,$H$3=1),D100*U100,IF($H$3=2,D100,"N/A")))</f>
        <v>0</v>
      </c>
      <c r="F100" s="86" t="n">
        <f aca="false">E100*Y100</f>
        <v>0</v>
      </c>
      <c r="G100" s="98" t="n">
        <f aca="false">VLOOKUP($A100,[1]!Table,MATCH(G$4,[1]!Curves,0))</f>
        <v>4.588</v>
      </c>
      <c r="H100" s="115" t="n">
        <f aca="false">G100</f>
        <v>4.588</v>
      </c>
      <c r="I100" s="116" t="n">
        <f aca="false">BL100</f>
        <v>2.115</v>
      </c>
      <c r="J100" s="98" t="n">
        <f aca="false">VLOOKUP($A100,[1]!Table,MATCH(J$4,[1]!Curves,0))</f>
        <v>0.013</v>
      </c>
      <c r="K100" s="115" t="n">
        <f aca="false">J100</f>
        <v>0.013</v>
      </c>
      <c r="L100" s="103" t="n">
        <f aca="false">L99</f>
        <v>0</v>
      </c>
      <c r="M100" s="98" t="n">
        <f aca="false">VLOOKUP($A100,[1]!Table,MATCH(M$4,[1]!Curves,0))</f>
        <v>0.01</v>
      </c>
      <c r="N100" s="115" t="n">
        <f aca="false">M100</f>
        <v>0.01</v>
      </c>
      <c r="O100" s="103" t="n">
        <f aca="false">O99</f>
        <v>0</v>
      </c>
      <c r="P100" s="102"/>
      <c r="Q100" s="103" t="n">
        <f aca="false">M100+J100+G100</f>
        <v>4.611</v>
      </c>
      <c r="R100" s="103" t="n">
        <f aca="false">N100+K100+H100</f>
        <v>4.611</v>
      </c>
      <c r="S100" s="103" t="n">
        <f aca="false">O100+L100+I100</f>
        <v>2.115</v>
      </c>
      <c r="T100" s="102"/>
      <c r="U100" s="37" t="n">
        <f aca="false">A101-A100</f>
        <v>30</v>
      </c>
      <c r="V100" s="104" t="n">
        <f aca="false">CHOOSE(F$3,A101+24,A100)</f>
        <v>39692</v>
      </c>
      <c r="W100" s="37" t="n">
        <f aca="false">V100-C$3</f>
        <v>2762</v>
      </c>
      <c r="X100" s="105" t="n">
        <f aca="false">VLOOKUP($A100,[1]!Table,MATCH(X$4,[1]!Curves,0))</f>
        <v>0.059564413141546</v>
      </c>
      <c r="Y100" s="106" t="n">
        <f aca="false">1/(1+CHOOSE(F$3,(X101+($K$3/10000))/2,(X100+($K$3/10000))/2))^(2*W100/365.25)</f>
        <v>0.641564391248461</v>
      </c>
      <c r="Z100" s="37" t="n">
        <f aca="false">IF(AND(mthbeg&lt;=A100,mthend&gt;=A100),1,0)</f>
        <v>0</v>
      </c>
      <c r="AA100" s="37" t="n">
        <f aca="false">U100*Z100</f>
        <v>0</v>
      </c>
      <c r="AC100" s="90" t="n">
        <f aca="false">F100*G100</f>
        <v>0</v>
      </c>
      <c r="AD100" s="90" t="n">
        <f aca="false">$F100*H100</f>
        <v>0</v>
      </c>
      <c r="AE100" s="90" t="n">
        <f aca="false">$F100*I100</f>
        <v>0</v>
      </c>
      <c r="AF100" s="90" t="n">
        <f aca="false">$F100*J100</f>
        <v>0</v>
      </c>
      <c r="AG100" s="90" t="n">
        <f aca="false">$F100*K100</f>
        <v>0</v>
      </c>
      <c r="AH100" s="90" t="n">
        <f aca="false">$F100*L100</f>
        <v>0</v>
      </c>
      <c r="AI100" s="90" t="n">
        <f aca="false">$F100*M100</f>
        <v>0</v>
      </c>
      <c r="AJ100" s="90" t="n">
        <f aca="false">$F100*N100</f>
        <v>0</v>
      </c>
      <c r="AK100" s="90" t="n">
        <f aca="false">F100*O100</f>
        <v>0</v>
      </c>
      <c r="AL100" s="94"/>
      <c r="AM100" s="90" t="n">
        <f aca="false">-CHOOSE($G$3,AC100-AE100,AE100-AC100)</f>
        <v>-0</v>
      </c>
      <c r="AN100" s="90" t="n">
        <f aca="false">-CHOOSE($G$3,AF100-AH100,AH100-AF100)</f>
        <v>-0</v>
      </c>
      <c r="AO100" s="90" t="n">
        <f aca="false">-CHOOSE($G$3,AI100-AL100,AK100-AI100)</f>
        <v>-0</v>
      </c>
      <c r="AP100" s="107" t="n">
        <f aca="false">SUM(AM100:AO100)</f>
        <v>0</v>
      </c>
      <c r="AR100" s="90" t="n">
        <f aca="false">-CHOOSE($G$3,AD100-AC100,AC100-AD100)</f>
        <v>-0</v>
      </c>
      <c r="AS100" s="90" t="n">
        <f aca="false">-CHOOSE($G$3,AG100-AF100,AF100-AG100)</f>
        <v>-0</v>
      </c>
      <c r="AT100" s="90" t="n">
        <f aca="false">-CHOOSE($G$3,AJ100-AI100,AI100-AJ100:AJ101)</f>
        <v>-0</v>
      </c>
      <c r="AU100" s="107" t="n">
        <f aca="false">AR100+AS100+AT100</f>
        <v>-0</v>
      </c>
      <c r="AV100" s="107"/>
      <c r="AW100" s="91" t="n">
        <f aca="false">AU100+AP100</f>
        <v>0</v>
      </c>
      <c r="AY100" s="91" t="n">
        <f aca="false">AK100+AH100+AE100</f>
        <v>0</v>
      </c>
      <c r="AZ100" s="113"/>
      <c r="BA100" s="118" t="n">
        <f aca="false">'EO9904.1'!AW100</f>
        <v>0</v>
      </c>
      <c r="BB100" s="118" t="n">
        <f aca="false">AW100-BA100</f>
        <v>0</v>
      </c>
      <c r="BC100" s="108"/>
      <c r="BD100" s="138" t="n">
        <f aca="false">A100</f>
        <v>39692</v>
      </c>
      <c r="BE100" s="119" t="n">
        <f aca="false">MONTH(BD100)</f>
        <v>9</v>
      </c>
      <c r="BF100" s="139" t="n">
        <f aca="false">VLOOKUP($BE$10:$BE$369,$BS$7:$BU$18,2)</f>
        <v>998.16</v>
      </c>
      <c r="BG100" s="140" t="n">
        <f aca="false">VLOOKUP($BE$10:$BE$369,$BS$7:$BU$18,3)</f>
        <v>10141.4155</v>
      </c>
      <c r="BH100" s="141" t="n">
        <f aca="false">BF100/BG100</f>
        <v>0.0984241302409905</v>
      </c>
      <c r="BI100" s="36" t="n">
        <f aca="false">BI88</f>
        <v>0.1009</v>
      </c>
      <c r="BJ100" s="36" t="n">
        <f aca="false">BH100/BI100</f>
        <v>0.975462143121809</v>
      </c>
      <c r="BK100" s="31" t="n">
        <v>2.115</v>
      </c>
      <c r="BL100" s="142" t="n">
        <f aca="false">MAX((BJ100*BK100),BK100)</f>
        <v>2.115</v>
      </c>
    </row>
    <row r="101" customFormat="false" ht="12.75" hidden="false" customHeight="false" outlineLevel="0" collapsed="false">
      <c r="A101" s="25" t="n">
        <f aca="false">EDATE(A100,1)</f>
        <v>39722</v>
      </c>
      <c r="B101" s="114" t="n">
        <f aca="false">'EO9904.1 floor'!B101</f>
        <v>0</v>
      </c>
      <c r="C101" s="110"/>
      <c r="D101" s="97" t="n">
        <f aca="false">B101+C101</f>
        <v>0</v>
      </c>
      <c r="E101" s="86" t="n">
        <f aca="false">IF(Z101=0,0,IF(AND(Z101=1,$H$3=1),D101*U101,IF($H$3=2,D101,"N/A")))</f>
        <v>0</v>
      </c>
      <c r="F101" s="86" t="n">
        <f aca="false">E101*Y101</f>
        <v>0</v>
      </c>
      <c r="G101" s="98" t="n">
        <f aca="false">VLOOKUP($A101,[1]!Table,MATCH(G$4,[1]!Curves,0))</f>
        <v>4.618</v>
      </c>
      <c r="H101" s="115" t="n">
        <f aca="false">G101</f>
        <v>4.618</v>
      </c>
      <c r="I101" s="116" t="n">
        <f aca="false">BL101</f>
        <v>2.115</v>
      </c>
      <c r="J101" s="98" t="n">
        <f aca="false">VLOOKUP($A101,[1]!Table,MATCH(J$4,[1]!Curves,0))</f>
        <v>0.013</v>
      </c>
      <c r="K101" s="115" t="n">
        <f aca="false">J101</f>
        <v>0.013</v>
      </c>
      <c r="L101" s="103" t="n">
        <f aca="false">L100</f>
        <v>0</v>
      </c>
      <c r="M101" s="98" t="n">
        <f aca="false">VLOOKUP($A101,[1]!Table,MATCH(M$4,[1]!Curves,0))</f>
        <v>0.01</v>
      </c>
      <c r="N101" s="115" t="n">
        <f aca="false">M101</f>
        <v>0.01</v>
      </c>
      <c r="O101" s="103" t="n">
        <f aca="false">O100</f>
        <v>0</v>
      </c>
      <c r="P101" s="102"/>
      <c r="Q101" s="103" t="n">
        <f aca="false">M101+J101+G101</f>
        <v>4.641</v>
      </c>
      <c r="R101" s="103" t="n">
        <f aca="false">N101+K101+H101</f>
        <v>4.641</v>
      </c>
      <c r="S101" s="103" t="n">
        <f aca="false">O101+L101+I101</f>
        <v>2.115</v>
      </c>
      <c r="T101" s="102"/>
      <c r="U101" s="37" t="n">
        <f aca="false">A102-A101</f>
        <v>31</v>
      </c>
      <c r="V101" s="104" t="n">
        <f aca="false">CHOOSE(F$3,A102+24,A101)</f>
        <v>39722</v>
      </c>
      <c r="W101" s="37" t="n">
        <f aca="false">V101-C$3</f>
        <v>2792</v>
      </c>
      <c r="X101" s="105" t="n">
        <f aca="false">VLOOKUP($A101,[1]!Table,MATCH(X$4,[1]!Curves,0))</f>
        <v>0.059610990818</v>
      </c>
      <c r="Y101" s="106" t="n">
        <f aca="false">1/(1+CHOOSE(F$3,(X102+($K$3/10000))/2,(X101+($K$3/10000))/2))^(2*W101/365.25)</f>
        <v>0.638258195108483</v>
      </c>
      <c r="Z101" s="37" t="n">
        <f aca="false">IF(AND(mthbeg&lt;=A101,mthend&gt;=A101),1,0)</f>
        <v>0</v>
      </c>
      <c r="AA101" s="37" t="n">
        <f aca="false">U101*Z101</f>
        <v>0</v>
      </c>
      <c r="AC101" s="90" t="n">
        <f aca="false">F101*G101</f>
        <v>0</v>
      </c>
      <c r="AD101" s="90" t="n">
        <f aca="false">$F101*H101</f>
        <v>0</v>
      </c>
      <c r="AE101" s="90" t="n">
        <f aca="false">$F101*I101</f>
        <v>0</v>
      </c>
      <c r="AF101" s="90" t="n">
        <f aca="false">$F101*J101</f>
        <v>0</v>
      </c>
      <c r="AG101" s="90" t="n">
        <f aca="false">$F101*K101</f>
        <v>0</v>
      </c>
      <c r="AH101" s="90" t="n">
        <f aca="false">$F101*L101</f>
        <v>0</v>
      </c>
      <c r="AI101" s="90" t="n">
        <f aca="false">$F101*M101</f>
        <v>0</v>
      </c>
      <c r="AJ101" s="90" t="n">
        <f aca="false">$F101*N101</f>
        <v>0</v>
      </c>
      <c r="AK101" s="90" t="n">
        <f aca="false">F101*O101</f>
        <v>0</v>
      </c>
      <c r="AL101" s="94"/>
      <c r="AM101" s="90" t="n">
        <f aca="false">-CHOOSE($G$3,AC101-AE101,AE101-AC101)</f>
        <v>-0</v>
      </c>
      <c r="AN101" s="90" t="n">
        <f aca="false">-CHOOSE($G$3,AF101-AH101,AH101-AF101)</f>
        <v>-0</v>
      </c>
      <c r="AO101" s="90" t="n">
        <f aca="false">-CHOOSE($G$3,AI101-AL101,AK101-AI101)</f>
        <v>-0</v>
      </c>
      <c r="AP101" s="107" t="n">
        <f aca="false">SUM(AM101:AO101)</f>
        <v>0</v>
      </c>
      <c r="AR101" s="90" t="n">
        <f aca="false">-CHOOSE($G$3,AD101-AC101,AC101-AD101)</f>
        <v>-0</v>
      </c>
      <c r="AS101" s="90" t="n">
        <f aca="false">-CHOOSE($G$3,AG101-AF101,AF101-AG101)</f>
        <v>-0</v>
      </c>
      <c r="AT101" s="90" t="n">
        <f aca="false">-CHOOSE($G$3,AJ101-AI101,AI101-AJ101:AJ102)</f>
        <v>-0</v>
      </c>
      <c r="AU101" s="107" t="n">
        <f aca="false">AR101+AS101+AT101</f>
        <v>-0</v>
      </c>
      <c r="AV101" s="107"/>
      <c r="AW101" s="91" t="n">
        <f aca="false">AU101+AP101</f>
        <v>0</v>
      </c>
      <c r="AY101" s="91" t="n">
        <f aca="false">AK101+AH101+AE101</f>
        <v>0</v>
      </c>
      <c r="AZ101" s="113"/>
      <c r="BA101" s="118" t="n">
        <f aca="false">'EO9904.1'!AW101</f>
        <v>0</v>
      </c>
      <c r="BB101" s="118" t="n">
        <f aca="false">AW101-BA101</f>
        <v>0</v>
      </c>
      <c r="BC101" s="108"/>
      <c r="BD101" s="138" t="n">
        <f aca="false">A101</f>
        <v>39722</v>
      </c>
      <c r="BE101" s="119" t="n">
        <f aca="false">MONTH(BD101)</f>
        <v>10</v>
      </c>
      <c r="BF101" s="139" t="n">
        <f aca="false">VLOOKUP($BE$10:$BE$369,$BS$7:$BU$18,2)</f>
        <v>697.9385</v>
      </c>
      <c r="BG101" s="140" t="n">
        <f aca="false">VLOOKUP($BE$10:$BE$369,$BS$7:$BU$18,3)</f>
        <v>9529.3095</v>
      </c>
      <c r="BH101" s="141" t="n">
        <f aca="false">BF101/BG101</f>
        <v>0.0732412458636169</v>
      </c>
      <c r="BI101" s="36" t="n">
        <f aca="false">BI89</f>
        <v>0.1035</v>
      </c>
      <c r="BJ101" s="36" t="n">
        <f aca="false">BH101/BI101</f>
        <v>0.707644887571178</v>
      </c>
      <c r="BK101" s="31" t="n">
        <v>2.115</v>
      </c>
      <c r="BL101" s="142" t="n">
        <f aca="false">MAX((BJ101*BK101),BK101)</f>
        <v>2.115</v>
      </c>
    </row>
    <row r="102" customFormat="false" ht="12.75" hidden="false" customHeight="false" outlineLevel="0" collapsed="false">
      <c r="A102" s="25" t="n">
        <f aca="false">EDATE(A101,1)</f>
        <v>39753</v>
      </c>
      <c r="B102" s="114" t="n">
        <f aca="false">'EO9904.1 floor'!B102</f>
        <v>0</v>
      </c>
      <c r="C102" s="110"/>
      <c r="D102" s="97" t="n">
        <f aca="false">B102+C102</f>
        <v>0</v>
      </c>
      <c r="E102" s="86" t="n">
        <f aca="false">IF(Z102=0,0,IF(AND(Z102=1,$H$3=1),D102*U102,IF($H$3=2,D102,"N/A")))</f>
        <v>0</v>
      </c>
      <c r="F102" s="86" t="n">
        <f aca="false">E102*Y102</f>
        <v>0</v>
      </c>
      <c r="G102" s="98" t="n">
        <f aca="false">VLOOKUP($A102,[1]!Table,MATCH(G$4,[1]!Curves,0))</f>
        <v>4.758</v>
      </c>
      <c r="H102" s="115" t="n">
        <f aca="false">G102</f>
        <v>4.758</v>
      </c>
      <c r="I102" s="116" t="n">
        <f aca="false">BL102</f>
        <v>2.115</v>
      </c>
      <c r="J102" s="98" t="n">
        <f aca="false">VLOOKUP($A102,[1]!Table,MATCH(J$4,[1]!Curves,0))</f>
        <v>0.0235</v>
      </c>
      <c r="K102" s="115" t="n">
        <f aca="false">J102</f>
        <v>0.0235</v>
      </c>
      <c r="L102" s="103" t="n">
        <f aca="false">L101</f>
        <v>0</v>
      </c>
      <c r="M102" s="98" t="n">
        <f aca="false">VLOOKUP($A102,[1]!Table,MATCH(M$4,[1]!Curves,0))</f>
        <v>0.015</v>
      </c>
      <c r="N102" s="115" t="n">
        <f aca="false">M102</f>
        <v>0.015</v>
      </c>
      <c r="O102" s="103" t="n">
        <f aca="false">O101</f>
        <v>0</v>
      </c>
      <c r="P102" s="102"/>
      <c r="Q102" s="103" t="n">
        <f aca="false">M102+J102+G102</f>
        <v>4.7965</v>
      </c>
      <c r="R102" s="103" t="n">
        <f aca="false">N102+K102+H102</f>
        <v>4.7965</v>
      </c>
      <c r="S102" s="103" t="n">
        <f aca="false">O102+L102+I102</f>
        <v>2.115</v>
      </c>
      <c r="T102" s="102"/>
      <c r="U102" s="37" t="n">
        <f aca="false">A103-A102</f>
        <v>30</v>
      </c>
      <c r="V102" s="104" t="n">
        <f aca="false">CHOOSE(F$3,A103+24,A102)</f>
        <v>39753</v>
      </c>
      <c r="W102" s="37" t="n">
        <f aca="false">V102-C$3</f>
        <v>2823</v>
      </c>
      <c r="X102" s="105" t="n">
        <f aca="false">VLOOKUP($A102,[1]!Table,MATCH(X$4,[1]!Curves,0))</f>
        <v>0.059659121084421</v>
      </c>
      <c r="Y102" s="106" t="n">
        <f aca="false">1/(1+CHOOSE(F$3,(X103+($K$3/10000))/2,(X102+($K$3/10000))/2))^(2*W102/365.25)</f>
        <v>0.634854740515412</v>
      </c>
      <c r="Z102" s="37" t="n">
        <f aca="false">IF(AND(mthbeg&lt;=A102,mthend&gt;=A102),1,0)</f>
        <v>0</v>
      </c>
      <c r="AA102" s="37" t="n">
        <f aca="false">U102*Z102</f>
        <v>0</v>
      </c>
      <c r="AC102" s="90" t="n">
        <f aca="false">F102*G102</f>
        <v>0</v>
      </c>
      <c r="AD102" s="90" t="n">
        <f aca="false">$F102*H102</f>
        <v>0</v>
      </c>
      <c r="AE102" s="90" t="n">
        <f aca="false">$F102*I102</f>
        <v>0</v>
      </c>
      <c r="AF102" s="90" t="n">
        <f aca="false">$F102*J102</f>
        <v>0</v>
      </c>
      <c r="AG102" s="90" t="n">
        <f aca="false">$F102*K102</f>
        <v>0</v>
      </c>
      <c r="AH102" s="90" t="n">
        <f aca="false">$F102*L102</f>
        <v>0</v>
      </c>
      <c r="AI102" s="90" t="n">
        <f aca="false">$F102*M102</f>
        <v>0</v>
      </c>
      <c r="AJ102" s="90" t="n">
        <f aca="false">$F102*N102</f>
        <v>0</v>
      </c>
      <c r="AK102" s="90" t="n">
        <f aca="false">F102*O102</f>
        <v>0</v>
      </c>
      <c r="AL102" s="94"/>
      <c r="AM102" s="90" t="n">
        <f aca="false">-CHOOSE($G$3,AC102-AE102,AE102-AC102)</f>
        <v>-0</v>
      </c>
      <c r="AN102" s="90" t="n">
        <f aca="false">-CHOOSE($G$3,AF102-AH102,AH102-AF102)</f>
        <v>-0</v>
      </c>
      <c r="AO102" s="90" t="n">
        <f aca="false">-CHOOSE($G$3,AI102-AL102,AK102-AI102)</f>
        <v>-0</v>
      </c>
      <c r="AP102" s="107" t="n">
        <f aca="false">SUM(AM102:AO102)</f>
        <v>0</v>
      </c>
      <c r="AR102" s="90" t="n">
        <f aca="false">-CHOOSE($G$3,AD102-AC102,AC102-AD102)</f>
        <v>-0</v>
      </c>
      <c r="AS102" s="90" t="n">
        <f aca="false">-CHOOSE($G$3,AG102-AF102,AF102-AG102)</f>
        <v>-0</v>
      </c>
      <c r="AT102" s="90" t="n">
        <f aca="false">-CHOOSE($G$3,AJ102-AI102,AI102-AJ102:AJ103)</f>
        <v>-0</v>
      </c>
      <c r="AU102" s="107" t="n">
        <f aca="false">AR102+AS102+AT102</f>
        <v>-0</v>
      </c>
      <c r="AV102" s="107"/>
      <c r="AW102" s="91" t="n">
        <f aca="false">AU102+AP102</f>
        <v>0</v>
      </c>
      <c r="AY102" s="91" t="n">
        <f aca="false">AK102+AH102+AE102</f>
        <v>0</v>
      </c>
      <c r="AZ102" s="113"/>
      <c r="BA102" s="118" t="n">
        <f aca="false">'EO9904.1'!AW102</f>
        <v>0</v>
      </c>
      <c r="BB102" s="118" t="n">
        <f aca="false">AW102-BA102</f>
        <v>0</v>
      </c>
      <c r="BC102" s="108"/>
      <c r="BD102" s="138" t="n">
        <f aca="false">A102</f>
        <v>39753</v>
      </c>
      <c r="BE102" s="119" t="n">
        <f aca="false">MONTH(BD102)</f>
        <v>11</v>
      </c>
      <c r="BF102" s="139" t="n">
        <f aca="false">VLOOKUP($BE$10:$BE$369,$BS$7:$BU$18,2)</f>
        <v>632.9505</v>
      </c>
      <c r="BG102" s="140" t="n">
        <f aca="false">VLOOKUP($BE$10:$BE$369,$BS$7:$BU$18,3)</f>
        <v>8729.326</v>
      </c>
      <c r="BH102" s="141" t="n">
        <f aca="false">BF102/BG102</f>
        <v>0.0725085189853146</v>
      </c>
      <c r="BI102" s="36" t="n">
        <f aca="false">BI90</f>
        <v>0.0778</v>
      </c>
      <c r="BJ102" s="36" t="n">
        <f aca="false">BH102/BI102</f>
        <v>0.931986105209699</v>
      </c>
      <c r="BK102" s="31" t="n">
        <v>2.115</v>
      </c>
      <c r="BL102" s="142" t="n">
        <f aca="false">MAX((BJ102*BK102),BK102)</f>
        <v>2.115</v>
      </c>
    </row>
    <row r="103" customFormat="false" ht="12.75" hidden="false" customHeight="false" outlineLevel="0" collapsed="false">
      <c r="A103" s="25" t="n">
        <f aca="false">EDATE(A102,1)</f>
        <v>39783</v>
      </c>
      <c r="B103" s="114" t="n">
        <f aca="false">'EO9904.1 floor'!B103</f>
        <v>0</v>
      </c>
      <c r="C103" s="110"/>
      <c r="D103" s="97" t="n">
        <f aca="false">B103+C103</f>
        <v>0</v>
      </c>
      <c r="E103" s="86" t="n">
        <f aca="false">IF(Z103=0,0,IF(AND(Z103=1,$H$3=1),D103*U103,IF($H$3=2,D103,"N/A")))</f>
        <v>0</v>
      </c>
      <c r="F103" s="86" t="n">
        <f aca="false">E103*Y103</f>
        <v>0</v>
      </c>
      <c r="G103" s="98" t="n">
        <f aca="false">VLOOKUP($A103,[1]!Table,MATCH(G$4,[1]!Curves,0))</f>
        <v>4.898</v>
      </c>
      <c r="H103" s="115" t="n">
        <f aca="false">G103</f>
        <v>4.898</v>
      </c>
      <c r="I103" s="116" t="n">
        <f aca="false">BL103</f>
        <v>2.115</v>
      </c>
      <c r="J103" s="98" t="n">
        <f aca="false">VLOOKUP($A103,[1]!Table,MATCH(J$4,[1]!Curves,0))</f>
        <v>0.0235</v>
      </c>
      <c r="K103" s="115" t="n">
        <f aca="false">J103</f>
        <v>0.0235</v>
      </c>
      <c r="L103" s="103" t="n">
        <f aca="false">L102</f>
        <v>0</v>
      </c>
      <c r="M103" s="98" t="n">
        <f aca="false">VLOOKUP($A103,[1]!Table,MATCH(M$4,[1]!Curves,0))</f>
        <v>0.015</v>
      </c>
      <c r="N103" s="115" t="n">
        <f aca="false">M103</f>
        <v>0.015</v>
      </c>
      <c r="O103" s="103" t="n">
        <f aca="false">O102</f>
        <v>0</v>
      </c>
      <c r="P103" s="102"/>
      <c r="Q103" s="103" t="n">
        <f aca="false">M103+J103+G103</f>
        <v>4.9365</v>
      </c>
      <c r="R103" s="103" t="n">
        <f aca="false">N103+K103+H103</f>
        <v>4.9365</v>
      </c>
      <c r="S103" s="103" t="n">
        <f aca="false">O103+L103+I103</f>
        <v>2.115</v>
      </c>
      <c r="T103" s="102"/>
      <c r="U103" s="37" t="n">
        <f aca="false">A104-A103</f>
        <v>31</v>
      </c>
      <c r="V103" s="104" t="n">
        <f aca="false">CHOOSE(F$3,A104+24,A103)</f>
        <v>39783</v>
      </c>
      <c r="W103" s="37" t="n">
        <f aca="false">V103-C$3</f>
        <v>2853</v>
      </c>
      <c r="X103" s="105" t="n">
        <f aca="false">VLOOKUP($A103,[1]!Table,MATCH(X$4,[1]!Curves,0))</f>
        <v>0.059705698762337</v>
      </c>
      <c r="Y103" s="106" t="n">
        <f aca="false">1/(1+CHOOSE(F$3,(X104+($K$3/10000))/2,(X103+($K$3/10000))/2))^(2*W103/365.25)</f>
        <v>0.631573590091746</v>
      </c>
      <c r="Z103" s="37" t="n">
        <f aca="false">IF(AND(mthbeg&lt;=A103,mthend&gt;=A103),1,0)</f>
        <v>0</v>
      </c>
      <c r="AA103" s="37" t="n">
        <f aca="false">U103*Z103</f>
        <v>0</v>
      </c>
      <c r="AC103" s="90" t="n">
        <f aca="false">F103*G103</f>
        <v>0</v>
      </c>
      <c r="AD103" s="90" t="n">
        <f aca="false">$F103*H103</f>
        <v>0</v>
      </c>
      <c r="AE103" s="90" t="n">
        <f aca="false">$F103*I103</f>
        <v>0</v>
      </c>
      <c r="AF103" s="90" t="n">
        <f aca="false">$F103*J103</f>
        <v>0</v>
      </c>
      <c r="AG103" s="90" t="n">
        <f aca="false">$F103*K103</f>
        <v>0</v>
      </c>
      <c r="AH103" s="90" t="n">
        <f aca="false">$F103*L103</f>
        <v>0</v>
      </c>
      <c r="AI103" s="90" t="n">
        <f aca="false">$F103*M103</f>
        <v>0</v>
      </c>
      <c r="AJ103" s="90" t="n">
        <f aca="false">$F103*N103</f>
        <v>0</v>
      </c>
      <c r="AK103" s="90" t="n">
        <f aca="false">F103*O103</f>
        <v>0</v>
      </c>
      <c r="AL103" s="94"/>
      <c r="AM103" s="90" t="n">
        <f aca="false">-CHOOSE($G$3,AC103-AE103,AE103-AC103)</f>
        <v>-0</v>
      </c>
      <c r="AN103" s="90" t="n">
        <f aca="false">-CHOOSE($G$3,AF103-AH103,AH103-AF103)</f>
        <v>-0</v>
      </c>
      <c r="AO103" s="90" t="n">
        <f aca="false">-CHOOSE($G$3,AI103-AL103,AK103-AI103)</f>
        <v>-0</v>
      </c>
      <c r="AP103" s="107" t="n">
        <f aca="false">SUM(AM103:AO103)</f>
        <v>0</v>
      </c>
      <c r="AR103" s="90" t="n">
        <f aca="false">-CHOOSE($G$3,AD103-AC103,AC103-AD103)</f>
        <v>-0</v>
      </c>
      <c r="AS103" s="90" t="n">
        <f aca="false">-CHOOSE($G$3,AG103-AF103,AF103-AG103)</f>
        <v>-0</v>
      </c>
      <c r="AT103" s="90" t="n">
        <f aca="false">-CHOOSE($G$3,AJ103-AI103,AI103-AJ103:AJ104)</f>
        <v>-0</v>
      </c>
      <c r="AU103" s="107" t="n">
        <f aca="false">AR103+AS103+AT103</f>
        <v>-0</v>
      </c>
      <c r="AV103" s="107"/>
      <c r="AW103" s="91" t="n">
        <f aca="false">AU103+AP103</f>
        <v>0</v>
      </c>
      <c r="AY103" s="91" t="n">
        <f aca="false">AK103+AH103+AE103</f>
        <v>0</v>
      </c>
      <c r="AZ103" s="113"/>
      <c r="BA103" s="118" t="n">
        <f aca="false">'EO9904.1'!AW103</f>
        <v>0</v>
      </c>
      <c r="BB103" s="118" t="n">
        <f aca="false">AW103-BA103</f>
        <v>0</v>
      </c>
      <c r="BC103" s="108"/>
      <c r="BD103" s="138" t="n">
        <f aca="false">A103</f>
        <v>39783</v>
      </c>
      <c r="BE103" s="119" t="n">
        <f aca="false">MONTH(BD103)</f>
        <v>12</v>
      </c>
      <c r="BF103" s="139" t="n">
        <f aca="false">VLOOKUP($BE$10:$BE$369,$BS$7:$BU$18,2)</f>
        <v>668.964</v>
      </c>
      <c r="BG103" s="140" t="n">
        <f aca="false">VLOOKUP($BE$10:$BE$369,$BS$7:$BU$18,3)</f>
        <v>9251.2415</v>
      </c>
      <c r="BH103" s="141" t="n">
        <f aca="false">BF103/BG103</f>
        <v>0.0723107271602411</v>
      </c>
      <c r="BI103" s="36" t="n">
        <f aca="false">BI91</f>
        <v>0.0779</v>
      </c>
      <c r="BJ103" s="36" t="n">
        <f aca="false">BH103/BI103</f>
        <v>0.928250669579475</v>
      </c>
      <c r="BK103" s="31" t="n">
        <v>2.115</v>
      </c>
      <c r="BL103" s="142" t="n">
        <f aca="false">MAX((BJ103*BK103),BK103)</f>
        <v>2.115</v>
      </c>
    </row>
    <row r="104" customFormat="false" ht="12.75" hidden="false" customHeight="false" outlineLevel="0" collapsed="false">
      <c r="A104" s="25" t="n">
        <f aca="false">EDATE(A103,1)</f>
        <v>39814</v>
      </c>
      <c r="B104" s="114" t="n">
        <f aca="false">'EO9904.1 floor'!B104</f>
        <v>0</v>
      </c>
      <c r="C104" s="110"/>
      <c r="D104" s="97" t="n">
        <f aca="false">B104+C104</f>
        <v>0</v>
      </c>
      <c r="E104" s="86" t="n">
        <f aca="false">IF(Z104=0,0,IF(AND(Z104=1,$H$3=1),D104*U104,IF($H$3=2,D104,"N/A")))</f>
        <v>0</v>
      </c>
      <c r="F104" s="86" t="n">
        <f aca="false">E104*Y104</f>
        <v>0</v>
      </c>
      <c r="G104" s="98" t="n">
        <f aca="false">VLOOKUP($A104,[1]!Table,MATCH(G$4,[1]!Curves,0))</f>
        <v>4.968</v>
      </c>
      <c r="H104" s="115" t="n">
        <f aca="false">G104</f>
        <v>4.968</v>
      </c>
      <c r="I104" s="116" t="n">
        <f aca="false">BL104</f>
        <v>2.115</v>
      </c>
      <c r="J104" s="98" t="n">
        <f aca="false">VLOOKUP($A104,[1]!Table,MATCH(J$4,[1]!Curves,0))</f>
        <v>0.0235</v>
      </c>
      <c r="K104" s="115" t="n">
        <f aca="false">J104</f>
        <v>0.0235</v>
      </c>
      <c r="L104" s="103" t="n">
        <f aca="false">L103</f>
        <v>0</v>
      </c>
      <c r="M104" s="98" t="n">
        <f aca="false">VLOOKUP($A104,[1]!Table,MATCH(M$4,[1]!Curves,0))</f>
        <v>0.015</v>
      </c>
      <c r="N104" s="115" t="n">
        <f aca="false">M104</f>
        <v>0.015</v>
      </c>
      <c r="O104" s="103" t="n">
        <f aca="false">O103</f>
        <v>0</v>
      </c>
      <c r="P104" s="102"/>
      <c r="Q104" s="103" t="n">
        <f aca="false">M104+J104+G104</f>
        <v>5.0065</v>
      </c>
      <c r="R104" s="103" t="n">
        <f aca="false">N104+K104+H104</f>
        <v>5.0065</v>
      </c>
      <c r="S104" s="103" t="n">
        <f aca="false">O104+L104+I104</f>
        <v>2.115</v>
      </c>
      <c r="T104" s="102"/>
      <c r="U104" s="37" t="n">
        <f aca="false">A105-A104</f>
        <v>31</v>
      </c>
      <c r="V104" s="104" t="n">
        <f aca="false">CHOOSE(F$3,A105+24,A104)</f>
        <v>39814</v>
      </c>
      <c r="W104" s="37" t="n">
        <f aca="false">V104-C$3</f>
        <v>2884</v>
      </c>
      <c r="X104" s="105" t="n">
        <f aca="false">VLOOKUP($A104,[1]!Table,MATCH(X$4,[1]!Curves,0))</f>
        <v>0.059753829030276</v>
      </c>
      <c r="Y104" s="106" t="n">
        <f aca="false">1/(1+CHOOSE(F$3,(X105+($K$3/10000))/2,(X104+($K$3/10000))/2))^(2*W104/365.25)</f>
        <v>0.62819598448987</v>
      </c>
      <c r="Z104" s="37" t="n">
        <f aca="false">IF(AND(mthbeg&lt;=A104,mthend&gt;=A104),1,0)</f>
        <v>0</v>
      </c>
      <c r="AA104" s="37" t="n">
        <f aca="false">U104*Z104</f>
        <v>0</v>
      </c>
      <c r="AC104" s="90" t="n">
        <f aca="false">F104*G104</f>
        <v>0</v>
      </c>
      <c r="AD104" s="90" t="n">
        <f aca="false">$F104*H104</f>
        <v>0</v>
      </c>
      <c r="AE104" s="90" t="n">
        <f aca="false">$F104*I104</f>
        <v>0</v>
      </c>
      <c r="AF104" s="90" t="n">
        <f aca="false">$F104*J104</f>
        <v>0</v>
      </c>
      <c r="AG104" s="90" t="n">
        <f aca="false">$F104*K104</f>
        <v>0</v>
      </c>
      <c r="AH104" s="90" t="n">
        <f aca="false">$F104*L104</f>
        <v>0</v>
      </c>
      <c r="AI104" s="90" t="n">
        <f aca="false">$F104*M104</f>
        <v>0</v>
      </c>
      <c r="AJ104" s="90" t="n">
        <f aca="false">$F104*N104</f>
        <v>0</v>
      </c>
      <c r="AK104" s="90" t="n">
        <f aca="false">F104*O104</f>
        <v>0</v>
      </c>
      <c r="AL104" s="94"/>
      <c r="AM104" s="90" t="n">
        <f aca="false">-CHOOSE($G$3,AC104-AE104,AE104-AC104)</f>
        <v>-0</v>
      </c>
      <c r="AN104" s="90" t="n">
        <f aca="false">-CHOOSE($G$3,AF104-AH104,AH104-AF104)</f>
        <v>-0</v>
      </c>
      <c r="AO104" s="90" t="n">
        <f aca="false">-CHOOSE($G$3,AI104-AL104,AK104-AI104)</f>
        <v>-0</v>
      </c>
      <c r="AP104" s="107" t="n">
        <f aca="false">SUM(AM104:AO104)</f>
        <v>0</v>
      </c>
      <c r="AR104" s="90" t="n">
        <f aca="false">-CHOOSE($G$3,AD104-AC104,AC104-AD104)</f>
        <v>-0</v>
      </c>
      <c r="AS104" s="90" t="n">
        <f aca="false">-CHOOSE($G$3,AG104-AF104,AF104-AG104)</f>
        <v>-0</v>
      </c>
      <c r="AT104" s="90" t="n">
        <f aca="false">-CHOOSE($G$3,AJ104-AI104,AI104-AJ104:AJ105)</f>
        <v>-0</v>
      </c>
      <c r="AU104" s="107" t="n">
        <f aca="false">AR104+AS104+AT104</f>
        <v>-0</v>
      </c>
      <c r="AV104" s="107"/>
      <c r="AW104" s="91" t="n">
        <f aca="false">AU104+AP104</f>
        <v>0</v>
      </c>
      <c r="AY104" s="91" t="n">
        <f aca="false">AK104+AH104+AE104</f>
        <v>0</v>
      </c>
      <c r="AZ104" s="113"/>
      <c r="BA104" s="118" t="n">
        <f aca="false">'EO9904.1'!AW104</f>
        <v>0</v>
      </c>
      <c r="BB104" s="118" t="n">
        <f aca="false">AW104-BA104</f>
        <v>0</v>
      </c>
      <c r="BC104" s="108"/>
      <c r="BD104" s="138" t="n">
        <f aca="false">A104</f>
        <v>39814</v>
      </c>
      <c r="BE104" s="119" t="n">
        <f aca="false">MONTH(BD104)</f>
        <v>1</v>
      </c>
      <c r="BF104" s="139" t="n">
        <f aca="false">VLOOKUP($BE$10:$BE$369,$BS$7:$BU$18,2)</f>
        <v>682.4905</v>
      </c>
      <c r="BG104" s="140" t="n">
        <f aca="false">VLOOKUP($BE$10:$BE$369,$BS$7:$BU$18,3)</f>
        <v>9457.078</v>
      </c>
      <c r="BH104" s="141" t="n">
        <f aca="false">BF104/BG104</f>
        <v>0.0721671641071375</v>
      </c>
      <c r="BI104" s="36" t="n">
        <f aca="false">BI92</f>
        <v>0.0779</v>
      </c>
      <c r="BJ104" s="36" t="n">
        <f aca="false">BH104/BI104</f>
        <v>0.926407754905488</v>
      </c>
      <c r="BK104" s="31" t="n">
        <v>2.115</v>
      </c>
      <c r="BL104" s="142" t="n">
        <f aca="false">MAX((BJ104*BK104),BK104)</f>
        <v>2.115</v>
      </c>
    </row>
    <row r="105" customFormat="false" ht="12.75" hidden="false" customHeight="false" outlineLevel="0" collapsed="false">
      <c r="A105" s="25" t="n">
        <f aca="false">EDATE(A104,1)</f>
        <v>39845</v>
      </c>
      <c r="B105" s="114" t="n">
        <f aca="false">'EO9904.1 floor'!B105</f>
        <v>0</v>
      </c>
      <c r="C105" s="110"/>
      <c r="D105" s="97" t="n">
        <f aca="false">B105+C105</f>
        <v>0</v>
      </c>
      <c r="E105" s="86" t="n">
        <f aca="false">IF(Z105=0,0,IF(AND(Z105=1,$H$3=1),D105*U105,IF($H$3=2,D105,"N/A")))</f>
        <v>0</v>
      </c>
      <c r="F105" s="86" t="n">
        <f aca="false">E105*Y105</f>
        <v>0</v>
      </c>
      <c r="G105" s="98" t="n">
        <f aca="false">VLOOKUP($A105,[1]!Table,MATCH(G$4,[1]!Curves,0))</f>
        <v>4.848</v>
      </c>
      <c r="H105" s="115" t="n">
        <f aca="false">G105</f>
        <v>4.848</v>
      </c>
      <c r="I105" s="116" t="n">
        <f aca="false">BL105</f>
        <v>2.26151966918453</v>
      </c>
      <c r="J105" s="98" t="n">
        <f aca="false">VLOOKUP($A105,[1]!Table,MATCH(J$4,[1]!Curves,0))</f>
        <v>0.0235</v>
      </c>
      <c r="K105" s="115" t="n">
        <f aca="false">J105</f>
        <v>0.0235</v>
      </c>
      <c r="L105" s="103" t="n">
        <f aca="false">L104</f>
        <v>0</v>
      </c>
      <c r="M105" s="98" t="n">
        <f aca="false">VLOOKUP($A105,[1]!Table,MATCH(M$4,[1]!Curves,0))</f>
        <v>0.015</v>
      </c>
      <c r="N105" s="115" t="n">
        <f aca="false">M105</f>
        <v>0.015</v>
      </c>
      <c r="O105" s="103" t="n">
        <f aca="false">O104</f>
        <v>0</v>
      </c>
      <c r="P105" s="102"/>
      <c r="Q105" s="103" t="n">
        <f aca="false">M105+J105+G105</f>
        <v>4.8865</v>
      </c>
      <c r="R105" s="103" t="n">
        <f aca="false">N105+K105+H105</f>
        <v>4.8865</v>
      </c>
      <c r="S105" s="103" t="n">
        <f aca="false">O105+L105+I105</f>
        <v>2.26151966918453</v>
      </c>
      <c r="T105" s="102"/>
      <c r="U105" s="37" t="n">
        <f aca="false">A106-A105</f>
        <v>28</v>
      </c>
      <c r="V105" s="104" t="n">
        <f aca="false">CHOOSE(F$3,A106+24,A105)</f>
        <v>39845</v>
      </c>
      <c r="W105" s="37" t="n">
        <f aca="false">V105-C$3</f>
        <v>2915</v>
      </c>
      <c r="X105" s="105" t="n">
        <f aca="false">VLOOKUP($A105,[1]!Table,MATCH(X$4,[1]!Curves,0))</f>
        <v>0.059801959298984</v>
      </c>
      <c r="Y105" s="106" t="n">
        <f aca="false">1/(1+CHOOSE(F$3,(X106+($K$3/10000))/2,(X105+($K$3/10000))/2))^(2*W105/365.25)</f>
        <v>0.62483149066635</v>
      </c>
      <c r="Z105" s="37" t="n">
        <f aca="false">IF(AND(mthbeg&lt;=A105,mthend&gt;=A105),1,0)</f>
        <v>0</v>
      </c>
      <c r="AA105" s="37" t="n">
        <f aca="false">U105*Z105</f>
        <v>0</v>
      </c>
      <c r="AC105" s="90" t="n">
        <f aca="false">F105*G105</f>
        <v>0</v>
      </c>
      <c r="AD105" s="90" t="n">
        <f aca="false">$F105*H105</f>
        <v>0</v>
      </c>
      <c r="AE105" s="90" t="n">
        <f aca="false">$F105*I105</f>
        <v>0</v>
      </c>
      <c r="AF105" s="90" t="n">
        <f aca="false">$F105*J105</f>
        <v>0</v>
      </c>
      <c r="AG105" s="90" t="n">
        <f aca="false">$F105*K105</f>
        <v>0</v>
      </c>
      <c r="AH105" s="90" t="n">
        <f aca="false">$F105*L105</f>
        <v>0</v>
      </c>
      <c r="AI105" s="90" t="n">
        <f aca="false">$F105*M105</f>
        <v>0</v>
      </c>
      <c r="AJ105" s="90" t="n">
        <f aca="false">$F105*N105</f>
        <v>0</v>
      </c>
      <c r="AK105" s="90" t="n">
        <f aca="false">F105*O105</f>
        <v>0</v>
      </c>
      <c r="AL105" s="94"/>
      <c r="AM105" s="90" t="n">
        <f aca="false">-CHOOSE($G$3,AC105-AE105,AE105-AC105)</f>
        <v>-0</v>
      </c>
      <c r="AN105" s="90" t="n">
        <f aca="false">-CHOOSE($G$3,AF105-AH105,AH105-AF105)</f>
        <v>-0</v>
      </c>
      <c r="AO105" s="90" t="n">
        <f aca="false">-CHOOSE($G$3,AI105-AL105,AK105-AI105)</f>
        <v>-0</v>
      </c>
      <c r="AP105" s="107" t="n">
        <f aca="false">SUM(AM105:AO105)</f>
        <v>0</v>
      </c>
      <c r="AR105" s="90" t="n">
        <f aca="false">-CHOOSE($G$3,AD105-AC105,AC105-AD105)</f>
        <v>-0</v>
      </c>
      <c r="AS105" s="90" t="n">
        <f aca="false">-CHOOSE($G$3,AG105-AF105,AF105-AG105)</f>
        <v>-0</v>
      </c>
      <c r="AT105" s="90" t="n">
        <f aca="false">-CHOOSE($G$3,AJ105-AI105,AI105-AJ105:AJ106)</f>
        <v>-0</v>
      </c>
      <c r="AU105" s="107" t="n">
        <f aca="false">AR105+AS105+AT105</f>
        <v>-0</v>
      </c>
      <c r="AV105" s="107"/>
      <c r="AW105" s="91" t="n">
        <f aca="false">AU105+AP105</f>
        <v>0</v>
      </c>
      <c r="AY105" s="91" t="n">
        <f aca="false">AK105+AH105+AE105</f>
        <v>0</v>
      </c>
      <c r="AZ105" s="113"/>
      <c r="BA105" s="118" t="n">
        <f aca="false">'EO9904.1'!AW105</f>
        <v>0</v>
      </c>
      <c r="BB105" s="118" t="n">
        <f aca="false">AW105-BA105</f>
        <v>0</v>
      </c>
      <c r="BC105" s="108"/>
      <c r="BD105" s="138" t="n">
        <f aca="false">A105</f>
        <v>39845</v>
      </c>
      <c r="BE105" s="119" t="n">
        <f aca="false">MONTH(BD105)</f>
        <v>2</v>
      </c>
      <c r="BF105" s="139" t="n">
        <f aca="false">VLOOKUP($BE$10:$BE$369,$BS$7:$BU$18,2)</f>
        <v>627.083</v>
      </c>
      <c r="BG105" s="140" t="n">
        <f aca="false">VLOOKUP($BE$10:$BE$369,$BS$7:$BU$18,3)</f>
        <v>8701.1195</v>
      </c>
      <c r="BH105" s="141" t="n">
        <f aca="false">BF105/BG105</f>
        <v>0.0720692320108924</v>
      </c>
      <c r="BI105" s="36" t="n">
        <f aca="false">BI93</f>
        <v>0.0674</v>
      </c>
      <c r="BJ105" s="36" t="n">
        <f aca="false">BH105/BI105</f>
        <v>1.06927643933075</v>
      </c>
      <c r="BK105" s="31" t="n">
        <v>2.115</v>
      </c>
      <c r="BL105" s="142" t="n">
        <f aca="false">MAX((BJ105*BK105),BK105)</f>
        <v>2.26151966918453</v>
      </c>
    </row>
    <row r="106" customFormat="false" ht="12.75" hidden="false" customHeight="false" outlineLevel="0" collapsed="false">
      <c r="A106" s="25" t="n">
        <f aca="false">EDATE(A105,1)</f>
        <v>39873</v>
      </c>
      <c r="B106" s="114" t="n">
        <f aca="false">'EO9904.1 floor'!B106</f>
        <v>0</v>
      </c>
      <c r="C106" s="110"/>
      <c r="D106" s="97" t="n">
        <f aca="false">B106+C106</f>
        <v>0</v>
      </c>
      <c r="E106" s="86" t="n">
        <f aca="false">IF(Z106=0,0,IF(AND(Z106=1,$H$3=1),D106*U106,IF($H$3=2,D106,"N/A")))</f>
        <v>0</v>
      </c>
      <c r="F106" s="86" t="n">
        <f aca="false">E106*Y106</f>
        <v>0</v>
      </c>
      <c r="G106" s="98" t="n">
        <f aca="false">VLOOKUP($A106,[1]!Table,MATCH(G$4,[1]!Curves,0))</f>
        <v>4.723</v>
      </c>
      <c r="H106" s="115" t="n">
        <f aca="false">G106</f>
        <v>4.723</v>
      </c>
      <c r="I106" s="116" t="n">
        <f aca="false">BL106</f>
        <v>2.13524532991486</v>
      </c>
      <c r="J106" s="98" t="n">
        <f aca="false">VLOOKUP($A106,[1]!Table,MATCH(J$4,[1]!Curves,0))</f>
        <v>0.0235</v>
      </c>
      <c r="K106" s="115" t="n">
        <f aca="false">J106</f>
        <v>0.0235</v>
      </c>
      <c r="L106" s="103" t="n">
        <f aca="false">L105</f>
        <v>0</v>
      </c>
      <c r="M106" s="98" t="n">
        <f aca="false">VLOOKUP($A106,[1]!Table,MATCH(M$4,[1]!Curves,0))</f>
        <v>0.015</v>
      </c>
      <c r="N106" s="115" t="n">
        <f aca="false">M106</f>
        <v>0.015</v>
      </c>
      <c r="O106" s="103" t="n">
        <f aca="false">O105</f>
        <v>0</v>
      </c>
      <c r="P106" s="102"/>
      <c r="Q106" s="103" t="n">
        <f aca="false">M106+J106+G106</f>
        <v>4.7615</v>
      </c>
      <c r="R106" s="103" t="n">
        <f aca="false">N106+K106+H106</f>
        <v>4.7615</v>
      </c>
      <c r="S106" s="103" t="n">
        <f aca="false">O106+L106+I106</f>
        <v>2.13524532991486</v>
      </c>
      <c r="T106" s="102"/>
      <c r="U106" s="37" t="n">
        <f aca="false">A107-A106</f>
        <v>31</v>
      </c>
      <c r="V106" s="104" t="n">
        <f aca="false">CHOOSE(F$3,A107+24,A106)</f>
        <v>39873</v>
      </c>
      <c r="W106" s="37" t="n">
        <f aca="false">V106-C$3</f>
        <v>2943</v>
      </c>
      <c r="X106" s="105" t="n">
        <f aca="false">VLOOKUP($A106,[1]!Table,MATCH(X$4,[1]!Curves,0))</f>
        <v>0.059845431800413</v>
      </c>
      <c r="Y106" s="106" t="n">
        <f aca="false">1/(1+CHOOSE(F$3,(X107+($K$3/10000))/2,(X106+($K$3/10000))/2))^(2*W106/365.25)</f>
        <v>0.621803848842975</v>
      </c>
      <c r="Z106" s="37" t="n">
        <f aca="false">IF(AND(mthbeg&lt;=A106,mthend&gt;=A106),1,0)</f>
        <v>0</v>
      </c>
      <c r="AA106" s="37" t="n">
        <f aca="false">U106*Z106</f>
        <v>0</v>
      </c>
      <c r="AC106" s="90" t="n">
        <f aca="false">F106*G106</f>
        <v>0</v>
      </c>
      <c r="AD106" s="90" t="n">
        <f aca="false">$F106*H106</f>
        <v>0</v>
      </c>
      <c r="AE106" s="90" t="n">
        <f aca="false">$F106*I106</f>
        <v>0</v>
      </c>
      <c r="AF106" s="90" t="n">
        <f aca="false">$F106*J106</f>
        <v>0</v>
      </c>
      <c r="AG106" s="90" t="n">
        <f aca="false">$F106*K106</f>
        <v>0</v>
      </c>
      <c r="AH106" s="90" t="n">
        <f aca="false">$F106*L106</f>
        <v>0</v>
      </c>
      <c r="AI106" s="90" t="n">
        <f aca="false">$F106*M106</f>
        <v>0</v>
      </c>
      <c r="AJ106" s="90" t="n">
        <f aca="false">$F106*N106</f>
        <v>0</v>
      </c>
      <c r="AK106" s="90" t="n">
        <f aca="false">F106*O106</f>
        <v>0</v>
      </c>
      <c r="AL106" s="94"/>
      <c r="AM106" s="90" t="n">
        <f aca="false">-CHOOSE($G$3,AC106-AE106,AE106-AC106)</f>
        <v>-0</v>
      </c>
      <c r="AN106" s="90" t="n">
        <f aca="false">-CHOOSE($G$3,AF106-AH106,AH106-AF106)</f>
        <v>-0</v>
      </c>
      <c r="AO106" s="90" t="n">
        <f aca="false">-CHOOSE($G$3,AI106-AL106,AK106-AI106)</f>
        <v>-0</v>
      </c>
      <c r="AP106" s="107" t="n">
        <f aca="false">SUM(AM106:AO106)</f>
        <v>0</v>
      </c>
      <c r="AR106" s="90" t="n">
        <f aca="false">-CHOOSE($G$3,AD106-AC106,AC106-AD106)</f>
        <v>-0</v>
      </c>
      <c r="AS106" s="90" t="n">
        <f aca="false">-CHOOSE($G$3,AG106-AF106,AF106-AG106)</f>
        <v>-0</v>
      </c>
      <c r="AT106" s="90" t="n">
        <f aca="false">-CHOOSE($G$3,AJ106-AI106,AI106-AJ106:AJ107)</f>
        <v>-0</v>
      </c>
      <c r="AU106" s="107" t="n">
        <f aca="false">AR106+AS106+AT106</f>
        <v>-0</v>
      </c>
      <c r="AV106" s="107"/>
      <c r="AW106" s="91" t="n">
        <f aca="false">AU106+AP106</f>
        <v>0</v>
      </c>
      <c r="AY106" s="91" t="n">
        <f aca="false">AK106+AH106+AE106</f>
        <v>0</v>
      </c>
      <c r="AZ106" s="113"/>
      <c r="BA106" s="118" t="n">
        <f aca="false">'EO9904.1'!AW106</f>
        <v>0</v>
      </c>
      <c r="BB106" s="118" t="n">
        <f aca="false">AW106-BA106</f>
        <v>0</v>
      </c>
      <c r="BC106" s="108"/>
      <c r="BD106" s="138" t="n">
        <f aca="false">A106</f>
        <v>39873</v>
      </c>
      <c r="BE106" s="119" t="n">
        <f aca="false">MONTH(BD106)</f>
        <v>3</v>
      </c>
      <c r="BF106" s="139" t="n">
        <f aca="false">VLOOKUP($BE$10:$BE$369,$BS$7:$BU$18,2)</f>
        <v>669.6575</v>
      </c>
      <c r="BG106" s="140" t="n">
        <f aca="false">VLOOKUP($BE$10:$BE$369,$BS$7:$BU$18,3)</f>
        <v>9290.03</v>
      </c>
      <c r="BH106" s="141" t="n">
        <f aca="false">BF106/BG106</f>
        <v>0.0720834593645015</v>
      </c>
      <c r="BI106" s="36" t="n">
        <f aca="false">BI94</f>
        <v>0.0714</v>
      </c>
      <c r="BJ106" s="36" t="n">
        <f aca="false">BH106/BI106</f>
        <v>1.00957226000702</v>
      </c>
      <c r="BK106" s="31" t="n">
        <v>2.115</v>
      </c>
      <c r="BL106" s="142" t="n">
        <f aca="false">MAX((BJ106*BK106),BK106)</f>
        <v>2.13524532991486</v>
      </c>
    </row>
    <row r="107" customFormat="false" ht="12.75" hidden="false" customHeight="false" outlineLevel="0" collapsed="false">
      <c r="A107" s="25" t="n">
        <f aca="false">EDATE(A106,1)</f>
        <v>39904</v>
      </c>
      <c r="B107" s="114" t="n">
        <f aca="false">'EO9904.1 floor'!B107</f>
        <v>0</v>
      </c>
      <c r="C107" s="110"/>
      <c r="D107" s="97" t="n">
        <f aca="false">B107+C107</f>
        <v>0</v>
      </c>
      <c r="E107" s="86" t="n">
        <f aca="false">IF(Z107=0,0,IF(AND(Z107=1,$H$3=1),D107*U107,IF($H$3=2,D107,"N/A")))</f>
        <v>0</v>
      </c>
      <c r="F107" s="86" t="n">
        <f aca="false">E107*Y107</f>
        <v>0</v>
      </c>
      <c r="G107" s="98" t="n">
        <f aca="false">VLOOKUP($A107,[1]!Table,MATCH(G$4,[1]!Curves,0))</f>
        <v>4.593</v>
      </c>
      <c r="H107" s="115" t="n">
        <f aca="false">G107</f>
        <v>4.593</v>
      </c>
      <c r="I107" s="116" t="n">
        <f aca="false">BL107</f>
        <v>2.115</v>
      </c>
      <c r="J107" s="98" t="n">
        <f aca="false">VLOOKUP($A107,[1]!Table,MATCH(J$4,[1]!Curves,0))</f>
        <v>0.013</v>
      </c>
      <c r="K107" s="115" t="n">
        <f aca="false">J107</f>
        <v>0.013</v>
      </c>
      <c r="L107" s="103" t="n">
        <f aca="false">L106</f>
        <v>0</v>
      </c>
      <c r="M107" s="98" t="n">
        <f aca="false">VLOOKUP($A107,[1]!Table,MATCH(M$4,[1]!Curves,0))</f>
        <v>0.01</v>
      </c>
      <c r="N107" s="115" t="n">
        <f aca="false">M107</f>
        <v>0.01</v>
      </c>
      <c r="O107" s="103" t="n">
        <f aca="false">O106</f>
        <v>0</v>
      </c>
      <c r="P107" s="102"/>
      <c r="Q107" s="103" t="n">
        <f aca="false">M107+J107+G107</f>
        <v>4.616</v>
      </c>
      <c r="R107" s="103" t="n">
        <f aca="false">N107+K107+H107</f>
        <v>4.616</v>
      </c>
      <c r="S107" s="103" t="n">
        <f aca="false">O107+L107+I107</f>
        <v>2.115</v>
      </c>
      <c r="T107" s="102"/>
      <c r="U107" s="37" t="n">
        <f aca="false">A108-A107</f>
        <v>30</v>
      </c>
      <c r="V107" s="104" t="n">
        <f aca="false">CHOOSE(F$3,A108+24,A107)</f>
        <v>39904</v>
      </c>
      <c r="W107" s="37" t="n">
        <f aca="false">V107-C$3</f>
        <v>2974</v>
      </c>
      <c r="X107" s="105" t="n">
        <f aca="false">VLOOKUP($A107,[1]!Table,MATCH(X$4,[1]!Curves,0))</f>
        <v>0.059893562070586</v>
      </c>
      <c r="Y107" s="106" t="n">
        <f aca="false">1/(1+CHOOSE(F$3,(X108+($K$3/10000))/2,(X107+($K$3/10000))/2))^(2*W107/365.25)</f>
        <v>0.61846426289602</v>
      </c>
      <c r="Z107" s="37" t="n">
        <f aca="false">IF(AND(mthbeg&lt;=A107,mthend&gt;=A107),1,0)</f>
        <v>0</v>
      </c>
      <c r="AA107" s="37" t="n">
        <f aca="false">U107*Z107</f>
        <v>0</v>
      </c>
      <c r="AC107" s="90" t="n">
        <f aca="false">F107*G107</f>
        <v>0</v>
      </c>
      <c r="AD107" s="90" t="n">
        <f aca="false">$F107*H107</f>
        <v>0</v>
      </c>
      <c r="AE107" s="90" t="n">
        <f aca="false">$F107*I107</f>
        <v>0</v>
      </c>
      <c r="AF107" s="90" t="n">
        <f aca="false">$F107*J107</f>
        <v>0</v>
      </c>
      <c r="AG107" s="90" t="n">
        <f aca="false">$F107*K107</f>
        <v>0</v>
      </c>
      <c r="AH107" s="90" t="n">
        <f aca="false">$F107*L107</f>
        <v>0</v>
      </c>
      <c r="AI107" s="90" t="n">
        <f aca="false">$F107*M107</f>
        <v>0</v>
      </c>
      <c r="AJ107" s="90" t="n">
        <f aca="false">$F107*N107</f>
        <v>0</v>
      </c>
      <c r="AK107" s="90" t="n">
        <f aca="false">F107*O107</f>
        <v>0</v>
      </c>
      <c r="AL107" s="94"/>
      <c r="AM107" s="90" t="n">
        <f aca="false">-CHOOSE($G$3,AC107-AE107,AE107-AC107)</f>
        <v>-0</v>
      </c>
      <c r="AN107" s="90" t="n">
        <f aca="false">-CHOOSE($G$3,AF107-AH107,AH107-AF107)</f>
        <v>-0</v>
      </c>
      <c r="AO107" s="90" t="n">
        <f aca="false">-CHOOSE($G$3,AI107-AL107,AK107-AI107)</f>
        <v>-0</v>
      </c>
      <c r="AP107" s="107" t="n">
        <f aca="false">SUM(AM107:AO107)</f>
        <v>0</v>
      </c>
      <c r="AR107" s="90" t="n">
        <f aca="false">-CHOOSE($G$3,AD107-AC107,AC107-AD107)</f>
        <v>-0</v>
      </c>
      <c r="AS107" s="90" t="n">
        <f aca="false">-CHOOSE($G$3,AG107-AF107,AF107-AG107)</f>
        <v>-0</v>
      </c>
      <c r="AT107" s="90" t="n">
        <f aca="false">-CHOOSE($G$3,AJ107-AI107,AI107-AJ107:AJ108)</f>
        <v>-0</v>
      </c>
      <c r="AU107" s="107" t="n">
        <f aca="false">AR107+AS107+AT107</f>
        <v>-0</v>
      </c>
      <c r="AV107" s="107"/>
      <c r="AW107" s="91" t="n">
        <f aca="false">AU107+AP107</f>
        <v>0</v>
      </c>
      <c r="AY107" s="91" t="n">
        <f aca="false">AK107+AH107+AE107</f>
        <v>0</v>
      </c>
      <c r="AZ107" s="113"/>
      <c r="BA107" s="118" t="n">
        <f aca="false">'EO9904.1'!AW107</f>
        <v>0</v>
      </c>
      <c r="BB107" s="118" t="n">
        <f aca="false">AW107-BA107</f>
        <v>0</v>
      </c>
      <c r="BC107" s="108"/>
      <c r="BD107" s="138" t="n">
        <f aca="false">A107</f>
        <v>39904</v>
      </c>
      <c r="BE107" s="119" t="n">
        <f aca="false">MONTH(BD107)</f>
        <v>4</v>
      </c>
      <c r="BF107" s="139" t="n">
        <f aca="false">VLOOKUP($BE$10:$BE$369,$BS$7:$BU$18,2)</f>
        <v>631.2795</v>
      </c>
      <c r="BG107" s="140" t="n">
        <f aca="false">VLOOKUP($BE$10:$BE$369,$BS$7:$BU$18,3)</f>
        <v>8727.106</v>
      </c>
      <c r="BH107" s="141" t="n">
        <f aca="false">BF107/BG107</f>
        <v>0.0723354912842814</v>
      </c>
      <c r="BI107" s="36" t="n">
        <f aca="false">BI95</f>
        <v>0.0749</v>
      </c>
      <c r="BJ107" s="36" t="n">
        <f aca="false">BH107/BI107</f>
        <v>0.965760898321514</v>
      </c>
      <c r="BK107" s="31" t="n">
        <v>2.115</v>
      </c>
      <c r="BL107" s="142" t="n">
        <f aca="false">MAX((BJ107*BK107),BK107)</f>
        <v>2.115</v>
      </c>
    </row>
    <row r="108" customFormat="false" ht="12.75" hidden="false" customHeight="false" outlineLevel="0" collapsed="false">
      <c r="A108" s="25" t="n">
        <f aca="false">EDATE(A107,1)</f>
        <v>39934</v>
      </c>
      <c r="B108" s="114" t="n">
        <f aca="false">'EO9904.1 floor'!B108</f>
        <v>0</v>
      </c>
      <c r="C108" s="110"/>
      <c r="D108" s="97" t="n">
        <f aca="false">B108+C108</f>
        <v>0</v>
      </c>
      <c r="E108" s="86" t="n">
        <f aca="false">IF(Z108=0,0,IF(AND(Z108=1,$H$3=1),D108*U108,IF($H$3=2,D108,"N/A")))</f>
        <v>0</v>
      </c>
      <c r="F108" s="86" t="n">
        <f aca="false">E108*Y108</f>
        <v>0</v>
      </c>
      <c r="G108" s="98" t="n">
        <f aca="false">VLOOKUP($A108,[1]!Table,MATCH(G$4,[1]!Curves,0))</f>
        <v>4.583</v>
      </c>
      <c r="H108" s="115" t="n">
        <f aca="false">G108</f>
        <v>4.583</v>
      </c>
      <c r="I108" s="116" t="n">
        <f aca="false">BL108</f>
        <v>2.15930673749763</v>
      </c>
      <c r="J108" s="98" t="n">
        <f aca="false">VLOOKUP($A108,[1]!Table,MATCH(J$4,[1]!Curves,0))</f>
        <v>0.013</v>
      </c>
      <c r="K108" s="115" t="n">
        <f aca="false">J108</f>
        <v>0.013</v>
      </c>
      <c r="L108" s="103" t="n">
        <f aca="false">L107</f>
        <v>0</v>
      </c>
      <c r="M108" s="98" t="n">
        <f aca="false">VLOOKUP($A108,[1]!Table,MATCH(M$4,[1]!Curves,0))</f>
        <v>0.01</v>
      </c>
      <c r="N108" s="115" t="n">
        <f aca="false">M108</f>
        <v>0.01</v>
      </c>
      <c r="O108" s="103" t="n">
        <f aca="false">O107</f>
        <v>0</v>
      </c>
      <c r="P108" s="102"/>
      <c r="Q108" s="103" t="n">
        <f aca="false">M108+J108+G108</f>
        <v>4.606</v>
      </c>
      <c r="R108" s="103" t="n">
        <f aca="false">N108+K108+H108</f>
        <v>4.606</v>
      </c>
      <c r="S108" s="103" t="n">
        <f aca="false">O108+L108+I108</f>
        <v>2.15930673749763</v>
      </c>
      <c r="T108" s="102"/>
      <c r="U108" s="37" t="n">
        <f aca="false">A109-A108</f>
        <v>31</v>
      </c>
      <c r="V108" s="104" t="n">
        <f aca="false">CHOOSE(F$3,A109+24,A108)</f>
        <v>39934</v>
      </c>
      <c r="W108" s="37" t="n">
        <f aca="false">V108-C$3</f>
        <v>3004</v>
      </c>
      <c r="X108" s="105" t="n">
        <f aca="false">VLOOKUP($A108,[1]!Table,MATCH(X$4,[1]!Curves,0))</f>
        <v>0.059940139752132</v>
      </c>
      <c r="Y108" s="106" t="n">
        <f aca="false">1/(1+CHOOSE(F$3,(X109+($K$3/10000))/2,(X108+($K$3/10000))/2))^(2*W108/365.25)</f>
        <v>0.615244842642914</v>
      </c>
      <c r="Z108" s="37" t="n">
        <f aca="false">IF(AND(mthbeg&lt;=A108,mthend&gt;=A108),1,0)</f>
        <v>0</v>
      </c>
      <c r="AA108" s="37" t="n">
        <f aca="false">U108*Z108</f>
        <v>0</v>
      </c>
      <c r="AC108" s="90" t="n">
        <f aca="false">F108*G108</f>
        <v>0</v>
      </c>
      <c r="AD108" s="90" t="n">
        <f aca="false">$F108*H108</f>
        <v>0</v>
      </c>
      <c r="AE108" s="90" t="n">
        <f aca="false">$F108*I108</f>
        <v>0</v>
      </c>
      <c r="AF108" s="90" t="n">
        <f aca="false">$F108*J108</f>
        <v>0</v>
      </c>
      <c r="AG108" s="90" t="n">
        <f aca="false">$F108*K108</f>
        <v>0</v>
      </c>
      <c r="AH108" s="90" t="n">
        <f aca="false">$F108*L108</f>
        <v>0</v>
      </c>
      <c r="AI108" s="90" t="n">
        <f aca="false">$F108*M108</f>
        <v>0</v>
      </c>
      <c r="AJ108" s="90" t="n">
        <f aca="false">$F108*N108</f>
        <v>0</v>
      </c>
      <c r="AK108" s="90" t="n">
        <f aca="false">F108*O108</f>
        <v>0</v>
      </c>
      <c r="AL108" s="94"/>
      <c r="AM108" s="90" t="n">
        <f aca="false">-CHOOSE($G$3,AC108-AE108,AE108-AC108)</f>
        <v>-0</v>
      </c>
      <c r="AN108" s="90" t="n">
        <f aca="false">-CHOOSE($G$3,AF108-AH108,AH108-AF108)</f>
        <v>-0</v>
      </c>
      <c r="AO108" s="90" t="n">
        <f aca="false">-CHOOSE($G$3,AI108-AL108,AK108-AI108)</f>
        <v>-0</v>
      </c>
      <c r="AP108" s="107" t="n">
        <f aca="false">SUM(AM108:AO108)</f>
        <v>0</v>
      </c>
      <c r="AR108" s="90" t="n">
        <f aca="false">-CHOOSE($G$3,AD108-AC108,AC108-AD108)</f>
        <v>-0</v>
      </c>
      <c r="AS108" s="90" t="n">
        <f aca="false">-CHOOSE($G$3,AG108-AF108,AF108-AG108)</f>
        <v>-0</v>
      </c>
      <c r="AT108" s="90" t="n">
        <f aca="false">-CHOOSE($G$3,AJ108-AI108,AI108-AJ108:AJ109)</f>
        <v>-0</v>
      </c>
      <c r="AU108" s="107" t="n">
        <f aca="false">AR108+AS108+AT108</f>
        <v>-0</v>
      </c>
      <c r="AV108" s="107"/>
      <c r="AW108" s="91" t="n">
        <f aca="false">AU108+AP108</f>
        <v>0</v>
      </c>
      <c r="AY108" s="91" t="n">
        <f aca="false">AK108+AH108+AE108</f>
        <v>0</v>
      </c>
      <c r="AZ108" s="113"/>
      <c r="BA108" s="118" t="n">
        <f aca="false">'EO9904.1'!AW108</f>
        <v>0</v>
      </c>
      <c r="BB108" s="118" t="n">
        <f aca="false">AW108-BA108</f>
        <v>0</v>
      </c>
      <c r="BC108" s="108"/>
      <c r="BD108" s="138" t="n">
        <f aca="false">A108</f>
        <v>39934</v>
      </c>
      <c r="BE108" s="119" t="n">
        <f aca="false">MONTH(BD108)</f>
        <v>5</v>
      </c>
      <c r="BF108" s="139" t="n">
        <f aca="false">VLOOKUP($BE$10:$BE$369,$BS$7:$BU$18,2)</f>
        <v>662.9805</v>
      </c>
      <c r="BG108" s="140" t="n">
        <f aca="false">VLOOKUP($BE$10:$BE$369,$BS$7:$BU$18,3)</f>
        <v>9044.2455</v>
      </c>
      <c r="BH108" s="141" t="n">
        <f aca="false">BF108/BG108</f>
        <v>0.0733041247055932</v>
      </c>
      <c r="BI108" s="36" t="n">
        <f aca="false">BI96</f>
        <v>0.0718</v>
      </c>
      <c r="BJ108" s="36" t="n">
        <f aca="false">BH108/BI108</f>
        <v>1.02094881205562</v>
      </c>
      <c r="BK108" s="31" t="n">
        <v>2.115</v>
      </c>
      <c r="BL108" s="142" t="n">
        <f aca="false">MAX((BJ108*BK108),BK108)</f>
        <v>2.15930673749763</v>
      </c>
    </row>
    <row r="109" customFormat="false" ht="12.75" hidden="false" customHeight="false" outlineLevel="0" collapsed="false">
      <c r="A109" s="25" t="n">
        <f aca="false">EDATE(A108,1)</f>
        <v>39965</v>
      </c>
      <c r="B109" s="114" t="n">
        <f aca="false">'EO9904.1 floor'!B109</f>
        <v>0</v>
      </c>
      <c r="C109" s="110"/>
      <c r="D109" s="97" t="n">
        <f aca="false">B109+C109</f>
        <v>0</v>
      </c>
      <c r="E109" s="86" t="n">
        <f aca="false">IF(Z109=0,0,IF(AND(Z109=1,$H$3=1),D109*U109,IF($H$3=2,D109,"N/A")))</f>
        <v>0</v>
      </c>
      <c r="F109" s="86" t="n">
        <f aca="false">E109*Y109</f>
        <v>0</v>
      </c>
      <c r="G109" s="98" t="n">
        <f aca="false">VLOOKUP($A109,[1]!Table,MATCH(G$4,[1]!Curves,0))</f>
        <v>4.603</v>
      </c>
      <c r="H109" s="115" t="n">
        <f aca="false">G109</f>
        <v>4.603</v>
      </c>
      <c r="I109" s="116" t="n">
        <f aca="false">BL109</f>
        <v>2.88438521922935</v>
      </c>
      <c r="J109" s="98" t="n">
        <f aca="false">VLOOKUP($A109,[1]!Table,MATCH(J$4,[1]!Curves,0))</f>
        <v>0.013</v>
      </c>
      <c r="K109" s="115" t="n">
        <f aca="false">J109</f>
        <v>0.013</v>
      </c>
      <c r="L109" s="103" t="n">
        <f aca="false">L108</f>
        <v>0</v>
      </c>
      <c r="M109" s="98" t="n">
        <f aca="false">VLOOKUP($A109,[1]!Table,MATCH(M$4,[1]!Curves,0))</f>
        <v>0.01</v>
      </c>
      <c r="N109" s="115" t="n">
        <f aca="false">M109</f>
        <v>0.01</v>
      </c>
      <c r="O109" s="103" t="n">
        <f aca="false">O108</f>
        <v>0</v>
      </c>
      <c r="P109" s="102"/>
      <c r="Q109" s="103" t="n">
        <f aca="false">M109+J109+G109</f>
        <v>4.626</v>
      </c>
      <c r="R109" s="103" t="n">
        <f aca="false">N109+K109+H109</f>
        <v>4.626</v>
      </c>
      <c r="S109" s="103" t="n">
        <f aca="false">O109+L109+I109</f>
        <v>2.88438521922935</v>
      </c>
      <c r="T109" s="102"/>
      <c r="U109" s="37" t="n">
        <f aca="false">A110-A109</f>
        <v>30</v>
      </c>
      <c r="V109" s="104" t="n">
        <f aca="false">CHOOSE(F$3,A110+24,A109)</f>
        <v>39965</v>
      </c>
      <c r="W109" s="37" t="n">
        <f aca="false">V109-C$3</f>
        <v>3035</v>
      </c>
      <c r="X109" s="105" t="n">
        <f aca="false">VLOOKUP($A109,[1]!Table,MATCH(X$4,[1]!Curves,0))</f>
        <v>0.059988270023819</v>
      </c>
      <c r="Y109" s="106" t="n">
        <f aca="false">1/(1+CHOOSE(F$3,(X110+($K$3/10000))/2,(X109+($K$3/10000))/2))^(2*W109/365.25)</f>
        <v>0.611930943023965</v>
      </c>
      <c r="Z109" s="37" t="n">
        <f aca="false">IF(AND(mthbeg&lt;=A109,mthend&gt;=A109),1,0)</f>
        <v>0</v>
      </c>
      <c r="AA109" s="37" t="n">
        <f aca="false">U109*Z109</f>
        <v>0</v>
      </c>
      <c r="AC109" s="90" t="n">
        <f aca="false">F109*G109</f>
        <v>0</v>
      </c>
      <c r="AD109" s="90" t="n">
        <f aca="false">$F109*H109</f>
        <v>0</v>
      </c>
      <c r="AE109" s="90" t="n">
        <f aca="false">$F109*I109</f>
        <v>0</v>
      </c>
      <c r="AF109" s="90" t="n">
        <f aca="false">$F109*J109</f>
        <v>0</v>
      </c>
      <c r="AG109" s="90" t="n">
        <f aca="false">$F109*K109</f>
        <v>0</v>
      </c>
      <c r="AH109" s="90" t="n">
        <f aca="false">$F109*L109</f>
        <v>0</v>
      </c>
      <c r="AI109" s="90" t="n">
        <f aca="false">$F109*M109</f>
        <v>0</v>
      </c>
      <c r="AJ109" s="90" t="n">
        <f aca="false">$F109*N109</f>
        <v>0</v>
      </c>
      <c r="AK109" s="90" t="n">
        <f aca="false">F109*O109</f>
        <v>0</v>
      </c>
      <c r="AL109" s="94"/>
      <c r="AM109" s="90" t="n">
        <f aca="false">-CHOOSE($G$3,AC109-AE109,AE109-AC109)</f>
        <v>-0</v>
      </c>
      <c r="AN109" s="90" t="n">
        <f aca="false">-CHOOSE($G$3,AF109-AH109,AH109-AF109)</f>
        <v>-0</v>
      </c>
      <c r="AO109" s="90" t="n">
        <f aca="false">-CHOOSE($G$3,AI109-AL109,AK109-AI109)</f>
        <v>-0</v>
      </c>
      <c r="AP109" s="107" t="n">
        <f aca="false">SUM(AM109:AO109)</f>
        <v>0</v>
      </c>
      <c r="AR109" s="90" t="n">
        <f aca="false">-CHOOSE($G$3,AD109-AC109,AC109-AD109)</f>
        <v>-0</v>
      </c>
      <c r="AS109" s="90" t="n">
        <f aca="false">-CHOOSE($G$3,AG109-AF109,AF109-AG109)</f>
        <v>-0</v>
      </c>
      <c r="AT109" s="90" t="n">
        <f aca="false">-CHOOSE($G$3,AJ109-AI109,AI109-AJ109:AJ110)</f>
        <v>-0</v>
      </c>
      <c r="AU109" s="107" t="n">
        <f aca="false">AR109+AS109+AT109</f>
        <v>-0</v>
      </c>
      <c r="AV109" s="107"/>
      <c r="AW109" s="91" t="n">
        <f aca="false">AU109+AP109</f>
        <v>0</v>
      </c>
      <c r="AY109" s="91" t="n">
        <f aca="false">AK109+AH109+AE109</f>
        <v>0</v>
      </c>
      <c r="AZ109" s="113"/>
      <c r="BA109" s="118" t="n">
        <f aca="false">'EO9904.1'!AW109</f>
        <v>0</v>
      </c>
      <c r="BB109" s="118" t="n">
        <f aca="false">AW109-BA109</f>
        <v>0</v>
      </c>
      <c r="BC109" s="108"/>
      <c r="BD109" s="138" t="n">
        <f aca="false">A109</f>
        <v>39965</v>
      </c>
      <c r="BE109" s="119" t="n">
        <f aca="false">MONTH(BD109)</f>
        <v>6</v>
      </c>
      <c r="BF109" s="139" t="n">
        <f aca="false">VLOOKUP($BE$10:$BE$369,$BS$7:$BU$18,2)</f>
        <v>1052.6425</v>
      </c>
      <c r="BG109" s="140" t="n">
        <f aca="false">VLOOKUP($BE$10:$BE$369,$BS$7:$BU$18,3)</f>
        <v>10765.1195</v>
      </c>
      <c r="BH109" s="141" t="n">
        <f aca="false">BF109/BG109</f>
        <v>0.097782704595151</v>
      </c>
      <c r="BI109" s="36" t="n">
        <f aca="false">BI97</f>
        <v>0.0717</v>
      </c>
      <c r="BJ109" s="36" t="n">
        <f aca="false">BH109/BI109</f>
        <v>1.36377551736612</v>
      </c>
      <c r="BK109" s="31" t="n">
        <v>2.115</v>
      </c>
      <c r="BL109" s="142" t="n">
        <f aca="false">MAX((BJ109*BK109),BK109)</f>
        <v>2.88438521922935</v>
      </c>
    </row>
    <row r="110" customFormat="false" ht="12.75" hidden="false" customHeight="false" outlineLevel="0" collapsed="false">
      <c r="A110" s="25" t="n">
        <f aca="false">EDATE(A109,1)</f>
        <v>39995</v>
      </c>
      <c r="B110" s="114" t="n">
        <f aca="false">'EO9904.1 floor'!B110</f>
        <v>0</v>
      </c>
      <c r="C110" s="110"/>
      <c r="D110" s="97" t="n">
        <f aca="false">B110+C110</f>
        <v>0</v>
      </c>
      <c r="E110" s="86" t="n">
        <f aca="false">IF(Z110=0,0,IF(AND(Z110=1,$H$3=1),D110*U110,IF($H$3=2,D110,"N/A")))</f>
        <v>0</v>
      </c>
      <c r="F110" s="86" t="n">
        <f aca="false">E110*Y110</f>
        <v>0</v>
      </c>
      <c r="G110" s="98" t="n">
        <f aca="false">VLOOKUP($A110,[1]!Table,MATCH(G$4,[1]!Curves,0))</f>
        <v>4.624</v>
      </c>
      <c r="H110" s="115" t="n">
        <f aca="false">G110</f>
        <v>4.624</v>
      </c>
      <c r="I110" s="116" t="n">
        <f aca="false">BL110</f>
        <v>2.115</v>
      </c>
      <c r="J110" s="98" t="n">
        <f aca="false">VLOOKUP($A110,[1]!Table,MATCH(J$4,[1]!Curves,0))</f>
        <v>0.013</v>
      </c>
      <c r="K110" s="115" t="n">
        <f aca="false">J110</f>
        <v>0.013</v>
      </c>
      <c r="L110" s="103" t="n">
        <f aca="false">L109</f>
        <v>0</v>
      </c>
      <c r="M110" s="98" t="n">
        <f aca="false">VLOOKUP($A110,[1]!Table,MATCH(M$4,[1]!Curves,0))</f>
        <v>0.01</v>
      </c>
      <c r="N110" s="115" t="n">
        <f aca="false">M110</f>
        <v>0.01</v>
      </c>
      <c r="O110" s="103" t="n">
        <f aca="false">O109</f>
        <v>0</v>
      </c>
      <c r="P110" s="102"/>
      <c r="Q110" s="103" t="n">
        <f aca="false">M110+J110+G110</f>
        <v>4.647</v>
      </c>
      <c r="R110" s="103" t="n">
        <f aca="false">N110+K110+H110</f>
        <v>4.647</v>
      </c>
      <c r="S110" s="103" t="n">
        <f aca="false">O110+L110+I110</f>
        <v>2.115</v>
      </c>
      <c r="T110" s="102"/>
      <c r="U110" s="37" t="n">
        <f aca="false">A111-A110</f>
        <v>31</v>
      </c>
      <c r="V110" s="104" t="n">
        <f aca="false">CHOOSE(F$3,A111+24,A110)</f>
        <v>39995</v>
      </c>
      <c r="W110" s="37" t="n">
        <f aca="false">V110-C$3</f>
        <v>3065</v>
      </c>
      <c r="X110" s="105" t="n">
        <f aca="false">VLOOKUP($A110,[1]!Table,MATCH(X$4,[1]!Curves,0))</f>
        <v>0.060034847706831</v>
      </c>
      <c r="Y110" s="106" t="n">
        <f aca="false">1/(1+CHOOSE(F$3,(X111+($K$3/10000))/2,(X110+($K$3/10000))/2))^(2*W110/365.25)</f>
        <v>0.608736347501166</v>
      </c>
      <c r="Z110" s="37" t="n">
        <f aca="false">IF(AND(mthbeg&lt;=A110,mthend&gt;=A110),1,0)</f>
        <v>0</v>
      </c>
      <c r="AA110" s="37" t="n">
        <f aca="false">U110*Z110</f>
        <v>0</v>
      </c>
      <c r="AC110" s="90" t="n">
        <f aca="false">F110*G110</f>
        <v>0</v>
      </c>
      <c r="AD110" s="90" t="n">
        <f aca="false">$F110*H110</f>
        <v>0</v>
      </c>
      <c r="AE110" s="90" t="n">
        <f aca="false">$F110*I110</f>
        <v>0</v>
      </c>
      <c r="AF110" s="90" t="n">
        <f aca="false">$F110*J110</f>
        <v>0</v>
      </c>
      <c r="AG110" s="90" t="n">
        <f aca="false">$F110*K110</f>
        <v>0</v>
      </c>
      <c r="AH110" s="90" t="n">
        <f aca="false">$F110*L110</f>
        <v>0</v>
      </c>
      <c r="AI110" s="90" t="n">
        <f aca="false">$F110*M110</f>
        <v>0</v>
      </c>
      <c r="AJ110" s="90" t="n">
        <f aca="false">$F110*N110</f>
        <v>0</v>
      </c>
      <c r="AK110" s="90" t="n">
        <f aca="false">F110*O110</f>
        <v>0</v>
      </c>
      <c r="AL110" s="94"/>
      <c r="AM110" s="90" t="n">
        <f aca="false">-CHOOSE($G$3,AC110-AE110,AE110-AC110)</f>
        <v>-0</v>
      </c>
      <c r="AN110" s="90" t="n">
        <f aca="false">-CHOOSE($G$3,AF110-AH110,AH110-AF110)</f>
        <v>-0</v>
      </c>
      <c r="AO110" s="90" t="n">
        <f aca="false">-CHOOSE($G$3,AI110-AL110,AK110-AI110)</f>
        <v>-0</v>
      </c>
      <c r="AP110" s="107" t="n">
        <f aca="false">SUM(AM110:AO110)</f>
        <v>0</v>
      </c>
      <c r="AR110" s="90" t="n">
        <f aca="false">-CHOOSE($G$3,AD110-AC110,AC110-AD110)</f>
        <v>-0</v>
      </c>
      <c r="AS110" s="90" t="n">
        <f aca="false">-CHOOSE($G$3,AG110-AF110,AF110-AG110)</f>
        <v>-0</v>
      </c>
      <c r="AT110" s="90" t="n">
        <f aca="false">-CHOOSE($G$3,AJ110-AI110,AI110-AJ110:AJ111)</f>
        <v>-0</v>
      </c>
      <c r="AU110" s="107" t="n">
        <f aca="false">AR110+AS110+AT110</f>
        <v>-0</v>
      </c>
      <c r="AV110" s="107"/>
      <c r="AW110" s="91" t="n">
        <f aca="false">AU110+AP110</f>
        <v>0</v>
      </c>
      <c r="AY110" s="91" t="n">
        <f aca="false">AK110+AH110+AE110</f>
        <v>0</v>
      </c>
      <c r="AZ110" s="113"/>
      <c r="BA110" s="118" t="n">
        <f aca="false">'EO9904.1'!AW110</f>
        <v>0</v>
      </c>
      <c r="BB110" s="118" t="n">
        <f aca="false">AW110-BA110</f>
        <v>0</v>
      </c>
      <c r="BC110" s="108"/>
      <c r="BD110" s="138" t="n">
        <f aca="false">A110</f>
        <v>39995</v>
      </c>
      <c r="BE110" s="119" t="n">
        <f aca="false">MONTH(BD110)</f>
        <v>7</v>
      </c>
      <c r="BF110" s="139" t="n">
        <f aca="false">VLOOKUP($BE$10:$BE$369,$BS$7:$BU$18,2)</f>
        <v>1079.384</v>
      </c>
      <c r="BG110" s="140" t="n">
        <f aca="false">VLOOKUP($BE$10:$BE$369,$BS$7:$BU$18,3)</f>
        <v>11147.0035</v>
      </c>
      <c r="BH110" s="141" t="n">
        <f aca="false">BF110/BG110</f>
        <v>0.0968317629038154</v>
      </c>
      <c r="BI110" s="36" t="n">
        <f aca="false">BI98</f>
        <v>0.0981</v>
      </c>
      <c r="BJ110" s="36" t="n">
        <f aca="false">BH110/BI110</f>
        <v>0.987071996980789</v>
      </c>
      <c r="BK110" s="31" t="n">
        <v>2.115</v>
      </c>
      <c r="BL110" s="142" t="n">
        <f aca="false">MAX((BJ110*BK110),BK110)</f>
        <v>2.115</v>
      </c>
    </row>
    <row r="111" customFormat="false" ht="12.75" hidden="false" customHeight="false" outlineLevel="0" collapsed="false">
      <c r="A111" s="25" t="n">
        <f aca="false">EDATE(A110,1)</f>
        <v>40026</v>
      </c>
      <c r="B111" s="114" t="n">
        <f aca="false">'EO9904.1 floor'!B111</f>
        <v>0</v>
      </c>
      <c r="C111" s="110"/>
      <c r="D111" s="97" t="n">
        <f aca="false">B111+C111</f>
        <v>0</v>
      </c>
      <c r="E111" s="86" t="n">
        <f aca="false">IF(Z111=0,0,IF(AND(Z111=1,$H$3=1),D111*U111,IF($H$3=2,D111,"N/A")))</f>
        <v>0</v>
      </c>
      <c r="F111" s="86" t="n">
        <f aca="false">E111*Y111</f>
        <v>0</v>
      </c>
      <c r="G111" s="98" t="n">
        <f aca="false">VLOOKUP($A111,[1]!Table,MATCH(G$4,[1]!Curves,0))</f>
        <v>4.648</v>
      </c>
      <c r="H111" s="115" t="n">
        <f aca="false">G111</f>
        <v>4.648</v>
      </c>
      <c r="I111" s="116" t="n">
        <f aca="false">BL111</f>
        <v>2.115</v>
      </c>
      <c r="J111" s="98" t="n">
        <f aca="false">VLOOKUP($A111,[1]!Table,MATCH(J$4,[1]!Curves,0))</f>
        <v>0.013</v>
      </c>
      <c r="K111" s="115" t="n">
        <f aca="false">J111</f>
        <v>0.013</v>
      </c>
      <c r="L111" s="103" t="n">
        <f aca="false">L110</f>
        <v>0</v>
      </c>
      <c r="M111" s="98" t="n">
        <f aca="false">VLOOKUP($A111,[1]!Table,MATCH(M$4,[1]!Curves,0))</f>
        <v>0.01</v>
      </c>
      <c r="N111" s="115" t="n">
        <f aca="false">M111</f>
        <v>0.01</v>
      </c>
      <c r="O111" s="103" t="n">
        <f aca="false">O110</f>
        <v>0</v>
      </c>
      <c r="P111" s="102"/>
      <c r="Q111" s="103" t="n">
        <f aca="false">M111+J111+G111</f>
        <v>4.671</v>
      </c>
      <c r="R111" s="103" t="n">
        <f aca="false">N111+K111+H111</f>
        <v>4.671</v>
      </c>
      <c r="S111" s="103" t="n">
        <f aca="false">O111+L111+I111</f>
        <v>2.115</v>
      </c>
      <c r="T111" s="102"/>
      <c r="U111" s="37" t="n">
        <f aca="false">A112-A111</f>
        <v>31</v>
      </c>
      <c r="V111" s="104" t="n">
        <f aca="false">CHOOSE(F$3,A112+24,A111)</f>
        <v>40026</v>
      </c>
      <c r="W111" s="37" t="n">
        <f aca="false">V111-C$3</f>
        <v>3096</v>
      </c>
      <c r="X111" s="105" t="n">
        <f aca="false">VLOOKUP($A111,[1]!Table,MATCH(X$4,[1]!Curves,0))</f>
        <v>0.060082977980033</v>
      </c>
      <c r="Y111" s="106" t="n">
        <f aca="false">1/(1+CHOOSE(F$3,(X112+($K$3/10000))/2,(X111+($K$3/10000))/2))^(2*W111/365.25)</f>
        <v>0.605448065581429</v>
      </c>
      <c r="Z111" s="37" t="n">
        <f aca="false">IF(AND(mthbeg&lt;=A111,mthend&gt;=A111),1,0)</f>
        <v>0</v>
      </c>
      <c r="AA111" s="37" t="n">
        <f aca="false">U111*Z111</f>
        <v>0</v>
      </c>
      <c r="AC111" s="90" t="n">
        <f aca="false">F111*G111</f>
        <v>0</v>
      </c>
      <c r="AD111" s="90" t="n">
        <f aca="false">$F111*H111</f>
        <v>0</v>
      </c>
      <c r="AE111" s="90" t="n">
        <f aca="false">$F111*I111</f>
        <v>0</v>
      </c>
      <c r="AF111" s="90" t="n">
        <f aca="false">$F111*J111</f>
        <v>0</v>
      </c>
      <c r="AG111" s="90" t="n">
        <f aca="false">$F111*K111</f>
        <v>0</v>
      </c>
      <c r="AH111" s="90" t="n">
        <f aca="false">$F111*L111</f>
        <v>0</v>
      </c>
      <c r="AI111" s="90" t="n">
        <f aca="false">$F111*M111</f>
        <v>0</v>
      </c>
      <c r="AJ111" s="90" t="n">
        <f aca="false">$F111*N111</f>
        <v>0</v>
      </c>
      <c r="AK111" s="90" t="n">
        <f aca="false">F111*O111</f>
        <v>0</v>
      </c>
      <c r="AL111" s="94"/>
      <c r="AM111" s="90" t="n">
        <f aca="false">-CHOOSE($G$3,AC111-AE111,AE111-AC111)</f>
        <v>-0</v>
      </c>
      <c r="AN111" s="90" t="n">
        <f aca="false">-CHOOSE($G$3,AF111-AH111,AH111-AF111)</f>
        <v>-0</v>
      </c>
      <c r="AO111" s="90" t="n">
        <f aca="false">-CHOOSE($G$3,AI111-AL111,AK111-AI111)</f>
        <v>-0</v>
      </c>
      <c r="AP111" s="107" t="n">
        <f aca="false">SUM(AM111:AO111)</f>
        <v>0</v>
      </c>
      <c r="AR111" s="90" t="n">
        <f aca="false">-CHOOSE($G$3,AD111-AC111,AC111-AD111)</f>
        <v>-0</v>
      </c>
      <c r="AS111" s="90" t="n">
        <f aca="false">-CHOOSE($G$3,AG111-AF111,AF111-AG111)</f>
        <v>-0</v>
      </c>
      <c r="AT111" s="90" t="n">
        <f aca="false">-CHOOSE($G$3,AJ111-AI111,AI111-AJ111:AJ112)</f>
        <v>-0</v>
      </c>
      <c r="AU111" s="107" t="n">
        <f aca="false">AR111+AS111+AT111</f>
        <v>-0</v>
      </c>
      <c r="AV111" s="107"/>
      <c r="AW111" s="91" t="n">
        <f aca="false">AU111+AP111</f>
        <v>0</v>
      </c>
      <c r="AY111" s="91" t="n">
        <f aca="false">AK111+AH111+AE111</f>
        <v>0</v>
      </c>
      <c r="AZ111" s="113"/>
      <c r="BA111" s="118" t="n">
        <f aca="false">'EO9904.1'!AW111</f>
        <v>0</v>
      </c>
      <c r="BB111" s="118" t="n">
        <f aca="false">AW111-BA111</f>
        <v>0</v>
      </c>
      <c r="BC111" s="108"/>
      <c r="BD111" s="138" t="n">
        <f aca="false">A111</f>
        <v>40026</v>
      </c>
      <c r="BE111" s="119" t="n">
        <f aca="false">MONTH(BD111)</f>
        <v>8</v>
      </c>
      <c r="BF111" s="139" t="n">
        <f aca="false">VLOOKUP($BE$10:$BE$369,$BS$7:$BU$18,2)</f>
        <v>1109.031</v>
      </c>
      <c r="BG111" s="140" t="n">
        <f aca="false">VLOOKUP($BE$10:$BE$369,$BS$7:$BU$18,3)</f>
        <v>11486.346</v>
      </c>
      <c r="BH111" s="141" t="n">
        <f aca="false">BF111/BG111</f>
        <v>0.096552115006809</v>
      </c>
      <c r="BI111" s="36" t="n">
        <f aca="false">BI99</f>
        <v>0.0991</v>
      </c>
      <c r="BJ111" s="36" t="n">
        <f aca="false">BH111/BI111</f>
        <v>0.974289757889091</v>
      </c>
      <c r="BK111" s="31" t="n">
        <v>2.115</v>
      </c>
      <c r="BL111" s="142" t="n">
        <f aca="false">MAX((BJ111*BK111),BK111)</f>
        <v>2.115</v>
      </c>
    </row>
    <row r="112" customFormat="false" ht="12.75" hidden="false" customHeight="false" outlineLevel="0" collapsed="false">
      <c r="A112" s="25" t="n">
        <f aca="false">EDATE(A111,1)</f>
        <v>40057</v>
      </c>
      <c r="B112" s="114" t="n">
        <f aca="false">'EO9904.1 floor'!B112</f>
        <v>0</v>
      </c>
      <c r="C112" s="110"/>
      <c r="D112" s="97" t="n">
        <f aca="false">B112+C112</f>
        <v>0</v>
      </c>
      <c r="E112" s="86" t="n">
        <f aca="false">IF(Z112=0,0,IF(AND(Z112=1,$H$3=1),D112*U112,IF($H$3=2,D112,"N/A")))</f>
        <v>0</v>
      </c>
      <c r="F112" s="86" t="n">
        <f aca="false">E112*Y112</f>
        <v>0</v>
      </c>
      <c r="G112" s="98" t="n">
        <f aca="false">VLOOKUP($A112,[1]!Table,MATCH(G$4,[1]!Curves,0))</f>
        <v>4.658</v>
      </c>
      <c r="H112" s="115" t="n">
        <f aca="false">G112</f>
        <v>4.658</v>
      </c>
      <c r="I112" s="116" t="n">
        <f aca="false">BL112</f>
        <v>2.115</v>
      </c>
      <c r="J112" s="98" t="n">
        <f aca="false">VLOOKUP($A112,[1]!Table,MATCH(J$4,[1]!Curves,0))</f>
        <v>0.013</v>
      </c>
      <c r="K112" s="115" t="n">
        <f aca="false">J112</f>
        <v>0.013</v>
      </c>
      <c r="L112" s="103" t="n">
        <f aca="false">L111</f>
        <v>0</v>
      </c>
      <c r="M112" s="98" t="n">
        <f aca="false">VLOOKUP($A112,[1]!Table,MATCH(M$4,[1]!Curves,0))</f>
        <v>0.01</v>
      </c>
      <c r="N112" s="115" t="n">
        <f aca="false">M112</f>
        <v>0.01</v>
      </c>
      <c r="O112" s="103" t="n">
        <f aca="false">O111</f>
        <v>0</v>
      </c>
      <c r="P112" s="102"/>
      <c r="Q112" s="103" t="n">
        <f aca="false">M112+J112+G112</f>
        <v>4.681</v>
      </c>
      <c r="R112" s="103" t="n">
        <f aca="false">N112+K112+H112</f>
        <v>4.681</v>
      </c>
      <c r="S112" s="103" t="n">
        <f aca="false">O112+L112+I112</f>
        <v>2.115</v>
      </c>
      <c r="T112" s="102"/>
      <c r="U112" s="37" t="n">
        <f aca="false">A113-A112</f>
        <v>30</v>
      </c>
      <c r="V112" s="104" t="n">
        <f aca="false">CHOOSE(F$3,A113+24,A112)</f>
        <v>40057</v>
      </c>
      <c r="W112" s="37" t="n">
        <f aca="false">V112-C$3</f>
        <v>3127</v>
      </c>
      <c r="X112" s="105" t="n">
        <f aca="false">VLOOKUP($A112,[1]!Table,MATCH(X$4,[1]!Curves,0))</f>
        <v>0.060131108254005</v>
      </c>
      <c r="Y112" s="106" t="n">
        <f aca="false">1/(1+CHOOSE(F$3,(X113+($K$3/10000))/2,(X112+($K$3/10000))/2))^(2*W112/365.25)</f>
        <v>0.602172775665474</v>
      </c>
      <c r="Z112" s="37" t="n">
        <f aca="false">IF(AND(mthbeg&lt;=A112,mthend&gt;=A112),1,0)</f>
        <v>0</v>
      </c>
      <c r="AA112" s="37" t="n">
        <f aca="false">U112*Z112</f>
        <v>0</v>
      </c>
      <c r="AC112" s="90" t="n">
        <f aca="false">F112*G112</f>
        <v>0</v>
      </c>
      <c r="AD112" s="90" t="n">
        <f aca="false">$F112*H112</f>
        <v>0</v>
      </c>
      <c r="AE112" s="90" t="n">
        <f aca="false">$F112*I112</f>
        <v>0</v>
      </c>
      <c r="AF112" s="90" t="n">
        <f aca="false">$F112*J112</f>
        <v>0</v>
      </c>
      <c r="AG112" s="90" t="n">
        <f aca="false">$F112*K112</f>
        <v>0</v>
      </c>
      <c r="AH112" s="90" t="n">
        <f aca="false">$F112*L112</f>
        <v>0</v>
      </c>
      <c r="AI112" s="90" t="n">
        <f aca="false">$F112*M112</f>
        <v>0</v>
      </c>
      <c r="AJ112" s="90" t="n">
        <f aca="false">$F112*N112</f>
        <v>0</v>
      </c>
      <c r="AK112" s="90" t="n">
        <f aca="false">F112*O112</f>
        <v>0</v>
      </c>
      <c r="AL112" s="94"/>
      <c r="AM112" s="90" t="n">
        <f aca="false">-CHOOSE($G$3,AC112-AE112,AE112-AC112)</f>
        <v>-0</v>
      </c>
      <c r="AN112" s="90" t="n">
        <f aca="false">-CHOOSE($G$3,AF112-AH112,AH112-AF112)</f>
        <v>-0</v>
      </c>
      <c r="AO112" s="90" t="n">
        <f aca="false">-CHOOSE($G$3,AI112-AL112,AK112-AI112)</f>
        <v>-0</v>
      </c>
      <c r="AP112" s="107" t="n">
        <f aca="false">SUM(AM112:AO112)</f>
        <v>0</v>
      </c>
      <c r="AR112" s="90" t="n">
        <f aca="false">-CHOOSE($G$3,AD112-AC112,AC112-AD112)</f>
        <v>-0</v>
      </c>
      <c r="AS112" s="90" t="n">
        <f aca="false">-CHOOSE($G$3,AG112-AF112,AF112-AG112)</f>
        <v>-0</v>
      </c>
      <c r="AT112" s="90" t="n">
        <f aca="false">-CHOOSE($G$3,AJ112-AI112,AI112-AJ112:AJ113)</f>
        <v>-0</v>
      </c>
      <c r="AU112" s="107" t="n">
        <f aca="false">AR112+AS112+AT112</f>
        <v>-0</v>
      </c>
      <c r="AV112" s="107"/>
      <c r="AW112" s="91" t="n">
        <f aca="false">AU112+AP112</f>
        <v>0</v>
      </c>
      <c r="AY112" s="91" t="n">
        <f aca="false">AK112+AH112+AE112</f>
        <v>0</v>
      </c>
      <c r="AZ112" s="113"/>
      <c r="BA112" s="118" t="n">
        <f aca="false">'EO9904.1'!AW112</f>
        <v>0</v>
      </c>
      <c r="BB112" s="118" t="n">
        <f aca="false">AW112-BA112</f>
        <v>0</v>
      </c>
      <c r="BC112" s="108"/>
      <c r="BD112" s="138" t="n">
        <f aca="false">A112</f>
        <v>40057</v>
      </c>
      <c r="BE112" s="119" t="n">
        <f aca="false">MONTH(BD112)</f>
        <v>9</v>
      </c>
      <c r="BF112" s="139" t="n">
        <f aca="false">VLOOKUP($BE$10:$BE$369,$BS$7:$BU$18,2)</f>
        <v>998.16</v>
      </c>
      <c r="BG112" s="140" t="n">
        <f aca="false">VLOOKUP($BE$10:$BE$369,$BS$7:$BU$18,3)</f>
        <v>10141.4155</v>
      </c>
      <c r="BH112" s="141" t="n">
        <f aca="false">BF112/BG112</f>
        <v>0.0984241302409905</v>
      </c>
      <c r="BI112" s="36" t="n">
        <f aca="false">BI100</f>
        <v>0.1009</v>
      </c>
      <c r="BJ112" s="36" t="n">
        <f aca="false">BH112/BI112</f>
        <v>0.975462143121809</v>
      </c>
      <c r="BK112" s="31" t="n">
        <v>2.115</v>
      </c>
      <c r="BL112" s="142" t="n">
        <f aca="false">MAX((BJ112*BK112),BK112)</f>
        <v>2.115</v>
      </c>
    </row>
    <row r="113" customFormat="false" ht="12.75" hidden="false" customHeight="false" outlineLevel="0" collapsed="false">
      <c r="A113" s="25" t="n">
        <f aca="false">EDATE(A112,1)</f>
        <v>40087</v>
      </c>
      <c r="B113" s="114" t="n">
        <f aca="false">'EO9904.1 floor'!B113</f>
        <v>0</v>
      </c>
      <c r="C113" s="110"/>
      <c r="D113" s="97" t="n">
        <f aca="false">B113+C113</f>
        <v>0</v>
      </c>
      <c r="E113" s="86" t="n">
        <f aca="false">IF(Z113=0,0,IF(AND(Z113=1,$H$3=1),D113*U113,IF($H$3=2,D113,"N/A")))</f>
        <v>0</v>
      </c>
      <c r="F113" s="86" t="n">
        <f aca="false">E113*Y113</f>
        <v>0</v>
      </c>
      <c r="G113" s="98" t="n">
        <f aca="false">VLOOKUP($A113,[1]!Table,MATCH(G$4,[1]!Curves,0))</f>
        <v>4.688</v>
      </c>
      <c r="H113" s="115" t="n">
        <f aca="false">G113</f>
        <v>4.688</v>
      </c>
      <c r="I113" s="116" t="n">
        <f aca="false">BL113</f>
        <v>2.115</v>
      </c>
      <c r="J113" s="98" t="n">
        <f aca="false">VLOOKUP($A113,[1]!Table,MATCH(J$4,[1]!Curves,0))</f>
        <v>0.013</v>
      </c>
      <c r="K113" s="115" t="n">
        <f aca="false">J113</f>
        <v>0.013</v>
      </c>
      <c r="L113" s="103" t="n">
        <f aca="false">L112</f>
        <v>0</v>
      </c>
      <c r="M113" s="98" t="n">
        <f aca="false">VLOOKUP($A113,[1]!Table,MATCH(M$4,[1]!Curves,0))</f>
        <v>0.01</v>
      </c>
      <c r="N113" s="115" t="n">
        <f aca="false">M113</f>
        <v>0.01</v>
      </c>
      <c r="O113" s="103" t="n">
        <f aca="false">O112</f>
        <v>0</v>
      </c>
      <c r="P113" s="102"/>
      <c r="Q113" s="103" t="n">
        <f aca="false">M113+J113+G113</f>
        <v>4.711</v>
      </c>
      <c r="R113" s="103" t="n">
        <f aca="false">N113+K113+H113</f>
        <v>4.711</v>
      </c>
      <c r="S113" s="103" t="n">
        <f aca="false">O113+L113+I113</f>
        <v>2.115</v>
      </c>
      <c r="T113" s="102"/>
      <c r="U113" s="37" t="n">
        <f aca="false">A114-A113</f>
        <v>31</v>
      </c>
      <c r="V113" s="104" t="n">
        <f aca="false">CHOOSE(F$3,A114+24,A113)</f>
        <v>40087</v>
      </c>
      <c r="W113" s="37" t="n">
        <f aca="false">V113-C$3</f>
        <v>3157</v>
      </c>
      <c r="X113" s="105" t="n">
        <f aca="false">VLOOKUP($A113,[1]!Table,MATCH(X$4,[1]!Curves,0))</f>
        <v>0.060177685939226</v>
      </c>
      <c r="Y113" s="106" t="n">
        <f aca="false">1/(1+CHOOSE(F$3,(X114+($K$3/10000))/2,(X113+($K$3/10000))/2))^(2*W113/365.25)</f>
        <v>0.599015493088708</v>
      </c>
      <c r="Z113" s="37" t="n">
        <f aca="false">IF(AND(mthbeg&lt;=A113,mthend&gt;=A113),1,0)</f>
        <v>0</v>
      </c>
      <c r="AA113" s="37" t="n">
        <f aca="false">U113*Z113</f>
        <v>0</v>
      </c>
      <c r="AC113" s="90" t="n">
        <f aca="false">F113*G113</f>
        <v>0</v>
      </c>
      <c r="AD113" s="90" t="n">
        <f aca="false">$F113*H113</f>
        <v>0</v>
      </c>
      <c r="AE113" s="90" t="n">
        <f aca="false">$F113*I113</f>
        <v>0</v>
      </c>
      <c r="AF113" s="90" t="n">
        <f aca="false">$F113*J113</f>
        <v>0</v>
      </c>
      <c r="AG113" s="90" t="n">
        <f aca="false">$F113*K113</f>
        <v>0</v>
      </c>
      <c r="AH113" s="90" t="n">
        <f aca="false">$F113*L113</f>
        <v>0</v>
      </c>
      <c r="AI113" s="90" t="n">
        <f aca="false">$F113*M113</f>
        <v>0</v>
      </c>
      <c r="AJ113" s="90" t="n">
        <f aca="false">$F113*N113</f>
        <v>0</v>
      </c>
      <c r="AK113" s="90" t="n">
        <f aca="false">F113*O113</f>
        <v>0</v>
      </c>
      <c r="AL113" s="94"/>
      <c r="AM113" s="90" t="n">
        <f aca="false">-CHOOSE($G$3,AC113-AE113,AE113-AC113)</f>
        <v>-0</v>
      </c>
      <c r="AN113" s="90" t="n">
        <f aca="false">-CHOOSE($G$3,AF113-AH113,AH113-AF113)</f>
        <v>-0</v>
      </c>
      <c r="AO113" s="90" t="n">
        <f aca="false">-CHOOSE($G$3,AI113-AL113,AK113-AI113)</f>
        <v>-0</v>
      </c>
      <c r="AP113" s="107" t="n">
        <f aca="false">SUM(AM113:AO113)</f>
        <v>0</v>
      </c>
      <c r="AR113" s="90" t="n">
        <f aca="false">-CHOOSE($G$3,AD113-AC113,AC113-AD113)</f>
        <v>-0</v>
      </c>
      <c r="AS113" s="90" t="n">
        <f aca="false">-CHOOSE($G$3,AG113-AF113,AF113-AG113)</f>
        <v>-0</v>
      </c>
      <c r="AT113" s="90" t="n">
        <f aca="false">-CHOOSE($G$3,AJ113-AI113,AI113-AJ113:AJ114)</f>
        <v>-0</v>
      </c>
      <c r="AU113" s="107" t="n">
        <f aca="false">AR113+AS113+AT113</f>
        <v>-0</v>
      </c>
      <c r="AV113" s="107"/>
      <c r="AW113" s="91" t="n">
        <f aca="false">AU113+AP113</f>
        <v>0</v>
      </c>
      <c r="AY113" s="91" t="n">
        <f aca="false">AK113+AH113+AE113</f>
        <v>0</v>
      </c>
      <c r="AZ113" s="113"/>
      <c r="BA113" s="118" t="n">
        <f aca="false">'EO9904.1'!AW113</f>
        <v>0</v>
      </c>
      <c r="BB113" s="118" t="n">
        <f aca="false">AW113-BA113</f>
        <v>0</v>
      </c>
      <c r="BC113" s="108"/>
      <c r="BD113" s="138" t="n">
        <f aca="false">A113</f>
        <v>40087</v>
      </c>
      <c r="BE113" s="119" t="n">
        <f aca="false">MONTH(BD113)</f>
        <v>10</v>
      </c>
      <c r="BF113" s="139" t="n">
        <f aca="false">VLOOKUP($BE$10:$BE$369,$BS$7:$BU$18,2)</f>
        <v>697.9385</v>
      </c>
      <c r="BG113" s="140" t="n">
        <f aca="false">VLOOKUP($BE$10:$BE$369,$BS$7:$BU$18,3)</f>
        <v>9529.3095</v>
      </c>
      <c r="BH113" s="141" t="n">
        <f aca="false">BF113/BG113</f>
        <v>0.0732412458636169</v>
      </c>
      <c r="BI113" s="36" t="n">
        <f aca="false">BI101</f>
        <v>0.1035</v>
      </c>
      <c r="BJ113" s="36" t="n">
        <f aca="false">BH113/BI113</f>
        <v>0.707644887571178</v>
      </c>
      <c r="BK113" s="31" t="n">
        <v>2.115</v>
      </c>
      <c r="BL113" s="142" t="n">
        <f aca="false">MAX((BJ113*BK113),BK113)</f>
        <v>2.115</v>
      </c>
    </row>
    <row r="114" customFormat="false" ht="12.75" hidden="false" customHeight="false" outlineLevel="0" collapsed="false">
      <c r="A114" s="25" t="n">
        <f aca="false">EDATE(A113,1)</f>
        <v>40118</v>
      </c>
      <c r="B114" s="114" t="n">
        <f aca="false">'EO9904.1 floor'!B114</f>
        <v>0</v>
      </c>
      <c r="C114" s="110"/>
      <c r="D114" s="97" t="n">
        <f aca="false">B114+C114</f>
        <v>0</v>
      </c>
      <c r="E114" s="86" t="n">
        <f aca="false">IF(Z114=0,0,IF(AND(Z114=1,$H$3=1),D114*U114,IF($H$3=2,D114,"N/A")))</f>
        <v>0</v>
      </c>
      <c r="F114" s="86" t="n">
        <f aca="false">E114*Y114</f>
        <v>0</v>
      </c>
      <c r="G114" s="98" t="n">
        <f aca="false">VLOOKUP($A114,[1]!Table,MATCH(G$4,[1]!Curves,0))</f>
        <v>4.828</v>
      </c>
      <c r="H114" s="115" t="n">
        <f aca="false">G114</f>
        <v>4.828</v>
      </c>
      <c r="I114" s="116" t="n">
        <f aca="false">BL114</f>
        <v>2.115</v>
      </c>
      <c r="J114" s="98" t="n">
        <f aca="false">VLOOKUP($A114,[1]!Table,MATCH(J$4,[1]!Curves,0))</f>
        <v>0.0235</v>
      </c>
      <c r="K114" s="115" t="n">
        <f aca="false">J114</f>
        <v>0.0235</v>
      </c>
      <c r="L114" s="103" t="n">
        <f aca="false">L113</f>
        <v>0</v>
      </c>
      <c r="M114" s="98" t="n">
        <f aca="false">VLOOKUP($A114,[1]!Table,MATCH(M$4,[1]!Curves,0))</f>
        <v>0.015</v>
      </c>
      <c r="N114" s="115" t="n">
        <f aca="false">M114</f>
        <v>0.015</v>
      </c>
      <c r="O114" s="103" t="n">
        <f aca="false">O113</f>
        <v>0</v>
      </c>
      <c r="P114" s="102"/>
      <c r="Q114" s="103" t="n">
        <f aca="false">M114+J114+G114</f>
        <v>4.8665</v>
      </c>
      <c r="R114" s="103" t="n">
        <f aca="false">N114+K114+H114</f>
        <v>4.8665</v>
      </c>
      <c r="S114" s="103" t="n">
        <f aca="false">O114+L114+I114</f>
        <v>2.115</v>
      </c>
      <c r="T114" s="102"/>
      <c r="U114" s="37" t="n">
        <f aca="false">A115-A114</f>
        <v>30</v>
      </c>
      <c r="V114" s="104" t="n">
        <f aca="false">CHOOSE(F$3,A115+24,A114)</f>
        <v>40118</v>
      </c>
      <c r="W114" s="37" t="n">
        <f aca="false">V114-C$3</f>
        <v>3188</v>
      </c>
      <c r="X114" s="105" t="n">
        <f aca="false">VLOOKUP($A114,[1]!Table,MATCH(X$4,[1]!Curves,0))</f>
        <v>0.060225816214712</v>
      </c>
      <c r="Y114" s="106" t="n">
        <f aca="false">1/(1+CHOOSE(F$3,(X115+($K$3/10000))/2,(X114+($K$3/10000))/2))^(2*W114/365.25)</f>
        <v>0.595765714273734</v>
      </c>
      <c r="Z114" s="37" t="n">
        <f aca="false">IF(AND(mthbeg&lt;=A114,mthend&gt;=A114),1,0)</f>
        <v>0</v>
      </c>
      <c r="AA114" s="37" t="n">
        <f aca="false">U114*Z114</f>
        <v>0</v>
      </c>
      <c r="AC114" s="90" t="n">
        <f aca="false">F114*G114</f>
        <v>0</v>
      </c>
      <c r="AD114" s="90" t="n">
        <f aca="false">$F114*H114</f>
        <v>0</v>
      </c>
      <c r="AE114" s="90" t="n">
        <f aca="false">$F114*I114</f>
        <v>0</v>
      </c>
      <c r="AF114" s="90" t="n">
        <f aca="false">$F114*J114</f>
        <v>0</v>
      </c>
      <c r="AG114" s="90" t="n">
        <f aca="false">$F114*K114</f>
        <v>0</v>
      </c>
      <c r="AH114" s="90" t="n">
        <f aca="false">$F114*L114</f>
        <v>0</v>
      </c>
      <c r="AI114" s="90" t="n">
        <f aca="false">$F114*M114</f>
        <v>0</v>
      </c>
      <c r="AJ114" s="90" t="n">
        <f aca="false">$F114*N114</f>
        <v>0</v>
      </c>
      <c r="AK114" s="90" t="n">
        <f aca="false">F114*O114</f>
        <v>0</v>
      </c>
      <c r="AL114" s="94"/>
      <c r="AM114" s="90" t="n">
        <f aca="false">-CHOOSE($G$3,AC114-AE114,AE114-AC114)</f>
        <v>-0</v>
      </c>
      <c r="AN114" s="90" t="n">
        <f aca="false">-CHOOSE($G$3,AF114-AH114,AH114-AF114)</f>
        <v>-0</v>
      </c>
      <c r="AO114" s="90" t="n">
        <f aca="false">-CHOOSE($G$3,AI114-AL114,AK114-AI114)</f>
        <v>-0</v>
      </c>
      <c r="AP114" s="107" t="n">
        <f aca="false">SUM(AM114:AO114)</f>
        <v>0</v>
      </c>
      <c r="AR114" s="90" t="n">
        <f aca="false">-CHOOSE($G$3,AD114-AC114,AC114-AD114)</f>
        <v>-0</v>
      </c>
      <c r="AS114" s="90" t="n">
        <f aca="false">-CHOOSE($G$3,AG114-AF114,AF114-AG114)</f>
        <v>-0</v>
      </c>
      <c r="AT114" s="90" t="n">
        <f aca="false">-CHOOSE($G$3,AJ114-AI114,AI114-AJ114:AJ115)</f>
        <v>-0</v>
      </c>
      <c r="AU114" s="107" t="n">
        <f aca="false">AR114+AS114+AT114</f>
        <v>-0</v>
      </c>
      <c r="AV114" s="107"/>
      <c r="AW114" s="91" t="n">
        <f aca="false">AU114+AP114</f>
        <v>0</v>
      </c>
      <c r="AY114" s="91" t="n">
        <f aca="false">AK114+AH114+AE114</f>
        <v>0</v>
      </c>
      <c r="AZ114" s="113"/>
      <c r="BA114" s="118" t="n">
        <f aca="false">'EO9904.1'!AW114</f>
        <v>0</v>
      </c>
      <c r="BB114" s="118" t="n">
        <f aca="false">AW114-BA114</f>
        <v>0</v>
      </c>
      <c r="BC114" s="108"/>
      <c r="BD114" s="138" t="n">
        <f aca="false">A114</f>
        <v>40118</v>
      </c>
      <c r="BE114" s="119" t="n">
        <f aca="false">MONTH(BD114)</f>
        <v>11</v>
      </c>
      <c r="BF114" s="139" t="n">
        <f aca="false">VLOOKUP($BE$10:$BE$369,$BS$7:$BU$18,2)</f>
        <v>632.9505</v>
      </c>
      <c r="BG114" s="140" t="n">
        <f aca="false">VLOOKUP($BE$10:$BE$369,$BS$7:$BU$18,3)</f>
        <v>8729.326</v>
      </c>
      <c r="BH114" s="141" t="n">
        <f aca="false">BF114/BG114</f>
        <v>0.0725085189853146</v>
      </c>
      <c r="BI114" s="36" t="n">
        <f aca="false">BI102</f>
        <v>0.0778</v>
      </c>
      <c r="BJ114" s="36" t="n">
        <f aca="false">BH114/BI114</f>
        <v>0.931986105209699</v>
      </c>
      <c r="BK114" s="31" t="n">
        <v>2.115</v>
      </c>
      <c r="BL114" s="142" t="n">
        <f aca="false">MAX((BJ114*BK114),BK114)</f>
        <v>2.115</v>
      </c>
    </row>
    <row r="115" customFormat="false" ht="12.75" hidden="false" customHeight="false" outlineLevel="0" collapsed="false">
      <c r="A115" s="25" t="n">
        <f aca="false">EDATE(A114,1)</f>
        <v>40148</v>
      </c>
      <c r="B115" s="114" t="n">
        <f aca="false">'EO9904.1 floor'!B115</f>
        <v>0</v>
      </c>
      <c r="C115" s="110"/>
      <c r="D115" s="97" t="n">
        <f aca="false">B115+C115</f>
        <v>0</v>
      </c>
      <c r="E115" s="86" t="n">
        <f aca="false">IF(Z115=0,0,IF(AND(Z115=1,$H$3=1),D115*U115,IF($H$3=2,D115,"N/A")))</f>
        <v>0</v>
      </c>
      <c r="F115" s="86" t="n">
        <f aca="false">E115*Y115</f>
        <v>0</v>
      </c>
      <c r="G115" s="98" t="n">
        <f aca="false">VLOOKUP($A115,[1]!Table,MATCH(G$4,[1]!Curves,0))</f>
        <v>4.968</v>
      </c>
      <c r="H115" s="115" t="n">
        <f aca="false">G115</f>
        <v>4.968</v>
      </c>
      <c r="I115" s="116" t="n">
        <f aca="false">BL115</f>
        <v>2.115</v>
      </c>
      <c r="J115" s="98" t="n">
        <f aca="false">VLOOKUP($A115,[1]!Table,MATCH(J$4,[1]!Curves,0))</f>
        <v>0.0235</v>
      </c>
      <c r="K115" s="115" t="n">
        <f aca="false">J115</f>
        <v>0.0235</v>
      </c>
      <c r="L115" s="103" t="n">
        <f aca="false">L114</f>
        <v>0</v>
      </c>
      <c r="M115" s="98" t="n">
        <f aca="false">VLOOKUP($A115,[1]!Table,MATCH(M$4,[1]!Curves,0))</f>
        <v>0.015</v>
      </c>
      <c r="N115" s="115" t="n">
        <f aca="false">M115</f>
        <v>0.015</v>
      </c>
      <c r="O115" s="103" t="n">
        <f aca="false">O114</f>
        <v>0</v>
      </c>
      <c r="P115" s="102"/>
      <c r="Q115" s="103" t="n">
        <f aca="false">M115+J115+G115</f>
        <v>5.0065</v>
      </c>
      <c r="R115" s="103" t="n">
        <f aca="false">N115+K115+H115</f>
        <v>5.0065</v>
      </c>
      <c r="S115" s="103" t="n">
        <f aca="false">O115+L115+I115</f>
        <v>2.115</v>
      </c>
      <c r="T115" s="102"/>
      <c r="U115" s="37" t="n">
        <f aca="false">A116-A115</f>
        <v>31</v>
      </c>
      <c r="V115" s="104" t="n">
        <f aca="false">CHOOSE(F$3,A116+24,A115)</f>
        <v>40148</v>
      </c>
      <c r="W115" s="37" t="n">
        <f aca="false">V115-C$3</f>
        <v>3218</v>
      </c>
      <c r="X115" s="105" t="n">
        <f aca="false">VLOOKUP($A115,[1]!Table,MATCH(X$4,[1]!Curves,0))</f>
        <v>0.060272393901399</v>
      </c>
      <c r="Y115" s="106" t="n">
        <f aca="false">1/(1+CHOOSE(F$3,(X116+($K$3/10000))/2,(X115+($K$3/10000))/2))^(2*W115/365.25)</f>
        <v>0.592633084879026</v>
      </c>
      <c r="Z115" s="37" t="n">
        <f aca="false">IF(AND(mthbeg&lt;=A115,mthend&gt;=A115),1,0)</f>
        <v>0</v>
      </c>
      <c r="AA115" s="37" t="n">
        <f aca="false">U115*Z115</f>
        <v>0</v>
      </c>
      <c r="AC115" s="90" t="n">
        <f aca="false">F115*G115</f>
        <v>0</v>
      </c>
      <c r="AD115" s="90" t="n">
        <f aca="false">$F115*H115</f>
        <v>0</v>
      </c>
      <c r="AE115" s="90" t="n">
        <f aca="false">$F115*I115</f>
        <v>0</v>
      </c>
      <c r="AF115" s="90" t="n">
        <f aca="false">$F115*J115</f>
        <v>0</v>
      </c>
      <c r="AG115" s="90" t="n">
        <f aca="false">$F115*K115</f>
        <v>0</v>
      </c>
      <c r="AH115" s="90" t="n">
        <f aca="false">$F115*L115</f>
        <v>0</v>
      </c>
      <c r="AI115" s="90" t="n">
        <f aca="false">$F115*M115</f>
        <v>0</v>
      </c>
      <c r="AJ115" s="90" t="n">
        <f aca="false">$F115*N115</f>
        <v>0</v>
      </c>
      <c r="AK115" s="90" t="n">
        <f aca="false">F115*O115</f>
        <v>0</v>
      </c>
      <c r="AL115" s="94"/>
      <c r="AM115" s="90" t="n">
        <f aca="false">-CHOOSE($G$3,AC115-AE115,AE115-AC115)</f>
        <v>-0</v>
      </c>
      <c r="AN115" s="90" t="n">
        <f aca="false">-CHOOSE($G$3,AF115-AH115,AH115-AF115)</f>
        <v>-0</v>
      </c>
      <c r="AO115" s="90" t="n">
        <f aca="false">-CHOOSE($G$3,AI115-AL115,AK115-AI115)</f>
        <v>-0</v>
      </c>
      <c r="AP115" s="107" t="n">
        <f aca="false">SUM(AM115:AO115)</f>
        <v>0</v>
      </c>
      <c r="AR115" s="90" t="n">
        <f aca="false">-CHOOSE($G$3,AD115-AC115,AC115-AD115)</f>
        <v>-0</v>
      </c>
      <c r="AS115" s="90" t="n">
        <f aca="false">-CHOOSE($G$3,AG115-AF115,AF115-AG115)</f>
        <v>-0</v>
      </c>
      <c r="AT115" s="90" t="n">
        <f aca="false">-CHOOSE($G$3,AJ115-AI115,AI115-AJ115:AJ116)</f>
        <v>-0</v>
      </c>
      <c r="AU115" s="107" t="n">
        <f aca="false">AR115+AS115+AT115</f>
        <v>-0</v>
      </c>
      <c r="AV115" s="107"/>
      <c r="AW115" s="91" t="n">
        <f aca="false">AU115+AP115</f>
        <v>0</v>
      </c>
      <c r="AY115" s="91" t="n">
        <f aca="false">AK115+AH115+AE115</f>
        <v>0</v>
      </c>
      <c r="AZ115" s="113"/>
      <c r="BA115" s="118" t="n">
        <f aca="false">'EO9904.1'!AW115</f>
        <v>0</v>
      </c>
      <c r="BB115" s="118" t="n">
        <f aca="false">AW115-BA115</f>
        <v>0</v>
      </c>
      <c r="BC115" s="108"/>
      <c r="BD115" s="138" t="n">
        <f aca="false">A115</f>
        <v>40148</v>
      </c>
      <c r="BE115" s="119" t="n">
        <f aca="false">MONTH(BD115)</f>
        <v>12</v>
      </c>
      <c r="BF115" s="139" t="n">
        <f aca="false">VLOOKUP($BE$10:$BE$369,$BS$7:$BU$18,2)</f>
        <v>668.964</v>
      </c>
      <c r="BG115" s="140" t="n">
        <f aca="false">VLOOKUP($BE$10:$BE$369,$BS$7:$BU$18,3)</f>
        <v>9251.2415</v>
      </c>
      <c r="BH115" s="141" t="n">
        <f aca="false">BF115/BG115</f>
        <v>0.0723107271602411</v>
      </c>
      <c r="BI115" s="36" t="n">
        <f aca="false">BI103</f>
        <v>0.0779</v>
      </c>
      <c r="BJ115" s="36" t="n">
        <f aca="false">BH115/BI115</f>
        <v>0.928250669579475</v>
      </c>
      <c r="BK115" s="31" t="n">
        <v>2.115</v>
      </c>
      <c r="BL115" s="142" t="n">
        <f aca="false">MAX((BJ115*BK115),BK115)</f>
        <v>2.115</v>
      </c>
    </row>
    <row r="116" customFormat="false" ht="12.75" hidden="false" customHeight="false" outlineLevel="0" collapsed="false">
      <c r="A116" s="25" t="n">
        <f aca="false">EDATE(A115,1)</f>
        <v>40179</v>
      </c>
      <c r="B116" s="114" t="n">
        <f aca="false">'EO9904.1 floor'!B116</f>
        <v>0</v>
      </c>
      <c r="C116" s="110"/>
      <c r="D116" s="97" t="n">
        <f aca="false">B116+C116</f>
        <v>0</v>
      </c>
      <c r="E116" s="86" t="n">
        <f aca="false">IF(Z116=0,0,IF(AND(Z116=1,$H$3=1),D116*U116,IF($H$3=2,D116,"N/A")))</f>
        <v>0</v>
      </c>
      <c r="F116" s="86" t="n">
        <f aca="false">E116*Y116</f>
        <v>0</v>
      </c>
      <c r="G116" s="98" t="n">
        <f aca="false">VLOOKUP($A116,[1]!Table,MATCH(G$4,[1]!Curves,0))</f>
        <v>5.043</v>
      </c>
      <c r="H116" s="115" t="n">
        <f aca="false">G116</f>
        <v>5.043</v>
      </c>
      <c r="I116" s="116" t="n">
        <f aca="false">BL116</f>
        <v>2.115</v>
      </c>
      <c r="J116" s="98" t="n">
        <f aca="false">VLOOKUP($A116,[1]!Table,MATCH(J$4,[1]!Curves,0))</f>
        <v>0.0235</v>
      </c>
      <c r="K116" s="115" t="n">
        <f aca="false">J116</f>
        <v>0.0235</v>
      </c>
      <c r="L116" s="103" t="n">
        <f aca="false">L115</f>
        <v>0</v>
      </c>
      <c r="M116" s="98" t="n">
        <f aca="false">VLOOKUP($A116,[1]!Table,MATCH(M$4,[1]!Curves,0))</f>
        <v>0.015</v>
      </c>
      <c r="N116" s="115" t="n">
        <f aca="false">M116</f>
        <v>0.015</v>
      </c>
      <c r="O116" s="103" t="n">
        <f aca="false">O115</f>
        <v>0</v>
      </c>
      <c r="P116" s="102"/>
      <c r="Q116" s="103" t="n">
        <f aca="false">M116+J116+G116</f>
        <v>5.0815</v>
      </c>
      <c r="R116" s="103" t="n">
        <f aca="false">N116+K116+H116</f>
        <v>5.0815</v>
      </c>
      <c r="S116" s="103" t="n">
        <f aca="false">O116+L116+I116</f>
        <v>2.115</v>
      </c>
      <c r="T116" s="102"/>
      <c r="U116" s="37" t="n">
        <f aca="false">A117-A116</f>
        <v>31</v>
      </c>
      <c r="V116" s="104" t="n">
        <f aca="false">CHOOSE(F$3,A117+24,A116)</f>
        <v>40179</v>
      </c>
      <c r="W116" s="37" t="n">
        <f aca="false">V116-C$3</f>
        <v>3249</v>
      </c>
      <c r="X116" s="105" t="n">
        <f aca="false">VLOOKUP($A116,[1]!Table,MATCH(X$4,[1]!Curves,0))</f>
        <v>0.0603205241784</v>
      </c>
      <c r="Y116" s="106" t="n">
        <f aca="false">1/(1+CHOOSE(F$3,(X117+($K$3/10000))/2,(X116+($K$3/10000))/2))^(2*W116/365.25)</f>
        <v>0.589408744473814</v>
      </c>
      <c r="Z116" s="37" t="n">
        <f aca="false">IF(AND(mthbeg&lt;=A116,mthend&gt;=A116),1,0)</f>
        <v>0</v>
      </c>
      <c r="AA116" s="37" t="n">
        <f aca="false">U116*Z116</f>
        <v>0</v>
      </c>
      <c r="AC116" s="90" t="n">
        <f aca="false">F116*G116</f>
        <v>0</v>
      </c>
      <c r="AD116" s="90" t="n">
        <f aca="false">$F116*H116</f>
        <v>0</v>
      </c>
      <c r="AE116" s="90" t="n">
        <f aca="false">$F116*I116</f>
        <v>0</v>
      </c>
      <c r="AF116" s="90" t="n">
        <f aca="false">$F116*J116</f>
        <v>0</v>
      </c>
      <c r="AG116" s="90" t="n">
        <f aca="false">$F116*K116</f>
        <v>0</v>
      </c>
      <c r="AH116" s="90" t="n">
        <f aca="false">$F116*L116</f>
        <v>0</v>
      </c>
      <c r="AI116" s="90" t="n">
        <f aca="false">$F116*M116</f>
        <v>0</v>
      </c>
      <c r="AJ116" s="90" t="n">
        <f aca="false">$F116*N116</f>
        <v>0</v>
      </c>
      <c r="AK116" s="90" t="n">
        <f aca="false">F116*O116</f>
        <v>0</v>
      </c>
      <c r="AL116" s="94"/>
      <c r="AM116" s="90" t="n">
        <f aca="false">-CHOOSE($G$3,AC116-AE116,AE116-AC116)</f>
        <v>-0</v>
      </c>
      <c r="AN116" s="90" t="n">
        <f aca="false">-CHOOSE($G$3,AF116-AH116,AH116-AF116)</f>
        <v>-0</v>
      </c>
      <c r="AO116" s="90" t="n">
        <f aca="false">-CHOOSE($G$3,AI116-AL116,AK116-AI116)</f>
        <v>-0</v>
      </c>
      <c r="AP116" s="107" t="n">
        <f aca="false">SUM(AM116:AO116)</f>
        <v>0</v>
      </c>
      <c r="AR116" s="90" t="n">
        <f aca="false">-CHOOSE($G$3,AD116-AC116,AC116-AD116)</f>
        <v>-0</v>
      </c>
      <c r="AS116" s="90" t="n">
        <f aca="false">-CHOOSE($G$3,AG116-AF116,AF116-AG116)</f>
        <v>-0</v>
      </c>
      <c r="AT116" s="90" t="n">
        <f aca="false">-CHOOSE($G$3,AJ116-AI116,AI116-AJ116:AJ117)</f>
        <v>-0</v>
      </c>
      <c r="AU116" s="107" t="n">
        <f aca="false">AR116+AS116+AT116</f>
        <v>-0</v>
      </c>
      <c r="AV116" s="107"/>
      <c r="AW116" s="91" t="n">
        <f aca="false">AU116+AP116</f>
        <v>0</v>
      </c>
      <c r="AY116" s="91" t="n">
        <f aca="false">AK116+AH116+AE116</f>
        <v>0</v>
      </c>
      <c r="AZ116" s="113"/>
      <c r="BA116" s="118" t="n">
        <f aca="false">'EO9904.1'!AW116</f>
        <v>0</v>
      </c>
      <c r="BB116" s="118" t="n">
        <f aca="false">AW116-BA116</f>
        <v>0</v>
      </c>
      <c r="BC116" s="108"/>
      <c r="BD116" s="138" t="n">
        <f aca="false">A116</f>
        <v>40179</v>
      </c>
      <c r="BE116" s="119" t="n">
        <f aca="false">MONTH(BD116)</f>
        <v>1</v>
      </c>
      <c r="BF116" s="139" t="n">
        <f aca="false">VLOOKUP($BE$10:$BE$369,$BS$7:$BU$18,2)</f>
        <v>682.4905</v>
      </c>
      <c r="BG116" s="140" t="n">
        <f aca="false">VLOOKUP($BE$10:$BE$369,$BS$7:$BU$18,3)</f>
        <v>9457.078</v>
      </c>
      <c r="BH116" s="141" t="n">
        <f aca="false">BF116/BG116</f>
        <v>0.0721671641071375</v>
      </c>
      <c r="BI116" s="36" t="n">
        <f aca="false">BI104</f>
        <v>0.0779</v>
      </c>
      <c r="BJ116" s="36" t="n">
        <f aca="false">BH116/BI116</f>
        <v>0.926407754905488</v>
      </c>
      <c r="BK116" s="31" t="n">
        <v>2.115</v>
      </c>
      <c r="BL116" s="142" t="n">
        <f aca="false">MAX((BJ116*BK116),BK116)</f>
        <v>2.115</v>
      </c>
    </row>
    <row r="117" customFormat="false" ht="12.75" hidden="false" customHeight="false" outlineLevel="0" collapsed="false">
      <c r="A117" s="25" t="n">
        <f aca="false">EDATE(A116,1)</f>
        <v>40210</v>
      </c>
      <c r="B117" s="114" t="n">
        <f aca="false">'EO9904.1 floor'!B117</f>
        <v>0</v>
      </c>
      <c r="C117" s="110"/>
      <c r="D117" s="97" t="n">
        <f aca="false">B117+C117</f>
        <v>0</v>
      </c>
      <c r="E117" s="86" t="n">
        <f aca="false">IF(Z117=0,0,IF(AND(Z117=1,$H$3=1),D117*U117,IF($H$3=2,D117,"N/A")))</f>
        <v>0</v>
      </c>
      <c r="F117" s="86" t="n">
        <f aca="false">E117*Y117</f>
        <v>0</v>
      </c>
      <c r="G117" s="98" t="n">
        <f aca="false">VLOOKUP($A117,[1]!Table,MATCH(G$4,[1]!Curves,0))</f>
        <v>4.923</v>
      </c>
      <c r="H117" s="115" t="n">
        <f aca="false">G117</f>
        <v>4.923</v>
      </c>
      <c r="I117" s="116" t="n">
        <f aca="false">BL117</f>
        <v>2.26151966918453</v>
      </c>
      <c r="J117" s="98" t="n">
        <f aca="false">VLOOKUP($A117,[1]!Table,MATCH(J$4,[1]!Curves,0))</f>
        <v>0.0235</v>
      </c>
      <c r="K117" s="115" t="n">
        <f aca="false">J117</f>
        <v>0.0235</v>
      </c>
      <c r="L117" s="103" t="n">
        <f aca="false">L116</f>
        <v>0</v>
      </c>
      <c r="M117" s="98" t="n">
        <f aca="false">VLOOKUP($A117,[1]!Table,MATCH(M$4,[1]!Curves,0))</f>
        <v>0.015</v>
      </c>
      <c r="N117" s="115" t="n">
        <f aca="false">M117</f>
        <v>0.015</v>
      </c>
      <c r="O117" s="103" t="n">
        <f aca="false">O116</f>
        <v>0</v>
      </c>
      <c r="P117" s="102"/>
      <c r="Q117" s="103" t="n">
        <f aca="false">M117+J117+G117</f>
        <v>4.9615</v>
      </c>
      <c r="R117" s="103" t="n">
        <f aca="false">N117+K117+H117</f>
        <v>4.9615</v>
      </c>
      <c r="S117" s="103" t="n">
        <f aca="false">O117+L117+I117</f>
        <v>2.26151966918453</v>
      </c>
      <c r="T117" s="102"/>
      <c r="U117" s="37" t="n">
        <f aca="false">A118-A117</f>
        <v>28</v>
      </c>
      <c r="V117" s="104" t="n">
        <f aca="false">CHOOSE(F$3,A118+24,A117)</f>
        <v>40210</v>
      </c>
      <c r="W117" s="37" t="n">
        <f aca="false">V117-C$3</f>
        <v>3280</v>
      </c>
      <c r="X117" s="105" t="n">
        <f aca="false">VLOOKUP($A117,[1]!Table,MATCH(X$4,[1]!Curves,0))</f>
        <v>0.06036865445617</v>
      </c>
      <c r="Y117" s="106" t="n">
        <f aca="false">1/(1+CHOOSE(F$3,(X118+($K$3/10000))/2,(X117+($K$3/10000))/2))^(2*W117/365.25)</f>
        <v>0.58619730342234</v>
      </c>
      <c r="Z117" s="37" t="n">
        <f aca="false">IF(AND(mthbeg&lt;=A117,mthend&gt;=A117),1,0)</f>
        <v>0</v>
      </c>
      <c r="AA117" s="37" t="n">
        <f aca="false">U117*Z117</f>
        <v>0</v>
      </c>
      <c r="AC117" s="90" t="n">
        <f aca="false">F117*G117</f>
        <v>0</v>
      </c>
      <c r="AD117" s="90" t="n">
        <f aca="false">$F117*H117</f>
        <v>0</v>
      </c>
      <c r="AE117" s="90" t="n">
        <f aca="false">$F117*I117</f>
        <v>0</v>
      </c>
      <c r="AF117" s="90" t="n">
        <f aca="false">$F117*J117</f>
        <v>0</v>
      </c>
      <c r="AG117" s="90" t="n">
        <f aca="false">$F117*K117</f>
        <v>0</v>
      </c>
      <c r="AH117" s="90" t="n">
        <f aca="false">$F117*L117</f>
        <v>0</v>
      </c>
      <c r="AI117" s="90" t="n">
        <f aca="false">$F117*M117</f>
        <v>0</v>
      </c>
      <c r="AJ117" s="90" t="n">
        <f aca="false">$F117*N117</f>
        <v>0</v>
      </c>
      <c r="AK117" s="90" t="n">
        <f aca="false">F117*O117</f>
        <v>0</v>
      </c>
      <c r="AL117" s="94"/>
      <c r="AM117" s="90" t="n">
        <f aca="false">-CHOOSE($G$3,AC117-AE117,AE117-AC117)</f>
        <v>-0</v>
      </c>
      <c r="AN117" s="90" t="n">
        <f aca="false">-CHOOSE($G$3,AF117-AH117,AH117-AF117)</f>
        <v>-0</v>
      </c>
      <c r="AO117" s="90" t="n">
        <f aca="false">-CHOOSE($G$3,AI117-AL117,AK117-AI117)</f>
        <v>-0</v>
      </c>
      <c r="AP117" s="107" t="n">
        <f aca="false">SUM(AM117:AO117)</f>
        <v>0</v>
      </c>
      <c r="AR117" s="90" t="n">
        <f aca="false">-CHOOSE($G$3,AD117-AC117,AC117-AD117)</f>
        <v>-0</v>
      </c>
      <c r="AS117" s="90" t="n">
        <f aca="false">-CHOOSE($G$3,AG117-AF117,AF117-AG117)</f>
        <v>-0</v>
      </c>
      <c r="AT117" s="90" t="n">
        <f aca="false">-CHOOSE($G$3,AJ117-AI117,AI117-AJ117:AJ118)</f>
        <v>-0</v>
      </c>
      <c r="AU117" s="107" t="n">
        <f aca="false">AR117+AS117+AT117</f>
        <v>-0</v>
      </c>
      <c r="AV117" s="107"/>
      <c r="AW117" s="91" t="n">
        <f aca="false">AU117+AP117</f>
        <v>0</v>
      </c>
      <c r="AY117" s="91" t="n">
        <f aca="false">AK117+AH117+AE117</f>
        <v>0</v>
      </c>
      <c r="AZ117" s="113"/>
      <c r="BA117" s="118" t="n">
        <f aca="false">'EO9904.1'!AW117</f>
        <v>0</v>
      </c>
      <c r="BB117" s="118" t="n">
        <f aca="false">AW117-BA117</f>
        <v>0</v>
      </c>
      <c r="BC117" s="108"/>
      <c r="BD117" s="138" t="n">
        <f aca="false">A117</f>
        <v>40210</v>
      </c>
      <c r="BE117" s="119" t="n">
        <f aca="false">MONTH(BD117)</f>
        <v>2</v>
      </c>
      <c r="BF117" s="139" t="n">
        <f aca="false">VLOOKUP($BE$10:$BE$369,$BS$7:$BU$18,2)</f>
        <v>627.083</v>
      </c>
      <c r="BG117" s="140" t="n">
        <f aca="false">VLOOKUP($BE$10:$BE$369,$BS$7:$BU$18,3)</f>
        <v>8701.1195</v>
      </c>
      <c r="BH117" s="141" t="n">
        <f aca="false">BF117/BG117</f>
        <v>0.0720692320108924</v>
      </c>
      <c r="BI117" s="36" t="n">
        <f aca="false">BI105</f>
        <v>0.0674</v>
      </c>
      <c r="BJ117" s="36" t="n">
        <f aca="false">BH117/BI117</f>
        <v>1.06927643933075</v>
      </c>
      <c r="BK117" s="31" t="n">
        <v>2.115</v>
      </c>
      <c r="BL117" s="142" t="n">
        <f aca="false">MAX((BJ117*BK117),BK117)</f>
        <v>2.26151966918453</v>
      </c>
    </row>
    <row r="118" customFormat="false" ht="12.75" hidden="false" customHeight="false" outlineLevel="0" collapsed="false">
      <c r="A118" s="25" t="n">
        <f aca="false">EDATE(A117,1)</f>
        <v>40238</v>
      </c>
      <c r="B118" s="114" t="n">
        <f aca="false">'EO9904.1 floor'!B118</f>
        <v>0</v>
      </c>
      <c r="C118" s="110"/>
      <c r="D118" s="97" t="n">
        <f aca="false">B118+C118</f>
        <v>0</v>
      </c>
      <c r="E118" s="86" t="n">
        <f aca="false">IF(Z118=0,0,IF(AND(Z118=1,$H$3=1),D118*U118,IF($H$3=2,D118,"N/A")))</f>
        <v>0</v>
      </c>
      <c r="F118" s="86" t="n">
        <f aca="false">E118*Y118</f>
        <v>0</v>
      </c>
      <c r="G118" s="98" t="n">
        <f aca="false">VLOOKUP($A118,[1]!Table,MATCH(G$4,[1]!Curves,0))</f>
        <v>4.798</v>
      </c>
      <c r="H118" s="115" t="n">
        <f aca="false">G118</f>
        <v>4.798</v>
      </c>
      <c r="I118" s="116" t="n">
        <f aca="false">BL118</f>
        <v>2.13524532991486</v>
      </c>
      <c r="J118" s="98" t="n">
        <f aca="false">VLOOKUP($A118,[1]!Table,MATCH(J$4,[1]!Curves,0))</f>
        <v>0.0235</v>
      </c>
      <c r="K118" s="115" t="n">
        <f aca="false">J118</f>
        <v>0.0235</v>
      </c>
      <c r="L118" s="103" t="n">
        <f aca="false">L117</f>
        <v>0</v>
      </c>
      <c r="M118" s="98" t="n">
        <f aca="false">VLOOKUP($A118,[1]!Table,MATCH(M$4,[1]!Curves,0))</f>
        <v>0.015</v>
      </c>
      <c r="N118" s="115" t="n">
        <f aca="false">M118</f>
        <v>0.015</v>
      </c>
      <c r="O118" s="103" t="n">
        <f aca="false">O117</f>
        <v>0</v>
      </c>
      <c r="P118" s="102"/>
      <c r="Q118" s="103" t="n">
        <f aca="false">M118+J118+G118</f>
        <v>4.8365</v>
      </c>
      <c r="R118" s="103" t="n">
        <f aca="false">N118+K118+H118</f>
        <v>4.8365</v>
      </c>
      <c r="S118" s="103" t="n">
        <f aca="false">O118+L118+I118</f>
        <v>2.13524532991486</v>
      </c>
      <c r="T118" s="102"/>
      <c r="U118" s="37" t="n">
        <f aca="false">A119-A118</f>
        <v>31</v>
      </c>
      <c r="V118" s="104" t="n">
        <f aca="false">CHOOSE(F$3,A119+24,A118)</f>
        <v>40238</v>
      </c>
      <c r="W118" s="37" t="n">
        <f aca="false">V118-C$3</f>
        <v>3308</v>
      </c>
      <c r="X118" s="105" t="n">
        <f aca="false">VLOOKUP($A118,[1]!Table,MATCH(X$4,[1]!Curves,0))</f>
        <v>0.060412126965785</v>
      </c>
      <c r="Y118" s="106" t="n">
        <f aca="false">1/(1+CHOOSE(F$3,(X119+($K$3/10000))/2,(X118+($K$3/10000))/2))^(2*W118/365.25)</f>
        <v>0.583307718138782</v>
      </c>
      <c r="Z118" s="37" t="n">
        <f aca="false">IF(AND(mthbeg&lt;=A118,mthend&gt;=A118),1,0)</f>
        <v>0</v>
      </c>
      <c r="AA118" s="37" t="n">
        <f aca="false">U118*Z118</f>
        <v>0</v>
      </c>
      <c r="AC118" s="90" t="n">
        <f aca="false">F118*G118</f>
        <v>0</v>
      </c>
      <c r="AD118" s="90" t="n">
        <f aca="false">$F118*H118</f>
        <v>0</v>
      </c>
      <c r="AE118" s="90" t="n">
        <f aca="false">$F118*I118</f>
        <v>0</v>
      </c>
      <c r="AF118" s="90" t="n">
        <f aca="false">$F118*J118</f>
        <v>0</v>
      </c>
      <c r="AG118" s="90" t="n">
        <f aca="false">$F118*K118</f>
        <v>0</v>
      </c>
      <c r="AH118" s="90" t="n">
        <f aca="false">$F118*L118</f>
        <v>0</v>
      </c>
      <c r="AI118" s="90" t="n">
        <f aca="false">$F118*M118</f>
        <v>0</v>
      </c>
      <c r="AJ118" s="90" t="n">
        <f aca="false">$F118*N118</f>
        <v>0</v>
      </c>
      <c r="AK118" s="90" t="n">
        <f aca="false">F118*O118</f>
        <v>0</v>
      </c>
      <c r="AL118" s="94"/>
      <c r="AM118" s="90" t="n">
        <f aca="false">-CHOOSE($G$3,AC118-AE118,AE118-AC118)</f>
        <v>-0</v>
      </c>
      <c r="AN118" s="90" t="n">
        <f aca="false">-CHOOSE($G$3,AF118-AH118,AH118-AF118)</f>
        <v>-0</v>
      </c>
      <c r="AO118" s="90" t="n">
        <f aca="false">-CHOOSE($G$3,AI118-AL118,AK118-AI118)</f>
        <v>-0</v>
      </c>
      <c r="AP118" s="107" t="n">
        <f aca="false">SUM(AM118:AO118)</f>
        <v>0</v>
      </c>
      <c r="AR118" s="90" t="n">
        <f aca="false">-CHOOSE($G$3,AD118-AC118,AC118-AD118)</f>
        <v>-0</v>
      </c>
      <c r="AS118" s="90" t="n">
        <f aca="false">-CHOOSE($G$3,AG118-AF118,AF118-AG118)</f>
        <v>-0</v>
      </c>
      <c r="AT118" s="90" t="n">
        <f aca="false">-CHOOSE($G$3,AJ118-AI118,AI118-AJ118:AJ119)</f>
        <v>-0</v>
      </c>
      <c r="AU118" s="107" t="n">
        <f aca="false">AR118+AS118+AT118</f>
        <v>-0</v>
      </c>
      <c r="AV118" s="107"/>
      <c r="AW118" s="91" t="n">
        <f aca="false">AU118+AP118</f>
        <v>0</v>
      </c>
      <c r="AY118" s="91" t="n">
        <f aca="false">AK118+AH118+AE118</f>
        <v>0</v>
      </c>
      <c r="AZ118" s="113"/>
      <c r="BA118" s="118" t="n">
        <f aca="false">'EO9904.1'!AW118</f>
        <v>0</v>
      </c>
      <c r="BB118" s="118" t="n">
        <f aca="false">AW118-BA118</f>
        <v>0</v>
      </c>
      <c r="BC118" s="108"/>
      <c r="BD118" s="138" t="n">
        <f aca="false">A118</f>
        <v>40238</v>
      </c>
      <c r="BE118" s="119" t="n">
        <f aca="false">MONTH(BD118)</f>
        <v>3</v>
      </c>
      <c r="BF118" s="139" t="n">
        <f aca="false">VLOOKUP($BE$10:$BE$369,$BS$7:$BU$18,2)</f>
        <v>669.6575</v>
      </c>
      <c r="BG118" s="140" t="n">
        <f aca="false">VLOOKUP($BE$10:$BE$369,$BS$7:$BU$18,3)</f>
        <v>9290.03</v>
      </c>
      <c r="BH118" s="141" t="n">
        <f aca="false">BF118/BG118</f>
        <v>0.0720834593645015</v>
      </c>
      <c r="BI118" s="36" t="n">
        <f aca="false">BI106</f>
        <v>0.0714</v>
      </c>
      <c r="BJ118" s="36" t="n">
        <f aca="false">BH118/BI118</f>
        <v>1.00957226000702</v>
      </c>
      <c r="BK118" s="31" t="n">
        <v>2.115</v>
      </c>
      <c r="BL118" s="142" t="n">
        <f aca="false">MAX((BJ118*BK118),BK118)</f>
        <v>2.13524532991486</v>
      </c>
    </row>
    <row r="119" customFormat="false" ht="12.75" hidden="false" customHeight="false" outlineLevel="0" collapsed="false">
      <c r="A119" s="25" t="n">
        <f aca="false">EDATE(A118,1)</f>
        <v>40269</v>
      </c>
      <c r="B119" s="114" t="n">
        <f aca="false">'EO9904.1 floor'!B119</f>
        <v>0</v>
      </c>
      <c r="C119" s="110"/>
      <c r="D119" s="97" t="n">
        <f aca="false">B119+C119</f>
        <v>0</v>
      </c>
      <c r="E119" s="86" t="n">
        <f aca="false">IF(Z119=0,0,IF(AND(Z119=1,$H$3=1),D119*U119,IF($H$3=2,D119,"N/A")))</f>
        <v>0</v>
      </c>
      <c r="F119" s="86" t="n">
        <f aca="false">E119*Y119</f>
        <v>0</v>
      </c>
      <c r="G119" s="98" t="n">
        <f aca="false">VLOOKUP($A119,[1]!Table,MATCH(G$4,[1]!Curves,0))</f>
        <v>4.668</v>
      </c>
      <c r="H119" s="115" t="n">
        <f aca="false">G119</f>
        <v>4.668</v>
      </c>
      <c r="I119" s="116" t="n">
        <f aca="false">BL119</f>
        <v>2.115</v>
      </c>
      <c r="J119" s="98" t="n">
        <f aca="false">VLOOKUP($A119,[1]!Table,MATCH(J$4,[1]!Curves,0))</f>
        <v>0.013</v>
      </c>
      <c r="K119" s="115" t="n">
        <f aca="false">J119</f>
        <v>0.013</v>
      </c>
      <c r="L119" s="103" t="n">
        <f aca="false">L118</f>
        <v>0</v>
      </c>
      <c r="M119" s="98" t="n">
        <f aca="false">VLOOKUP($A119,[1]!Table,MATCH(M$4,[1]!Curves,0))</f>
        <v>0.01</v>
      </c>
      <c r="N119" s="115" t="n">
        <f aca="false">M119</f>
        <v>0.01</v>
      </c>
      <c r="O119" s="103" t="n">
        <f aca="false">O118</f>
        <v>0</v>
      </c>
      <c r="P119" s="102"/>
      <c r="Q119" s="103" t="n">
        <f aca="false">M119+J119+G119</f>
        <v>4.691</v>
      </c>
      <c r="R119" s="103" t="n">
        <f aca="false">N119+K119+H119</f>
        <v>4.691</v>
      </c>
      <c r="S119" s="103" t="n">
        <f aca="false">O119+L119+I119</f>
        <v>2.115</v>
      </c>
      <c r="T119" s="102"/>
      <c r="U119" s="37" t="n">
        <f aca="false">A120-A119</f>
        <v>30</v>
      </c>
      <c r="V119" s="104" t="n">
        <f aca="false">CHOOSE(F$3,A120+24,A119)</f>
        <v>40269</v>
      </c>
      <c r="W119" s="37" t="n">
        <f aca="false">V119-C$3</f>
        <v>3339</v>
      </c>
      <c r="X119" s="105" t="n">
        <f aca="false">VLOOKUP($A119,[1]!Table,MATCH(X$4,[1]!Curves,0))</f>
        <v>0.06046025724502</v>
      </c>
      <c r="Y119" s="106" t="n">
        <f aca="false">1/(1+CHOOSE(F$3,(X120+($K$3/10000))/2,(X119+($K$3/10000))/2))^(2*W119/365.25)</f>
        <v>0.580120773748117</v>
      </c>
      <c r="Z119" s="37" t="n">
        <f aca="false">IF(AND(mthbeg&lt;=A119,mthend&gt;=A119),1,0)</f>
        <v>0</v>
      </c>
      <c r="AA119" s="37" t="n">
        <f aca="false">U119*Z119</f>
        <v>0</v>
      </c>
      <c r="AC119" s="90" t="n">
        <f aca="false">F119*G119</f>
        <v>0</v>
      </c>
      <c r="AD119" s="90" t="n">
        <f aca="false">$F119*H119</f>
        <v>0</v>
      </c>
      <c r="AE119" s="90" t="n">
        <f aca="false">$F119*I119</f>
        <v>0</v>
      </c>
      <c r="AF119" s="90" t="n">
        <f aca="false">$F119*J119</f>
        <v>0</v>
      </c>
      <c r="AG119" s="90" t="n">
        <f aca="false">$F119*K119</f>
        <v>0</v>
      </c>
      <c r="AH119" s="90" t="n">
        <f aca="false">$F119*L119</f>
        <v>0</v>
      </c>
      <c r="AI119" s="90" t="n">
        <f aca="false">$F119*M119</f>
        <v>0</v>
      </c>
      <c r="AJ119" s="90" t="n">
        <f aca="false">$F119*N119</f>
        <v>0</v>
      </c>
      <c r="AK119" s="90" t="n">
        <f aca="false">F119*O119</f>
        <v>0</v>
      </c>
      <c r="AL119" s="94"/>
      <c r="AM119" s="90" t="n">
        <f aca="false">-CHOOSE($G$3,AC119-AE119,AE119-AC119)</f>
        <v>-0</v>
      </c>
      <c r="AN119" s="90" t="n">
        <f aca="false">-CHOOSE($G$3,AF119-AH119,AH119-AF119)</f>
        <v>-0</v>
      </c>
      <c r="AO119" s="90" t="n">
        <f aca="false">-CHOOSE($G$3,AI119-AL119,AK119-AI119)</f>
        <v>-0</v>
      </c>
      <c r="AP119" s="107" t="n">
        <f aca="false">SUM(AM119:AO119)</f>
        <v>0</v>
      </c>
      <c r="AR119" s="90" t="n">
        <f aca="false">-CHOOSE($G$3,AD119-AC119,AC119-AD119)</f>
        <v>-0</v>
      </c>
      <c r="AS119" s="90" t="n">
        <f aca="false">-CHOOSE($G$3,AG119-AF119,AF119-AG119)</f>
        <v>-0</v>
      </c>
      <c r="AT119" s="90" t="n">
        <f aca="false">-CHOOSE($G$3,AJ119-AI119,AI119-AJ119:AJ120)</f>
        <v>-0</v>
      </c>
      <c r="AU119" s="107" t="n">
        <f aca="false">AR119+AS119+AT119</f>
        <v>-0</v>
      </c>
      <c r="AV119" s="107"/>
      <c r="AW119" s="91" t="n">
        <f aca="false">AU119+AP119</f>
        <v>0</v>
      </c>
      <c r="AY119" s="91" t="n">
        <f aca="false">AK119+AH119+AE119</f>
        <v>0</v>
      </c>
      <c r="AZ119" s="113"/>
      <c r="BA119" s="118" t="n">
        <f aca="false">'EO9904.1'!AW119</f>
        <v>0</v>
      </c>
      <c r="BB119" s="118" t="n">
        <f aca="false">AW119-BA119</f>
        <v>0</v>
      </c>
      <c r="BC119" s="108"/>
      <c r="BD119" s="138" t="n">
        <f aca="false">A119</f>
        <v>40269</v>
      </c>
      <c r="BE119" s="119" t="n">
        <f aca="false">MONTH(BD119)</f>
        <v>4</v>
      </c>
      <c r="BF119" s="139" t="n">
        <f aca="false">VLOOKUP($BE$10:$BE$369,$BS$7:$BU$18,2)</f>
        <v>631.2795</v>
      </c>
      <c r="BG119" s="140" t="n">
        <f aca="false">VLOOKUP($BE$10:$BE$369,$BS$7:$BU$18,3)</f>
        <v>8727.106</v>
      </c>
      <c r="BH119" s="141" t="n">
        <f aca="false">BF119/BG119</f>
        <v>0.0723354912842814</v>
      </c>
      <c r="BI119" s="36" t="n">
        <f aca="false">BI107</f>
        <v>0.0749</v>
      </c>
      <c r="BJ119" s="36" t="n">
        <f aca="false">BH119/BI119</f>
        <v>0.965760898321514</v>
      </c>
      <c r="BK119" s="31" t="n">
        <v>2.115</v>
      </c>
      <c r="BL119" s="142" t="n">
        <f aca="false">MAX((BJ119*BK119),BK119)</f>
        <v>2.115</v>
      </c>
    </row>
    <row r="120" customFormat="false" ht="12.75" hidden="false" customHeight="false" outlineLevel="0" collapsed="false">
      <c r="A120" s="25" t="n">
        <f aca="false">EDATE(A119,1)</f>
        <v>40299</v>
      </c>
      <c r="B120" s="114" t="n">
        <f aca="false">'EO9904.1 floor'!B120</f>
        <v>0</v>
      </c>
      <c r="C120" s="110"/>
      <c r="D120" s="97" t="n">
        <f aca="false">B120+C120</f>
        <v>0</v>
      </c>
      <c r="E120" s="86" t="n">
        <f aca="false">IF(Z120=0,0,IF(AND(Z120=1,$H$3=1),D120*U120,IF($H$3=2,D120,"N/A")))</f>
        <v>0</v>
      </c>
      <c r="F120" s="86" t="n">
        <f aca="false">E120*Y120</f>
        <v>0</v>
      </c>
      <c r="G120" s="98" t="n">
        <f aca="false">VLOOKUP($A120,[1]!Table,MATCH(G$4,[1]!Curves,0))</f>
        <v>4.658</v>
      </c>
      <c r="H120" s="115" t="n">
        <f aca="false">G120</f>
        <v>4.658</v>
      </c>
      <c r="I120" s="116" t="n">
        <f aca="false">BL120</f>
        <v>2.15930673749763</v>
      </c>
      <c r="J120" s="98" t="n">
        <f aca="false">VLOOKUP($A120,[1]!Table,MATCH(J$4,[1]!Curves,0))</f>
        <v>0.013</v>
      </c>
      <c r="K120" s="115" t="n">
        <f aca="false">J120</f>
        <v>0.013</v>
      </c>
      <c r="L120" s="103" t="n">
        <f aca="false">L119</f>
        <v>0</v>
      </c>
      <c r="M120" s="98" t="n">
        <f aca="false">VLOOKUP($A120,[1]!Table,MATCH(M$4,[1]!Curves,0))</f>
        <v>0.01</v>
      </c>
      <c r="N120" s="115" t="n">
        <f aca="false">M120</f>
        <v>0.01</v>
      </c>
      <c r="O120" s="103" t="n">
        <f aca="false">O119</f>
        <v>0</v>
      </c>
      <c r="P120" s="102"/>
      <c r="Q120" s="103" t="n">
        <f aca="false">M120+J120+G120</f>
        <v>4.681</v>
      </c>
      <c r="R120" s="103" t="n">
        <f aca="false">N120+K120+H120</f>
        <v>4.681</v>
      </c>
      <c r="S120" s="103" t="n">
        <f aca="false">O120+L120+I120</f>
        <v>2.15930673749763</v>
      </c>
      <c r="T120" s="102"/>
      <c r="U120" s="37" t="n">
        <f aca="false">A121-A120</f>
        <v>31</v>
      </c>
      <c r="V120" s="104" t="n">
        <f aca="false">CHOOSE(F$3,A121+24,A120)</f>
        <v>40299</v>
      </c>
      <c r="W120" s="37" t="n">
        <f aca="false">V120-C$3</f>
        <v>3369</v>
      </c>
      <c r="X120" s="105" t="n">
        <f aca="false">VLOOKUP($A120,[1]!Table,MATCH(X$4,[1]!Curves,0))</f>
        <v>0.060506834935335</v>
      </c>
      <c r="Y120" s="106" t="n">
        <f aca="false">1/(1+CHOOSE(F$3,(X121+($K$3/10000))/2,(X120+($K$3/10000))/2))^(2*W120/365.25)</f>
        <v>0.577048862008327</v>
      </c>
      <c r="Z120" s="37" t="n">
        <f aca="false">IF(AND(mthbeg&lt;=A120,mthend&gt;=A120),1,0)</f>
        <v>0</v>
      </c>
      <c r="AA120" s="37" t="n">
        <f aca="false">U120*Z120</f>
        <v>0</v>
      </c>
      <c r="AC120" s="90" t="n">
        <f aca="false">F120*G120</f>
        <v>0</v>
      </c>
      <c r="AD120" s="90" t="n">
        <f aca="false">$F120*H120</f>
        <v>0</v>
      </c>
      <c r="AE120" s="90" t="n">
        <f aca="false">$F120*I120</f>
        <v>0</v>
      </c>
      <c r="AF120" s="90" t="n">
        <f aca="false">$F120*J120</f>
        <v>0</v>
      </c>
      <c r="AG120" s="90" t="n">
        <f aca="false">$F120*K120</f>
        <v>0</v>
      </c>
      <c r="AH120" s="90" t="n">
        <f aca="false">$F120*L120</f>
        <v>0</v>
      </c>
      <c r="AI120" s="90" t="n">
        <f aca="false">$F120*M120</f>
        <v>0</v>
      </c>
      <c r="AJ120" s="90" t="n">
        <f aca="false">$F120*N120</f>
        <v>0</v>
      </c>
      <c r="AK120" s="90" t="n">
        <f aca="false">F120*O120</f>
        <v>0</v>
      </c>
      <c r="AL120" s="94"/>
      <c r="AM120" s="90" t="n">
        <f aca="false">-CHOOSE($G$3,AC120-AE120,AE120-AC120)</f>
        <v>-0</v>
      </c>
      <c r="AN120" s="90" t="n">
        <f aca="false">-CHOOSE($G$3,AF120-AH120,AH120-AF120)</f>
        <v>-0</v>
      </c>
      <c r="AO120" s="90" t="n">
        <f aca="false">-CHOOSE($G$3,AI120-AL120,AK120-AI120)</f>
        <v>-0</v>
      </c>
      <c r="AP120" s="107" t="n">
        <f aca="false">SUM(AM120:AO120)</f>
        <v>0</v>
      </c>
      <c r="AR120" s="90" t="n">
        <f aca="false">-CHOOSE($G$3,AD120-AC120,AC120-AD120)</f>
        <v>-0</v>
      </c>
      <c r="AS120" s="90" t="n">
        <f aca="false">-CHOOSE($G$3,AG120-AF120,AF120-AG120)</f>
        <v>-0</v>
      </c>
      <c r="AT120" s="90" t="n">
        <f aca="false">-CHOOSE($G$3,AJ120-AI120,AI120-AJ120:AJ121)</f>
        <v>-0</v>
      </c>
      <c r="AU120" s="107" t="n">
        <f aca="false">AR120+AS120+AT120</f>
        <v>-0</v>
      </c>
      <c r="AV120" s="107"/>
      <c r="AW120" s="91" t="n">
        <f aca="false">AU120+AP120</f>
        <v>0</v>
      </c>
      <c r="AY120" s="91" t="n">
        <f aca="false">AK120+AH120+AE120</f>
        <v>0</v>
      </c>
      <c r="AZ120" s="113"/>
      <c r="BA120" s="118" t="n">
        <f aca="false">'EO9904.1'!AW120</f>
        <v>0</v>
      </c>
      <c r="BB120" s="118" t="n">
        <f aca="false">AW120-BA120</f>
        <v>0</v>
      </c>
      <c r="BC120" s="108"/>
      <c r="BD120" s="138" t="n">
        <f aca="false">A120</f>
        <v>40299</v>
      </c>
      <c r="BE120" s="119" t="n">
        <f aca="false">MONTH(BD120)</f>
        <v>5</v>
      </c>
      <c r="BF120" s="139" t="n">
        <f aca="false">VLOOKUP($BE$10:$BE$369,$BS$7:$BU$18,2)</f>
        <v>662.9805</v>
      </c>
      <c r="BG120" s="140" t="n">
        <f aca="false">VLOOKUP($BE$10:$BE$369,$BS$7:$BU$18,3)</f>
        <v>9044.2455</v>
      </c>
      <c r="BH120" s="141" t="n">
        <f aca="false">BF120/BG120</f>
        <v>0.0733041247055932</v>
      </c>
      <c r="BI120" s="36" t="n">
        <f aca="false">BI108</f>
        <v>0.0718</v>
      </c>
      <c r="BJ120" s="36" t="n">
        <f aca="false">BH120/BI120</f>
        <v>1.02094881205562</v>
      </c>
      <c r="BK120" s="31" t="n">
        <v>2.115</v>
      </c>
      <c r="BL120" s="142" t="n">
        <f aca="false">MAX((BJ120*BK120),BK120)</f>
        <v>2.15930673749763</v>
      </c>
    </row>
    <row r="121" customFormat="false" ht="12.75" hidden="false" customHeight="false" outlineLevel="0" collapsed="false">
      <c r="A121" s="25" t="n">
        <f aca="false">EDATE(A120,1)</f>
        <v>40330</v>
      </c>
      <c r="B121" s="114" t="n">
        <f aca="false">'EO9904.1 floor'!B121</f>
        <v>0</v>
      </c>
      <c r="C121" s="110"/>
      <c r="D121" s="97" t="n">
        <f aca="false">B121+C121</f>
        <v>0</v>
      </c>
      <c r="E121" s="86" t="n">
        <f aca="false">IF(Z121=0,0,IF(AND(Z121=1,$H$3=1),D121*U121,IF($H$3=2,D121,"N/A")))</f>
        <v>0</v>
      </c>
      <c r="F121" s="86" t="n">
        <f aca="false">E121*Y121</f>
        <v>0</v>
      </c>
      <c r="G121" s="98" t="n">
        <f aca="false">VLOOKUP($A121,[1]!Table,MATCH(G$4,[1]!Curves,0))</f>
        <v>4.678</v>
      </c>
      <c r="H121" s="115" t="n">
        <f aca="false">G121</f>
        <v>4.678</v>
      </c>
      <c r="I121" s="116" t="n">
        <f aca="false">BL121</f>
        <v>2.88438521922935</v>
      </c>
      <c r="J121" s="98" t="n">
        <f aca="false">VLOOKUP($A121,[1]!Table,MATCH(J$4,[1]!Curves,0))</f>
        <v>0.013</v>
      </c>
      <c r="K121" s="115" t="n">
        <f aca="false">J121</f>
        <v>0.013</v>
      </c>
      <c r="L121" s="103" t="n">
        <f aca="false">L120</f>
        <v>0</v>
      </c>
      <c r="M121" s="98" t="n">
        <f aca="false">VLOOKUP($A121,[1]!Table,MATCH(M$4,[1]!Curves,0))</f>
        <v>0.01</v>
      </c>
      <c r="N121" s="115" t="n">
        <f aca="false">M121</f>
        <v>0.01</v>
      </c>
      <c r="O121" s="103" t="n">
        <f aca="false">O120</f>
        <v>0</v>
      </c>
      <c r="P121" s="102"/>
      <c r="Q121" s="103" t="n">
        <f aca="false">M121+J121+G121</f>
        <v>4.701</v>
      </c>
      <c r="R121" s="103" t="n">
        <f aca="false">N121+K121+H121</f>
        <v>4.701</v>
      </c>
      <c r="S121" s="103" t="n">
        <f aca="false">O121+L121+I121</f>
        <v>2.88438521922935</v>
      </c>
      <c r="T121" s="102"/>
      <c r="U121" s="37" t="n">
        <f aca="false">A122-A121</f>
        <v>30</v>
      </c>
      <c r="V121" s="104" t="n">
        <f aca="false">CHOOSE(F$3,A122+24,A121)</f>
        <v>40330</v>
      </c>
      <c r="W121" s="37" t="n">
        <f aca="false">V121-C$3</f>
        <v>3400</v>
      </c>
      <c r="X121" s="105" t="n">
        <f aca="false">VLOOKUP($A121,[1]!Table,MATCH(X$4,[1]!Curves,0))</f>
        <v>0.060554965216084</v>
      </c>
      <c r="Y121" s="106" t="n">
        <f aca="false">1/(1+CHOOSE(F$3,(X122+($K$3/10000))/2,(X121+($K$3/10000))/2))^(2*W121/365.25)</f>
        <v>0.573887169373307</v>
      </c>
      <c r="Z121" s="37" t="n">
        <f aca="false">IF(AND(mthbeg&lt;=A121,mthend&gt;=A121),1,0)</f>
        <v>0</v>
      </c>
      <c r="AA121" s="37" t="n">
        <f aca="false">U121*Z121</f>
        <v>0</v>
      </c>
      <c r="AC121" s="90" t="n">
        <f aca="false">F121*G121</f>
        <v>0</v>
      </c>
      <c r="AD121" s="90" t="n">
        <f aca="false">$F121*H121</f>
        <v>0</v>
      </c>
      <c r="AE121" s="90" t="n">
        <f aca="false">$F121*I121</f>
        <v>0</v>
      </c>
      <c r="AF121" s="90" t="n">
        <f aca="false">$F121*J121</f>
        <v>0</v>
      </c>
      <c r="AG121" s="90" t="n">
        <f aca="false">$F121*K121</f>
        <v>0</v>
      </c>
      <c r="AH121" s="90" t="n">
        <f aca="false">$F121*L121</f>
        <v>0</v>
      </c>
      <c r="AI121" s="90" t="n">
        <f aca="false">$F121*M121</f>
        <v>0</v>
      </c>
      <c r="AJ121" s="90" t="n">
        <f aca="false">$F121*N121</f>
        <v>0</v>
      </c>
      <c r="AK121" s="90" t="n">
        <f aca="false">F121*O121</f>
        <v>0</v>
      </c>
      <c r="AL121" s="94"/>
      <c r="AM121" s="90" t="n">
        <f aca="false">-CHOOSE($G$3,AC121-AE121,AE121-AC121)</f>
        <v>-0</v>
      </c>
      <c r="AN121" s="90" t="n">
        <f aca="false">-CHOOSE($G$3,AF121-AH121,AH121-AF121)</f>
        <v>-0</v>
      </c>
      <c r="AO121" s="90" t="n">
        <f aca="false">-CHOOSE($G$3,AI121-AL121,AK121-AI121)</f>
        <v>-0</v>
      </c>
      <c r="AP121" s="107" t="n">
        <f aca="false">SUM(AM121:AO121)</f>
        <v>0</v>
      </c>
      <c r="AR121" s="90" t="n">
        <f aca="false">-CHOOSE($G$3,AD121-AC121,AC121-AD121)</f>
        <v>-0</v>
      </c>
      <c r="AS121" s="90" t="n">
        <f aca="false">-CHOOSE($G$3,AG121-AF121,AF121-AG121)</f>
        <v>-0</v>
      </c>
      <c r="AT121" s="90" t="n">
        <f aca="false">-CHOOSE($G$3,AJ121-AI121,AI121-AJ121:AJ122)</f>
        <v>-0</v>
      </c>
      <c r="AU121" s="107" t="n">
        <f aca="false">AR121+AS121+AT121</f>
        <v>-0</v>
      </c>
      <c r="AV121" s="107"/>
      <c r="AW121" s="91" t="n">
        <f aca="false">AU121+AP121</f>
        <v>0</v>
      </c>
      <c r="AY121" s="91" t="n">
        <f aca="false">AK121+AH121+AE121</f>
        <v>0</v>
      </c>
      <c r="AZ121" s="113"/>
      <c r="BA121" s="118" t="n">
        <f aca="false">'EO9904.1'!AW121</f>
        <v>0</v>
      </c>
      <c r="BB121" s="118" t="n">
        <f aca="false">AW121-BA121</f>
        <v>0</v>
      </c>
      <c r="BC121" s="108"/>
      <c r="BD121" s="138" t="n">
        <f aca="false">A121</f>
        <v>40330</v>
      </c>
      <c r="BE121" s="119" t="n">
        <f aca="false">MONTH(BD121)</f>
        <v>6</v>
      </c>
      <c r="BF121" s="139" t="n">
        <f aca="false">VLOOKUP($BE$10:$BE$369,$BS$7:$BU$18,2)</f>
        <v>1052.6425</v>
      </c>
      <c r="BG121" s="140" t="n">
        <f aca="false">VLOOKUP($BE$10:$BE$369,$BS$7:$BU$18,3)</f>
        <v>10765.1195</v>
      </c>
      <c r="BH121" s="141" t="n">
        <f aca="false">BF121/BG121</f>
        <v>0.097782704595151</v>
      </c>
      <c r="BI121" s="36" t="n">
        <f aca="false">BI109</f>
        <v>0.0717</v>
      </c>
      <c r="BJ121" s="36" t="n">
        <f aca="false">BH121/BI121</f>
        <v>1.36377551736612</v>
      </c>
      <c r="BK121" s="31" t="n">
        <v>2.115</v>
      </c>
      <c r="BL121" s="142" t="n">
        <f aca="false">MAX((BJ121*BK121),BK121)</f>
        <v>2.88438521922935</v>
      </c>
    </row>
    <row r="122" customFormat="false" ht="12.75" hidden="false" customHeight="false" outlineLevel="0" collapsed="false">
      <c r="A122" s="25" t="n">
        <f aca="false">EDATE(A121,1)</f>
        <v>40360</v>
      </c>
      <c r="B122" s="114" t="n">
        <f aca="false">'EO9904.1 floor'!B122</f>
        <v>0</v>
      </c>
      <c r="C122" s="110"/>
      <c r="D122" s="97" t="n">
        <f aca="false">B122+C122</f>
        <v>0</v>
      </c>
      <c r="E122" s="86" t="n">
        <f aca="false">IF(Z122=0,0,IF(AND(Z122=1,$H$3=1),D122*U122,IF($H$3=2,D122,"N/A")))</f>
        <v>0</v>
      </c>
      <c r="F122" s="86" t="n">
        <f aca="false">E122*Y122</f>
        <v>0</v>
      </c>
      <c r="G122" s="98" t="n">
        <f aca="false">VLOOKUP($A122,[1]!Table,MATCH(G$4,[1]!Curves,0))</f>
        <v>4.699</v>
      </c>
      <c r="H122" s="115" t="n">
        <f aca="false">G122</f>
        <v>4.699</v>
      </c>
      <c r="I122" s="116" t="n">
        <f aca="false">BL122</f>
        <v>2.115</v>
      </c>
      <c r="J122" s="98" t="n">
        <f aca="false">VLOOKUP($A122,[1]!Table,MATCH(J$4,[1]!Curves,0))</f>
        <v>0.013</v>
      </c>
      <c r="K122" s="115" t="n">
        <f aca="false">J122</f>
        <v>0.013</v>
      </c>
      <c r="L122" s="103" t="n">
        <f aca="false">L121</f>
        <v>0</v>
      </c>
      <c r="M122" s="98" t="n">
        <f aca="false">VLOOKUP($A122,[1]!Table,MATCH(M$4,[1]!Curves,0))</f>
        <v>0.01</v>
      </c>
      <c r="N122" s="115" t="n">
        <f aca="false">M122</f>
        <v>0.01</v>
      </c>
      <c r="O122" s="103" t="n">
        <f aca="false">O121</f>
        <v>0</v>
      </c>
      <c r="P122" s="102"/>
      <c r="Q122" s="103" t="n">
        <f aca="false">M122+J122+G122</f>
        <v>4.722</v>
      </c>
      <c r="R122" s="103" t="n">
        <f aca="false">N122+K122+H122</f>
        <v>4.722</v>
      </c>
      <c r="S122" s="103" t="n">
        <f aca="false">O122+L122+I122</f>
        <v>2.115</v>
      </c>
      <c r="T122" s="102"/>
      <c r="U122" s="37" t="n">
        <f aca="false">A123-A122</f>
        <v>31</v>
      </c>
      <c r="V122" s="104" t="n">
        <f aca="false">CHOOSE(F$3,A123+24,A122)</f>
        <v>40360</v>
      </c>
      <c r="W122" s="37" t="n">
        <f aca="false">V122-C$3</f>
        <v>3430</v>
      </c>
      <c r="X122" s="105" t="n">
        <f aca="false">VLOOKUP($A122,[1]!Table,MATCH(X$4,[1]!Curves,0))</f>
        <v>0.060601542907864</v>
      </c>
      <c r="Y122" s="106" t="n">
        <f aca="false">1/(1+CHOOSE(F$3,(X123+($K$3/10000))/2,(X122+($K$3/10000))/2))^(2*W122/365.25)</f>
        <v>0.570839657233356</v>
      </c>
      <c r="Z122" s="37" t="n">
        <f aca="false">IF(AND(mthbeg&lt;=A122,mthend&gt;=A122),1,0)</f>
        <v>0</v>
      </c>
      <c r="AA122" s="37" t="n">
        <f aca="false">U122*Z122</f>
        <v>0</v>
      </c>
      <c r="AC122" s="90" t="n">
        <f aca="false">F122*G122</f>
        <v>0</v>
      </c>
      <c r="AD122" s="90" t="n">
        <f aca="false">$F122*H122</f>
        <v>0</v>
      </c>
      <c r="AE122" s="90" t="n">
        <f aca="false">$F122*I122</f>
        <v>0</v>
      </c>
      <c r="AF122" s="90" t="n">
        <f aca="false">$F122*J122</f>
        <v>0</v>
      </c>
      <c r="AG122" s="90" t="n">
        <f aca="false">$F122*K122</f>
        <v>0</v>
      </c>
      <c r="AH122" s="90" t="n">
        <f aca="false">$F122*L122</f>
        <v>0</v>
      </c>
      <c r="AI122" s="90" t="n">
        <f aca="false">$F122*M122</f>
        <v>0</v>
      </c>
      <c r="AJ122" s="90" t="n">
        <f aca="false">$F122*N122</f>
        <v>0</v>
      </c>
      <c r="AK122" s="90" t="n">
        <f aca="false">F122*O122</f>
        <v>0</v>
      </c>
      <c r="AL122" s="94"/>
      <c r="AM122" s="90" t="n">
        <f aca="false">-CHOOSE($G$3,AC122-AE122,AE122-AC122)</f>
        <v>-0</v>
      </c>
      <c r="AN122" s="90" t="n">
        <f aca="false">-CHOOSE($G$3,AF122-AH122,AH122-AF122)</f>
        <v>-0</v>
      </c>
      <c r="AO122" s="90" t="n">
        <f aca="false">-CHOOSE($G$3,AI122-AL122,AK122-AI122)</f>
        <v>-0</v>
      </c>
      <c r="AP122" s="107" t="n">
        <f aca="false">SUM(AM122:AO122)</f>
        <v>0</v>
      </c>
      <c r="AR122" s="90" t="n">
        <f aca="false">-CHOOSE($G$3,AD122-AC122,AC122-AD122)</f>
        <v>-0</v>
      </c>
      <c r="AS122" s="90" t="n">
        <f aca="false">-CHOOSE($G$3,AG122-AF122,AF122-AG122)</f>
        <v>-0</v>
      </c>
      <c r="AT122" s="90" t="n">
        <f aca="false">-CHOOSE($G$3,AJ122-AI122,AI122-AJ122:AJ123)</f>
        <v>-0</v>
      </c>
      <c r="AU122" s="107" t="n">
        <f aca="false">AR122+AS122+AT122</f>
        <v>-0</v>
      </c>
      <c r="AV122" s="107"/>
      <c r="AW122" s="91" t="n">
        <f aca="false">AU122+AP122</f>
        <v>0</v>
      </c>
      <c r="AY122" s="91" t="n">
        <f aca="false">AK122+AH122+AE122</f>
        <v>0</v>
      </c>
      <c r="AZ122" s="113"/>
      <c r="BA122" s="118" t="n">
        <f aca="false">'EO9904.1'!AW122</f>
        <v>0</v>
      </c>
      <c r="BB122" s="118" t="n">
        <f aca="false">AW122-BA122</f>
        <v>0</v>
      </c>
      <c r="BC122" s="108"/>
      <c r="BD122" s="138" t="n">
        <f aca="false">A122</f>
        <v>40360</v>
      </c>
      <c r="BE122" s="119" t="n">
        <f aca="false">MONTH(BD122)</f>
        <v>7</v>
      </c>
      <c r="BF122" s="139" t="n">
        <f aca="false">VLOOKUP($BE$10:$BE$369,$BS$7:$BU$18,2)</f>
        <v>1079.384</v>
      </c>
      <c r="BG122" s="140" t="n">
        <f aca="false">VLOOKUP($BE$10:$BE$369,$BS$7:$BU$18,3)</f>
        <v>11147.0035</v>
      </c>
      <c r="BH122" s="141" t="n">
        <f aca="false">BF122/BG122</f>
        <v>0.0968317629038154</v>
      </c>
      <c r="BI122" s="36" t="n">
        <f aca="false">BI110</f>
        <v>0.0981</v>
      </c>
      <c r="BJ122" s="36" t="n">
        <f aca="false">BH122/BI122</f>
        <v>0.987071996980789</v>
      </c>
      <c r="BK122" s="31" t="n">
        <v>2.115</v>
      </c>
      <c r="BL122" s="142" t="n">
        <f aca="false">MAX((BJ122*BK122),BK122)</f>
        <v>2.115</v>
      </c>
    </row>
    <row r="123" customFormat="false" ht="12.75" hidden="false" customHeight="false" outlineLevel="0" collapsed="false">
      <c r="A123" s="25" t="n">
        <f aca="false">EDATE(A122,1)</f>
        <v>40391</v>
      </c>
      <c r="B123" s="114" t="n">
        <f aca="false">'EO9904.1 floor'!B123</f>
        <v>0</v>
      </c>
      <c r="C123" s="110"/>
      <c r="D123" s="97" t="n">
        <f aca="false">B123+C123</f>
        <v>0</v>
      </c>
      <c r="E123" s="86" t="n">
        <f aca="false">IF(Z123=0,0,IF(AND(Z123=1,$H$3=1),D123*U123,IF($H$3=2,D123,"N/A")))</f>
        <v>0</v>
      </c>
      <c r="F123" s="86" t="n">
        <f aca="false">E123*Y123</f>
        <v>0</v>
      </c>
      <c r="G123" s="98" t="n">
        <f aca="false">VLOOKUP($A123,[1]!Table,MATCH(G$4,[1]!Curves,0))</f>
        <v>4.723</v>
      </c>
      <c r="H123" s="115" t="n">
        <f aca="false">G123</f>
        <v>4.723</v>
      </c>
      <c r="I123" s="116" t="n">
        <f aca="false">BL123</f>
        <v>2.115</v>
      </c>
      <c r="J123" s="98" t="n">
        <f aca="false">VLOOKUP($A123,[1]!Table,MATCH(J$4,[1]!Curves,0))</f>
        <v>0.013</v>
      </c>
      <c r="K123" s="115" t="n">
        <f aca="false">J123</f>
        <v>0.013</v>
      </c>
      <c r="L123" s="103" t="n">
        <f aca="false">L122</f>
        <v>0</v>
      </c>
      <c r="M123" s="98" t="n">
        <f aca="false">VLOOKUP($A123,[1]!Table,MATCH(M$4,[1]!Curves,0))</f>
        <v>0.01</v>
      </c>
      <c r="N123" s="115" t="n">
        <f aca="false">M123</f>
        <v>0.01</v>
      </c>
      <c r="O123" s="103" t="n">
        <f aca="false">O122</f>
        <v>0</v>
      </c>
      <c r="P123" s="102"/>
      <c r="Q123" s="103" t="n">
        <f aca="false">M123+J123+G123</f>
        <v>4.746</v>
      </c>
      <c r="R123" s="103" t="n">
        <f aca="false">N123+K123+H123</f>
        <v>4.746</v>
      </c>
      <c r="S123" s="103" t="n">
        <f aca="false">O123+L123+I123</f>
        <v>2.115</v>
      </c>
      <c r="T123" s="102"/>
      <c r="U123" s="37" t="n">
        <f aca="false">A124-A123</f>
        <v>31</v>
      </c>
      <c r="V123" s="104" t="n">
        <f aca="false">CHOOSE(F$3,A124+24,A123)</f>
        <v>40391</v>
      </c>
      <c r="W123" s="37" t="n">
        <f aca="false">V123-C$3</f>
        <v>3461</v>
      </c>
      <c r="X123" s="105" t="n">
        <f aca="false">VLOOKUP($A123,[1]!Table,MATCH(X$4,[1]!Curves,0))</f>
        <v>0.060649673190127</v>
      </c>
      <c r="Y123" s="106" t="n">
        <f aca="false">1/(1+CHOOSE(F$3,(X124+($K$3/10000))/2,(X123+($K$3/10000))/2))^(2*W123/365.25)</f>
        <v>0.567703138306355</v>
      </c>
      <c r="Z123" s="37" t="n">
        <f aca="false">IF(AND(mthbeg&lt;=A123,mthend&gt;=A123),1,0)</f>
        <v>0</v>
      </c>
      <c r="AA123" s="37" t="n">
        <f aca="false">U123*Z123</f>
        <v>0</v>
      </c>
      <c r="AC123" s="90" t="n">
        <f aca="false">F123*G123</f>
        <v>0</v>
      </c>
      <c r="AD123" s="90" t="n">
        <f aca="false">$F123*H123</f>
        <v>0</v>
      </c>
      <c r="AE123" s="90" t="n">
        <f aca="false">$F123*I123</f>
        <v>0</v>
      </c>
      <c r="AF123" s="90" t="n">
        <f aca="false">$F123*J123</f>
        <v>0</v>
      </c>
      <c r="AG123" s="90" t="n">
        <f aca="false">$F123*K123</f>
        <v>0</v>
      </c>
      <c r="AH123" s="90" t="n">
        <f aca="false">$F123*L123</f>
        <v>0</v>
      </c>
      <c r="AI123" s="90" t="n">
        <f aca="false">$F123*M123</f>
        <v>0</v>
      </c>
      <c r="AJ123" s="90" t="n">
        <f aca="false">$F123*N123</f>
        <v>0</v>
      </c>
      <c r="AK123" s="90" t="n">
        <f aca="false">F123*O123</f>
        <v>0</v>
      </c>
      <c r="AL123" s="94"/>
      <c r="AM123" s="90" t="n">
        <f aca="false">-CHOOSE($G$3,AC123-AE123,AE123-AC123)</f>
        <v>-0</v>
      </c>
      <c r="AN123" s="90" t="n">
        <f aca="false">-CHOOSE($G$3,AF123-AH123,AH123-AF123)</f>
        <v>-0</v>
      </c>
      <c r="AO123" s="90" t="n">
        <f aca="false">-CHOOSE($G$3,AI123-AL123,AK123-AI123)</f>
        <v>-0</v>
      </c>
      <c r="AP123" s="107" t="n">
        <f aca="false">SUM(AM123:AO123)</f>
        <v>0</v>
      </c>
      <c r="AR123" s="90" t="n">
        <f aca="false">-CHOOSE($G$3,AD123-AC123,AC123-AD123)</f>
        <v>-0</v>
      </c>
      <c r="AS123" s="90" t="n">
        <f aca="false">-CHOOSE($G$3,AG123-AF123,AF123-AG123)</f>
        <v>-0</v>
      </c>
      <c r="AT123" s="90" t="n">
        <f aca="false">-CHOOSE($G$3,AJ123-AI123,AI123-AJ123:AJ124)</f>
        <v>-0</v>
      </c>
      <c r="AU123" s="107" t="n">
        <f aca="false">AR123+AS123+AT123</f>
        <v>-0</v>
      </c>
      <c r="AV123" s="107"/>
      <c r="AW123" s="91" t="n">
        <f aca="false">AU123+AP123</f>
        <v>0</v>
      </c>
      <c r="AY123" s="91" t="n">
        <f aca="false">AK123+AH123+AE123</f>
        <v>0</v>
      </c>
      <c r="AZ123" s="113"/>
      <c r="BA123" s="118" t="n">
        <f aca="false">'EO9904.1'!AW123</f>
        <v>0</v>
      </c>
      <c r="BB123" s="118" t="n">
        <f aca="false">AW123-BA123</f>
        <v>0</v>
      </c>
      <c r="BC123" s="108"/>
      <c r="BD123" s="138" t="n">
        <f aca="false">A123</f>
        <v>40391</v>
      </c>
      <c r="BE123" s="119" t="n">
        <f aca="false">MONTH(BD123)</f>
        <v>8</v>
      </c>
      <c r="BF123" s="139" t="n">
        <f aca="false">VLOOKUP($BE$10:$BE$369,$BS$7:$BU$18,2)</f>
        <v>1109.031</v>
      </c>
      <c r="BG123" s="140" t="n">
        <f aca="false">VLOOKUP($BE$10:$BE$369,$BS$7:$BU$18,3)</f>
        <v>11486.346</v>
      </c>
      <c r="BH123" s="141" t="n">
        <f aca="false">BF123/BG123</f>
        <v>0.096552115006809</v>
      </c>
      <c r="BI123" s="36" t="n">
        <f aca="false">BI111</f>
        <v>0.0991</v>
      </c>
      <c r="BJ123" s="36" t="n">
        <f aca="false">BH123/BI123</f>
        <v>0.974289757889091</v>
      </c>
      <c r="BK123" s="31" t="n">
        <v>2.115</v>
      </c>
      <c r="BL123" s="142" t="n">
        <f aca="false">MAX((BJ123*BK123),BK123)</f>
        <v>2.115</v>
      </c>
    </row>
    <row r="124" customFormat="false" ht="12.75" hidden="false" customHeight="false" outlineLevel="0" collapsed="false">
      <c r="A124" s="25" t="n">
        <f aca="false">EDATE(A123,1)</f>
        <v>40422</v>
      </c>
      <c r="B124" s="114" t="n">
        <f aca="false">'EO9904.1 floor'!B124</f>
        <v>0</v>
      </c>
      <c r="C124" s="110"/>
      <c r="D124" s="97" t="n">
        <f aca="false">B124+C124</f>
        <v>0</v>
      </c>
      <c r="E124" s="86" t="n">
        <f aca="false">IF(Z124=0,0,IF(AND(Z124=1,$H$3=1),D124*U124,IF($H$3=2,D124,"N/A")))</f>
        <v>0</v>
      </c>
      <c r="F124" s="86" t="n">
        <f aca="false">E124*Y124</f>
        <v>0</v>
      </c>
      <c r="G124" s="98" t="n">
        <f aca="false">VLOOKUP($A124,[1]!Table,MATCH(G$4,[1]!Curves,0))</f>
        <v>4.733</v>
      </c>
      <c r="H124" s="115" t="n">
        <f aca="false">G124</f>
        <v>4.733</v>
      </c>
      <c r="I124" s="116" t="n">
        <f aca="false">BL124</f>
        <v>2.115</v>
      </c>
      <c r="J124" s="98" t="n">
        <f aca="false">VLOOKUP($A124,[1]!Table,MATCH(J$4,[1]!Curves,0))</f>
        <v>0.013</v>
      </c>
      <c r="K124" s="115" t="n">
        <f aca="false">J124</f>
        <v>0.013</v>
      </c>
      <c r="L124" s="103" t="n">
        <f aca="false">L123</f>
        <v>0</v>
      </c>
      <c r="M124" s="98" t="n">
        <f aca="false">VLOOKUP($A124,[1]!Table,MATCH(M$4,[1]!Curves,0))</f>
        <v>0.01</v>
      </c>
      <c r="N124" s="115" t="n">
        <f aca="false">M124</f>
        <v>0.01</v>
      </c>
      <c r="O124" s="103" t="n">
        <f aca="false">O123</f>
        <v>0</v>
      </c>
      <c r="P124" s="102"/>
      <c r="Q124" s="103" t="n">
        <f aca="false">M124+J124+G124</f>
        <v>4.756</v>
      </c>
      <c r="R124" s="103" t="n">
        <f aca="false">N124+K124+H124</f>
        <v>4.756</v>
      </c>
      <c r="S124" s="103" t="n">
        <f aca="false">O124+L124+I124</f>
        <v>2.115</v>
      </c>
      <c r="T124" s="102"/>
      <c r="U124" s="37" t="n">
        <f aca="false">A125-A124</f>
        <v>30</v>
      </c>
      <c r="V124" s="104" t="n">
        <f aca="false">CHOOSE(F$3,A125+24,A124)</f>
        <v>40422</v>
      </c>
      <c r="W124" s="37" t="n">
        <f aca="false">V124-C$3</f>
        <v>3492</v>
      </c>
      <c r="X124" s="105" t="n">
        <f aca="false">VLOOKUP($A124,[1]!Table,MATCH(X$4,[1]!Curves,0))</f>
        <v>0.06069780347316</v>
      </c>
      <c r="Y124" s="106" t="n">
        <f aca="false">1/(1+CHOOSE(F$3,(X125+($K$3/10000))/2,(X124+($K$3/10000))/2))^(2*W124/365.25)</f>
        <v>0.564579382188884</v>
      </c>
      <c r="Z124" s="37" t="n">
        <f aca="false">IF(AND(mthbeg&lt;=A124,mthend&gt;=A124),1,0)</f>
        <v>0</v>
      </c>
      <c r="AA124" s="37" t="n">
        <f aca="false">U124*Z124</f>
        <v>0</v>
      </c>
      <c r="AC124" s="90" t="n">
        <f aca="false">F124*G124</f>
        <v>0</v>
      </c>
      <c r="AD124" s="90" t="n">
        <f aca="false">$F124*H124</f>
        <v>0</v>
      </c>
      <c r="AE124" s="90" t="n">
        <f aca="false">$F124*I124</f>
        <v>0</v>
      </c>
      <c r="AF124" s="90" t="n">
        <f aca="false">$F124*J124</f>
        <v>0</v>
      </c>
      <c r="AG124" s="90" t="n">
        <f aca="false">$F124*K124</f>
        <v>0</v>
      </c>
      <c r="AH124" s="90" t="n">
        <f aca="false">$F124*L124</f>
        <v>0</v>
      </c>
      <c r="AI124" s="90" t="n">
        <f aca="false">$F124*M124</f>
        <v>0</v>
      </c>
      <c r="AJ124" s="90" t="n">
        <f aca="false">$F124*N124</f>
        <v>0</v>
      </c>
      <c r="AK124" s="90" t="n">
        <f aca="false">F124*O124</f>
        <v>0</v>
      </c>
      <c r="AL124" s="94"/>
      <c r="AM124" s="90" t="n">
        <f aca="false">-CHOOSE($G$3,AC124-AE124,AE124-AC124)</f>
        <v>-0</v>
      </c>
      <c r="AN124" s="90" t="n">
        <f aca="false">-CHOOSE($G$3,AF124-AH124,AH124-AF124)</f>
        <v>-0</v>
      </c>
      <c r="AO124" s="90" t="n">
        <f aca="false">-CHOOSE($G$3,AI124-AL124,AK124-AI124)</f>
        <v>-0</v>
      </c>
      <c r="AP124" s="107" t="n">
        <f aca="false">SUM(AM124:AO124)</f>
        <v>0</v>
      </c>
      <c r="AR124" s="90" t="n">
        <f aca="false">-CHOOSE($G$3,AD124-AC124,AC124-AD124)</f>
        <v>-0</v>
      </c>
      <c r="AS124" s="90" t="n">
        <f aca="false">-CHOOSE($G$3,AG124-AF124,AF124-AG124)</f>
        <v>-0</v>
      </c>
      <c r="AT124" s="90" t="n">
        <f aca="false">-CHOOSE($G$3,AJ124-AI124,AI124-AJ124:AJ125)</f>
        <v>-0</v>
      </c>
      <c r="AU124" s="107" t="n">
        <f aca="false">AR124+AS124+AT124</f>
        <v>-0</v>
      </c>
      <c r="AV124" s="107"/>
      <c r="AW124" s="91" t="n">
        <f aca="false">AU124+AP124</f>
        <v>0</v>
      </c>
      <c r="AY124" s="91" t="n">
        <f aca="false">AK124+AH124+AE124</f>
        <v>0</v>
      </c>
      <c r="AZ124" s="113"/>
      <c r="BA124" s="118" t="n">
        <f aca="false">'EO9904.1'!AW124</f>
        <v>0</v>
      </c>
      <c r="BB124" s="118" t="n">
        <f aca="false">AW124-BA124</f>
        <v>0</v>
      </c>
      <c r="BC124" s="108"/>
      <c r="BD124" s="138" t="n">
        <f aca="false">A124</f>
        <v>40422</v>
      </c>
      <c r="BE124" s="119" t="n">
        <f aca="false">MONTH(BD124)</f>
        <v>9</v>
      </c>
      <c r="BF124" s="139" t="n">
        <f aca="false">VLOOKUP($BE$10:$BE$369,$BS$7:$BU$18,2)</f>
        <v>998.16</v>
      </c>
      <c r="BG124" s="140" t="n">
        <f aca="false">VLOOKUP($BE$10:$BE$369,$BS$7:$BU$18,3)</f>
        <v>10141.4155</v>
      </c>
      <c r="BH124" s="141" t="n">
        <f aca="false">BF124/BG124</f>
        <v>0.0984241302409905</v>
      </c>
      <c r="BI124" s="36" t="n">
        <f aca="false">BI112</f>
        <v>0.1009</v>
      </c>
      <c r="BJ124" s="36" t="n">
        <f aca="false">BH124/BI124</f>
        <v>0.975462143121809</v>
      </c>
      <c r="BK124" s="31" t="n">
        <v>2.115</v>
      </c>
      <c r="BL124" s="142" t="n">
        <f aca="false">MAX((BJ124*BK124),BK124)</f>
        <v>2.115</v>
      </c>
    </row>
    <row r="125" customFormat="false" ht="12.75" hidden="false" customHeight="false" outlineLevel="0" collapsed="false">
      <c r="A125" s="25" t="n">
        <f aca="false">EDATE(A124,1)</f>
        <v>40452</v>
      </c>
      <c r="B125" s="114" t="n">
        <f aca="false">'EO9904.1 floor'!B125</f>
        <v>0</v>
      </c>
      <c r="C125" s="110"/>
      <c r="D125" s="97" t="n">
        <f aca="false">B125+C125</f>
        <v>0</v>
      </c>
      <c r="E125" s="86" t="n">
        <f aca="false">IF(Z125=0,0,IF(AND(Z125=1,$H$3=1),D125*U125,IF($H$3=2,D125,"N/A")))</f>
        <v>0</v>
      </c>
      <c r="F125" s="86" t="n">
        <f aca="false">E125*Y125</f>
        <v>0</v>
      </c>
      <c r="G125" s="98" t="n">
        <f aca="false">VLOOKUP($A125,[1]!Table,MATCH(G$4,[1]!Curves,0))</f>
        <v>4.763</v>
      </c>
      <c r="H125" s="115" t="n">
        <f aca="false">G125</f>
        <v>4.763</v>
      </c>
      <c r="I125" s="116" t="n">
        <f aca="false">BL125</f>
        <v>2.115</v>
      </c>
      <c r="J125" s="98" t="n">
        <f aca="false">VLOOKUP($A125,[1]!Table,MATCH(J$4,[1]!Curves,0))</f>
        <v>0.013</v>
      </c>
      <c r="K125" s="115" t="n">
        <f aca="false">J125</f>
        <v>0.013</v>
      </c>
      <c r="L125" s="103" t="n">
        <f aca="false">L124</f>
        <v>0</v>
      </c>
      <c r="M125" s="98" t="n">
        <f aca="false">VLOOKUP($A125,[1]!Table,MATCH(M$4,[1]!Curves,0))</f>
        <v>0.01</v>
      </c>
      <c r="N125" s="115" t="n">
        <f aca="false">M125</f>
        <v>0.01</v>
      </c>
      <c r="O125" s="103" t="n">
        <f aca="false">O124</f>
        <v>0</v>
      </c>
      <c r="P125" s="102"/>
      <c r="Q125" s="103" t="n">
        <f aca="false">M125+J125+G125</f>
        <v>4.786</v>
      </c>
      <c r="R125" s="103" t="n">
        <f aca="false">N125+K125+H125</f>
        <v>4.786</v>
      </c>
      <c r="S125" s="103" t="n">
        <f aca="false">O125+L125+I125</f>
        <v>2.115</v>
      </c>
      <c r="T125" s="102"/>
      <c r="U125" s="37" t="n">
        <f aca="false">A126-A125</f>
        <v>31</v>
      </c>
      <c r="V125" s="104" t="n">
        <f aca="false">CHOOSE(F$3,A126+24,A125)</f>
        <v>40452</v>
      </c>
      <c r="W125" s="37" t="n">
        <f aca="false">V125-C$3</f>
        <v>3522</v>
      </c>
      <c r="X125" s="105" t="n">
        <f aca="false">VLOOKUP($A125,[1]!Table,MATCH(X$4,[1]!Curves,0))</f>
        <v>0.06074438116715</v>
      </c>
      <c r="Y125" s="106" t="n">
        <f aca="false">1/(1+CHOOSE(F$3,(X126+($K$3/10000))/2,(X125+($K$3/10000))/2))^(2*W125/365.25)</f>
        <v>0.561568524766193</v>
      </c>
      <c r="Z125" s="37" t="n">
        <f aca="false">IF(AND(mthbeg&lt;=A125,mthend&gt;=A125),1,0)</f>
        <v>0</v>
      </c>
      <c r="AA125" s="37" t="n">
        <f aca="false">U125*Z125</f>
        <v>0</v>
      </c>
      <c r="AC125" s="90" t="n">
        <f aca="false">F125*G125</f>
        <v>0</v>
      </c>
      <c r="AD125" s="90" t="n">
        <f aca="false">$F125*H125</f>
        <v>0</v>
      </c>
      <c r="AE125" s="90" t="n">
        <f aca="false">$F125*I125</f>
        <v>0</v>
      </c>
      <c r="AF125" s="90" t="n">
        <f aca="false">$F125*J125</f>
        <v>0</v>
      </c>
      <c r="AG125" s="90" t="n">
        <f aca="false">$F125*K125</f>
        <v>0</v>
      </c>
      <c r="AH125" s="90" t="n">
        <f aca="false">$F125*L125</f>
        <v>0</v>
      </c>
      <c r="AI125" s="90" t="n">
        <f aca="false">$F125*M125</f>
        <v>0</v>
      </c>
      <c r="AJ125" s="90" t="n">
        <f aca="false">$F125*N125</f>
        <v>0</v>
      </c>
      <c r="AK125" s="90" t="n">
        <f aca="false">F125*O125</f>
        <v>0</v>
      </c>
      <c r="AL125" s="94"/>
      <c r="AM125" s="90" t="n">
        <f aca="false">-CHOOSE($G$3,AC125-AE125,AE125-AC125)</f>
        <v>-0</v>
      </c>
      <c r="AN125" s="90" t="n">
        <f aca="false">-CHOOSE($G$3,AF125-AH125,AH125-AF125)</f>
        <v>-0</v>
      </c>
      <c r="AO125" s="90" t="n">
        <f aca="false">-CHOOSE($G$3,AI125-AL125,AK125-AI125)</f>
        <v>-0</v>
      </c>
      <c r="AP125" s="107" t="n">
        <f aca="false">SUM(AM125:AO125)</f>
        <v>0</v>
      </c>
      <c r="AR125" s="90" t="n">
        <f aca="false">-CHOOSE($G$3,AD125-AC125,AC125-AD125)</f>
        <v>-0</v>
      </c>
      <c r="AS125" s="90" t="n">
        <f aca="false">-CHOOSE($G$3,AG125-AF125,AF125-AG125)</f>
        <v>-0</v>
      </c>
      <c r="AT125" s="90" t="n">
        <f aca="false">-CHOOSE($G$3,AJ125-AI125,AI125-AJ125:AJ126)</f>
        <v>-0</v>
      </c>
      <c r="AU125" s="107" t="n">
        <f aca="false">AR125+AS125+AT125</f>
        <v>-0</v>
      </c>
      <c r="AV125" s="107"/>
      <c r="AW125" s="91" t="n">
        <f aca="false">AU125+AP125</f>
        <v>0</v>
      </c>
      <c r="AY125" s="91" t="n">
        <f aca="false">AK125+AH125+AE125</f>
        <v>0</v>
      </c>
      <c r="AZ125" s="113"/>
      <c r="BA125" s="118" t="n">
        <f aca="false">'EO9904.1'!AW125</f>
        <v>0</v>
      </c>
      <c r="BB125" s="118" t="n">
        <f aca="false">AW125-BA125</f>
        <v>0</v>
      </c>
      <c r="BC125" s="108"/>
      <c r="BD125" s="138" t="n">
        <f aca="false">A125</f>
        <v>40452</v>
      </c>
      <c r="BE125" s="119" t="n">
        <f aca="false">MONTH(BD125)</f>
        <v>10</v>
      </c>
      <c r="BF125" s="139" t="n">
        <f aca="false">VLOOKUP($BE$10:$BE$369,$BS$7:$BU$18,2)</f>
        <v>697.9385</v>
      </c>
      <c r="BG125" s="140" t="n">
        <f aca="false">VLOOKUP($BE$10:$BE$369,$BS$7:$BU$18,3)</f>
        <v>9529.3095</v>
      </c>
      <c r="BH125" s="141" t="n">
        <f aca="false">BF125/BG125</f>
        <v>0.0732412458636169</v>
      </c>
      <c r="BI125" s="36" t="n">
        <f aca="false">BI113</f>
        <v>0.1035</v>
      </c>
      <c r="BJ125" s="36" t="n">
        <f aca="false">BH125/BI125</f>
        <v>0.707644887571178</v>
      </c>
      <c r="BK125" s="31" t="n">
        <v>2.115</v>
      </c>
      <c r="BL125" s="142" t="n">
        <f aca="false">MAX((BJ125*BK125),BK125)</f>
        <v>2.115</v>
      </c>
    </row>
    <row r="126" customFormat="false" ht="12.75" hidden="false" customHeight="false" outlineLevel="0" collapsed="false">
      <c r="A126" s="25" t="n">
        <f aca="false">EDATE(A125,1)</f>
        <v>40483</v>
      </c>
      <c r="B126" s="114" t="n">
        <f aca="false">'EO9904.1 floor'!B126</f>
        <v>0</v>
      </c>
      <c r="C126" s="110"/>
      <c r="D126" s="97" t="n">
        <f aca="false">B126+C126</f>
        <v>0</v>
      </c>
      <c r="E126" s="86" t="n">
        <f aca="false">IF(Z126=0,0,IF(AND(Z126=1,$H$3=1),D126*U126,IF($H$3=2,D126,"N/A")))</f>
        <v>0</v>
      </c>
      <c r="F126" s="86" t="n">
        <f aca="false">E126*Y126</f>
        <v>0</v>
      </c>
      <c r="G126" s="98" t="n">
        <f aca="false">VLOOKUP($A126,[1]!Table,MATCH(G$4,[1]!Curves,0))</f>
        <v>4.903</v>
      </c>
      <c r="H126" s="115" t="n">
        <f aca="false">G126</f>
        <v>4.903</v>
      </c>
      <c r="I126" s="116" t="n">
        <f aca="false">BL126</f>
        <v>2.115</v>
      </c>
      <c r="J126" s="98" t="n">
        <f aca="false">VLOOKUP($A126,[1]!Table,MATCH(J$4,[1]!Curves,0))</f>
        <v>0.0235</v>
      </c>
      <c r="K126" s="115" t="n">
        <f aca="false">J126</f>
        <v>0.0235</v>
      </c>
      <c r="L126" s="103" t="n">
        <f aca="false">L125</f>
        <v>0</v>
      </c>
      <c r="M126" s="98" t="n">
        <f aca="false">VLOOKUP($A126,[1]!Table,MATCH(M$4,[1]!Curves,0))</f>
        <v>0.015</v>
      </c>
      <c r="N126" s="115" t="n">
        <f aca="false">M126</f>
        <v>0.015</v>
      </c>
      <c r="O126" s="103" t="n">
        <f aca="false">O125</f>
        <v>0</v>
      </c>
      <c r="P126" s="102"/>
      <c r="Q126" s="103" t="n">
        <f aca="false">M126+J126+G126</f>
        <v>4.9415</v>
      </c>
      <c r="R126" s="103" t="n">
        <f aca="false">N126+K126+H126</f>
        <v>4.9415</v>
      </c>
      <c r="S126" s="103" t="n">
        <f aca="false">O126+L126+I126</f>
        <v>2.115</v>
      </c>
      <c r="T126" s="102"/>
      <c r="U126" s="37" t="n">
        <f aca="false">A127-A126</f>
        <v>30</v>
      </c>
      <c r="V126" s="104" t="n">
        <f aca="false">CHOOSE(F$3,A127+24,A126)</f>
        <v>40483</v>
      </c>
      <c r="W126" s="37" t="n">
        <f aca="false">V126-C$3</f>
        <v>3553</v>
      </c>
      <c r="X126" s="105" t="n">
        <f aca="false">VLOOKUP($A126,[1]!Table,MATCH(X$4,[1]!Curves,0))</f>
        <v>0.060792511451697</v>
      </c>
      <c r="Y126" s="106" t="n">
        <f aca="false">1/(1+CHOOSE(F$3,(X127+($K$3/10000))/2,(X126+($K$3/10000))/2))^(2*W126/365.25)</f>
        <v>0.55846982184927</v>
      </c>
      <c r="Z126" s="37" t="n">
        <f aca="false">IF(AND(mthbeg&lt;=A126,mthend&gt;=A126),1,0)</f>
        <v>0</v>
      </c>
      <c r="AA126" s="37" t="n">
        <f aca="false">U126*Z126</f>
        <v>0</v>
      </c>
      <c r="AC126" s="90" t="n">
        <f aca="false">F126*G126</f>
        <v>0</v>
      </c>
      <c r="AD126" s="90" t="n">
        <f aca="false">$F126*H126</f>
        <v>0</v>
      </c>
      <c r="AE126" s="90" t="n">
        <f aca="false">$F126*I126</f>
        <v>0</v>
      </c>
      <c r="AF126" s="90" t="n">
        <f aca="false">$F126*J126</f>
        <v>0</v>
      </c>
      <c r="AG126" s="90" t="n">
        <f aca="false">$F126*K126</f>
        <v>0</v>
      </c>
      <c r="AH126" s="90" t="n">
        <f aca="false">$F126*L126</f>
        <v>0</v>
      </c>
      <c r="AI126" s="90" t="n">
        <f aca="false">$F126*M126</f>
        <v>0</v>
      </c>
      <c r="AJ126" s="90" t="n">
        <f aca="false">$F126*N126</f>
        <v>0</v>
      </c>
      <c r="AK126" s="90" t="n">
        <f aca="false">F126*O126</f>
        <v>0</v>
      </c>
      <c r="AL126" s="94"/>
      <c r="AM126" s="90" t="n">
        <f aca="false">-CHOOSE($G$3,AC126-AE126,AE126-AC126)</f>
        <v>-0</v>
      </c>
      <c r="AN126" s="90" t="n">
        <f aca="false">-CHOOSE($G$3,AF126-AH126,AH126-AF126)</f>
        <v>-0</v>
      </c>
      <c r="AO126" s="90" t="n">
        <f aca="false">-CHOOSE($G$3,AI126-AL126,AK126-AI126)</f>
        <v>-0</v>
      </c>
      <c r="AP126" s="107" t="n">
        <f aca="false">SUM(AM126:AO126)</f>
        <v>0</v>
      </c>
      <c r="AR126" s="90" t="n">
        <f aca="false">-CHOOSE($G$3,AD126-AC126,AC126-AD126)</f>
        <v>-0</v>
      </c>
      <c r="AS126" s="90" t="n">
        <f aca="false">-CHOOSE($G$3,AG126-AF126,AF126-AG126)</f>
        <v>-0</v>
      </c>
      <c r="AT126" s="90" t="n">
        <f aca="false">-CHOOSE($G$3,AJ126-AI126,AI126-AJ126:AJ127)</f>
        <v>-0</v>
      </c>
      <c r="AU126" s="107" t="n">
        <f aca="false">AR126+AS126+AT126</f>
        <v>-0</v>
      </c>
      <c r="AV126" s="107"/>
      <c r="AW126" s="91" t="n">
        <f aca="false">AU126+AP126</f>
        <v>0</v>
      </c>
      <c r="AY126" s="91" t="n">
        <f aca="false">AK126+AH126+AE126</f>
        <v>0</v>
      </c>
      <c r="AZ126" s="113"/>
      <c r="BA126" s="118" t="n">
        <f aca="false">'EO9904.1'!AW126</f>
        <v>0</v>
      </c>
      <c r="BB126" s="118" t="n">
        <f aca="false">AW126-BA126</f>
        <v>0</v>
      </c>
      <c r="BC126" s="108"/>
      <c r="BD126" s="138" t="n">
        <f aca="false">A126</f>
        <v>40483</v>
      </c>
      <c r="BE126" s="119" t="n">
        <f aca="false">MONTH(BD126)</f>
        <v>11</v>
      </c>
      <c r="BF126" s="139" t="n">
        <f aca="false">VLOOKUP($BE$10:$BE$369,$BS$7:$BU$18,2)</f>
        <v>632.9505</v>
      </c>
      <c r="BG126" s="140" t="n">
        <f aca="false">VLOOKUP($BE$10:$BE$369,$BS$7:$BU$18,3)</f>
        <v>8729.326</v>
      </c>
      <c r="BH126" s="141" t="n">
        <f aca="false">BF126/BG126</f>
        <v>0.0725085189853146</v>
      </c>
      <c r="BI126" s="36" t="n">
        <f aca="false">BI114</f>
        <v>0.0778</v>
      </c>
      <c r="BJ126" s="36" t="n">
        <f aca="false">BH126/BI126</f>
        <v>0.931986105209699</v>
      </c>
      <c r="BK126" s="31" t="n">
        <v>2.115</v>
      </c>
      <c r="BL126" s="142" t="n">
        <f aca="false">MAX((BJ126*BK126),BK126)</f>
        <v>2.115</v>
      </c>
    </row>
    <row r="127" customFormat="false" ht="12.75" hidden="false" customHeight="false" outlineLevel="0" collapsed="false">
      <c r="A127" s="25" t="n">
        <f aca="false">EDATE(A126,1)</f>
        <v>40513</v>
      </c>
      <c r="B127" s="114" t="n">
        <f aca="false">'EO9904.1 floor'!B127</f>
        <v>0</v>
      </c>
      <c r="C127" s="110"/>
      <c r="D127" s="97" t="n">
        <f aca="false">B127+C127</f>
        <v>0</v>
      </c>
      <c r="E127" s="86" t="n">
        <f aca="false">IF(Z127=0,0,IF(AND(Z127=1,$H$3=1),D127*U127,IF($H$3=2,D127,"N/A")))</f>
        <v>0</v>
      </c>
      <c r="F127" s="86" t="n">
        <f aca="false">E127*Y127</f>
        <v>0</v>
      </c>
      <c r="G127" s="98" t="n">
        <f aca="false">VLOOKUP($A127,[1]!Table,MATCH(G$4,[1]!Curves,0))</f>
        <v>5.043</v>
      </c>
      <c r="H127" s="115" t="n">
        <f aca="false">G127</f>
        <v>5.043</v>
      </c>
      <c r="I127" s="116" t="n">
        <f aca="false">BL127</f>
        <v>2.115</v>
      </c>
      <c r="J127" s="98" t="n">
        <f aca="false">VLOOKUP($A127,[1]!Table,MATCH(J$4,[1]!Curves,0))</f>
        <v>0.0235</v>
      </c>
      <c r="K127" s="115" t="n">
        <f aca="false">J127</f>
        <v>0.0235</v>
      </c>
      <c r="L127" s="103" t="n">
        <f aca="false">L126</f>
        <v>0</v>
      </c>
      <c r="M127" s="98" t="n">
        <f aca="false">VLOOKUP($A127,[1]!Table,MATCH(M$4,[1]!Curves,0))</f>
        <v>0.015</v>
      </c>
      <c r="N127" s="115" t="n">
        <f aca="false">M127</f>
        <v>0.015</v>
      </c>
      <c r="O127" s="103" t="n">
        <f aca="false">O126</f>
        <v>0</v>
      </c>
      <c r="P127" s="102"/>
      <c r="Q127" s="103" t="n">
        <f aca="false">M127+J127+G127</f>
        <v>5.0815</v>
      </c>
      <c r="R127" s="103" t="n">
        <f aca="false">N127+K127+H127</f>
        <v>5.0815</v>
      </c>
      <c r="S127" s="103" t="n">
        <f aca="false">O127+L127+I127</f>
        <v>2.115</v>
      </c>
      <c r="T127" s="102"/>
      <c r="U127" s="37" t="n">
        <f aca="false">A128-A127</f>
        <v>31</v>
      </c>
      <c r="V127" s="104" t="n">
        <f aca="false">CHOOSE(F$3,A128+24,A127)</f>
        <v>40513</v>
      </c>
      <c r="W127" s="37" t="n">
        <f aca="false">V127-C$3</f>
        <v>3583</v>
      </c>
      <c r="X127" s="105" t="n">
        <f aca="false">VLOOKUP($A127,[1]!Table,MATCH(X$4,[1]!Curves,0))</f>
        <v>0.060839089147151</v>
      </c>
      <c r="Y127" s="106" t="n">
        <f aca="false">1/(1+CHOOSE(F$3,(X128+($K$3/10000))/2,(X127+($K$3/10000))/2))^(2*W127/365.25)</f>
        <v>0.555483170092594</v>
      </c>
      <c r="Z127" s="37" t="n">
        <f aca="false">IF(AND(mthbeg&lt;=A127,mthend&gt;=A127),1,0)</f>
        <v>0</v>
      </c>
      <c r="AA127" s="37" t="n">
        <f aca="false">U127*Z127</f>
        <v>0</v>
      </c>
      <c r="AC127" s="90" t="n">
        <f aca="false">F127*G127</f>
        <v>0</v>
      </c>
      <c r="AD127" s="90" t="n">
        <f aca="false">$F127*H127</f>
        <v>0</v>
      </c>
      <c r="AE127" s="90" t="n">
        <f aca="false">$F127*I127</f>
        <v>0</v>
      </c>
      <c r="AF127" s="90" t="n">
        <f aca="false">$F127*J127</f>
        <v>0</v>
      </c>
      <c r="AG127" s="90" t="n">
        <f aca="false">$F127*K127</f>
        <v>0</v>
      </c>
      <c r="AH127" s="90" t="n">
        <f aca="false">$F127*L127</f>
        <v>0</v>
      </c>
      <c r="AI127" s="90" t="n">
        <f aca="false">$F127*M127</f>
        <v>0</v>
      </c>
      <c r="AJ127" s="90" t="n">
        <f aca="false">$F127*N127</f>
        <v>0</v>
      </c>
      <c r="AK127" s="90" t="n">
        <f aca="false">F127*O127</f>
        <v>0</v>
      </c>
      <c r="AL127" s="94"/>
      <c r="AM127" s="90" t="n">
        <f aca="false">-CHOOSE($G$3,AC127-AE127,AE127-AC127)</f>
        <v>-0</v>
      </c>
      <c r="AN127" s="90" t="n">
        <f aca="false">-CHOOSE($G$3,AF127-AH127,AH127-AF127)</f>
        <v>-0</v>
      </c>
      <c r="AO127" s="90" t="n">
        <f aca="false">-CHOOSE($G$3,AI127-AL127,AK127-AI127)</f>
        <v>-0</v>
      </c>
      <c r="AP127" s="107" t="n">
        <f aca="false">SUM(AM127:AO127)</f>
        <v>0</v>
      </c>
      <c r="AR127" s="90" t="n">
        <f aca="false">-CHOOSE($G$3,AD127-AC127,AC127-AD127)</f>
        <v>-0</v>
      </c>
      <c r="AS127" s="90" t="n">
        <f aca="false">-CHOOSE($G$3,AG127-AF127,AF127-AG127)</f>
        <v>-0</v>
      </c>
      <c r="AT127" s="90" t="n">
        <f aca="false">-CHOOSE($G$3,AJ127-AI127,AI127-AJ127:AJ128)</f>
        <v>-0</v>
      </c>
      <c r="AU127" s="107" t="n">
        <f aca="false">AR127+AS127+AT127</f>
        <v>-0</v>
      </c>
      <c r="AV127" s="107"/>
      <c r="AW127" s="91" t="n">
        <f aca="false">AU127+AP127</f>
        <v>0</v>
      </c>
      <c r="AY127" s="91" t="n">
        <f aca="false">AK127+AH127+AE127</f>
        <v>0</v>
      </c>
      <c r="AZ127" s="113"/>
      <c r="BA127" s="118" t="n">
        <f aca="false">'EO9904.1'!AW127</f>
        <v>0</v>
      </c>
      <c r="BB127" s="118" t="n">
        <f aca="false">AW127-BA127</f>
        <v>0</v>
      </c>
      <c r="BC127" s="108"/>
      <c r="BD127" s="138" t="n">
        <f aca="false">A127</f>
        <v>40513</v>
      </c>
      <c r="BE127" s="119" t="n">
        <f aca="false">MONTH(BD127)</f>
        <v>12</v>
      </c>
      <c r="BF127" s="139" t="n">
        <f aca="false">VLOOKUP($BE$10:$BE$369,$BS$7:$BU$18,2)</f>
        <v>668.964</v>
      </c>
      <c r="BG127" s="140" t="n">
        <f aca="false">VLOOKUP($BE$10:$BE$369,$BS$7:$BU$18,3)</f>
        <v>9251.2415</v>
      </c>
      <c r="BH127" s="141" t="n">
        <f aca="false">BF127/BG127</f>
        <v>0.0723107271602411</v>
      </c>
      <c r="BI127" s="36" t="n">
        <f aca="false">BI115</f>
        <v>0.0779</v>
      </c>
      <c r="BJ127" s="36" t="n">
        <f aca="false">BH127/BI127</f>
        <v>0.928250669579475</v>
      </c>
      <c r="BK127" s="31" t="n">
        <v>2.115</v>
      </c>
      <c r="BL127" s="142" t="n">
        <f aca="false">MAX((BJ127*BK127),BK127)</f>
        <v>2.115</v>
      </c>
    </row>
    <row r="128" customFormat="false" ht="12.75" hidden="false" customHeight="false" outlineLevel="0" collapsed="false">
      <c r="A128" s="25" t="n">
        <f aca="false">EDATE(A127,1)</f>
        <v>40544</v>
      </c>
      <c r="B128" s="114" t="n">
        <f aca="false">'EO9904.1 floor'!B128</f>
        <v>0</v>
      </c>
      <c r="C128" s="110"/>
      <c r="D128" s="97" t="n">
        <f aca="false">B128+C128</f>
        <v>0</v>
      </c>
      <c r="E128" s="86" t="n">
        <f aca="false">IF(Z128=0,0,IF(AND(Z128=1,$H$3=1),D128*U128,IF($H$3=2,D128,"N/A")))</f>
        <v>0</v>
      </c>
      <c r="F128" s="86" t="n">
        <f aca="false">E128*Y128</f>
        <v>0</v>
      </c>
      <c r="G128" s="98" t="n">
        <f aca="false">VLOOKUP($A128,[1]!Table,MATCH(G$4,[1]!Curves,0))</f>
        <v>5.113</v>
      </c>
      <c r="H128" s="115" t="n">
        <f aca="false">G128</f>
        <v>5.113</v>
      </c>
      <c r="I128" s="116" t="n">
        <f aca="false">BL128</f>
        <v>2.115</v>
      </c>
      <c r="J128" s="98" t="n">
        <f aca="false">VLOOKUP($A128,[1]!Table,MATCH(J$4,[1]!Curves,0))</f>
        <v>0.0235</v>
      </c>
      <c r="K128" s="115" t="n">
        <f aca="false">J128</f>
        <v>0.0235</v>
      </c>
      <c r="L128" s="103" t="n">
        <f aca="false">L127</f>
        <v>0</v>
      </c>
      <c r="M128" s="98" t="n">
        <f aca="false">VLOOKUP($A128,[1]!Table,MATCH(M$4,[1]!Curves,0))</f>
        <v>0.015</v>
      </c>
      <c r="N128" s="115" t="n">
        <f aca="false">M128</f>
        <v>0.015</v>
      </c>
      <c r="O128" s="103" t="n">
        <f aca="false">O127</f>
        <v>0</v>
      </c>
      <c r="P128" s="102"/>
      <c r="Q128" s="103" t="n">
        <f aca="false">M128+J128+G128</f>
        <v>5.1515</v>
      </c>
      <c r="R128" s="103" t="n">
        <f aca="false">N128+K128+H128</f>
        <v>5.1515</v>
      </c>
      <c r="S128" s="103" t="n">
        <f aca="false">O128+L128+I128</f>
        <v>2.115</v>
      </c>
      <c r="T128" s="102"/>
      <c r="U128" s="37" t="n">
        <f aca="false">A129-A128</f>
        <v>31</v>
      </c>
      <c r="V128" s="104" t="n">
        <f aca="false">CHOOSE(F$3,A129+24,A128)</f>
        <v>40544</v>
      </c>
      <c r="W128" s="37" t="n">
        <f aca="false">V128-C$3</f>
        <v>3614</v>
      </c>
      <c r="X128" s="105" t="n">
        <f aca="false">VLOOKUP($A128,[1]!Table,MATCH(X$4,[1]!Curves,0))</f>
        <v>0.060887219433212</v>
      </c>
      <c r="Y128" s="106" t="n">
        <f aca="false">1/(1+CHOOSE(F$3,(X129+($K$3/10000))/2,(X128+($K$3/10000))/2))^(2*W128/365.25)</f>
        <v>0.552409438658592</v>
      </c>
      <c r="Z128" s="37" t="n">
        <f aca="false">IF(AND(mthbeg&lt;=A128,mthend&gt;=A128),1,0)</f>
        <v>0</v>
      </c>
      <c r="AA128" s="37" t="n">
        <f aca="false">U128*Z128</f>
        <v>0</v>
      </c>
      <c r="AC128" s="90" t="n">
        <f aca="false">F128*G128</f>
        <v>0</v>
      </c>
      <c r="AD128" s="90" t="n">
        <f aca="false">$F128*H128</f>
        <v>0</v>
      </c>
      <c r="AE128" s="90" t="n">
        <f aca="false">$F128*I128</f>
        <v>0</v>
      </c>
      <c r="AF128" s="90" t="n">
        <f aca="false">$F128*J128</f>
        <v>0</v>
      </c>
      <c r="AG128" s="90" t="n">
        <f aca="false">$F128*K128</f>
        <v>0</v>
      </c>
      <c r="AH128" s="90" t="n">
        <f aca="false">$F128*L128</f>
        <v>0</v>
      </c>
      <c r="AI128" s="90" t="n">
        <f aca="false">$F128*M128</f>
        <v>0</v>
      </c>
      <c r="AJ128" s="90" t="n">
        <f aca="false">$F128*N128</f>
        <v>0</v>
      </c>
      <c r="AK128" s="90" t="n">
        <f aca="false">F128*O128</f>
        <v>0</v>
      </c>
      <c r="AL128" s="94"/>
      <c r="AM128" s="90" t="n">
        <f aca="false">-CHOOSE($G$3,AC128-AE128,AE128-AC128)</f>
        <v>-0</v>
      </c>
      <c r="AN128" s="90" t="n">
        <f aca="false">-CHOOSE($G$3,AF128-AH128,AH128-AF128)</f>
        <v>-0</v>
      </c>
      <c r="AO128" s="90" t="n">
        <f aca="false">-CHOOSE($G$3,AI128-AL128,AK128-AI128)</f>
        <v>-0</v>
      </c>
      <c r="AP128" s="107" t="n">
        <f aca="false">SUM(AM128:AO128)</f>
        <v>0</v>
      </c>
      <c r="AR128" s="90" t="n">
        <f aca="false">-CHOOSE($G$3,AD128-AC128,AC128-AD128)</f>
        <v>-0</v>
      </c>
      <c r="AS128" s="90" t="n">
        <f aca="false">-CHOOSE($G$3,AG128-AF128,AF128-AG128)</f>
        <v>-0</v>
      </c>
      <c r="AT128" s="90" t="n">
        <f aca="false">-CHOOSE($G$3,AJ128-AI128,AI128-AJ128:AJ129)</f>
        <v>-0</v>
      </c>
      <c r="AU128" s="107" t="n">
        <f aca="false">AR128+AS128+AT128</f>
        <v>-0</v>
      </c>
      <c r="AV128" s="107"/>
      <c r="AW128" s="91" t="n">
        <f aca="false">AU128+AP128</f>
        <v>0</v>
      </c>
      <c r="AY128" s="91" t="n">
        <f aca="false">AK128+AH128+AE128</f>
        <v>0</v>
      </c>
      <c r="AZ128" s="113"/>
      <c r="BA128" s="118" t="n">
        <f aca="false">'EO9904.1'!AW128</f>
        <v>0</v>
      </c>
      <c r="BB128" s="118" t="n">
        <f aca="false">AW128-BA128</f>
        <v>0</v>
      </c>
      <c r="BC128" s="108"/>
      <c r="BD128" s="138" t="n">
        <f aca="false">A128</f>
        <v>40544</v>
      </c>
      <c r="BE128" s="119" t="n">
        <f aca="false">MONTH(BD128)</f>
        <v>1</v>
      </c>
      <c r="BF128" s="139" t="n">
        <f aca="false">VLOOKUP($BE$10:$BE$369,$BS$7:$BU$18,2)</f>
        <v>682.4905</v>
      </c>
      <c r="BG128" s="140" t="n">
        <f aca="false">VLOOKUP($BE$10:$BE$369,$BS$7:$BU$18,3)</f>
        <v>9457.078</v>
      </c>
      <c r="BH128" s="141" t="n">
        <f aca="false">BF128/BG128</f>
        <v>0.0721671641071375</v>
      </c>
      <c r="BI128" s="36" t="n">
        <f aca="false">BI116</f>
        <v>0.0779</v>
      </c>
      <c r="BJ128" s="36" t="n">
        <f aca="false">BH128/BI128</f>
        <v>0.926407754905488</v>
      </c>
      <c r="BK128" s="31" t="n">
        <v>2.115</v>
      </c>
      <c r="BL128" s="142" t="n">
        <f aca="false">MAX((BJ128*BK128),BK128)</f>
        <v>2.115</v>
      </c>
    </row>
    <row r="129" customFormat="false" ht="12.75" hidden="false" customHeight="false" outlineLevel="0" collapsed="false">
      <c r="A129" s="25" t="n">
        <f aca="false">EDATE(A128,1)</f>
        <v>40575</v>
      </c>
      <c r="B129" s="114" t="n">
        <f aca="false">'EO9904.1 floor'!B129</f>
        <v>0</v>
      </c>
      <c r="C129" s="110"/>
      <c r="D129" s="97" t="n">
        <f aca="false">B129+C129</f>
        <v>0</v>
      </c>
      <c r="E129" s="86" t="n">
        <f aca="false">IF(Z129=0,0,IF(AND(Z129=1,$H$3=1),D129*U129,IF($H$3=2,D129,"N/A")))</f>
        <v>0</v>
      </c>
      <c r="F129" s="86" t="n">
        <f aca="false">E129*Y129</f>
        <v>0</v>
      </c>
      <c r="G129" s="98" t="n">
        <f aca="false">VLOOKUP($A129,[1]!Table,MATCH(G$4,[1]!Curves,0))</f>
        <v>4.993</v>
      </c>
      <c r="H129" s="115" t="n">
        <f aca="false">G129</f>
        <v>4.993</v>
      </c>
      <c r="I129" s="116" t="n">
        <f aca="false">BL129</f>
        <v>2.26151966918453</v>
      </c>
      <c r="J129" s="98" t="n">
        <f aca="false">VLOOKUP($A129,[1]!Table,MATCH(J$4,[1]!Curves,0))</f>
        <v>0.0235</v>
      </c>
      <c r="K129" s="115" t="n">
        <f aca="false">J129</f>
        <v>0.0235</v>
      </c>
      <c r="L129" s="103" t="n">
        <f aca="false">L128</f>
        <v>0</v>
      </c>
      <c r="M129" s="98" t="n">
        <f aca="false">VLOOKUP($A129,[1]!Table,MATCH(M$4,[1]!Curves,0))</f>
        <v>0.015</v>
      </c>
      <c r="N129" s="115" t="n">
        <f aca="false">M129</f>
        <v>0.015</v>
      </c>
      <c r="O129" s="103" t="n">
        <f aca="false">O128</f>
        <v>0</v>
      </c>
      <c r="P129" s="102"/>
      <c r="Q129" s="103" t="n">
        <f aca="false">M129+J129+G129</f>
        <v>5.0315</v>
      </c>
      <c r="R129" s="103" t="n">
        <f aca="false">N129+K129+H129</f>
        <v>5.0315</v>
      </c>
      <c r="S129" s="103" t="n">
        <f aca="false">O129+L129+I129</f>
        <v>2.26151966918453</v>
      </c>
      <c r="T129" s="102"/>
      <c r="U129" s="37" t="n">
        <f aca="false">A130-A129</f>
        <v>28</v>
      </c>
      <c r="V129" s="104" t="n">
        <f aca="false">CHOOSE(F$3,A130+24,A129)</f>
        <v>40575</v>
      </c>
      <c r="W129" s="37" t="n">
        <f aca="false">V129-C$3</f>
        <v>3645</v>
      </c>
      <c r="X129" s="105" t="n">
        <f aca="false">VLOOKUP($A129,[1]!Table,MATCH(X$4,[1]!Curves,0))</f>
        <v>0.060935349720042</v>
      </c>
      <c r="Y129" s="106" t="n">
        <f aca="false">1/(1+CHOOSE(F$3,(X130+($K$3/10000))/2,(X129+($K$3/10000))/2))^(2*W129/365.25)</f>
        <v>0.549348365878414</v>
      </c>
      <c r="Z129" s="37" t="n">
        <f aca="false">IF(AND(mthbeg&lt;=A129,mthend&gt;=A129),1,0)</f>
        <v>0</v>
      </c>
      <c r="AA129" s="37" t="n">
        <f aca="false">U129*Z129</f>
        <v>0</v>
      </c>
      <c r="AC129" s="90" t="n">
        <f aca="false">F129*G129</f>
        <v>0</v>
      </c>
      <c r="AD129" s="90" t="n">
        <f aca="false">$F129*H129</f>
        <v>0</v>
      </c>
      <c r="AE129" s="90" t="n">
        <f aca="false">$F129*I129</f>
        <v>0</v>
      </c>
      <c r="AF129" s="90" t="n">
        <f aca="false">$F129*J129</f>
        <v>0</v>
      </c>
      <c r="AG129" s="90" t="n">
        <f aca="false">$F129*K129</f>
        <v>0</v>
      </c>
      <c r="AH129" s="90" t="n">
        <f aca="false">$F129*L129</f>
        <v>0</v>
      </c>
      <c r="AI129" s="90" t="n">
        <f aca="false">$F129*M129</f>
        <v>0</v>
      </c>
      <c r="AJ129" s="90" t="n">
        <f aca="false">$F129*N129</f>
        <v>0</v>
      </c>
      <c r="AK129" s="90" t="n">
        <f aca="false">F129*O129</f>
        <v>0</v>
      </c>
      <c r="AL129" s="94"/>
      <c r="AM129" s="90" t="n">
        <f aca="false">-CHOOSE($G$3,AC129-AE129,AE129-AC129)</f>
        <v>-0</v>
      </c>
      <c r="AN129" s="90" t="n">
        <f aca="false">-CHOOSE($G$3,AF129-AH129,AH129-AF129)</f>
        <v>-0</v>
      </c>
      <c r="AO129" s="90" t="n">
        <f aca="false">-CHOOSE($G$3,AI129-AL129,AK129-AI129)</f>
        <v>-0</v>
      </c>
      <c r="AP129" s="107" t="n">
        <f aca="false">SUM(AM129:AO129)</f>
        <v>0</v>
      </c>
      <c r="AR129" s="90" t="n">
        <f aca="false">-CHOOSE($G$3,AD129-AC129,AC129-AD129)</f>
        <v>-0</v>
      </c>
      <c r="AS129" s="90" t="n">
        <f aca="false">-CHOOSE($G$3,AG129-AF129,AF129-AG129)</f>
        <v>-0</v>
      </c>
      <c r="AT129" s="90" t="n">
        <f aca="false">-CHOOSE($G$3,AJ129-AI129,AI129-AJ129:AJ130)</f>
        <v>-0</v>
      </c>
      <c r="AU129" s="107" t="n">
        <f aca="false">AR129+AS129+AT129</f>
        <v>-0</v>
      </c>
      <c r="AV129" s="107"/>
      <c r="AW129" s="91" t="n">
        <f aca="false">AU129+AP129</f>
        <v>0</v>
      </c>
      <c r="AY129" s="91" t="n">
        <f aca="false">AK129+AH129+AE129</f>
        <v>0</v>
      </c>
      <c r="AZ129" s="113"/>
      <c r="BA129" s="118" t="n">
        <f aca="false">'EO9904.1'!AW129</f>
        <v>0</v>
      </c>
      <c r="BB129" s="118" t="n">
        <f aca="false">AW129-BA129</f>
        <v>0</v>
      </c>
      <c r="BC129" s="108"/>
      <c r="BD129" s="138" t="n">
        <f aca="false">A129</f>
        <v>40575</v>
      </c>
      <c r="BE129" s="119" t="n">
        <f aca="false">MONTH(BD129)</f>
        <v>2</v>
      </c>
      <c r="BF129" s="139" t="n">
        <f aca="false">VLOOKUP($BE$10:$BE$369,$BS$7:$BU$18,2)</f>
        <v>627.083</v>
      </c>
      <c r="BG129" s="140" t="n">
        <f aca="false">VLOOKUP($BE$10:$BE$369,$BS$7:$BU$18,3)</f>
        <v>8701.1195</v>
      </c>
      <c r="BH129" s="141" t="n">
        <f aca="false">BF129/BG129</f>
        <v>0.0720692320108924</v>
      </c>
      <c r="BI129" s="36" t="n">
        <f aca="false">BI117</f>
        <v>0.0674</v>
      </c>
      <c r="BJ129" s="36" t="n">
        <f aca="false">BH129/BI129</f>
        <v>1.06927643933075</v>
      </c>
      <c r="BK129" s="31" t="n">
        <v>2.115</v>
      </c>
      <c r="BL129" s="142" t="n">
        <f aca="false">MAX((BJ129*BK129),BK129)</f>
        <v>2.26151966918453</v>
      </c>
    </row>
    <row r="130" customFormat="false" ht="12.75" hidden="false" customHeight="false" outlineLevel="0" collapsed="false">
      <c r="A130" s="25" t="n">
        <f aca="false">EDATE(A129,1)</f>
        <v>40603</v>
      </c>
      <c r="B130" s="114" t="n">
        <f aca="false">'EO9904.1 floor'!B130</f>
        <v>0</v>
      </c>
      <c r="C130" s="110"/>
      <c r="D130" s="97" t="n">
        <f aca="false">B130+C130</f>
        <v>0</v>
      </c>
      <c r="E130" s="86" t="n">
        <f aca="false">IF(Z130=0,0,IF(AND(Z130=1,$H$3=1),D130*U130,IF($H$3=2,D130,"N/A")))</f>
        <v>0</v>
      </c>
      <c r="F130" s="86" t="n">
        <f aca="false">E130*Y130</f>
        <v>0</v>
      </c>
      <c r="G130" s="98" t="n">
        <f aca="false">VLOOKUP($A130,[1]!Table,MATCH(G$4,[1]!Curves,0))</f>
        <v>4.868</v>
      </c>
      <c r="H130" s="115" t="n">
        <f aca="false">G130</f>
        <v>4.868</v>
      </c>
      <c r="I130" s="116" t="n">
        <f aca="false">BL130</f>
        <v>2.13524532991486</v>
      </c>
      <c r="J130" s="98" t="n">
        <f aca="false">VLOOKUP($A130,[1]!Table,MATCH(J$4,[1]!Curves,0))</f>
        <v>0.0235</v>
      </c>
      <c r="K130" s="115" t="n">
        <f aca="false">J130</f>
        <v>0.0235</v>
      </c>
      <c r="L130" s="103" t="n">
        <f aca="false">L129</f>
        <v>0</v>
      </c>
      <c r="M130" s="98" t="n">
        <f aca="false">VLOOKUP($A130,[1]!Table,MATCH(M$4,[1]!Curves,0))</f>
        <v>0.015</v>
      </c>
      <c r="N130" s="115" t="n">
        <f aca="false">M130</f>
        <v>0.015</v>
      </c>
      <c r="O130" s="103" t="n">
        <f aca="false">O129</f>
        <v>0</v>
      </c>
      <c r="P130" s="102"/>
      <c r="Q130" s="103" t="n">
        <f aca="false">M130+J130+G130</f>
        <v>4.9065</v>
      </c>
      <c r="R130" s="103" t="n">
        <f aca="false">N130+K130+H130</f>
        <v>4.9065</v>
      </c>
      <c r="S130" s="103" t="n">
        <f aca="false">O130+L130+I130</f>
        <v>2.13524532991486</v>
      </c>
      <c r="T130" s="102"/>
      <c r="U130" s="37" t="n">
        <f aca="false">A131-A130</f>
        <v>31</v>
      </c>
      <c r="V130" s="104" t="n">
        <f aca="false">CHOOSE(F$3,A131+24,A130)</f>
        <v>40603</v>
      </c>
      <c r="W130" s="37" t="n">
        <f aca="false">V130-C$3</f>
        <v>3673</v>
      </c>
      <c r="X130" s="105" t="n">
        <f aca="false">VLOOKUP($A130,[1]!Table,MATCH(X$4,[1]!Curves,0))</f>
        <v>0.060969462180932</v>
      </c>
      <c r="Y130" s="106" t="n">
        <f aca="false">1/(1+CHOOSE(F$3,(X131+($K$3/10000))/2,(X130+($K$3/10000))/2))^(2*W130/365.25)</f>
        <v>0.546644317182121</v>
      </c>
      <c r="Z130" s="37" t="n">
        <f aca="false">IF(AND(mthbeg&lt;=A130,mthend&gt;=A130),1,0)</f>
        <v>0</v>
      </c>
      <c r="AA130" s="37" t="n">
        <f aca="false">U130*Z130</f>
        <v>0</v>
      </c>
      <c r="AC130" s="90" t="n">
        <f aca="false">F130*G130</f>
        <v>0</v>
      </c>
      <c r="AD130" s="90" t="n">
        <f aca="false">$F130*H130</f>
        <v>0</v>
      </c>
      <c r="AE130" s="90" t="n">
        <f aca="false">$F130*I130</f>
        <v>0</v>
      </c>
      <c r="AF130" s="90" t="n">
        <f aca="false">$F130*J130</f>
        <v>0</v>
      </c>
      <c r="AG130" s="90" t="n">
        <f aca="false">$F130*K130</f>
        <v>0</v>
      </c>
      <c r="AH130" s="90" t="n">
        <f aca="false">$F130*L130</f>
        <v>0</v>
      </c>
      <c r="AI130" s="90" t="n">
        <f aca="false">$F130*M130</f>
        <v>0</v>
      </c>
      <c r="AJ130" s="90" t="n">
        <f aca="false">$F130*N130</f>
        <v>0</v>
      </c>
      <c r="AK130" s="90" t="n">
        <f aca="false">F130*O130</f>
        <v>0</v>
      </c>
      <c r="AL130" s="94"/>
      <c r="AM130" s="90" t="n">
        <f aca="false">-CHOOSE($G$3,AC130-AE130,AE130-AC130)</f>
        <v>-0</v>
      </c>
      <c r="AN130" s="90" t="n">
        <f aca="false">-CHOOSE($G$3,AF130-AH130,AH130-AF130)</f>
        <v>-0</v>
      </c>
      <c r="AO130" s="90" t="n">
        <f aca="false">-CHOOSE($G$3,AI130-AL130,AK130-AI130)</f>
        <v>-0</v>
      </c>
      <c r="AP130" s="107" t="n">
        <f aca="false">SUM(AM130:AO130)</f>
        <v>0</v>
      </c>
      <c r="AR130" s="90" t="n">
        <f aca="false">-CHOOSE($G$3,AD130-AC130,AC130-AD130)</f>
        <v>-0</v>
      </c>
      <c r="AS130" s="90" t="n">
        <f aca="false">-CHOOSE($G$3,AG130-AF130,AF130-AG130)</f>
        <v>-0</v>
      </c>
      <c r="AT130" s="90" t="n">
        <f aca="false">-CHOOSE($G$3,AJ130-AI130,AI130-AJ130:AJ131)</f>
        <v>-0</v>
      </c>
      <c r="AU130" s="107" t="n">
        <f aca="false">AR130+AS130+AT130</f>
        <v>-0</v>
      </c>
      <c r="AV130" s="107"/>
      <c r="AW130" s="91" t="n">
        <f aca="false">AU130+AP130</f>
        <v>0</v>
      </c>
      <c r="AY130" s="91" t="n">
        <f aca="false">AK130+AH130+AE130</f>
        <v>0</v>
      </c>
      <c r="AZ130" s="113"/>
      <c r="BA130" s="118" t="n">
        <f aca="false">'EO9904.1'!AW130</f>
        <v>0</v>
      </c>
      <c r="BB130" s="118" t="n">
        <f aca="false">AW130-BA130</f>
        <v>0</v>
      </c>
      <c r="BC130" s="108"/>
      <c r="BD130" s="138" t="n">
        <f aca="false">A130</f>
        <v>40603</v>
      </c>
      <c r="BE130" s="119" t="n">
        <f aca="false">MONTH(BD130)</f>
        <v>3</v>
      </c>
      <c r="BF130" s="139" t="n">
        <f aca="false">VLOOKUP($BE$10:$BE$369,$BS$7:$BU$18,2)</f>
        <v>669.6575</v>
      </c>
      <c r="BG130" s="140" t="n">
        <f aca="false">VLOOKUP($BE$10:$BE$369,$BS$7:$BU$18,3)</f>
        <v>9290.03</v>
      </c>
      <c r="BH130" s="141" t="n">
        <f aca="false">BF130/BG130</f>
        <v>0.0720834593645015</v>
      </c>
      <c r="BI130" s="36" t="n">
        <f aca="false">BI118</f>
        <v>0.0714</v>
      </c>
      <c r="BJ130" s="36" t="n">
        <f aca="false">BH130/BI130</f>
        <v>1.00957226000702</v>
      </c>
      <c r="BK130" s="31" t="n">
        <v>2.115</v>
      </c>
      <c r="BL130" s="142" t="n">
        <f aca="false">MAX((BJ130*BK130),BK130)</f>
        <v>2.13524532991486</v>
      </c>
    </row>
    <row r="131" customFormat="false" ht="12.75" hidden="false" customHeight="false" outlineLevel="0" collapsed="false">
      <c r="A131" s="25" t="n">
        <f aca="false">EDATE(A130,1)</f>
        <v>40634</v>
      </c>
      <c r="B131" s="114" t="n">
        <f aca="false">'EO9904.1 floor'!B131</f>
        <v>0</v>
      </c>
      <c r="C131" s="110"/>
      <c r="D131" s="97" t="n">
        <f aca="false">B131+C131</f>
        <v>0</v>
      </c>
      <c r="E131" s="86" t="n">
        <f aca="false">IF(Z131=0,0,IF(AND(Z131=1,$H$3=1),D131*U131,IF($H$3=2,D131,"N/A")))</f>
        <v>0</v>
      </c>
      <c r="F131" s="86" t="n">
        <f aca="false">E131*Y131</f>
        <v>0</v>
      </c>
      <c r="G131" s="98" t="n">
        <f aca="false">VLOOKUP($A131,[1]!Table,MATCH(G$4,[1]!Curves,0))</f>
        <v>4.738</v>
      </c>
      <c r="H131" s="115" t="n">
        <f aca="false">G131</f>
        <v>4.738</v>
      </c>
      <c r="I131" s="116" t="n">
        <f aca="false">BL131</f>
        <v>2.115</v>
      </c>
      <c r="J131" s="98" t="n">
        <f aca="false">VLOOKUP($A131,[1]!Table,MATCH(J$4,[1]!Curves,0))</f>
        <v>0.013</v>
      </c>
      <c r="K131" s="115" t="n">
        <f aca="false">J131</f>
        <v>0.013</v>
      </c>
      <c r="L131" s="103" t="n">
        <f aca="false">L130</f>
        <v>0</v>
      </c>
      <c r="M131" s="98" t="n">
        <f aca="false">VLOOKUP($A131,[1]!Table,MATCH(M$4,[1]!Curves,0))</f>
        <v>0.01</v>
      </c>
      <c r="N131" s="115" t="n">
        <f aca="false">M131</f>
        <v>0.01</v>
      </c>
      <c r="O131" s="103" t="n">
        <f aca="false">O130</f>
        <v>0</v>
      </c>
      <c r="P131" s="102"/>
      <c r="Q131" s="103" t="n">
        <f aca="false">M131+J131+G131</f>
        <v>4.761</v>
      </c>
      <c r="R131" s="103" t="n">
        <f aca="false">N131+K131+H131</f>
        <v>4.761</v>
      </c>
      <c r="S131" s="103" t="n">
        <f aca="false">O131+L131+I131</f>
        <v>2.115</v>
      </c>
      <c r="T131" s="102"/>
      <c r="U131" s="37" t="n">
        <f aca="false">A132-A131</f>
        <v>30</v>
      </c>
      <c r="V131" s="104" t="n">
        <f aca="false">CHOOSE(F$3,A132+24,A131)</f>
        <v>40634</v>
      </c>
      <c r="W131" s="37" t="n">
        <f aca="false">V131-C$3</f>
        <v>3704</v>
      </c>
      <c r="X131" s="105" t="n">
        <f aca="false">VLOOKUP($A131,[1]!Table,MATCH(X$4,[1]!Curves,0))</f>
        <v>0.060998248351248</v>
      </c>
      <c r="Y131" s="106" t="n">
        <f aca="false">1/(1+CHOOSE(F$3,(X132+($K$3/10000))/2,(X131+($K$3/10000))/2))^(2*W131/365.25)</f>
        <v>0.543710909176112</v>
      </c>
      <c r="Z131" s="37" t="n">
        <f aca="false">IF(AND(mthbeg&lt;=A131,mthend&gt;=A131),1,0)</f>
        <v>0</v>
      </c>
      <c r="AA131" s="37" t="n">
        <f aca="false">U131*Z131</f>
        <v>0</v>
      </c>
      <c r="AC131" s="90" t="n">
        <f aca="false">F131*G131</f>
        <v>0</v>
      </c>
      <c r="AD131" s="90" t="n">
        <f aca="false">$F131*H131</f>
        <v>0</v>
      </c>
      <c r="AE131" s="90" t="n">
        <f aca="false">$F131*I131</f>
        <v>0</v>
      </c>
      <c r="AF131" s="90" t="n">
        <f aca="false">$F131*J131</f>
        <v>0</v>
      </c>
      <c r="AG131" s="90" t="n">
        <f aca="false">$F131*K131</f>
        <v>0</v>
      </c>
      <c r="AH131" s="90" t="n">
        <f aca="false">$F131*L131</f>
        <v>0</v>
      </c>
      <c r="AI131" s="90" t="n">
        <f aca="false">$F131*M131</f>
        <v>0</v>
      </c>
      <c r="AJ131" s="90" t="n">
        <f aca="false">$F131*N131</f>
        <v>0</v>
      </c>
      <c r="AK131" s="90" t="n">
        <f aca="false">F131*O131</f>
        <v>0</v>
      </c>
      <c r="AL131" s="94"/>
      <c r="AM131" s="90" t="n">
        <f aca="false">-CHOOSE($G$3,AC131-AE131,AE131-AC131)</f>
        <v>-0</v>
      </c>
      <c r="AN131" s="90" t="n">
        <f aca="false">-CHOOSE($G$3,AF131-AH131,AH131-AF131)</f>
        <v>-0</v>
      </c>
      <c r="AO131" s="90" t="n">
        <f aca="false">-CHOOSE($G$3,AI131-AL131,AK131-AI131)</f>
        <v>-0</v>
      </c>
      <c r="AP131" s="107" t="n">
        <f aca="false">SUM(AM131:AO131)</f>
        <v>0</v>
      </c>
      <c r="AR131" s="90" t="n">
        <f aca="false">-CHOOSE($G$3,AD131-AC131,AC131-AD131)</f>
        <v>-0</v>
      </c>
      <c r="AS131" s="90" t="n">
        <f aca="false">-CHOOSE($G$3,AG131-AF131,AF131-AG131)</f>
        <v>-0</v>
      </c>
      <c r="AT131" s="90" t="n">
        <f aca="false">-CHOOSE($G$3,AJ131-AI131,AI131-AJ131:AJ132)</f>
        <v>-0</v>
      </c>
      <c r="AU131" s="107" t="n">
        <f aca="false">AR131+AS131+AT131</f>
        <v>-0</v>
      </c>
      <c r="AV131" s="107"/>
      <c r="AW131" s="91" t="n">
        <f aca="false">AU131+AP131</f>
        <v>0</v>
      </c>
      <c r="AY131" s="91" t="n">
        <f aca="false">AK131+AH131+AE131</f>
        <v>0</v>
      </c>
      <c r="AZ131" s="113"/>
      <c r="BA131" s="118" t="n">
        <f aca="false">'EO9904.1'!AW131</f>
        <v>0</v>
      </c>
      <c r="BB131" s="118" t="n">
        <f aca="false">AW131-BA131</f>
        <v>0</v>
      </c>
      <c r="BC131" s="108"/>
      <c r="BD131" s="138" t="n">
        <f aca="false">A131</f>
        <v>40634</v>
      </c>
      <c r="BE131" s="119" t="n">
        <f aca="false">MONTH(BD131)</f>
        <v>4</v>
      </c>
      <c r="BF131" s="139" t="n">
        <f aca="false">VLOOKUP($BE$10:$BE$369,$BS$7:$BU$18,2)</f>
        <v>631.2795</v>
      </c>
      <c r="BG131" s="140" t="n">
        <f aca="false">VLOOKUP($BE$10:$BE$369,$BS$7:$BU$18,3)</f>
        <v>8727.106</v>
      </c>
      <c r="BH131" s="141" t="n">
        <f aca="false">BF131/BG131</f>
        <v>0.0723354912842814</v>
      </c>
      <c r="BI131" s="36" t="n">
        <f aca="false">BI119</f>
        <v>0.0749</v>
      </c>
      <c r="BJ131" s="36" t="n">
        <f aca="false">BH131/BI131</f>
        <v>0.965760898321514</v>
      </c>
      <c r="BK131" s="31" t="n">
        <v>2.115</v>
      </c>
      <c r="BL131" s="142" t="n">
        <f aca="false">MAX((BJ131*BK131),BK131)</f>
        <v>2.115</v>
      </c>
    </row>
    <row r="132" customFormat="false" ht="12.75" hidden="false" customHeight="false" outlineLevel="0" collapsed="false">
      <c r="A132" s="25" t="n">
        <f aca="false">EDATE(A131,1)</f>
        <v>40664</v>
      </c>
      <c r="B132" s="114" t="n">
        <f aca="false">'EO9904.1 floor'!B132</f>
        <v>0</v>
      </c>
      <c r="C132" s="110"/>
      <c r="D132" s="97" t="n">
        <f aca="false">B132+C132</f>
        <v>0</v>
      </c>
      <c r="E132" s="86" t="n">
        <f aca="false">IF(Z132=0,0,IF(AND(Z132=1,$H$3=1),D132*U132,IF($H$3=2,D132,"N/A")))</f>
        <v>0</v>
      </c>
      <c r="F132" s="86" t="n">
        <f aca="false">E132*Y132</f>
        <v>0</v>
      </c>
      <c r="G132" s="98" t="n">
        <f aca="false">VLOOKUP($A132,[1]!Table,MATCH(G$4,[1]!Curves,0))</f>
        <v>4.728</v>
      </c>
      <c r="H132" s="115" t="n">
        <f aca="false">G132</f>
        <v>4.728</v>
      </c>
      <c r="I132" s="116" t="n">
        <f aca="false">BL132</f>
        <v>2.15930673749763</v>
      </c>
      <c r="J132" s="98" t="n">
        <f aca="false">VLOOKUP($A132,[1]!Table,MATCH(J$4,[1]!Curves,0))</f>
        <v>0.013</v>
      </c>
      <c r="K132" s="115" t="n">
        <f aca="false">J132</f>
        <v>0.013</v>
      </c>
      <c r="L132" s="103" t="n">
        <f aca="false">L131</f>
        <v>0</v>
      </c>
      <c r="M132" s="98" t="n">
        <f aca="false">VLOOKUP($A132,[1]!Table,MATCH(M$4,[1]!Curves,0))</f>
        <v>0.01</v>
      </c>
      <c r="N132" s="115" t="n">
        <f aca="false">M132</f>
        <v>0.01</v>
      </c>
      <c r="O132" s="103" t="n">
        <f aca="false">O131</f>
        <v>0</v>
      </c>
      <c r="P132" s="102"/>
      <c r="Q132" s="103" t="n">
        <f aca="false">M132+J132+G132</f>
        <v>4.751</v>
      </c>
      <c r="R132" s="103" t="n">
        <f aca="false">N132+K132+H132</f>
        <v>4.751</v>
      </c>
      <c r="S132" s="103" t="n">
        <f aca="false">O132+L132+I132</f>
        <v>2.15930673749763</v>
      </c>
      <c r="T132" s="102"/>
      <c r="U132" s="37" t="n">
        <f aca="false">A133-A132</f>
        <v>31</v>
      </c>
      <c r="V132" s="104" t="n">
        <f aca="false">CHOOSE(F$3,A133+24,A132)</f>
        <v>40664</v>
      </c>
      <c r="W132" s="37" t="n">
        <f aca="false">V132-C$3</f>
        <v>3734</v>
      </c>
      <c r="X132" s="105" t="n">
        <f aca="false">VLOOKUP($A132,[1]!Table,MATCH(X$4,[1]!Curves,0))</f>
        <v>0.061026105935687</v>
      </c>
      <c r="Y132" s="106" t="n">
        <f aca="false">1/(1+CHOOSE(F$3,(X133+($K$3/10000))/2,(X132+($K$3/10000))/2))^(2*W132/365.25)</f>
        <v>0.540884675959622</v>
      </c>
      <c r="Z132" s="37" t="n">
        <f aca="false">IF(AND(mthbeg&lt;=A132,mthend&gt;=A132),1,0)</f>
        <v>0</v>
      </c>
      <c r="AA132" s="37" t="n">
        <f aca="false">U132*Z132</f>
        <v>0</v>
      </c>
      <c r="AC132" s="90" t="n">
        <f aca="false">F132*G132</f>
        <v>0</v>
      </c>
      <c r="AD132" s="90" t="n">
        <f aca="false">$F132*H132</f>
        <v>0</v>
      </c>
      <c r="AE132" s="90" t="n">
        <f aca="false">$F132*I132</f>
        <v>0</v>
      </c>
      <c r="AF132" s="90" t="n">
        <f aca="false">$F132*J132</f>
        <v>0</v>
      </c>
      <c r="AG132" s="90" t="n">
        <f aca="false">$F132*K132</f>
        <v>0</v>
      </c>
      <c r="AH132" s="90" t="n">
        <f aca="false">$F132*L132</f>
        <v>0</v>
      </c>
      <c r="AI132" s="90" t="n">
        <f aca="false">$F132*M132</f>
        <v>0</v>
      </c>
      <c r="AJ132" s="90" t="n">
        <f aca="false">$F132*N132</f>
        <v>0</v>
      </c>
      <c r="AK132" s="90" t="n">
        <f aca="false">F132*O132</f>
        <v>0</v>
      </c>
      <c r="AL132" s="94"/>
      <c r="AM132" s="90" t="n">
        <f aca="false">-CHOOSE($G$3,AC132-AE132,AE132-AC132)</f>
        <v>-0</v>
      </c>
      <c r="AN132" s="90" t="n">
        <f aca="false">-CHOOSE($G$3,AF132-AH132,AH132-AF132)</f>
        <v>-0</v>
      </c>
      <c r="AO132" s="90" t="n">
        <f aca="false">-CHOOSE($G$3,AI132-AL132,AK132-AI132)</f>
        <v>-0</v>
      </c>
      <c r="AP132" s="107" t="n">
        <f aca="false">SUM(AM132:AO132)</f>
        <v>0</v>
      </c>
      <c r="AR132" s="90" t="n">
        <f aca="false">-CHOOSE($G$3,AD132-AC132,AC132-AD132)</f>
        <v>-0</v>
      </c>
      <c r="AS132" s="90" t="n">
        <f aca="false">-CHOOSE($G$3,AG132-AF132,AF132-AG132)</f>
        <v>-0</v>
      </c>
      <c r="AT132" s="90" t="n">
        <f aca="false">-CHOOSE($G$3,AJ132-AI132,AI132-AJ132:AJ133)</f>
        <v>-0</v>
      </c>
      <c r="AU132" s="107" t="n">
        <f aca="false">AR132+AS132+AT132</f>
        <v>-0</v>
      </c>
      <c r="AV132" s="107"/>
      <c r="AW132" s="91" t="n">
        <f aca="false">AU132+AP132</f>
        <v>0</v>
      </c>
      <c r="AY132" s="91" t="n">
        <f aca="false">AK132+AH132+AE132</f>
        <v>0</v>
      </c>
      <c r="AZ132" s="113"/>
      <c r="BA132" s="118" t="n">
        <f aca="false">'EO9904.1'!AW132</f>
        <v>0</v>
      </c>
      <c r="BB132" s="118" t="n">
        <f aca="false">AW132-BA132</f>
        <v>0</v>
      </c>
      <c r="BC132" s="108"/>
      <c r="BD132" s="138" t="n">
        <f aca="false">A132</f>
        <v>40664</v>
      </c>
      <c r="BE132" s="119" t="n">
        <f aca="false">MONTH(BD132)</f>
        <v>5</v>
      </c>
      <c r="BF132" s="139" t="n">
        <f aca="false">VLOOKUP($BE$10:$BE$369,$BS$7:$BU$18,2)</f>
        <v>662.9805</v>
      </c>
      <c r="BG132" s="140" t="n">
        <f aca="false">VLOOKUP($BE$10:$BE$369,$BS$7:$BU$18,3)</f>
        <v>9044.2455</v>
      </c>
      <c r="BH132" s="141" t="n">
        <f aca="false">BF132/BG132</f>
        <v>0.0733041247055932</v>
      </c>
      <c r="BI132" s="36" t="n">
        <f aca="false">BI120</f>
        <v>0.0718</v>
      </c>
      <c r="BJ132" s="36" t="n">
        <f aca="false">BH132/BI132</f>
        <v>1.02094881205562</v>
      </c>
      <c r="BK132" s="31" t="n">
        <v>2.115</v>
      </c>
      <c r="BL132" s="142" t="n">
        <f aca="false">MAX((BJ132*BK132),BK132)</f>
        <v>2.15930673749763</v>
      </c>
    </row>
    <row r="133" customFormat="false" ht="12.75" hidden="false" customHeight="false" outlineLevel="0" collapsed="false">
      <c r="A133" s="25" t="n">
        <f aca="false">EDATE(A132,1)</f>
        <v>40695</v>
      </c>
      <c r="B133" s="114" t="n">
        <f aca="false">'EO9904.1 floor'!B133</f>
        <v>0</v>
      </c>
      <c r="C133" s="110"/>
      <c r="D133" s="97" t="n">
        <f aca="false">B133+C133</f>
        <v>0</v>
      </c>
      <c r="E133" s="86" t="n">
        <f aca="false">IF(Z133=0,0,IF(AND(Z133=1,$H$3=1),D133*U133,IF($H$3=2,D133,"N/A")))</f>
        <v>0</v>
      </c>
      <c r="F133" s="86" t="n">
        <f aca="false">E133*Y133</f>
        <v>0</v>
      </c>
      <c r="G133" s="98" t="n">
        <f aca="false">VLOOKUP($A133,[1]!Table,MATCH(G$4,[1]!Curves,0))</f>
        <v>4.748</v>
      </c>
      <c r="H133" s="115" t="n">
        <f aca="false">G133</f>
        <v>4.748</v>
      </c>
      <c r="I133" s="116" t="n">
        <f aca="false">BL133</f>
        <v>2.88438521922935</v>
      </c>
      <c r="J133" s="98" t="n">
        <f aca="false">VLOOKUP($A133,[1]!Table,MATCH(J$4,[1]!Curves,0))</f>
        <v>0.013</v>
      </c>
      <c r="K133" s="115" t="n">
        <f aca="false">J133</f>
        <v>0.013</v>
      </c>
      <c r="L133" s="103" t="n">
        <f aca="false">L132</f>
        <v>0</v>
      </c>
      <c r="M133" s="98" t="n">
        <f aca="false">VLOOKUP($A133,[1]!Table,MATCH(M$4,[1]!Curves,0))</f>
        <v>0.01</v>
      </c>
      <c r="N133" s="115" t="n">
        <f aca="false">M133</f>
        <v>0.01</v>
      </c>
      <c r="O133" s="103" t="n">
        <f aca="false">O132</f>
        <v>0</v>
      </c>
      <c r="P133" s="102"/>
      <c r="Q133" s="103" t="n">
        <f aca="false">M133+J133+G133</f>
        <v>4.771</v>
      </c>
      <c r="R133" s="103" t="n">
        <f aca="false">N133+K133+H133</f>
        <v>4.771</v>
      </c>
      <c r="S133" s="103" t="n">
        <f aca="false">O133+L133+I133</f>
        <v>2.88438521922935</v>
      </c>
      <c r="T133" s="102"/>
      <c r="U133" s="37" t="n">
        <f aca="false">A134-A133</f>
        <v>30</v>
      </c>
      <c r="V133" s="104" t="n">
        <f aca="false">CHOOSE(F$3,A134+24,A133)</f>
        <v>40695</v>
      </c>
      <c r="W133" s="37" t="n">
        <f aca="false">V133-C$3</f>
        <v>3765</v>
      </c>
      <c r="X133" s="105" t="n">
        <f aca="false">VLOOKUP($A133,[1]!Table,MATCH(X$4,[1]!Curves,0))</f>
        <v>0.061054892106545</v>
      </c>
      <c r="Y133" s="106" t="n">
        <f aca="false">1/(1+CHOOSE(F$3,(X134+($K$3/10000))/2,(X133+($K$3/10000))/2))^(2*W133/365.25)</f>
        <v>0.537977160001971</v>
      </c>
      <c r="Z133" s="37" t="n">
        <f aca="false">IF(AND(mthbeg&lt;=A133,mthend&gt;=A133),1,0)</f>
        <v>0</v>
      </c>
      <c r="AA133" s="37" t="n">
        <f aca="false">U133*Z133</f>
        <v>0</v>
      </c>
      <c r="AC133" s="90" t="n">
        <f aca="false">F133*G133</f>
        <v>0</v>
      </c>
      <c r="AD133" s="90" t="n">
        <f aca="false">$F133*H133</f>
        <v>0</v>
      </c>
      <c r="AE133" s="90" t="n">
        <f aca="false">$F133*I133</f>
        <v>0</v>
      </c>
      <c r="AF133" s="90" t="n">
        <f aca="false">$F133*J133</f>
        <v>0</v>
      </c>
      <c r="AG133" s="90" t="n">
        <f aca="false">$F133*K133</f>
        <v>0</v>
      </c>
      <c r="AH133" s="90" t="n">
        <f aca="false">$F133*L133</f>
        <v>0</v>
      </c>
      <c r="AI133" s="90" t="n">
        <f aca="false">$F133*M133</f>
        <v>0</v>
      </c>
      <c r="AJ133" s="90" t="n">
        <f aca="false">$F133*N133</f>
        <v>0</v>
      </c>
      <c r="AK133" s="90" t="n">
        <f aca="false">F133*O133</f>
        <v>0</v>
      </c>
      <c r="AL133" s="94"/>
      <c r="AM133" s="90" t="n">
        <f aca="false">-CHOOSE($G$3,AC133-AE133,AE133-AC133)</f>
        <v>-0</v>
      </c>
      <c r="AN133" s="90" t="n">
        <f aca="false">-CHOOSE($G$3,AF133-AH133,AH133-AF133)</f>
        <v>-0</v>
      </c>
      <c r="AO133" s="90" t="n">
        <f aca="false">-CHOOSE($G$3,AI133-AL133,AK133-AI133)</f>
        <v>-0</v>
      </c>
      <c r="AP133" s="107" t="n">
        <f aca="false">SUM(AM133:AO133)</f>
        <v>0</v>
      </c>
      <c r="AR133" s="90" t="n">
        <f aca="false">-CHOOSE($G$3,AD133-AC133,AC133-AD133)</f>
        <v>-0</v>
      </c>
      <c r="AS133" s="90" t="n">
        <f aca="false">-CHOOSE($G$3,AG133-AF133,AF133-AG133)</f>
        <v>-0</v>
      </c>
      <c r="AT133" s="90" t="n">
        <f aca="false">-CHOOSE($G$3,AJ133-AI133,AI133-AJ133:AJ134)</f>
        <v>-0</v>
      </c>
      <c r="AU133" s="107" t="n">
        <f aca="false">AR133+AS133+AT133</f>
        <v>-0</v>
      </c>
      <c r="AV133" s="107"/>
      <c r="AW133" s="91" t="n">
        <f aca="false">AU133+AP133</f>
        <v>0</v>
      </c>
      <c r="AY133" s="91" t="n">
        <f aca="false">AK133+AH133+AE133</f>
        <v>0</v>
      </c>
      <c r="AZ133" s="113"/>
      <c r="BA133" s="118" t="n">
        <f aca="false">'EO9904.1'!AW133</f>
        <v>0</v>
      </c>
      <c r="BB133" s="118" t="n">
        <f aca="false">AW133-BA133</f>
        <v>0</v>
      </c>
      <c r="BC133" s="108"/>
      <c r="BD133" s="138" t="n">
        <f aca="false">A133</f>
        <v>40695</v>
      </c>
      <c r="BE133" s="119" t="n">
        <f aca="false">MONTH(BD133)</f>
        <v>6</v>
      </c>
      <c r="BF133" s="139" t="n">
        <f aca="false">VLOOKUP($BE$10:$BE$369,$BS$7:$BU$18,2)</f>
        <v>1052.6425</v>
      </c>
      <c r="BG133" s="140" t="n">
        <f aca="false">VLOOKUP($BE$10:$BE$369,$BS$7:$BU$18,3)</f>
        <v>10765.1195</v>
      </c>
      <c r="BH133" s="141" t="n">
        <f aca="false">BF133/BG133</f>
        <v>0.097782704595151</v>
      </c>
      <c r="BI133" s="36" t="n">
        <f aca="false">BI121</f>
        <v>0.0717</v>
      </c>
      <c r="BJ133" s="36" t="n">
        <f aca="false">BH133/BI133</f>
        <v>1.36377551736612</v>
      </c>
      <c r="BK133" s="31" t="n">
        <v>2.115</v>
      </c>
      <c r="BL133" s="142" t="n">
        <f aca="false">MAX((BJ133*BK133),BK133)</f>
        <v>2.88438521922935</v>
      </c>
    </row>
    <row r="134" customFormat="false" ht="12.75" hidden="false" customHeight="false" outlineLevel="0" collapsed="false">
      <c r="A134" s="25" t="n">
        <f aca="false">EDATE(A133,1)</f>
        <v>40725</v>
      </c>
      <c r="B134" s="114" t="n">
        <f aca="false">'EO9904.1 floor'!B134</f>
        <v>0</v>
      </c>
      <c r="C134" s="110"/>
      <c r="D134" s="97" t="n">
        <f aca="false">B134+C134</f>
        <v>0</v>
      </c>
      <c r="E134" s="86" t="n">
        <f aca="false">IF(Z134=0,0,IF(AND(Z134=1,$H$3=1),D134*U134,IF($H$3=2,D134,"N/A")))</f>
        <v>0</v>
      </c>
      <c r="F134" s="86" t="n">
        <f aca="false">E134*Y134</f>
        <v>0</v>
      </c>
      <c r="G134" s="98" t="n">
        <f aca="false">VLOOKUP($A134,[1]!Table,MATCH(G$4,[1]!Curves,0))</f>
        <v>4.769</v>
      </c>
      <c r="H134" s="115" t="n">
        <f aca="false">G134</f>
        <v>4.769</v>
      </c>
      <c r="I134" s="116" t="n">
        <f aca="false">BL134</f>
        <v>2.115</v>
      </c>
      <c r="J134" s="98" t="n">
        <f aca="false">VLOOKUP($A134,[1]!Table,MATCH(J$4,[1]!Curves,0))</f>
        <v>0.013</v>
      </c>
      <c r="K134" s="115" t="n">
        <f aca="false">J134</f>
        <v>0.013</v>
      </c>
      <c r="L134" s="103" t="n">
        <f aca="false">L133</f>
        <v>0</v>
      </c>
      <c r="M134" s="98" t="n">
        <f aca="false">VLOOKUP($A134,[1]!Table,MATCH(M$4,[1]!Curves,0))</f>
        <v>0.01</v>
      </c>
      <c r="N134" s="115" t="n">
        <f aca="false">M134</f>
        <v>0.01</v>
      </c>
      <c r="O134" s="103" t="n">
        <f aca="false">O133</f>
        <v>0</v>
      </c>
      <c r="P134" s="102"/>
      <c r="Q134" s="103" t="n">
        <f aca="false">M134+J134+G134</f>
        <v>4.792</v>
      </c>
      <c r="R134" s="103" t="n">
        <f aca="false">N134+K134+H134</f>
        <v>4.792</v>
      </c>
      <c r="S134" s="103" t="n">
        <f aca="false">O134+L134+I134</f>
        <v>2.115</v>
      </c>
      <c r="T134" s="102"/>
      <c r="U134" s="37" t="n">
        <f aca="false">A135-A134</f>
        <v>31</v>
      </c>
      <c r="V134" s="104" t="n">
        <f aca="false">CHOOSE(F$3,A135+24,A134)</f>
        <v>40725</v>
      </c>
      <c r="W134" s="37" t="n">
        <f aca="false">V134-C$3</f>
        <v>3795</v>
      </c>
      <c r="X134" s="105" t="n">
        <f aca="false">VLOOKUP($A134,[1]!Table,MATCH(X$4,[1]!Curves,0))</f>
        <v>0.061082749691507</v>
      </c>
      <c r="Y134" s="106" t="n">
        <f aca="false">1/(1+CHOOSE(F$3,(X135+($K$3/10000))/2,(X134+($K$3/10000))/2))^(2*W134/365.25)</f>
        <v>0.535175902831814</v>
      </c>
      <c r="Z134" s="37" t="n">
        <f aca="false">IF(AND(mthbeg&lt;=A134,mthend&gt;=A134),1,0)</f>
        <v>0</v>
      </c>
      <c r="AA134" s="37" t="n">
        <f aca="false">U134*Z134</f>
        <v>0</v>
      </c>
      <c r="AC134" s="90" t="n">
        <f aca="false">F134*G134</f>
        <v>0</v>
      </c>
      <c r="AD134" s="90" t="n">
        <f aca="false">$F134*H134</f>
        <v>0</v>
      </c>
      <c r="AE134" s="90" t="n">
        <f aca="false">$F134*I134</f>
        <v>0</v>
      </c>
      <c r="AF134" s="90" t="n">
        <f aca="false">$F134*J134</f>
        <v>0</v>
      </c>
      <c r="AG134" s="90" t="n">
        <f aca="false">$F134*K134</f>
        <v>0</v>
      </c>
      <c r="AH134" s="90" t="n">
        <f aca="false">$F134*L134</f>
        <v>0</v>
      </c>
      <c r="AI134" s="90" t="n">
        <f aca="false">$F134*M134</f>
        <v>0</v>
      </c>
      <c r="AJ134" s="90" t="n">
        <f aca="false">$F134*N134</f>
        <v>0</v>
      </c>
      <c r="AK134" s="90" t="n">
        <f aca="false">F134*O134</f>
        <v>0</v>
      </c>
      <c r="AL134" s="94"/>
      <c r="AM134" s="90" t="n">
        <f aca="false">-CHOOSE($G$3,AC134-AE134,AE134-AC134)</f>
        <v>-0</v>
      </c>
      <c r="AN134" s="90" t="n">
        <f aca="false">-CHOOSE($G$3,AF134-AH134,AH134-AF134)</f>
        <v>-0</v>
      </c>
      <c r="AO134" s="90" t="n">
        <f aca="false">-CHOOSE($G$3,AI134-AL134,AK134-AI134)</f>
        <v>-0</v>
      </c>
      <c r="AP134" s="107" t="n">
        <f aca="false">SUM(AM134:AO134)</f>
        <v>0</v>
      </c>
      <c r="AR134" s="90" t="n">
        <f aca="false">-CHOOSE($G$3,AD134-AC134,AC134-AD134)</f>
        <v>-0</v>
      </c>
      <c r="AS134" s="90" t="n">
        <f aca="false">-CHOOSE($G$3,AG134-AF134,AF134-AG134)</f>
        <v>-0</v>
      </c>
      <c r="AT134" s="90" t="n">
        <f aca="false">-CHOOSE($G$3,AJ134-AI134,AI134-AJ134:AJ135)</f>
        <v>-0</v>
      </c>
      <c r="AU134" s="107" t="n">
        <f aca="false">AR134+AS134+AT134</f>
        <v>-0</v>
      </c>
      <c r="AV134" s="107"/>
      <c r="AW134" s="91" t="n">
        <f aca="false">AU134+AP134</f>
        <v>0</v>
      </c>
      <c r="AY134" s="91" t="n">
        <f aca="false">AK134+AH134+AE134</f>
        <v>0</v>
      </c>
      <c r="AZ134" s="113"/>
      <c r="BA134" s="118" t="n">
        <f aca="false">'EO9904.1'!AW134</f>
        <v>0</v>
      </c>
      <c r="BB134" s="118" t="n">
        <f aca="false">AW134-BA134</f>
        <v>0</v>
      </c>
      <c r="BC134" s="108"/>
      <c r="BD134" s="138" t="n">
        <f aca="false">A134</f>
        <v>40725</v>
      </c>
      <c r="BE134" s="119" t="n">
        <f aca="false">MONTH(BD134)</f>
        <v>7</v>
      </c>
      <c r="BF134" s="139" t="n">
        <f aca="false">VLOOKUP($BE$10:$BE$369,$BS$7:$BU$18,2)</f>
        <v>1079.384</v>
      </c>
      <c r="BG134" s="140" t="n">
        <f aca="false">VLOOKUP($BE$10:$BE$369,$BS$7:$BU$18,3)</f>
        <v>11147.0035</v>
      </c>
      <c r="BH134" s="141" t="n">
        <f aca="false">BF134/BG134</f>
        <v>0.0968317629038154</v>
      </c>
      <c r="BI134" s="36" t="n">
        <f aca="false">BI122</f>
        <v>0.0981</v>
      </c>
      <c r="BJ134" s="36" t="n">
        <f aca="false">BH134/BI134</f>
        <v>0.987071996980789</v>
      </c>
      <c r="BK134" s="31" t="n">
        <v>2.115</v>
      </c>
      <c r="BL134" s="142" t="n">
        <f aca="false">MAX((BJ134*BK134),BK134)</f>
        <v>2.115</v>
      </c>
    </row>
    <row r="135" customFormat="false" ht="12.75" hidden="false" customHeight="false" outlineLevel="0" collapsed="false">
      <c r="A135" s="25" t="n">
        <f aca="false">EDATE(A134,1)</f>
        <v>40756</v>
      </c>
      <c r="B135" s="114" t="n">
        <f aca="false">'EO9904.1 floor'!B135</f>
        <v>0</v>
      </c>
      <c r="C135" s="110"/>
      <c r="D135" s="97" t="n">
        <f aca="false">B135+C135</f>
        <v>0</v>
      </c>
      <c r="E135" s="86" t="n">
        <f aca="false">IF(Z135=0,0,IF(AND(Z135=1,$H$3=1),D135*U135,IF($H$3=2,D135,"N/A")))</f>
        <v>0</v>
      </c>
      <c r="F135" s="86" t="n">
        <f aca="false">E135*Y135</f>
        <v>0</v>
      </c>
      <c r="G135" s="98" t="n">
        <f aca="false">VLOOKUP($A135,[1]!Table,MATCH(G$4,[1]!Curves,0))</f>
        <v>4.793</v>
      </c>
      <c r="H135" s="115" t="n">
        <f aca="false">G135</f>
        <v>4.793</v>
      </c>
      <c r="I135" s="116" t="n">
        <f aca="false">BL135</f>
        <v>2.115</v>
      </c>
      <c r="J135" s="98" t="n">
        <f aca="false">VLOOKUP($A135,[1]!Table,MATCH(J$4,[1]!Curves,0))</f>
        <v>0.013</v>
      </c>
      <c r="K135" s="115" t="n">
        <f aca="false">J135</f>
        <v>0.013</v>
      </c>
      <c r="L135" s="103" t="n">
        <f aca="false">L134</f>
        <v>0</v>
      </c>
      <c r="M135" s="98" t="n">
        <f aca="false">VLOOKUP($A135,[1]!Table,MATCH(M$4,[1]!Curves,0))</f>
        <v>0.01</v>
      </c>
      <c r="N135" s="115" t="n">
        <f aca="false">M135</f>
        <v>0.01</v>
      </c>
      <c r="O135" s="103" t="n">
        <f aca="false">O134</f>
        <v>0</v>
      </c>
      <c r="P135" s="102"/>
      <c r="Q135" s="103" t="n">
        <f aca="false">M135+J135+G135</f>
        <v>4.816</v>
      </c>
      <c r="R135" s="103" t="n">
        <f aca="false">N135+K135+H135</f>
        <v>4.816</v>
      </c>
      <c r="S135" s="103" t="n">
        <f aca="false">O135+L135+I135</f>
        <v>2.115</v>
      </c>
      <c r="T135" s="102"/>
      <c r="U135" s="37" t="n">
        <f aca="false">A136-A135</f>
        <v>31</v>
      </c>
      <c r="V135" s="104" t="n">
        <f aca="false">CHOOSE(F$3,A136+24,A135)</f>
        <v>40756</v>
      </c>
      <c r="W135" s="37" t="n">
        <f aca="false">V135-C$3</f>
        <v>3826</v>
      </c>
      <c r="X135" s="105" t="n">
        <f aca="false">VLOOKUP($A135,[1]!Table,MATCH(X$4,[1]!Curves,0))</f>
        <v>0.061111535862906</v>
      </c>
      <c r="Y135" s="106" t="n">
        <f aca="false">1/(1+CHOOSE(F$3,(X136+($K$3/10000))/2,(X135+($K$3/10000))/2))^(2*W135/365.25)</f>
        <v>0.532294112074357</v>
      </c>
      <c r="Z135" s="37" t="n">
        <f aca="false">IF(AND(mthbeg&lt;=A135,mthend&gt;=A135),1,0)</f>
        <v>0</v>
      </c>
      <c r="AA135" s="37" t="n">
        <f aca="false">U135*Z135</f>
        <v>0</v>
      </c>
      <c r="AC135" s="90" t="n">
        <f aca="false">F135*G135</f>
        <v>0</v>
      </c>
      <c r="AD135" s="90" t="n">
        <f aca="false">$F135*H135</f>
        <v>0</v>
      </c>
      <c r="AE135" s="90" t="n">
        <f aca="false">$F135*I135</f>
        <v>0</v>
      </c>
      <c r="AF135" s="90" t="n">
        <f aca="false">$F135*J135</f>
        <v>0</v>
      </c>
      <c r="AG135" s="90" t="n">
        <f aca="false">$F135*K135</f>
        <v>0</v>
      </c>
      <c r="AH135" s="90" t="n">
        <f aca="false">$F135*L135</f>
        <v>0</v>
      </c>
      <c r="AI135" s="90" t="n">
        <f aca="false">$F135*M135</f>
        <v>0</v>
      </c>
      <c r="AJ135" s="90" t="n">
        <f aca="false">$F135*N135</f>
        <v>0</v>
      </c>
      <c r="AK135" s="90" t="n">
        <f aca="false">F135*O135</f>
        <v>0</v>
      </c>
      <c r="AL135" s="94"/>
      <c r="AM135" s="90" t="n">
        <f aca="false">-CHOOSE($G$3,AC135-AE135,AE135-AC135)</f>
        <v>-0</v>
      </c>
      <c r="AN135" s="90" t="n">
        <f aca="false">-CHOOSE($G$3,AF135-AH135,AH135-AF135)</f>
        <v>-0</v>
      </c>
      <c r="AO135" s="90" t="n">
        <f aca="false">-CHOOSE($G$3,AI135-AL135,AK135-AI135)</f>
        <v>-0</v>
      </c>
      <c r="AP135" s="107" t="n">
        <f aca="false">SUM(AM135:AO135)</f>
        <v>0</v>
      </c>
      <c r="AR135" s="90" t="n">
        <f aca="false">-CHOOSE($G$3,AD135-AC135,AC135-AD135)</f>
        <v>-0</v>
      </c>
      <c r="AS135" s="90" t="n">
        <f aca="false">-CHOOSE($G$3,AG135-AF135,AF135-AG135)</f>
        <v>-0</v>
      </c>
      <c r="AT135" s="90" t="n">
        <f aca="false">-CHOOSE($G$3,AJ135-AI135,AI135-AJ135:AJ136)</f>
        <v>-0</v>
      </c>
      <c r="AU135" s="107" t="n">
        <f aca="false">AR135+AS135+AT135</f>
        <v>-0</v>
      </c>
      <c r="AV135" s="107"/>
      <c r="AW135" s="91" t="n">
        <f aca="false">AU135+AP135</f>
        <v>0</v>
      </c>
      <c r="AY135" s="91" t="n">
        <f aca="false">AK135+AH135+AE135</f>
        <v>0</v>
      </c>
      <c r="AZ135" s="113"/>
      <c r="BA135" s="118" t="n">
        <f aca="false">'EO9904.1'!AW135</f>
        <v>0</v>
      </c>
      <c r="BB135" s="118" t="n">
        <f aca="false">AW135-BA135</f>
        <v>0</v>
      </c>
      <c r="BC135" s="108"/>
      <c r="BD135" s="138" t="n">
        <f aca="false">A135</f>
        <v>40756</v>
      </c>
      <c r="BE135" s="119" t="n">
        <f aca="false">MONTH(BD135)</f>
        <v>8</v>
      </c>
      <c r="BF135" s="139" t="n">
        <f aca="false">VLOOKUP($BE$10:$BE$369,$BS$7:$BU$18,2)</f>
        <v>1109.031</v>
      </c>
      <c r="BG135" s="140" t="n">
        <f aca="false">VLOOKUP($BE$10:$BE$369,$BS$7:$BU$18,3)</f>
        <v>11486.346</v>
      </c>
      <c r="BH135" s="141" t="n">
        <f aca="false">BF135/BG135</f>
        <v>0.096552115006809</v>
      </c>
      <c r="BI135" s="36" t="n">
        <f aca="false">BI123</f>
        <v>0.0991</v>
      </c>
      <c r="BJ135" s="36" t="n">
        <f aca="false">BH135/BI135</f>
        <v>0.974289757889091</v>
      </c>
      <c r="BK135" s="31" t="n">
        <v>2.115</v>
      </c>
      <c r="BL135" s="142" t="n">
        <f aca="false">MAX((BJ135*BK135),BK135)</f>
        <v>2.115</v>
      </c>
    </row>
    <row r="136" customFormat="false" ht="12.75" hidden="false" customHeight="false" outlineLevel="0" collapsed="false">
      <c r="A136" s="25" t="n">
        <f aca="false">EDATE(A135,1)</f>
        <v>40787</v>
      </c>
      <c r="B136" s="114" t="n">
        <f aca="false">'EO9904.1 floor'!B136</f>
        <v>0</v>
      </c>
      <c r="C136" s="110"/>
      <c r="D136" s="97" t="n">
        <f aca="false">B136+C136</f>
        <v>0</v>
      </c>
      <c r="E136" s="86" t="n">
        <f aca="false">IF(Z136=0,0,IF(AND(Z136=1,$H$3=1),D136*U136,IF($H$3=2,D136,"N/A")))</f>
        <v>0</v>
      </c>
      <c r="F136" s="86" t="n">
        <f aca="false">E136*Y136</f>
        <v>0</v>
      </c>
      <c r="G136" s="98" t="n">
        <f aca="false">VLOOKUP($A136,[1]!Table,MATCH(G$4,[1]!Curves,0))</f>
        <v>4.803</v>
      </c>
      <c r="H136" s="115" t="n">
        <f aca="false">G136</f>
        <v>4.803</v>
      </c>
      <c r="I136" s="116" t="n">
        <f aca="false">BL136</f>
        <v>2.115</v>
      </c>
      <c r="J136" s="98" t="n">
        <f aca="false">VLOOKUP($A136,[1]!Table,MATCH(J$4,[1]!Curves,0))</f>
        <v>0.013</v>
      </c>
      <c r="K136" s="115" t="n">
        <f aca="false">J136</f>
        <v>0.013</v>
      </c>
      <c r="L136" s="103" t="n">
        <f aca="false">L135</f>
        <v>0</v>
      </c>
      <c r="M136" s="98" t="n">
        <f aca="false">VLOOKUP($A136,[1]!Table,MATCH(M$4,[1]!Curves,0))</f>
        <v>0.01</v>
      </c>
      <c r="N136" s="115" t="n">
        <f aca="false">M136</f>
        <v>0.01</v>
      </c>
      <c r="O136" s="103" t="n">
        <f aca="false">O135</f>
        <v>0</v>
      </c>
      <c r="P136" s="102"/>
      <c r="Q136" s="103" t="n">
        <f aca="false">M136+J136+G136</f>
        <v>4.826</v>
      </c>
      <c r="R136" s="103" t="n">
        <f aca="false">N136+K136+H136</f>
        <v>4.826</v>
      </c>
      <c r="S136" s="103" t="n">
        <f aca="false">O136+L136+I136</f>
        <v>2.115</v>
      </c>
      <c r="T136" s="102"/>
      <c r="U136" s="37" t="n">
        <f aca="false">A137-A136</f>
        <v>30</v>
      </c>
      <c r="V136" s="104" t="n">
        <f aca="false">CHOOSE(F$3,A137+24,A136)</f>
        <v>40787</v>
      </c>
      <c r="W136" s="37" t="n">
        <f aca="false">V136-C$3</f>
        <v>3857</v>
      </c>
      <c r="X136" s="105" t="n">
        <f aca="false">VLOOKUP($A136,[1]!Table,MATCH(X$4,[1]!Curves,0))</f>
        <v>0.061140322034581</v>
      </c>
      <c r="Y136" s="106" t="n">
        <f aca="false">1/(1+CHOOSE(F$3,(X137+($K$3/10000))/2,(X136+($K$3/10000))/2))^(2*W136/365.25)</f>
        <v>0.529425330948861</v>
      </c>
      <c r="Z136" s="37" t="n">
        <f aca="false">IF(AND(mthbeg&lt;=A136,mthend&gt;=A136),1,0)</f>
        <v>0</v>
      </c>
      <c r="AA136" s="37" t="n">
        <f aca="false">U136*Z136</f>
        <v>0</v>
      </c>
      <c r="AC136" s="90" t="n">
        <f aca="false">F136*G136</f>
        <v>0</v>
      </c>
      <c r="AD136" s="90" t="n">
        <f aca="false">$F136*H136</f>
        <v>0</v>
      </c>
      <c r="AE136" s="90" t="n">
        <f aca="false">$F136*I136</f>
        <v>0</v>
      </c>
      <c r="AF136" s="90" t="n">
        <f aca="false">$F136*J136</f>
        <v>0</v>
      </c>
      <c r="AG136" s="90" t="n">
        <f aca="false">$F136*K136</f>
        <v>0</v>
      </c>
      <c r="AH136" s="90" t="n">
        <f aca="false">$F136*L136</f>
        <v>0</v>
      </c>
      <c r="AI136" s="90" t="n">
        <f aca="false">$F136*M136</f>
        <v>0</v>
      </c>
      <c r="AJ136" s="90" t="n">
        <f aca="false">$F136*N136</f>
        <v>0</v>
      </c>
      <c r="AK136" s="90" t="n">
        <f aca="false">F136*O136</f>
        <v>0</v>
      </c>
      <c r="AL136" s="94"/>
      <c r="AM136" s="90" t="n">
        <f aca="false">-CHOOSE($G$3,AC136-AE136,AE136-AC136)</f>
        <v>-0</v>
      </c>
      <c r="AN136" s="90" t="n">
        <f aca="false">-CHOOSE($G$3,AF136-AH136,AH136-AF136)</f>
        <v>-0</v>
      </c>
      <c r="AO136" s="90" t="n">
        <f aca="false">-CHOOSE($G$3,AI136-AL136,AK136-AI136)</f>
        <v>-0</v>
      </c>
      <c r="AP136" s="107" t="n">
        <f aca="false">SUM(AM136:AO136)</f>
        <v>0</v>
      </c>
      <c r="AR136" s="90" t="n">
        <f aca="false">-CHOOSE($G$3,AD136-AC136,AC136-AD136)</f>
        <v>-0</v>
      </c>
      <c r="AS136" s="90" t="n">
        <f aca="false">-CHOOSE($G$3,AG136-AF136,AF136-AG136)</f>
        <v>-0</v>
      </c>
      <c r="AT136" s="90" t="n">
        <f aca="false">-CHOOSE($G$3,AJ136-AI136,AI136-AJ136:AJ137)</f>
        <v>-0</v>
      </c>
      <c r="AU136" s="107" t="n">
        <f aca="false">AR136+AS136+AT136</f>
        <v>-0</v>
      </c>
      <c r="AV136" s="107"/>
      <c r="AW136" s="91" t="n">
        <f aca="false">AU136+AP136</f>
        <v>0</v>
      </c>
      <c r="AY136" s="91" t="n">
        <f aca="false">AK136+AH136+AE136</f>
        <v>0</v>
      </c>
      <c r="AZ136" s="113"/>
      <c r="BA136" s="118" t="n">
        <f aca="false">'EO9904.1'!AW136</f>
        <v>0</v>
      </c>
      <c r="BB136" s="118" t="n">
        <f aca="false">AW136-BA136</f>
        <v>0</v>
      </c>
      <c r="BC136" s="108"/>
      <c r="BD136" s="138" t="n">
        <f aca="false">A136</f>
        <v>40787</v>
      </c>
      <c r="BE136" s="119" t="n">
        <f aca="false">MONTH(BD136)</f>
        <v>9</v>
      </c>
      <c r="BF136" s="139" t="n">
        <f aca="false">VLOOKUP($BE$10:$BE$369,$BS$7:$BU$18,2)</f>
        <v>998.16</v>
      </c>
      <c r="BG136" s="140" t="n">
        <f aca="false">VLOOKUP($BE$10:$BE$369,$BS$7:$BU$18,3)</f>
        <v>10141.4155</v>
      </c>
      <c r="BH136" s="141" t="n">
        <f aca="false">BF136/BG136</f>
        <v>0.0984241302409905</v>
      </c>
      <c r="BI136" s="36" t="n">
        <f aca="false">BI124</f>
        <v>0.1009</v>
      </c>
      <c r="BJ136" s="36" t="n">
        <f aca="false">BH136/BI136</f>
        <v>0.975462143121809</v>
      </c>
      <c r="BK136" s="31" t="n">
        <v>2.115</v>
      </c>
      <c r="BL136" s="142" t="n">
        <f aca="false">MAX((BJ136*BK136),BK136)</f>
        <v>2.115</v>
      </c>
    </row>
    <row r="137" customFormat="false" ht="12.75" hidden="false" customHeight="false" outlineLevel="0" collapsed="false">
      <c r="A137" s="25" t="n">
        <f aca="false">EDATE(A136,1)</f>
        <v>40817</v>
      </c>
      <c r="B137" s="114" t="n">
        <f aca="false">'EO9904.1 floor'!B137</f>
        <v>0</v>
      </c>
      <c r="C137" s="110"/>
      <c r="D137" s="97" t="n">
        <f aca="false">B137+C137</f>
        <v>0</v>
      </c>
      <c r="E137" s="86" t="n">
        <f aca="false">IF(Z137=0,0,IF(AND(Z137=1,$H$3=1),D137*U137,IF($H$3=2,D137,"N/A")))</f>
        <v>0</v>
      </c>
      <c r="F137" s="86" t="n">
        <f aca="false">E137*Y137</f>
        <v>0</v>
      </c>
      <c r="G137" s="98" t="n">
        <f aca="false">VLOOKUP($A137,[1]!Table,MATCH(G$4,[1]!Curves,0))</f>
        <v>4.833</v>
      </c>
      <c r="H137" s="115" t="n">
        <f aca="false">G137</f>
        <v>4.833</v>
      </c>
      <c r="I137" s="116" t="n">
        <f aca="false">BL137</f>
        <v>2.115</v>
      </c>
      <c r="J137" s="98" t="n">
        <f aca="false">VLOOKUP($A137,[1]!Table,MATCH(J$4,[1]!Curves,0))</f>
        <v>0.013</v>
      </c>
      <c r="K137" s="115" t="n">
        <f aca="false">J137</f>
        <v>0.013</v>
      </c>
      <c r="L137" s="103" t="n">
        <f aca="false">L136</f>
        <v>0</v>
      </c>
      <c r="M137" s="98" t="n">
        <f aca="false">VLOOKUP($A137,[1]!Table,MATCH(M$4,[1]!Curves,0))</f>
        <v>0.01</v>
      </c>
      <c r="N137" s="115" t="n">
        <f aca="false">M137</f>
        <v>0.01</v>
      </c>
      <c r="O137" s="103" t="n">
        <f aca="false">O136</f>
        <v>0</v>
      </c>
      <c r="P137" s="102"/>
      <c r="Q137" s="103" t="n">
        <f aca="false">M137+J137+G137</f>
        <v>4.856</v>
      </c>
      <c r="R137" s="103" t="n">
        <f aca="false">N137+K137+H137</f>
        <v>4.856</v>
      </c>
      <c r="S137" s="103" t="n">
        <f aca="false">O137+L137+I137</f>
        <v>2.115</v>
      </c>
      <c r="T137" s="102"/>
      <c r="U137" s="37" t="n">
        <f aca="false">A138-A137</f>
        <v>31</v>
      </c>
      <c r="V137" s="104" t="n">
        <f aca="false">CHOOSE(F$3,A138+24,A137)</f>
        <v>40817</v>
      </c>
      <c r="W137" s="37" t="n">
        <f aca="false">V137-C$3</f>
        <v>3887</v>
      </c>
      <c r="X137" s="105" t="n">
        <f aca="false">VLOOKUP($A137,[1]!Table,MATCH(X$4,[1]!Curves,0))</f>
        <v>0.061168179620334</v>
      </c>
      <c r="Y137" s="106" t="n">
        <f aca="false">1/(1+CHOOSE(F$3,(X138+($K$3/10000))/2,(X137+($K$3/10000))/2))^(2*W137/365.25)</f>
        <v>0.526661437593008</v>
      </c>
      <c r="Z137" s="37" t="n">
        <f aca="false">IF(AND(mthbeg&lt;=A137,mthend&gt;=A137),1,0)</f>
        <v>0</v>
      </c>
      <c r="AA137" s="37" t="n">
        <f aca="false">U137*Z137</f>
        <v>0</v>
      </c>
      <c r="AC137" s="90" t="n">
        <f aca="false">F137*G137</f>
        <v>0</v>
      </c>
      <c r="AD137" s="90" t="n">
        <f aca="false">$F137*H137</f>
        <v>0</v>
      </c>
      <c r="AE137" s="90" t="n">
        <f aca="false">$F137*I137</f>
        <v>0</v>
      </c>
      <c r="AF137" s="90" t="n">
        <f aca="false">$F137*J137</f>
        <v>0</v>
      </c>
      <c r="AG137" s="90" t="n">
        <f aca="false">$F137*K137</f>
        <v>0</v>
      </c>
      <c r="AH137" s="90" t="n">
        <f aca="false">$F137*L137</f>
        <v>0</v>
      </c>
      <c r="AI137" s="90" t="n">
        <f aca="false">$F137*M137</f>
        <v>0</v>
      </c>
      <c r="AJ137" s="90" t="n">
        <f aca="false">$F137*N137</f>
        <v>0</v>
      </c>
      <c r="AK137" s="90" t="n">
        <f aca="false">F137*O137</f>
        <v>0</v>
      </c>
      <c r="AL137" s="94"/>
      <c r="AM137" s="90" t="n">
        <f aca="false">-CHOOSE($G$3,AC137-AE137,AE137-AC137)</f>
        <v>-0</v>
      </c>
      <c r="AN137" s="90" t="n">
        <f aca="false">-CHOOSE($G$3,AF137-AH137,AH137-AF137)</f>
        <v>-0</v>
      </c>
      <c r="AO137" s="90" t="n">
        <f aca="false">-CHOOSE($G$3,AI137-AL137,AK137-AI137)</f>
        <v>-0</v>
      </c>
      <c r="AP137" s="107" t="n">
        <f aca="false">SUM(AM137:AO137)</f>
        <v>0</v>
      </c>
      <c r="AR137" s="90" t="n">
        <f aca="false">-CHOOSE($G$3,AD137-AC137,AC137-AD137)</f>
        <v>-0</v>
      </c>
      <c r="AS137" s="90" t="n">
        <f aca="false">-CHOOSE($G$3,AG137-AF137,AF137-AG137)</f>
        <v>-0</v>
      </c>
      <c r="AT137" s="90" t="n">
        <f aca="false">-CHOOSE($G$3,AJ137-AI137,AI137-AJ137:AJ138)</f>
        <v>-0</v>
      </c>
      <c r="AU137" s="107" t="n">
        <f aca="false">AR137+AS137+AT137</f>
        <v>-0</v>
      </c>
      <c r="AV137" s="107"/>
      <c r="AW137" s="91" t="n">
        <f aca="false">AU137+AP137</f>
        <v>0</v>
      </c>
      <c r="AY137" s="91" t="n">
        <f aca="false">AK137+AH137+AE137</f>
        <v>0</v>
      </c>
      <c r="AZ137" s="113"/>
      <c r="BA137" s="118" t="n">
        <f aca="false">'EO9904.1'!AW137</f>
        <v>0</v>
      </c>
      <c r="BB137" s="118" t="n">
        <f aca="false">AW137-BA137</f>
        <v>0</v>
      </c>
      <c r="BC137" s="108"/>
      <c r="BD137" s="138" t="n">
        <f aca="false">A137</f>
        <v>40817</v>
      </c>
      <c r="BE137" s="119" t="n">
        <f aca="false">MONTH(BD137)</f>
        <v>10</v>
      </c>
      <c r="BF137" s="139" t="n">
        <f aca="false">VLOOKUP($BE$10:$BE$369,$BS$7:$BU$18,2)</f>
        <v>697.9385</v>
      </c>
      <c r="BG137" s="140" t="n">
        <f aca="false">VLOOKUP($BE$10:$BE$369,$BS$7:$BU$18,3)</f>
        <v>9529.3095</v>
      </c>
      <c r="BH137" s="141" t="n">
        <f aca="false">BF137/BG137</f>
        <v>0.0732412458636169</v>
      </c>
      <c r="BI137" s="36" t="n">
        <f aca="false">BI125</f>
        <v>0.1035</v>
      </c>
      <c r="BJ137" s="36" t="n">
        <f aca="false">BH137/BI137</f>
        <v>0.707644887571178</v>
      </c>
      <c r="BK137" s="31" t="n">
        <v>2.115</v>
      </c>
      <c r="BL137" s="142" t="n">
        <f aca="false">MAX((BJ137*BK137),BK137)</f>
        <v>2.115</v>
      </c>
    </row>
    <row r="138" customFormat="false" ht="12.75" hidden="false" customHeight="false" outlineLevel="0" collapsed="false">
      <c r="A138" s="25" t="n">
        <f aca="false">EDATE(A137,1)</f>
        <v>40848</v>
      </c>
      <c r="B138" s="114" t="n">
        <f aca="false">'EO9904.1 floor'!B138</f>
        <v>0</v>
      </c>
      <c r="C138" s="110"/>
      <c r="D138" s="97" t="n">
        <f aca="false">B138+C138</f>
        <v>0</v>
      </c>
      <c r="E138" s="86" t="n">
        <f aca="false">IF(Z138=0,0,IF(AND(Z138=1,$H$3=1),D138*U138,IF($H$3=2,D138,"N/A")))</f>
        <v>0</v>
      </c>
      <c r="F138" s="86" t="n">
        <f aca="false">E138*Y138</f>
        <v>0</v>
      </c>
      <c r="G138" s="98" t="n">
        <f aca="false">VLOOKUP($A138,[1]!Table,MATCH(G$4,[1]!Curves,0))</f>
        <v>4.973</v>
      </c>
      <c r="H138" s="115" t="n">
        <f aca="false">G138</f>
        <v>4.973</v>
      </c>
      <c r="I138" s="116" t="n">
        <f aca="false">BL138</f>
        <v>2.115</v>
      </c>
      <c r="J138" s="98" t="n">
        <f aca="false">VLOOKUP($A138,[1]!Table,MATCH(J$4,[1]!Curves,0))</f>
        <v>0.0235</v>
      </c>
      <c r="K138" s="115" t="n">
        <f aca="false">J138</f>
        <v>0.0235</v>
      </c>
      <c r="L138" s="103" t="n">
        <f aca="false">L137</f>
        <v>0</v>
      </c>
      <c r="M138" s="98" t="n">
        <f aca="false">VLOOKUP($A138,[1]!Table,MATCH(M$4,[1]!Curves,0))</f>
        <v>0.015</v>
      </c>
      <c r="N138" s="115" t="n">
        <f aca="false">M138</f>
        <v>0.015</v>
      </c>
      <c r="O138" s="103" t="n">
        <f aca="false">O137</f>
        <v>0</v>
      </c>
      <c r="P138" s="102"/>
      <c r="Q138" s="103" t="n">
        <f aca="false">M138+J138+G138</f>
        <v>5.0115</v>
      </c>
      <c r="R138" s="103" t="n">
        <f aca="false">N138+K138+H138</f>
        <v>5.0115</v>
      </c>
      <c r="S138" s="103" t="n">
        <f aca="false">O138+L138+I138</f>
        <v>2.115</v>
      </c>
      <c r="T138" s="102"/>
      <c r="U138" s="37" t="n">
        <f aca="false">A139-A138</f>
        <v>30</v>
      </c>
      <c r="V138" s="104" t="n">
        <f aca="false">CHOOSE(F$3,A139+24,A138)</f>
        <v>40848</v>
      </c>
      <c r="W138" s="37" t="n">
        <f aca="false">V138-C$3</f>
        <v>3918</v>
      </c>
      <c r="X138" s="105" t="n">
        <f aca="false">VLOOKUP($A138,[1]!Table,MATCH(X$4,[1]!Curves,0))</f>
        <v>0.06119696579255</v>
      </c>
      <c r="Y138" s="106" t="n">
        <f aca="false">1/(1+CHOOSE(F$3,(X139+($K$3/10000))/2,(X138+($K$3/10000))/2))^(2*W138/365.25)</f>
        <v>0.523818130686989</v>
      </c>
      <c r="Z138" s="37" t="n">
        <f aca="false">IF(AND(mthbeg&lt;=A138,mthend&gt;=A138),1,0)</f>
        <v>0</v>
      </c>
      <c r="AA138" s="37" t="n">
        <f aca="false">U138*Z138</f>
        <v>0</v>
      </c>
      <c r="AC138" s="90" t="n">
        <f aca="false">F138*G138</f>
        <v>0</v>
      </c>
      <c r="AD138" s="90" t="n">
        <f aca="false">$F138*H138</f>
        <v>0</v>
      </c>
      <c r="AE138" s="90" t="n">
        <f aca="false">$F138*I138</f>
        <v>0</v>
      </c>
      <c r="AF138" s="90" t="n">
        <f aca="false">$F138*J138</f>
        <v>0</v>
      </c>
      <c r="AG138" s="90" t="n">
        <f aca="false">$F138*K138</f>
        <v>0</v>
      </c>
      <c r="AH138" s="90" t="n">
        <f aca="false">$F138*L138</f>
        <v>0</v>
      </c>
      <c r="AI138" s="90" t="n">
        <f aca="false">$F138*M138</f>
        <v>0</v>
      </c>
      <c r="AJ138" s="90" t="n">
        <f aca="false">$F138*N138</f>
        <v>0</v>
      </c>
      <c r="AK138" s="90" t="n">
        <f aca="false">F138*O138</f>
        <v>0</v>
      </c>
      <c r="AL138" s="94"/>
      <c r="AM138" s="90" t="n">
        <f aca="false">-CHOOSE($G$3,AC138-AE138,AE138-AC138)</f>
        <v>-0</v>
      </c>
      <c r="AN138" s="90" t="n">
        <f aca="false">-CHOOSE($G$3,AF138-AH138,AH138-AF138)</f>
        <v>-0</v>
      </c>
      <c r="AO138" s="90" t="n">
        <f aca="false">-CHOOSE($G$3,AI138-AL138,AK138-AI138)</f>
        <v>-0</v>
      </c>
      <c r="AP138" s="107" t="n">
        <f aca="false">SUM(AM138:AO138)</f>
        <v>0</v>
      </c>
      <c r="AR138" s="90" t="n">
        <f aca="false">-CHOOSE($G$3,AD138-AC138,AC138-AD138)</f>
        <v>-0</v>
      </c>
      <c r="AS138" s="90" t="n">
        <f aca="false">-CHOOSE($G$3,AG138-AF138,AF138-AG138)</f>
        <v>-0</v>
      </c>
      <c r="AT138" s="90" t="n">
        <f aca="false">-CHOOSE($G$3,AJ138-AI138,AI138-AJ138:AJ139)</f>
        <v>-0</v>
      </c>
      <c r="AU138" s="107" t="n">
        <f aca="false">AR138+AS138+AT138</f>
        <v>-0</v>
      </c>
      <c r="AV138" s="107"/>
      <c r="AW138" s="91" t="n">
        <f aca="false">AU138+AP138</f>
        <v>0</v>
      </c>
      <c r="AY138" s="91" t="n">
        <f aca="false">AK138+AH138+AE138</f>
        <v>0</v>
      </c>
      <c r="AZ138" s="113"/>
      <c r="BA138" s="118" t="n">
        <f aca="false">'EO9904.1'!AW138</f>
        <v>0</v>
      </c>
      <c r="BB138" s="118" t="n">
        <f aca="false">AW138-BA138</f>
        <v>0</v>
      </c>
      <c r="BC138" s="108"/>
      <c r="BD138" s="138" t="n">
        <f aca="false">A138</f>
        <v>40848</v>
      </c>
      <c r="BE138" s="119" t="n">
        <f aca="false">MONTH(BD138)</f>
        <v>11</v>
      </c>
      <c r="BF138" s="139" t="n">
        <f aca="false">VLOOKUP($BE$10:$BE$369,$BS$7:$BU$18,2)</f>
        <v>632.9505</v>
      </c>
      <c r="BG138" s="140" t="n">
        <f aca="false">VLOOKUP($BE$10:$BE$369,$BS$7:$BU$18,3)</f>
        <v>8729.326</v>
      </c>
      <c r="BH138" s="141" t="n">
        <f aca="false">BF138/BG138</f>
        <v>0.0725085189853146</v>
      </c>
      <c r="BI138" s="36" t="n">
        <f aca="false">BI126</f>
        <v>0.0778</v>
      </c>
      <c r="BJ138" s="36" t="n">
        <f aca="false">BH138/BI138</f>
        <v>0.931986105209699</v>
      </c>
      <c r="BK138" s="31" t="n">
        <v>2.115</v>
      </c>
      <c r="BL138" s="142" t="n">
        <f aca="false">MAX((BJ138*BK138),BK138)</f>
        <v>2.115</v>
      </c>
    </row>
    <row r="139" customFormat="false" ht="12.75" hidden="false" customHeight="false" outlineLevel="0" collapsed="false">
      <c r="A139" s="25" t="n">
        <f aca="false">EDATE(A138,1)</f>
        <v>40878</v>
      </c>
      <c r="B139" s="114" t="n">
        <f aca="false">'EO9904.1 floor'!B139</f>
        <v>0</v>
      </c>
      <c r="C139" s="110"/>
      <c r="D139" s="97" t="n">
        <f aca="false">B139+C139</f>
        <v>0</v>
      </c>
      <c r="E139" s="86" t="n">
        <f aca="false">IF(Z139=0,0,IF(AND(Z139=1,$H$3=1),D139*U139,IF($H$3=2,D139,"N/A")))</f>
        <v>0</v>
      </c>
      <c r="F139" s="86" t="n">
        <f aca="false">E139*Y139</f>
        <v>0</v>
      </c>
      <c r="G139" s="98" t="n">
        <f aca="false">VLOOKUP($A139,[1]!Table,MATCH(G$4,[1]!Curves,0))</f>
        <v>5.113</v>
      </c>
      <c r="H139" s="115" t="n">
        <f aca="false">G139</f>
        <v>5.113</v>
      </c>
      <c r="I139" s="116" t="n">
        <f aca="false">BL139</f>
        <v>2.115</v>
      </c>
      <c r="J139" s="98" t="n">
        <f aca="false">VLOOKUP($A139,[1]!Table,MATCH(J$4,[1]!Curves,0))</f>
        <v>0.0235</v>
      </c>
      <c r="K139" s="115" t="n">
        <f aca="false">J139</f>
        <v>0.0235</v>
      </c>
      <c r="L139" s="103" t="n">
        <f aca="false">L138</f>
        <v>0</v>
      </c>
      <c r="M139" s="98" t="n">
        <f aca="false">VLOOKUP($A139,[1]!Table,MATCH(M$4,[1]!Curves,0))</f>
        <v>0.015</v>
      </c>
      <c r="N139" s="115" t="n">
        <f aca="false">M139</f>
        <v>0.015</v>
      </c>
      <c r="O139" s="103" t="n">
        <f aca="false">O138</f>
        <v>0</v>
      </c>
      <c r="P139" s="102"/>
      <c r="Q139" s="103" t="n">
        <f aca="false">M139+J139+G139</f>
        <v>5.1515</v>
      </c>
      <c r="R139" s="103" t="n">
        <f aca="false">N139+K139+H139</f>
        <v>5.1515</v>
      </c>
      <c r="S139" s="103" t="n">
        <f aca="false">O139+L139+I139</f>
        <v>2.115</v>
      </c>
      <c r="T139" s="102"/>
      <c r="U139" s="37" t="n">
        <f aca="false">A140-A139</f>
        <v>31</v>
      </c>
      <c r="V139" s="104" t="n">
        <f aca="false">CHOOSE(F$3,A140+24,A139)</f>
        <v>40878</v>
      </c>
      <c r="W139" s="37" t="n">
        <f aca="false">V139-C$3</f>
        <v>3948</v>
      </c>
      <c r="X139" s="105" t="n">
        <f aca="false">VLOOKUP($A139,[1]!Table,MATCH(X$4,[1]!Curves,0))</f>
        <v>0.061224823378827</v>
      </c>
      <c r="Y139" s="106" t="n">
        <f aca="false">1/(1+CHOOSE(F$3,(X140+($K$3/10000))/2,(X139+($K$3/10000))/2))^(2*W139/365.25)</f>
        <v>0.521078809453337</v>
      </c>
      <c r="Z139" s="37" t="n">
        <f aca="false">IF(AND(mthbeg&lt;=A139,mthend&gt;=A139),1,0)</f>
        <v>0</v>
      </c>
      <c r="AA139" s="37" t="n">
        <f aca="false">U139*Z139</f>
        <v>0</v>
      </c>
      <c r="AC139" s="90" t="n">
        <f aca="false">F139*G139</f>
        <v>0</v>
      </c>
      <c r="AD139" s="90" t="n">
        <f aca="false">$F139*H139</f>
        <v>0</v>
      </c>
      <c r="AE139" s="90" t="n">
        <f aca="false">$F139*I139</f>
        <v>0</v>
      </c>
      <c r="AF139" s="90" t="n">
        <f aca="false">$F139*J139</f>
        <v>0</v>
      </c>
      <c r="AG139" s="90" t="n">
        <f aca="false">$F139*K139</f>
        <v>0</v>
      </c>
      <c r="AH139" s="90" t="n">
        <f aca="false">$F139*L139</f>
        <v>0</v>
      </c>
      <c r="AI139" s="90" t="n">
        <f aca="false">$F139*M139</f>
        <v>0</v>
      </c>
      <c r="AJ139" s="90" t="n">
        <f aca="false">$F139*N139</f>
        <v>0</v>
      </c>
      <c r="AK139" s="90" t="n">
        <f aca="false">F139*O139</f>
        <v>0</v>
      </c>
      <c r="AL139" s="94"/>
      <c r="AM139" s="90" t="n">
        <f aca="false">-CHOOSE($G$3,AC139-AE139,AE139-AC139)</f>
        <v>-0</v>
      </c>
      <c r="AN139" s="90" t="n">
        <f aca="false">-CHOOSE($G$3,AF139-AH139,AH139-AF139)</f>
        <v>-0</v>
      </c>
      <c r="AO139" s="90" t="n">
        <f aca="false">-CHOOSE($G$3,AI139-AL139,AK139-AI139)</f>
        <v>-0</v>
      </c>
      <c r="AP139" s="107" t="n">
        <f aca="false">SUM(AM139:AO139)</f>
        <v>0</v>
      </c>
      <c r="AR139" s="90" t="n">
        <f aca="false">-CHOOSE($G$3,AD139-AC139,AC139-AD139)</f>
        <v>-0</v>
      </c>
      <c r="AS139" s="90" t="n">
        <f aca="false">-CHOOSE($G$3,AG139-AF139,AF139-AG139)</f>
        <v>-0</v>
      </c>
      <c r="AT139" s="90" t="n">
        <f aca="false">-CHOOSE($G$3,AJ139-AI139,AI139-AJ139:AJ140)</f>
        <v>-0</v>
      </c>
      <c r="AU139" s="107" t="n">
        <f aca="false">AR139+AS139+AT139</f>
        <v>-0</v>
      </c>
      <c r="AV139" s="107"/>
      <c r="AW139" s="91" t="n">
        <f aca="false">AU139+AP139</f>
        <v>0</v>
      </c>
      <c r="AY139" s="91" t="n">
        <f aca="false">AK139+AH139+AE139</f>
        <v>0</v>
      </c>
      <c r="AZ139" s="113"/>
      <c r="BA139" s="118" t="n">
        <f aca="false">'EO9904.1'!AW139</f>
        <v>0</v>
      </c>
      <c r="BB139" s="118" t="n">
        <f aca="false">AW139-BA139</f>
        <v>0</v>
      </c>
      <c r="BC139" s="108"/>
      <c r="BD139" s="138" t="n">
        <f aca="false">A139</f>
        <v>40878</v>
      </c>
      <c r="BE139" s="119" t="n">
        <f aca="false">MONTH(BD139)</f>
        <v>12</v>
      </c>
      <c r="BF139" s="139" t="n">
        <f aca="false">VLOOKUP($BE$10:$BE$369,$BS$7:$BU$18,2)</f>
        <v>668.964</v>
      </c>
      <c r="BG139" s="140" t="n">
        <f aca="false">VLOOKUP($BE$10:$BE$369,$BS$7:$BU$18,3)</f>
        <v>9251.2415</v>
      </c>
      <c r="BH139" s="141" t="n">
        <f aca="false">BF139/BG139</f>
        <v>0.0723107271602411</v>
      </c>
      <c r="BI139" s="36" t="n">
        <f aca="false">BI127</f>
        <v>0.0779</v>
      </c>
      <c r="BJ139" s="36" t="n">
        <f aca="false">BH139/BI139</f>
        <v>0.928250669579475</v>
      </c>
      <c r="BK139" s="31" t="n">
        <v>2.115</v>
      </c>
      <c r="BL139" s="142" t="n">
        <f aca="false">MAX((BJ139*BK139),BK139)</f>
        <v>2.115</v>
      </c>
    </row>
    <row r="140" customFormat="false" ht="12.75" hidden="false" customHeight="false" outlineLevel="0" collapsed="false">
      <c r="A140" s="25" t="n">
        <f aca="false">EDATE(A139,1)</f>
        <v>40909</v>
      </c>
      <c r="B140" s="114" t="n">
        <f aca="false">'EO9904.1 floor'!B140</f>
        <v>0</v>
      </c>
      <c r="C140" s="110"/>
      <c r="D140" s="97" t="n">
        <f aca="false">B140+C140</f>
        <v>0</v>
      </c>
      <c r="E140" s="86" t="n">
        <f aca="false">IF(Z140=0,0,IF(AND(Z140=1,$H$3=1),D140*U140,IF($H$3=2,D140,"N/A")))</f>
        <v>0</v>
      </c>
      <c r="F140" s="86" t="n">
        <f aca="false">E140*Y140</f>
        <v>0</v>
      </c>
      <c r="G140" s="98" t="n">
        <f aca="false">VLOOKUP($A140,[1]!Table,MATCH(G$4,[1]!Curves,0))</f>
        <v>5.188</v>
      </c>
      <c r="H140" s="115" t="n">
        <f aca="false">G140</f>
        <v>5.188</v>
      </c>
      <c r="I140" s="116" t="n">
        <f aca="false">BL140</f>
        <v>2.115</v>
      </c>
      <c r="J140" s="98" t="n">
        <f aca="false">VLOOKUP($A140,[1]!Table,MATCH(J$4,[1]!Curves,0))</f>
        <v>0.0235</v>
      </c>
      <c r="K140" s="115" t="n">
        <f aca="false">J140</f>
        <v>0.0235</v>
      </c>
      <c r="L140" s="103" t="n">
        <f aca="false">L139</f>
        <v>0</v>
      </c>
      <c r="M140" s="98" t="n">
        <f aca="false">VLOOKUP($A140,[1]!Table,MATCH(M$4,[1]!Curves,0))</f>
        <v>0.015</v>
      </c>
      <c r="N140" s="115" t="n">
        <f aca="false">M140</f>
        <v>0.015</v>
      </c>
      <c r="O140" s="103" t="n">
        <f aca="false">O139</f>
        <v>0</v>
      </c>
      <c r="P140" s="102"/>
      <c r="Q140" s="103" t="n">
        <f aca="false">M140+J140+G140</f>
        <v>5.2265</v>
      </c>
      <c r="R140" s="103" t="n">
        <f aca="false">N140+K140+H140</f>
        <v>5.2265</v>
      </c>
      <c r="S140" s="103" t="n">
        <f aca="false">O140+L140+I140</f>
        <v>2.115</v>
      </c>
      <c r="T140" s="102"/>
      <c r="U140" s="37" t="n">
        <f aca="false">A141-A140</f>
        <v>31</v>
      </c>
      <c r="V140" s="104" t="n">
        <f aca="false">CHOOSE(F$3,A141+24,A140)</f>
        <v>40909</v>
      </c>
      <c r="W140" s="37" t="n">
        <f aca="false">V140-C$3</f>
        <v>3979</v>
      </c>
      <c r="X140" s="105" t="n">
        <f aca="false">VLOOKUP($A140,[1]!Table,MATCH(X$4,[1]!Curves,0))</f>
        <v>0.061253609551585</v>
      </c>
      <c r="Y140" s="106" t="n">
        <f aca="false">1/(1+CHOOSE(F$3,(X141+($K$3/10000))/2,(X140+($K$3/10000))/2))^(2*W140/365.25)</f>
        <v>0.518260810805268</v>
      </c>
      <c r="Z140" s="37" t="n">
        <f aca="false">IF(AND(mthbeg&lt;=A140,mthend&gt;=A140),1,0)</f>
        <v>0</v>
      </c>
      <c r="AA140" s="37" t="n">
        <f aca="false">U140*Z140</f>
        <v>0</v>
      </c>
      <c r="AC140" s="90" t="n">
        <f aca="false">F140*G140</f>
        <v>0</v>
      </c>
      <c r="AD140" s="90" t="n">
        <f aca="false">$F140*H140</f>
        <v>0</v>
      </c>
      <c r="AE140" s="90" t="n">
        <f aca="false">$F140*I140</f>
        <v>0</v>
      </c>
      <c r="AF140" s="90" t="n">
        <f aca="false">$F140*J140</f>
        <v>0</v>
      </c>
      <c r="AG140" s="90" t="n">
        <f aca="false">$F140*K140</f>
        <v>0</v>
      </c>
      <c r="AH140" s="90" t="n">
        <f aca="false">$F140*L140</f>
        <v>0</v>
      </c>
      <c r="AI140" s="90" t="n">
        <f aca="false">$F140*M140</f>
        <v>0</v>
      </c>
      <c r="AJ140" s="90" t="n">
        <f aca="false">$F140*N140</f>
        <v>0</v>
      </c>
      <c r="AK140" s="90" t="n">
        <f aca="false">F140*O140</f>
        <v>0</v>
      </c>
      <c r="AL140" s="94"/>
      <c r="AM140" s="90" t="n">
        <f aca="false">-CHOOSE($G$3,AC140-AE140,AE140-AC140)</f>
        <v>-0</v>
      </c>
      <c r="AN140" s="90" t="n">
        <f aca="false">-CHOOSE($G$3,AF140-AH140,AH140-AF140)</f>
        <v>-0</v>
      </c>
      <c r="AO140" s="90" t="n">
        <f aca="false">-CHOOSE($G$3,AI140-AL140,AK140-AI140)</f>
        <v>-0</v>
      </c>
      <c r="AP140" s="107" t="n">
        <f aca="false">SUM(AM140:AO140)</f>
        <v>0</v>
      </c>
      <c r="AR140" s="90" t="n">
        <f aca="false">-CHOOSE($G$3,AD140-AC140,AC140-AD140)</f>
        <v>-0</v>
      </c>
      <c r="AS140" s="90" t="n">
        <f aca="false">-CHOOSE($G$3,AG140-AF140,AF140-AG140)</f>
        <v>-0</v>
      </c>
      <c r="AT140" s="90" t="n">
        <f aca="false">-CHOOSE($G$3,AJ140-AI140,AI140-AJ140:AJ141)</f>
        <v>-0</v>
      </c>
      <c r="AU140" s="107" t="n">
        <f aca="false">AR140+AS140+AT140</f>
        <v>-0</v>
      </c>
      <c r="AV140" s="107"/>
      <c r="AW140" s="91" t="n">
        <f aca="false">AU140+AP140</f>
        <v>0</v>
      </c>
      <c r="AY140" s="91" t="n">
        <f aca="false">AK140+AH140+AE140</f>
        <v>0</v>
      </c>
      <c r="AZ140" s="113"/>
      <c r="BA140" s="118" t="n">
        <f aca="false">'EO9904.1'!AW140</f>
        <v>0</v>
      </c>
      <c r="BB140" s="118" t="n">
        <f aca="false">AW140-BA140</f>
        <v>0</v>
      </c>
      <c r="BC140" s="108"/>
      <c r="BD140" s="138" t="n">
        <f aca="false">A140</f>
        <v>40909</v>
      </c>
      <c r="BE140" s="119" t="n">
        <f aca="false">MONTH(BD140)</f>
        <v>1</v>
      </c>
      <c r="BF140" s="139" t="n">
        <f aca="false">VLOOKUP($BE$10:$BE$369,$BS$7:$BU$18,2)</f>
        <v>682.4905</v>
      </c>
      <c r="BG140" s="140" t="n">
        <f aca="false">VLOOKUP($BE$10:$BE$369,$BS$7:$BU$18,3)</f>
        <v>9457.078</v>
      </c>
      <c r="BH140" s="141" t="n">
        <f aca="false">BF140/BG140</f>
        <v>0.0721671641071375</v>
      </c>
      <c r="BI140" s="36" t="n">
        <f aca="false">BI128</f>
        <v>0.0779</v>
      </c>
      <c r="BJ140" s="36" t="n">
        <f aca="false">BH140/BI140</f>
        <v>0.926407754905488</v>
      </c>
      <c r="BK140" s="31" t="n">
        <v>2.115</v>
      </c>
      <c r="BL140" s="142" t="n">
        <f aca="false">MAX((BJ140*BK140),BK140)</f>
        <v>2.115</v>
      </c>
    </row>
    <row r="141" customFormat="false" ht="12.75" hidden="false" customHeight="false" outlineLevel="0" collapsed="false">
      <c r="A141" s="25" t="n">
        <f aca="false">EDATE(A140,1)</f>
        <v>40940</v>
      </c>
      <c r="B141" s="114" t="n">
        <f aca="false">'EO9904.1 floor'!B141</f>
        <v>0</v>
      </c>
      <c r="C141" s="110"/>
      <c r="D141" s="97" t="n">
        <f aca="false">B141+C141</f>
        <v>0</v>
      </c>
      <c r="E141" s="86" t="n">
        <f aca="false">IF(Z141=0,0,IF(AND(Z141=1,$H$3=1),D141*U141,IF($H$3=2,D141,"N/A")))</f>
        <v>0</v>
      </c>
      <c r="F141" s="86" t="n">
        <f aca="false">E141*Y141</f>
        <v>0</v>
      </c>
      <c r="G141" s="98" t="n">
        <f aca="false">VLOOKUP($A141,[1]!Table,MATCH(G$4,[1]!Curves,0))</f>
        <v>5.068</v>
      </c>
      <c r="H141" s="115" t="n">
        <f aca="false">G141</f>
        <v>5.068</v>
      </c>
      <c r="I141" s="116" t="n">
        <f aca="false">BL141</f>
        <v>2.26151966918453</v>
      </c>
      <c r="J141" s="98" t="n">
        <f aca="false">VLOOKUP($A141,[1]!Table,MATCH(J$4,[1]!Curves,0))</f>
        <v>0.0235</v>
      </c>
      <c r="K141" s="115" t="n">
        <f aca="false">J141</f>
        <v>0.0235</v>
      </c>
      <c r="L141" s="103" t="n">
        <f aca="false">L140</f>
        <v>0</v>
      </c>
      <c r="M141" s="98" t="n">
        <f aca="false">VLOOKUP($A141,[1]!Table,MATCH(M$4,[1]!Curves,0))</f>
        <v>0.015</v>
      </c>
      <c r="N141" s="115" t="n">
        <f aca="false">M141</f>
        <v>0.015</v>
      </c>
      <c r="O141" s="103" t="n">
        <f aca="false">O140</f>
        <v>0</v>
      </c>
      <c r="P141" s="102"/>
      <c r="Q141" s="103" t="n">
        <f aca="false">M141+J141+G141</f>
        <v>5.1065</v>
      </c>
      <c r="R141" s="103" t="n">
        <f aca="false">N141+K141+H141</f>
        <v>5.1065</v>
      </c>
      <c r="S141" s="103" t="n">
        <f aca="false">O141+L141+I141</f>
        <v>2.26151966918453</v>
      </c>
      <c r="T141" s="102"/>
      <c r="U141" s="37" t="n">
        <f aca="false">A142-A141</f>
        <v>29</v>
      </c>
      <c r="V141" s="104" t="n">
        <f aca="false">CHOOSE(F$3,A142+24,A141)</f>
        <v>40940</v>
      </c>
      <c r="W141" s="37" t="n">
        <f aca="false">V141-C$3</f>
        <v>4010</v>
      </c>
      <c r="X141" s="105" t="n">
        <f aca="false">VLOOKUP($A141,[1]!Table,MATCH(X$4,[1]!Curves,0))</f>
        <v>0.061282395724616</v>
      </c>
      <c r="Y141" s="106" t="n">
        <f aca="false">1/(1+CHOOSE(F$3,(X142+($K$3/10000))/2,(X141+($K$3/10000))/2))^(2*W141/365.25)</f>
        <v>0.515455610247137</v>
      </c>
      <c r="Z141" s="37" t="n">
        <f aca="false">IF(AND(mthbeg&lt;=A141,mthend&gt;=A141),1,0)</f>
        <v>0</v>
      </c>
      <c r="AA141" s="37" t="n">
        <f aca="false">U141*Z141</f>
        <v>0</v>
      </c>
      <c r="AC141" s="90" t="n">
        <f aca="false">F141*G141</f>
        <v>0</v>
      </c>
      <c r="AD141" s="90" t="n">
        <f aca="false">$F141*H141</f>
        <v>0</v>
      </c>
      <c r="AE141" s="90" t="n">
        <f aca="false">$F141*I141</f>
        <v>0</v>
      </c>
      <c r="AF141" s="90" t="n">
        <f aca="false">$F141*J141</f>
        <v>0</v>
      </c>
      <c r="AG141" s="90" t="n">
        <f aca="false">$F141*K141</f>
        <v>0</v>
      </c>
      <c r="AH141" s="90" t="n">
        <f aca="false">$F141*L141</f>
        <v>0</v>
      </c>
      <c r="AI141" s="90" t="n">
        <f aca="false">$F141*M141</f>
        <v>0</v>
      </c>
      <c r="AJ141" s="90" t="n">
        <f aca="false">$F141*N141</f>
        <v>0</v>
      </c>
      <c r="AK141" s="90" t="n">
        <f aca="false">F141*O141</f>
        <v>0</v>
      </c>
      <c r="AL141" s="94"/>
      <c r="AM141" s="90" t="n">
        <f aca="false">-CHOOSE($G$3,AC141-AE141,AE141-AC141)</f>
        <v>-0</v>
      </c>
      <c r="AN141" s="90" t="n">
        <f aca="false">-CHOOSE($G$3,AF141-AH141,AH141-AF141)</f>
        <v>-0</v>
      </c>
      <c r="AO141" s="90" t="n">
        <f aca="false">-CHOOSE($G$3,AI141-AL141,AK141-AI141)</f>
        <v>-0</v>
      </c>
      <c r="AP141" s="107" t="n">
        <f aca="false">SUM(AM141:AO141)</f>
        <v>0</v>
      </c>
      <c r="AR141" s="90" t="n">
        <f aca="false">-CHOOSE($G$3,AD141-AC141,AC141-AD141)</f>
        <v>-0</v>
      </c>
      <c r="AS141" s="90" t="n">
        <f aca="false">-CHOOSE($G$3,AG141-AF141,AF141-AG141)</f>
        <v>-0</v>
      </c>
      <c r="AT141" s="90" t="n">
        <f aca="false">-CHOOSE($G$3,AJ141-AI141,AI141-AJ141:AJ142)</f>
        <v>-0</v>
      </c>
      <c r="AU141" s="107" t="n">
        <f aca="false">AR141+AS141+AT141</f>
        <v>-0</v>
      </c>
      <c r="AV141" s="107"/>
      <c r="AW141" s="91" t="n">
        <f aca="false">AU141+AP141</f>
        <v>0</v>
      </c>
      <c r="AY141" s="91" t="n">
        <f aca="false">AK141+AH141+AE141</f>
        <v>0</v>
      </c>
      <c r="AZ141" s="113"/>
      <c r="BA141" s="118" t="n">
        <f aca="false">'EO9904.1'!AW141</f>
        <v>0</v>
      </c>
      <c r="BB141" s="118" t="n">
        <f aca="false">AW141-BA141</f>
        <v>0</v>
      </c>
      <c r="BC141" s="108"/>
      <c r="BD141" s="138" t="n">
        <f aca="false">A141</f>
        <v>40940</v>
      </c>
      <c r="BE141" s="119" t="n">
        <f aca="false">MONTH(BD141)</f>
        <v>2</v>
      </c>
      <c r="BF141" s="139" t="n">
        <f aca="false">VLOOKUP($BE$10:$BE$369,$BS$7:$BU$18,2)</f>
        <v>627.083</v>
      </c>
      <c r="BG141" s="140" t="n">
        <f aca="false">VLOOKUP($BE$10:$BE$369,$BS$7:$BU$18,3)</f>
        <v>8701.1195</v>
      </c>
      <c r="BH141" s="141" t="n">
        <f aca="false">BF141/BG141</f>
        <v>0.0720692320108924</v>
      </c>
      <c r="BI141" s="36" t="n">
        <f aca="false">BI129</f>
        <v>0.0674</v>
      </c>
      <c r="BJ141" s="36" t="n">
        <f aca="false">BH141/BI141</f>
        <v>1.06927643933075</v>
      </c>
      <c r="BK141" s="31" t="n">
        <v>2.115</v>
      </c>
      <c r="BL141" s="142" t="n">
        <f aca="false">MAX((BJ141*BK141),BK141)</f>
        <v>2.26151966918453</v>
      </c>
    </row>
    <row r="142" customFormat="false" ht="12.75" hidden="false" customHeight="false" outlineLevel="0" collapsed="false">
      <c r="A142" s="25" t="n">
        <f aca="false">EDATE(A141,1)</f>
        <v>40969</v>
      </c>
      <c r="B142" s="114" t="n">
        <f aca="false">'EO9904.1 floor'!B142</f>
        <v>0</v>
      </c>
      <c r="C142" s="110"/>
      <c r="D142" s="97" t="n">
        <f aca="false">B142+C142</f>
        <v>0</v>
      </c>
      <c r="E142" s="86" t="n">
        <f aca="false">IF(Z142=0,0,IF(AND(Z142=1,$H$3=1),D142*U142,IF($H$3=2,D142,"N/A")))</f>
        <v>0</v>
      </c>
      <c r="F142" s="86" t="n">
        <f aca="false">E142*Y142</f>
        <v>0</v>
      </c>
      <c r="G142" s="98" t="n">
        <f aca="false">VLOOKUP($A142,[1]!Table,MATCH(G$4,[1]!Curves,0))</f>
        <v>4.943</v>
      </c>
      <c r="H142" s="115" t="n">
        <f aca="false">G142</f>
        <v>4.943</v>
      </c>
      <c r="I142" s="116" t="n">
        <f aca="false">BL142</f>
        <v>2.13524532991486</v>
      </c>
      <c r="J142" s="98" t="n">
        <f aca="false">VLOOKUP($A142,[1]!Table,MATCH(J$4,[1]!Curves,0))</f>
        <v>0.0235</v>
      </c>
      <c r="K142" s="115" t="n">
        <f aca="false">J142</f>
        <v>0.0235</v>
      </c>
      <c r="L142" s="103" t="n">
        <f aca="false">L141</f>
        <v>0</v>
      </c>
      <c r="M142" s="98" t="n">
        <f aca="false">VLOOKUP($A142,[1]!Table,MATCH(M$4,[1]!Curves,0))</f>
        <v>0.015</v>
      </c>
      <c r="N142" s="115" t="n">
        <f aca="false">M142</f>
        <v>0.015</v>
      </c>
      <c r="O142" s="103" t="n">
        <f aca="false">O141</f>
        <v>0</v>
      </c>
      <c r="P142" s="102"/>
      <c r="Q142" s="103" t="n">
        <f aca="false">M142+J142+G142</f>
        <v>4.9815</v>
      </c>
      <c r="R142" s="103" t="n">
        <f aca="false">N142+K142+H142</f>
        <v>4.9815</v>
      </c>
      <c r="S142" s="103" t="n">
        <f aca="false">O142+L142+I142</f>
        <v>2.13524532991486</v>
      </c>
      <c r="T142" s="102"/>
      <c r="U142" s="37" t="n">
        <f aca="false">A143-A142</f>
        <v>31</v>
      </c>
      <c r="V142" s="104" t="n">
        <f aca="false">CHOOSE(F$3,A143+24,A142)</f>
        <v>40969</v>
      </c>
      <c r="W142" s="37" t="n">
        <f aca="false">V142-C$3</f>
        <v>4039</v>
      </c>
      <c r="X142" s="105" t="n">
        <f aca="false">VLOOKUP($A142,[1]!Table,MATCH(X$4,[1]!Curves,0))</f>
        <v>0.061309324725444</v>
      </c>
      <c r="Y142" s="106" t="n">
        <f aca="false">1/(1+CHOOSE(F$3,(X143+($K$3/10000))/2,(X142+($K$3/10000))/2))^(2*W142/365.25)</f>
        <v>0.512842938728538</v>
      </c>
      <c r="Z142" s="37" t="n">
        <f aca="false">IF(AND(mthbeg&lt;=A142,mthend&gt;=A142),1,0)</f>
        <v>0</v>
      </c>
      <c r="AA142" s="37" t="n">
        <f aca="false">U142*Z142</f>
        <v>0</v>
      </c>
      <c r="AC142" s="90" t="n">
        <f aca="false">F142*G142</f>
        <v>0</v>
      </c>
      <c r="AD142" s="90" t="n">
        <f aca="false">$F142*H142</f>
        <v>0</v>
      </c>
      <c r="AE142" s="90" t="n">
        <f aca="false">$F142*I142</f>
        <v>0</v>
      </c>
      <c r="AF142" s="90" t="n">
        <f aca="false">$F142*J142</f>
        <v>0</v>
      </c>
      <c r="AG142" s="90" t="n">
        <f aca="false">$F142*K142</f>
        <v>0</v>
      </c>
      <c r="AH142" s="90" t="n">
        <f aca="false">$F142*L142</f>
        <v>0</v>
      </c>
      <c r="AI142" s="90" t="n">
        <f aca="false">$F142*M142</f>
        <v>0</v>
      </c>
      <c r="AJ142" s="90" t="n">
        <f aca="false">$F142*N142</f>
        <v>0</v>
      </c>
      <c r="AK142" s="90" t="n">
        <f aca="false">F142*O142</f>
        <v>0</v>
      </c>
      <c r="AL142" s="94"/>
      <c r="AM142" s="90" t="n">
        <f aca="false">-CHOOSE($G$3,AC142-AE142,AE142-AC142)</f>
        <v>-0</v>
      </c>
      <c r="AN142" s="90" t="n">
        <f aca="false">-CHOOSE($G$3,AF142-AH142,AH142-AF142)</f>
        <v>-0</v>
      </c>
      <c r="AO142" s="90" t="n">
        <f aca="false">-CHOOSE($G$3,AI142-AL142,AK142-AI142)</f>
        <v>-0</v>
      </c>
      <c r="AP142" s="107" t="n">
        <f aca="false">SUM(AM142:AO142)</f>
        <v>0</v>
      </c>
      <c r="AR142" s="90" t="n">
        <f aca="false">-CHOOSE($G$3,AD142-AC142,AC142-AD142)</f>
        <v>-0</v>
      </c>
      <c r="AS142" s="90" t="n">
        <f aca="false">-CHOOSE($G$3,AG142-AF142,AF142-AG142)</f>
        <v>-0</v>
      </c>
      <c r="AT142" s="90" t="n">
        <f aca="false">-CHOOSE($G$3,AJ142-AI142,AI142-AJ142:AJ143)</f>
        <v>-0</v>
      </c>
      <c r="AU142" s="107" t="n">
        <f aca="false">AR142+AS142+AT142</f>
        <v>-0</v>
      </c>
      <c r="AV142" s="107"/>
      <c r="AW142" s="91" t="n">
        <f aca="false">AU142+AP142</f>
        <v>0</v>
      </c>
      <c r="AY142" s="91" t="n">
        <f aca="false">AK142+AH142+AE142</f>
        <v>0</v>
      </c>
      <c r="AZ142" s="113"/>
      <c r="BA142" s="118" t="n">
        <f aca="false">'EO9904.1'!AW142</f>
        <v>0</v>
      </c>
      <c r="BB142" s="118" t="n">
        <f aca="false">AW142-BA142</f>
        <v>0</v>
      </c>
      <c r="BC142" s="108"/>
      <c r="BD142" s="138" t="n">
        <f aca="false">A142</f>
        <v>40969</v>
      </c>
      <c r="BE142" s="119" t="n">
        <f aca="false">MONTH(BD142)</f>
        <v>3</v>
      </c>
      <c r="BF142" s="139" t="n">
        <f aca="false">VLOOKUP($BE$10:$BE$369,$BS$7:$BU$18,2)</f>
        <v>669.6575</v>
      </c>
      <c r="BG142" s="140" t="n">
        <f aca="false">VLOOKUP($BE$10:$BE$369,$BS$7:$BU$18,3)</f>
        <v>9290.03</v>
      </c>
      <c r="BH142" s="141" t="n">
        <f aca="false">BF142/BG142</f>
        <v>0.0720834593645015</v>
      </c>
      <c r="BI142" s="36" t="n">
        <f aca="false">BI130</f>
        <v>0.0714</v>
      </c>
      <c r="BJ142" s="36" t="n">
        <f aca="false">BH142/BI142</f>
        <v>1.00957226000702</v>
      </c>
      <c r="BK142" s="31" t="n">
        <v>2.115</v>
      </c>
      <c r="BL142" s="142" t="n">
        <f aca="false">MAX((BJ142*BK142),BK142)</f>
        <v>2.13524532991486</v>
      </c>
    </row>
    <row r="143" customFormat="false" ht="12.75" hidden="false" customHeight="false" outlineLevel="0" collapsed="false">
      <c r="A143" s="25" t="n">
        <f aca="false">EDATE(A142,1)</f>
        <v>41000</v>
      </c>
      <c r="B143" s="114" t="n">
        <f aca="false">'EO9904.1 floor'!B143</f>
        <v>0</v>
      </c>
      <c r="C143" s="110"/>
      <c r="D143" s="97" t="n">
        <f aca="false">B143+C143</f>
        <v>0</v>
      </c>
      <c r="E143" s="86" t="n">
        <f aca="false">IF(Z143=0,0,IF(AND(Z143=1,$H$3=1),D143*U143,IF($H$3=2,D143,"N/A")))</f>
        <v>0</v>
      </c>
      <c r="F143" s="86" t="n">
        <f aca="false">E143*Y143</f>
        <v>0</v>
      </c>
      <c r="G143" s="98" t="n">
        <f aca="false">VLOOKUP($A143,[1]!Table,MATCH(G$4,[1]!Curves,0))</f>
        <v>4.813</v>
      </c>
      <c r="H143" s="115" t="n">
        <f aca="false">G143</f>
        <v>4.813</v>
      </c>
      <c r="I143" s="116" t="n">
        <f aca="false">BL143</f>
        <v>2.115</v>
      </c>
      <c r="J143" s="98" t="n">
        <f aca="false">VLOOKUP($A143,[1]!Table,MATCH(J$4,[1]!Curves,0))</f>
        <v>0.013</v>
      </c>
      <c r="K143" s="115" t="n">
        <f aca="false">J143</f>
        <v>0.013</v>
      </c>
      <c r="L143" s="103" t="n">
        <f aca="false">L142</f>
        <v>0</v>
      </c>
      <c r="M143" s="98" t="n">
        <f aca="false">VLOOKUP($A143,[1]!Table,MATCH(M$4,[1]!Curves,0))</f>
        <v>0.01</v>
      </c>
      <c r="N143" s="115" t="n">
        <f aca="false">M143</f>
        <v>0.01</v>
      </c>
      <c r="O143" s="103" t="n">
        <f aca="false">O142</f>
        <v>0</v>
      </c>
      <c r="P143" s="102"/>
      <c r="Q143" s="103" t="n">
        <f aca="false">M143+J143+G143</f>
        <v>4.836</v>
      </c>
      <c r="R143" s="103" t="n">
        <f aca="false">N143+K143+H143</f>
        <v>4.836</v>
      </c>
      <c r="S143" s="103" t="n">
        <f aca="false">O143+L143+I143</f>
        <v>2.115</v>
      </c>
      <c r="T143" s="102"/>
      <c r="U143" s="37" t="n">
        <f aca="false">A144-A143</f>
        <v>30</v>
      </c>
      <c r="V143" s="104" t="n">
        <f aca="false">CHOOSE(F$3,A144+24,A143)</f>
        <v>41000</v>
      </c>
      <c r="W143" s="37" t="n">
        <f aca="false">V143-C$3</f>
        <v>4070</v>
      </c>
      <c r="X143" s="105" t="n">
        <f aca="false">VLOOKUP($A143,[1]!Table,MATCH(X$4,[1]!Curves,0))</f>
        <v>0.06133811089901</v>
      </c>
      <c r="Y143" s="106" t="n">
        <f aca="false">1/(1+CHOOSE(F$3,(X144+($K$3/10000))/2,(X143+($K$3/10000))/2))^(2*W143/365.25)</f>
        <v>0.51006238735902</v>
      </c>
      <c r="Z143" s="37" t="n">
        <f aca="false">IF(AND(mthbeg&lt;=A143,mthend&gt;=A143),1,0)</f>
        <v>0</v>
      </c>
      <c r="AA143" s="37" t="n">
        <f aca="false">U143*Z143</f>
        <v>0</v>
      </c>
      <c r="AC143" s="90" t="n">
        <f aca="false">F143*G143</f>
        <v>0</v>
      </c>
      <c r="AD143" s="90" t="n">
        <f aca="false">$F143*H143</f>
        <v>0</v>
      </c>
      <c r="AE143" s="90" t="n">
        <f aca="false">$F143*I143</f>
        <v>0</v>
      </c>
      <c r="AF143" s="90" t="n">
        <f aca="false">$F143*J143</f>
        <v>0</v>
      </c>
      <c r="AG143" s="90" t="n">
        <f aca="false">$F143*K143</f>
        <v>0</v>
      </c>
      <c r="AH143" s="90" t="n">
        <f aca="false">$F143*L143</f>
        <v>0</v>
      </c>
      <c r="AI143" s="90" t="n">
        <f aca="false">$F143*M143</f>
        <v>0</v>
      </c>
      <c r="AJ143" s="90" t="n">
        <f aca="false">$F143*N143</f>
        <v>0</v>
      </c>
      <c r="AK143" s="90" t="n">
        <f aca="false">F143*O143</f>
        <v>0</v>
      </c>
      <c r="AL143" s="94"/>
      <c r="AM143" s="90" t="n">
        <f aca="false">-CHOOSE($G$3,AC143-AE143,AE143-AC143)</f>
        <v>-0</v>
      </c>
      <c r="AN143" s="90" t="n">
        <f aca="false">-CHOOSE($G$3,AF143-AH143,AH143-AF143)</f>
        <v>-0</v>
      </c>
      <c r="AO143" s="90" t="n">
        <f aca="false">-CHOOSE($G$3,AI143-AL143,AK143-AI143)</f>
        <v>-0</v>
      </c>
      <c r="AP143" s="107" t="n">
        <f aca="false">SUM(AM143:AO143)</f>
        <v>0</v>
      </c>
      <c r="AR143" s="90" t="n">
        <f aca="false">-CHOOSE($G$3,AD143-AC143,AC143-AD143)</f>
        <v>-0</v>
      </c>
      <c r="AS143" s="90" t="n">
        <f aca="false">-CHOOSE($G$3,AG143-AF143,AF143-AG143)</f>
        <v>-0</v>
      </c>
      <c r="AT143" s="90" t="n">
        <f aca="false">-CHOOSE($G$3,AJ143-AI143,AI143-AJ143:AJ144)</f>
        <v>-0</v>
      </c>
      <c r="AU143" s="107" t="n">
        <f aca="false">AR143+AS143+AT143</f>
        <v>-0</v>
      </c>
      <c r="AV143" s="107"/>
      <c r="AW143" s="91" t="n">
        <f aca="false">AU143+AP143</f>
        <v>0</v>
      </c>
      <c r="AY143" s="91" t="n">
        <f aca="false">AK143+AH143+AE143</f>
        <v>0</v>
      </c>
      <c r="AZ143" s="113"/>
      <c r="BA143" s="118" t="n">
        <f aca="false">'EO9904.1'!AW143</f>
        <v>0</v>
      </c>
      <c r="BB143" s="118" t="n">
        <f aca="false">AW143-BA143</f>
        <v>0</v>
      </c>
      <c r="BC143" s="108"/>
      <c r="BD143" s="138" t="n">
        <f aca="false">A143</f>
        <v>41000</v>
      </c>
      <c r="BE143" s="119" t="n">
        <f aca="false">MONTH(BD143)</f>
        <v>4</v>
      </c>
      <c r="BF143" s="139" t="n">
        <f aca="false">VLOOKUP($BE$10:$BE$369,$BS$7:$BU$18,2)</f>
        <v>631.2795</v>
      </c>
      <c r="BG143" s="140" t="n">
        <f aca="false">VLOOKUP($BE$10:$BE$369,$BS$7:$BU$18,3)</f>
        <v>8727.106</v>
      </c>
      <c r="BH143" s="141" t="n">
        <f aca="false">BF143/BG143</f>
        <v>0.0723354912842814</v>
      </c>
      <c r="BI143" s="36" t="n">
        <f aca="false">BI131</f>
        <v>0.0749</v>
      </c>
      <c r="BJ143" s="36" t="n">
        <f aca="false">BH143/BI143</f>
        <v>0.965760898321514</v>
      </c>
      <c r="BK143" s="31" t="n">
        <v>2.115</v>
      </c>
      <c r="BL143" s="142" t="n">
        <f aca="false">MAX((BJ143*BK143),BK143)</f>
        <v>2.115</v>
      </c>
    </row>
    <row r="144" customFormat="false" ht="12.75" hidden="false" customHeight="false" outlineLevel="0" collapsed="false">
      <c r="A144" s="25" t="n">
        <f aca="false">EDATE(A143,1)</f>
        <v>41030</v>
      </c>
      <c r="B144" s="114" t="n">
        <f aca="false">'EO9904.1 floor'!B144</f>
        <v>0</v>
      </c>
      <c r="C144" s="110"/>
      <c r="D144" s="97" t="n">
        <f aca="false">B144+C144</f>
        <v>0</v>
      </c>
      <c r="E144" s="86" t="n">
        <f aca="false">IF(Z144=0,0,IF(AND(Z144=1,$H$3=1),D144*U144,IF($H$3=2,D144,"N/A")))</f>
        <v>0</v>
      </c>
      <c r="F144" s="86" t="n">
        <f aca="false">E144*Y144</f>
        <v>0</v>
      </c>
      <c r="G144" s="98" t="n">
        <f aca="false">VLOOKUP($A144,[1]!Table,MATCH(G$4,[1]!Curves,0))</f>
        <v>4.803</v>
      </c>
      <c r="H144" s="115" t="n">
        <f aca="false">G144</f>
        <v>4.803</v>
      </c>
      <c r="I144" s="116" t="n">
        <f aca="false">BL144</f>
        <v>2.15930673749763</v>
      </c>
      <c r="J144" s="98" t="n">
        <f aca="false">VLOOKUP($A144,[1]!Table,MATCH(J$4,[1]!Curves,0))</f>
        <v>0.013</v>
      </c>
      <c r="K144" s="115" t="n">
        <f aca="false">J144</f>
        <v>0.013</v>
      </c>
      <c r="L144" s="103" t="n">
        <f aca="false">L143</f>
        <v>0</v>
      </c>
      <c r="M144" s="98" t="n">
        <f aca="false">VLOOKUP($A144,[1]!Table,MATCH(M$4,[1]!Curves,0))</f>
        <v>0.01</v>
      </c>
      <c r="N144" s="115" t="n">
        <f aca="false">M144</f>
        <v>0.01</v>
      </c>
      <c r="O144" s="103" t="n">
        <f aca="false">O143</f>
        <v>0</v>
      </c>
      <c r="P144" s="102"/>
      <c r="Q144" s="103" t="n">
        <f aca="false">M144+J144+G144</f>
        <v>4.826</v>
      </c>
      <c r="R144" s="103" t="n">
        <f aca="false">N144+K144+H144</f>
        <v>4.826</v>
      </c>
      <c r="S144" s="103" t="n">
        <f aca="false">O144+L144+I144</f>
        <v>2.15930673749763</v>
      </c>
      <c r="T144" s="102"/>
      <c r="U144" s="37" t="n">
        <f aca="false">A145-A144</f>
        <v>31</v>
      </c>
      <c r="V144" s="104" t="n">
        <f aca="false">CHOOSE(F$3,A145+24,A144)</f>
        <v>41030</v>
      </c>
      <c r="W144" s="37" t="n">
        <f aca="false">V144-C$3</f>
        <v>4100</v>
      </c>
      <c r="X144" s="105" t="n">
        <f aca="false">VLOOKUP($A144,[1]!Table,MATCH(X$4,[1]!Curves,0))</f>
        <v>0.061365968486593</v>
      </c>
      <c r="Y144" s="106" t="n">
        <f aca="false">1/(1+CHOOSE(F$3,(X145+($K$3/10000))/2,(X144+($K$3/10000))/2))^(2*W144/365.25)</f>
        <v>0.507383597857385</v>
      </c>
      <c r="Z144" s="37" t="n">
        <f aca="false">IF(AND(mthbeg&lt;=A144,mthend&gt;=A144),1,0)</f>
        <v>0</v>
      </c>
      <c r="AA144" s="37" t="n">
        <f aca="false">U144*Z144</f>
        <v>0</v>
      </c>
      <c r="AC144" s="90" t="n">
        <f aca="false">F144*G144</f>
        <v>0</v>
      </c>
      <c r="AD144" s="90" t="n">
        <f aca="false">$F144*H144</f>
        <v>0</v>
      </c>
      <c r="AE144" s="90" t="n">
        <f aca="false">$F144*I144</f>
        <v>0</v>
      </c>
      <c r="AF144" s="90" t="n">
        <f aca="false">$F144*J144</f>
        <v>0</v>
      </c>
      <c r="AG144" s="90" t="n">
        <f aca="false">$F144*K144</f>
        <v>0</v>
      </c>
      <c r="AH144" s="90" t="n">
        <f aca="false">$F144*L144</f>
        <v>0</v>
      </c>
      <c r="AI144" s="90" t="n">
        <f aca="false">$F144*M144</f>
        <v>0</v>
      </c>
      <c r="AJ144" s="90" t="n">
        <f aca="false">$F144*N144</f>
        <v>0</v>
      </c>
      <c r="AK144" s="90" t="n">
        <f aca="false">F144*O144</f>
        <v>0</v>
      </c>
      <c r="AL144" s="94"/>
      <c r="AM144" s="90" t="n">
        <f aca="false">-CHOOSE($G$3,AC144-AE144,AE144-AC144)</f>
        <v>-0</v>
      </c>
      <c r="AN144" s="90" t="n">
        <f aca="false">-CHOOSE($G$3,AF144-AH144,AH144-AF144)</f>
        <v>-0</v>
      </c>
      <c r="AO144" s="90" t="n">
        <f aca="false">-CHOOSE($G$3,AI144-AL144,AK144-AI144)</f>
        <v>-0</v>
      </c>
      <c r="AP144" s="107" t="n">
        <f aca="false">SUM(AM144:AO144)</f>
        <v>0</v>
      </c>
      <c r="AR144" s="90" t="n">
        <f aca="false">-CHOOSE($G$3,AD144-AC144,AC144-AD144)</f>
        <v>-0</v>
      </c>
      <c r="AS144" s="90" t="n">
        <f aca="false">-CHOOSE($G$3,AG144-AF144,AF144-AG144)</f>
        <v>-0</v>
      </c>
      <c r="AT144" s="90" t="n">
        <f aca="false">-CHOOSE($G$3,AJ144-AI144,AI144-AJ144:AJ145)</f>
        <v>-0</v>
      </c>
      <c r="AU144" s="107" t="n">
        <f aca="false">AR144+AS144+AT144</f>
        <v>-0</v>
      </c>
      <c r="AV144" s="107"/>
      <c r="AW144" s="91" t="n">
        <f aca="false">AU144+AP144</f>
        <v>0</v>
      </c>
      <c r="AY144" s="91" t="n">
        <f aca="false">AK144+AH144+AE144</f>
        <v>0</v>
      </c>
      <c r="AZ144" s="113"/>
      <c r="BA144" s="118" t="n">
        <f aca="false">'EO9904.1'!AW144</f>
        <v>0</v>
      </c>
      <c r="BB144" s="118" t="n">
        <f aca="false">AW144-BA144</f>
        <v>0</v>
      </c>
      <c r="BC144" s="108"/>
      <c r="BD144" s="138" t="n">
        <f aca="false">A144</f>
        <v>41030</v>
      </c>
      <c r="BE144" s="119" t="n">
        <f aca="false">MONTH(BD144)</f>
        <v>5</v>
      </c>
      <c r="BF144" s="139" t="n">
        <f aca="false">VLOOKUP($BE$10:$BE$369,$BS$7:$BU$18,2)</f>
        <v>662.9805</v>
      </c>
      <c r="BG144" s="140" t="n">
        <f aca="false">VLOOKUP($BE$10:$BE$369,$BS$7:$BU$18,3)</f>
        <v>9044.2455</v>
      </c>
      <c r="BH144" s="141" t="n">
        <f aca="false">BF144/BG144</f>
        <v>0.0733041247055932</v>
      </c>
      <c r="BI144" s="36" t="n">
        <f aca="false">BI132</f>
        <v>0.0718</v>
      </c>
      <c r="BJ144" s="36" t="n">
        <f aca="false">BH144/BI144</f>
        <v>1.02094881205562</v>
      </c>
      <c r="BK144" s="31" t="n">
        <v>2.115</v>
      </c>
      <c r="BL144" s="142" t="n">
        <f aca="false">MAX((BJ144*BK144),BK144)</f>
        <v>2.15930673749763</v>
      </c>
    </row>
    <row r="145" customFormat="false" ht="12.75" hidden="false" customHeight="false" outlineLevel="0" collapsed="false">
      <c r="A145" s="25" t="n">
        <f aca="false">EDATE(A144,1)</f>
        <v>41061</v>
      </c>
      <c r="B145" s="114" t="n">
        <f aca="false">'EO9904.1 floor'!B145</f>
        <v>0</v>
      </c>
      <c r="C145" s="110"/>
      <c r="D145" s="97" t="n">
        <f aca="false">B145+C145</f>
        <v>0</v>
      </c>
      <c r="E145" s="86" t="n">
        <f aca="false">IF(Z145=0,0,IF(AND(Z145=1,$H$3=1),D145*U145,IF($H$3=2,D145,"N/A")))</f>
        <v>0</v>
      </c>
      <c r="F145" s="86" t="n">
        <f aca="false">E145*Y145</f>
        <v>0</v>
      </c>
      <c r="G145" s="98" t="n">
        <f aca="false">VLOOKUP($A145,[1]!Table,MATCH(G$4,[1]!Curves,0))</f>
        <v>4.823</v>
      </c>
      <c r="H145" s="115" t="n">
        <f aca="false">G145</f>
        <v>4.823</v>
      </c>
      <c r="I145" s="116" t="n">
        <f aca="false">BL145</f>
        <v>2.88438521922935</v>
      </c>
      <c r="J145" s="98" t="n">
        <f aca="false">VLOOKUP($A145,[1]!Table,MATCH(J$4,[1]!Curves,0))</f>
        <v>0.013</v>
      </c>
      <c r="K145" s="115" t="n">
        <f aca="false">J145</f>
        <v>0.013</v>
      </c>
      <c r="L145" s="103" t="n">
        <f aca="false">L144</f>
        <v>0</v>
      </c>
      <c r="M145" s="98" t="n">
        <f aca="false">VLOOKUP($A145,[1]!Table,MATCH(M$4,[1]!Curves,0))</f>
        <v>0.01</v>
      </c>
      <c r="N145" s="115" t="n">
        <f aca="false">M145</f>
        <v>0.01</v>
      </c>
      <c r="O145" s="103" t="n">
        <f aca="false">O144</f>
        <v>0</v>
      </c>
      <c r="P145" s="102"/>
      <c r="Q145" s="103" t="n">
        <f aca="false">M145+J145+G145</f>
        <v>4.846</v>
      </c>
      <c r="R145" s="103" t="n">
        <f aca="false">N145+K145+H145</f>
        <v>4.846</v>
      </c>
      <c r="S145" s="103" t="n">
        <f aca="false">O145+L145+I145</f>
        <v>2.88438521922935</v>
      </c>
      <c r="T145" s="102"/>
      <c r="U145" s="37" t="n">
        <f aca="false">A146-A145</f>
        <v>30</v>
      </c>
      <c r="V145" s="104" t="n">
        <f aca="false">CHOOSE(F$3,A146+24,A145)</f>
        <v>41061</v>
      </c>
      <c r="W145" s="37" t="n">
        <f aca="false">V145-C$3</f>
        <v>4131</v>
      </c>
      <c r="X145" s="105" t="n">
        <f aca="false">VLOOKUP($A145,[1]!Table,MATCH(X$4,[1]!Curves,0))</f>
        <v>0.061394754660699</v>
      </c>
      <c r="Y145" s="106" t="n">
        <f aca="false">1/(1+CHOOSE(F$3,(X146+($K$3/10000))/2,(X145+($K$3/10000))/2))^(2*W145/365.25)</f>
        <v>0.504627942822824</v>
      </c>
      <c r="Z145" s="37" t="n">
        <f aca="false">IF(AND(mthbeg&lt;=A145,mthend&gt;=A145),1,0)</f>
        <v>0</v>
      </c>
      <c r="AA145" s="37" t="n">
        <f aca="false">U145*Z145</f>
        <v>0</v>
      </c>
      <c r="AC145" s="90" t="n">
        <f aca="false">F145*G145</f>
        <v>0</v>
      </c>
      <c r="AD145" s="90" t="n">
        <f aca="false">$F145*H145</f>
        <v>0</v>
      </c>
      <c r="AE145" s="90" t="n">
        <f aca="false">$F145*I145</f>
        <v>0</v>
      </c>
      <c r="AF145" s="90" t="n">
        <f aca="false">$F145*J145</f>
        <v>0</v>
      </c>
      <c r="AG145" s="90" t="n">
        <f aca="false">$F145*K145</f>
        <v>0</v>
      </c>
      <c r="AH145" s="90" t="n">
        <f aca="false">$F145*L145</f>
        <v>0</v>
      </c>
      <c r="AI145" s="90" t="n">
        <f aca="false">$F145*M145</f>
        <v>0</v>
      </c>
      <c r="AJ145" s="90" t="n">
        <f aca="false">$F145*N145</f>
        <v>0</v>
      </c>
      <c r="AK145" s="90" t="n">
        <f aca="false">F145*O145</f>
        <v>0</v>
      </c>
      <c r="AL145" s="94"/>
      <c r="AM145" s="90" t="n">
        <f aca="false">-CHOOSE($G$3,AC145-AE145,AE145-AC145)</f>
        <v>-0</v>
      </c>
      <c r="AN145" s="90" t="n">
        <f aca="false">-CHOOSE($G$3,AF145-AH145,AH145-AF145)</f>
        <v>-0</v>
      </c>
      <c r="AO145" s="90" t="n">
        <f aca="false">-CHOOSE($G$3,AI145-AL145,AK145-AI145)</f>
        <v>-0</v>
      </c>
      <c r="AP145" s="107" t="n">
        <f aca="false">SUM(AM145:AO145)</f>
        <v>0</v>
      </c>
      <c r="AR145" s="90" t="n">
        <f aca="false">-CHOOSE($G$3,AD145-AC145,AC145-AD145)</f>
        <v>-0</v>
      </c>
      <c r="AS145" s="90" t="n">
        <f aca="false">-CHOOSE($G$3,AG145-AF145,AF145-AG145)</f>
        <v>-0</v>
      </c>
      <c r="AT145" s="90" t="n">
        <f aca="false">-CHOOSE($G$3,AJ145-AI145,AI145-AJ145:AJ146)</f>
        <v>-0</v>
      </c>
      <c r="AU145" s="107" t="n">
        <f aca="false">AR145+AS145+AT145</f>
        <v>-0</v>
      </c>
      <c r="AV145" s="107"/>
      <c r="AW145" s="91" t="n">
        <f aca="false">AU145+AP145</f>
        <v>0</v>
      </c>
      <c r="AY145" s="91" t="n">
        <f aca="false">AK145+AH145+AE145</f>
        <v>0</v>
      </c>
      <c r="AZ145" s="113"/>
      <c r="BA145" s="118" t="n">
        <f aca="false">'EO9904.1'!AW145</f>
        <v>0</v>
      </c>
      <c r="BB145" s="118" t="n">
        <f aca="false">AW145-BA145</f>
        <v>0</v>
      </c>
      <c r="BC145" s="108"/>
      <c r="BD145" s="138" t="n">
        <f aca="false">A145</f>
        <v>41061</v>
      </c>
      <c r="BE145" s="119" t="n">
        <f aca="false">MONTH(BD145)</f>
        <v>6</v>
      </c>
      <c r="BF145" s="139" t="n">
        <f aca="false">VLOOKUP($BE$10:$BE$369,$BS$7:$BU$18,2)</f>
        <v>1052.6425</v>
      </c>
      <c r="BG145" s="140" t="n">
        <f aca="false">VLOOKUP($BE$10:$BE$369,$BS$7:$BU$18,3)</f>
        <v>10765.1195</v>
      </c>
      <c r="BH145" s="141" t="n">
        <f aca="false">BF145/BG145</f>
        <v>0.097782704595151</v>
      </c>
      <c r="BI145" s="36" t="n">
        <f aca="false">BI133</f>
        <v>0.0717</v>
      </c>
      <c r="BJ145" s="36" t="n">
        <f aca="false">BH145/BI145</f>
        <v>1.36377551736612</v>
      </c>
      <c r="BK145" s="31" t="n">
        <v>2.115</v>
      </c>
      <c r="BL145" s="142" t="n">
        <f aca="false">MAX((BJ145*BK145),BK145)</f>
        <v>2.88438521922935</v>
      </c>
    </row>
    <row r="146" customFormat="false" ht="12.75" hidden="false" customHeight="false" outlineLevel="0" collapsed="false">
      <c r="A146" s="25" t="n">
        <f aca="false">EDATE(A145,1)</f>
        <v>41091</v>
      </c>
      <c r="B146" s="114" t="n">
        <f aca="false">'EO9904.1 floor'!B146</f>
        <v>0</v>
      </c>
      <c r="C146" s="110"/>
      <c r="D146" s="97" t="n">
        <f aca="false">B146+C146</f>
        <v>0</v>
      </c>
      <c r="E146" s="86" t="n">
        <f aca="false">IF(Z146=0,0,IF(AND(Z146=1,$H$3=1),D146*U146,IF($H$3=2,D146,"N/A")))</f>
        <v>0</v>
      </c>
      <c r="F146" s="86" t="n">
        <f aca="false">E146*Y146</f>
        <v>0</v>
      </c>
      <c r="G146" s="98" t="n">
        <f aca="false">VLOOKUP($A146,[1]!Table,MATCH(G$4,[1]!Curves,0))</f>
        <v>4.844</v>
      </c>
      <c r="H146" s="115" t="n">
        <f aca="false">G146</f>
        <v>4.844</v>
      </c>
      <c r="I146" s="116" t="n">
        <f aca="false">BL146</f>
        <v>2.115</v>
      </c>
      <c r="J146" s="98" t="n">
        <f aca="false">VLOOKUP($A146,[1]!Table,MATCH(J$4,[1]!Curves,0))</f>
        <v>0.013</v>
      </c>
      <c r="K146" s="115" t="n">
        <f aca="false">J146</f>
        <v>0.013</v>
      </c>
      <c r="L146" s="103" t="n">
        <f aca="false">L145</f>
        <v>0</v>
      </c>
      <c r="M146" s="98" t="n">
        <f aca="false">VLOOKUP($A146,[1]!Table,MATCH(M$4,[1]!Curves,0))</f>
        <v>0.01</v>
      </c>
      <c r="N146" s="115" t="n">
        <f aca="false">M146</f>
        <v>0.01</v>
      </c>
      <c r="O146" s="103" t="n">
        <f aca="false">O145</f>
        <v>0</v>
      </c>
      <c r="P146" s="102"/>
      <c r="Q146" s="103" t="n">
        <f aca="false">M146+J146+G146</f>
        <v>4.867</v>
      </c>
      <c r="R146" s="103" t="n">
        <f aca="false">N146+K146+H146</f>
        <v>4.867</v>
      </c>
      <c r="S146" s="103" t="n">
        <f aca="false">O146+L146+I146</f>
        <v>2.115</v>
      </c>
      <c r="T146" s="102"/>
      <c r="U146" s="37" t="n">
        <f aca="false">A147-A146</f>
        <v>31</v>
      </c>
      <c r="V146" s="104" t="n">
        <f aca="false">CHOOSE(F$3,A147+24,A146)</f>
        <v>41091</v>
      </c>
      <c r="W146" s="37" t="n">
        <f aca="false">V146-C$3</f>
        <v>4161</v>
      </c>
      <c r="X146" s="105" t="n">
        <f aca="false">VLOOKUP($A146,[1]!Table,MATCH(X$4,[1]!Curves,0))</f>
        <v>0.061422612248806</v>
      </c>
      <c r="Y146" s="106" t="n">
        <f aca="false">1/(1+CHOOSE(F$3,(X147+($K$3/10000))/2,(X146+($K$3/10000))/2))^(2*W146/365.25)</f>
        <v>0.501973166836525</v>
      </c>
      <c r="Z146" s="37" t="n">
        <f aca="false">IF(AND(mthbeg&lt;=A146,mthend&gt;=A146),1,0)</f>
        <v>0</v>
      </c>
      <c r="AA146" s="37" t="n">
        <f aca="false">U146*Z146</f>
        <v>0</v>
      </c>
      <c r="AC146" s="90" t="n">
        <f aca="false">F146*G146</f>
        <v>0</v>
      </c>
      <c r="AD146" s="90" t="n">
        <f aca="false">$F146*H146</f>
        <v>0</v>
      </c>
      <c r="AE146" s="90" t="n">
        <f aca="false">$F146*I146</f>
        <v>0</v>
      </c>
      <c r="AF146" s="90" t="n">
        <f aca="false">$F146*J146</f>
        <v>0</v>
      </c>
      <c r="AG146" s="90" t="n">
        <f aca="false">$F146*K146</f>
        <v>0</v>
      </c>
      <c r="AH146" s="90" t="n">
        <f aca="false">$F146*L146</f>
        <v>0</v>
      </c>
      <c r="AI146" s="90" t="n">
        <f aca="false">$F146*M146</f>
        <v>0</v>
      </c>
      <c r="AJ146" s="90" t="n">
        <f aca="false">$F146*N146</f>
        <v>0</v>
      </c>
      <c r="AK146" s="90" t="n">
        <f aca="false">F146*O146</f>
        <v>0</v>
      </c>
      <c r="AL146" s="94"/>
      <c r="AM146" s="90" t="n">
        <f aca="false">-CHOOSE($G$3,AC146-AE146,AE146-AC146)</f>
        <v>-0</v>
      </c>
      <c r="AN146" s="90" t="n">
        <f aca="false">-CHOOSE($G$3,AF146-AH146,AH146-AF146)</f>
        <v>-0</v>
      </c>
      <c r="AO146" s="90" t="n">
        <f aca="false">-CHOOSE($G$3,AI146-AL146,AK146-AI146)</f>
        <v>-0</v>
      </c>
      <c r="AP146" s="107" t="n">
        <f aca="false">SUM(AM146:AO146)</f>
        <v>0</v>
      </c>
      <c r="AR146" s="90" t="n">
        <f aca="false">-CHOOSE($G$3,AD146-AC146,AC146-AD146)</f>
        <v>-0</v>
      </c>
      <c r="AS146" s="90" t="n">
        <f aca="false">-CHOOSE($G$3,AG146-AF146,AF146-AG146)</f>
        <v>-0</v>
      </c>
      <c r="AT146" s="90" t="n">
        <f aca="false">-CHOOSE($G$3,AJ146-AI146,AI146-AJ146:AJ147)</f>
        <v>-0</v>
      </c>
      <c r="AU146" s="107" t="n">
        <f aca="false">AR146+AS146+AT146</f>
        <v>-0</v>
      </c>
      <c r="AV146" s="107"/>
      <c r="AW146" s="91" t="n">
        <f aca="false">AU146+AP146</f>
        <v>0</v>
      </c>
      <c r="AY146" s="91" t="n">
        <f aca="false">AK146+AH146+AE146</f>
        <v>0</v>
      </c>
      <c r="AZ146" s="113"/>
      <c r="BA146" s="118" t="n">
        <f aca="false">'EO9904.1'!AW146</f>
        <v>0</v>
      </c>
      <c r="BB146" s="118" t="n">
        <f aca="false">AW146-BA146</f>
        <v>0</v>
      </c>
      <c r="BC146" s="108"/>
      <c r="BD146" s="138" t="n">
        <f aca="false">A146</f>
        <v>41091</v>
      </c>
      <c r="BE146" s="119" t="n">
        <f aca="false">MONTH(BD146)</f>
        <v>7</v>
      </c>
      <c r="BF146" s="139" t="n">
        <f aca="false">VLOOKUP($BE$10:$BE$369,$BS$7:$BU$18,2)</f>
        <v>1079.384</v>
      </c>
      <c r="BG146" s="140" t="n">
        <f aca="false">VLOOKUP($BE$10:$BE$369,$BS$7:$BU$18,3)</f>
        <v>11147.0035</v>
      </c>
      <c r="BH146" s="141" t="n">
        <f aca="false">BF146/BG146</f>
        <v>0.0968317629038154</v>
      </c>
      <c r="BI146" s="36" t="n">
        <f aca="false">BI134</f>
        <v>0.0981</v>
      </c>
      <c r="BJ146" s="36" t="n">
        <f aca="false">BH146/BI146</f>
        <v>0.987071996980789</v>
      </c>
      <c r="BK146" s="31" t="n">
        <v>2.115</v>
      </c>
      <c r="BL146" s="142" t="n">
        <f aca="false">MAX((BJ146*BK146),BK146)</f>
        <v>2.115</v>
      </c>
    </row>
    <row r="147" customFormat="false" ht="12.75" hidden="false" customHeight="false" outlineLevel="0" collapsed="false">
      <c r="A147" s="25" t="n">
        <f aca="false">EDATE(A146,1)</f>
        <v>41122</v>
      </c>
      <c r="B147" s="114" t="n">
        <f aca="false">'EO9904.1 floor'!B147</f>
        <v>0</v>
      </c>
      <c r="C147" s="110"/>
      <c r="D147" s="97" t="n">
        <f aca="false">B147+C147</f>
        <v>0</v>
      </c>
      <c r="E147" s="86" t="n">
        <f aca="false">IF(Z147=0,0,IF(AND(Z147=1,$H$3=1),D147*U147,IF($H$3=2,D147,"N/A")))</f>
        <v>0</v>
      </c>
      <c r="F147" s="86" t="n">
        <f aca="false">E147*Y147</f>
        <v>0</v>
      </c>
      <c r="G147" s="98" t="n">
        <f aca="false">VLOOKUP($A147,[1]!Table,MATCH(G$4,[1]!Curves,0))</f>
        <v>4.868</v>
      </c>
      <c r="H147" s="115" t="n">
        <f aca="false">G147</f>
        <v>4.868</v>
      </c>
      <c r="I147" s="116" t="n">
        <f aca="false">BL147</f>
        <v>2.115</v>
      </c>
      <c r="J147" s="98" t="n">
        <f aca="false">VLOOKUP($A147,[1]!Table,MATCH(J$4,[1]!Curves,0))</f>
        <v>0.013</v>
      </c>
      <c r="K147" s="115" t="n">
        <f aca="false">J147</f>
        <v>0.013</v>
      </c>
      <c r="L147" s="103" t="n">
        <f aca="false">L146</f>
        <v>0</v>
      </c>
      <c r="M147" s="98" t="n">
        <f aca="false">VLOOKUP($A147,[1]!Table,MATCH(M$4,[1]!Curves,0))</f>
        <v>0.01</v>
      </c>
      <c r="N147" s="115" t="n">
        <f aca="false">M147</f>
        <v>0.01</v>
      </c>
      <c r="O147" s="103" t="n">
        <f aca="false">O146</f>
        <v>0</v>
      </c>
      <c r="P147" s="102"/>
      <c r="Q147" s="103" t="n">
        <f aca="false">M147+J147+G147</f>
        <v>4.891</v>
      </c>
      <c r="R147" s="103" t="n">
        <f aca="false">N147+K147+H147</f>
        <v>4.891</v>
      </c>
      <c r="S147" s="103" t="n">
        <f aca="false">O147+L147+I147</f>
        <v>2.115</v>
      </c>
      <c r="T147" s="102"/>
      <c r="U147" s="37" t="n">
        <f aca="false">A148-A147</f>
        <v>31</v>
      </c>
      <c r="V147" s="104" t="n">
        <f aca="false">CHOOSE(F$3,A148+24,A147)</f>
        <v>41122</v>
      </c>
      <c r="W147" s="37" t="n">
        <f aca="false">V147-C$3</f>
        <v>4192</v>
      </c>
      <c r="X147" s="105" t="n">
        <f aca="false">VLOOKUP($A147,[1]!Table,MATCH(X$4,[1]!Curves,0))</f>
        <v>0.061451398423453</v>
      </c>
      <c r="Y147" s="106" t="n">
        <f aca="false">1/(1+CHOOSE(F$3,(X148+($K$3/10000))/2,(X147+($K$3/10000))/2))^(2*W147/365.25)</f>
        <v>0.499242243497454</v>
      </c>
      <c r="Z147" s="37" t="n">
        <f aca="false">IF(AND(mthbeg&lt;=A147,mthend&gt;=A147),1,0)</f>
        <v>0</v>
      </c>
      <c r="AA147" s="37" t="n">
        <f aca="false">U147*Z147</f>
        <v>0</v>
      </c>
      <c r="AC147" s="90" t="n">
        <f aca="false">F147*G147</f>
        <v>0</v>
      </c>
      <c r="AD147" s="90" t="n">
        <f aca="false">$F147*H147</f>
        <v>0</v>
      </c>
      <c r="AE147" s="90" t="n">
        <f aca="false">$F147*I147</f>
        <v>0</v>
      </c>
      <c r="AF147" s="90" t="n">
        <f aca="false">$F147*J147</f>
        <v>0</v>
      </c>
      <c r="AG147" s="90" t="n">
        <f aca="false">$F147*K147</f>
        <v>0</v>
      </c>
      <c r="AH147" s="90" t="n">
        <f aca="false">$F147*L147</f>
        <v>0</v>
      </c>
      <c r="AI147" s="90" t="n">
        <f aca="false">$F147*M147</f>
        <v>0</v>
      </c>
      <c r="AJ147" s="90" t="n">
        <f aca="false">$F147*N147</f>
        <v>0</v>
      </c>
      <c r="AK147" s="90" t="n">
        <f aca="false">F147*O147</f>
        <v>0</v>
      </c>
      <c r="AL147" s="94"/>
      <c r="AM147" s="90" t="n">
        <f aca="false">-CHOOSE($G$3,AC147-AE147,AE147-AC147)</f>
        <v>-0</v>
      </c>
      <c r="AN147" s="90" t="n">
        <f aca="false">-CHOOSE($G$3,AF147-AH147,AH147-AF147)</f>
        <v>-0</v>
      </c>
      <c r="AO147" s="90" t="n">
        <f aca="false">-CHOOSE($G$3,AI147-AL147,AK147-AI147)</f>
        <v>-0</v>
      </c>
      <c r="AP147" s="107" t="n">
        <f aca="false">SUM(AM147:AO147)</f>
        <v>0</v>
      </c>
      <c r="AR147" s="90" t="n">
        <f aca="false">-CHOOSE($G$3,AD147-AC147,AC147-AD147)</f>
        <v>-0</v>
      </c>
      <c r="AS147" s="90" t="n">
        <f aca="false">-CHOOSE($G$3,AG147-AF147,AF147-AG147)</f>
        <v>-0</v>
      </c>
      <c r="AT147" s="90" t="n">
        <f aca="false">-CHOOSE($G$3,AJ147-AI147,AI147-AJ147:AJ148)</f>
        <v>-0</v>
      </c>
      <c r="AU147" s="107" t="n">
        <f aca="false">AR147+AS147+AT147</f>
        <v>-0</v>
      </c>
      <c r="AV147" s="107"/>
      <c r="AW147" s="91" t="n">
        <f aca="false">AU147+AP147</f>
        <v>0</v>
      </c>
      <c r="AY147" s="91" t="n">
        <f aca="false">AK147+AH147+AE147</f>
        <v>0</v>
      </c>
      <c r="AZ147" s="113"/>
      <c r="BA147" s="118" t="n">
        <f aca="false">'EO9904.1'!AW147</f>
        <v>0</v>
      </c>
      <c r="BB147" s="118" t="n">
        <f aca="false">AW147-BA147</f>
        <v>0</v>
      </c>
      <c r="BC147" s="108"/>
      <c r="BD147" s="138" t="n">
        <f aca="false">A147</f>
        <v>41122</v>
      </c>
      <c r="BE147" s="119" t="n">
        <f aca="false">MONTH(BD147)</f>
        <v>8</v>
      </c>
      <c r="BF147" s="139" t="n">
        <f aca="false">VLOOKUP($BE$10:$BE$369,$BS$7:$BU$18,2)</f>
        <v>1109.031</v>
      </c>
      <c r="BG147" s="140" t="n">
        <f aca="false">VLOOKUP($BE$10:$BE$369,$BS$7:$BU$18,3)</f>
        <v>11486.346</v>
      </c>
      <c r="BH147" s="141" t="n">
        <f aca="false">BF147/BG147</f>
        <v>0.096552115006809</v>
      </c>
      <c r="BI147" s="36" t="n">
        <f aca="false">BI135</f>
        <v>0.0991</v>
      </c>
      <c r="BJ147" s="36" t="n">
        <f aca="false">BH147/BI147</f>
        <v>0.974289757889091</v>
      </c>
      <c r="BK147" s="31" t="n">
        <v>2.115</v>
      </c>
      <c r="BL147" s="142" t="n">
        <f aca="false">MAX((BJ147*BK147),BK147)</f>
        <v>2.115</v>
      </c>
    </row>
    <row r="148" customFormat="false" ht="12.75" hidden="false" customHeight="false" outlineLevel="0" collapsed="false">
      <c r="A148" s="25" t="n">
        <f aca="false">EDATE(A147,1)</f>
        <v>41153</v>
      </c>
      <c r="B148" s="114" t="n">
        <f aca="false">'EO9904.1 floor'!B148</f>
        <v>0</v>
      </c>
      <c r="C148" s="110"/>
      <c r="D148" s="97" t="n">
        <f aca="false">B148+C148</f>
        <v>0</v>
      </c>
      <c r="E148" s="86" t="n">
        <f aca="false">IF(Z148=0,0,IF(AND(Z148=1,$H$3=1),D148*U148,IF($H$3=2,D148,"N/A")))</f>
        <v>0</v>
      </c>
      <c r="F148" s="86" t="n">
        <f aca="false">E148*Y148</f>
        <v>0</v>
      </c>
      <c r="G148" s="98" t="n">
        <f aca="false">VLOOKUP($A148,[1]!Table,MATCH(G$4,[1]!Curves,0))</f>
        <v>4.878</v>
      </c>
      <c r="H148" s="115" t="n">
        <f aca="false">G148</f>
        <v>4.878</v>
      </c>
      <c r="I148" s="116" t="n">
        <f aca="false">BL148</f>
        <v>2.115</v>
      </c>
      <c r="J148" s="98" t="n">
        <f aca="false">VLOOKUP($A148,[1]!Table,MATCH(J$4,[1]!Curves,0))</f>
        <v>0.013</v>
      </c>
      <c r="K148" s="115" t="n">
        <f aca="false">J148</f>
        <v>0.013</v>
      </c>
      <c r="L148" s="103" t="n">
        <f aca="false">L147</f>
        <v>0</v>
      </c>
      <c r="M148" s="98" t="n">
        <f aca="false">VLOOKUP($A148,[1]!Table,MATCH(M$4,[1]!Curves,0))</f>
        <v>0.01</v>
      </c>
      <c r="N148" s="115" t="n">
        <f aca="false">M148</f>
        <v>0.01</v>
      </c>
      <c r="O148" s="103" t="n">
        <f aca="false">O147</f>
        <v>0</v>
      </c>
      <c r="P148" s="102"/>
      <c r="Q148" s="103" t="n">
        <f aca="false">M148+J148+G148</f>
        <v>4.901</v>
      </c>
      <c r="R148" s="103" t="n">
        <f aca="false">N148+K148+H148</f>
        <v>4.901</v>
      </c>
      <c r="S148" s="103" t="n">
        <f aca="false">O148+L148+I148</f>
        <v>2.115</v>
      </c>
      <c r="T148" s="102"/>
      <c r="U148" s="37" t="n">
        <f aca="false">A149-A148</f>
        <v>30</v>
      </c>
      <c r="V148" s="104" t="n">
        <f aca="false">CHOOSE(F$3,A149+24,A148)</f>
        <v>41153</v>
      </c>
      <c r="W148" s="37" t="n">
        <f aca="false">V148-C$3</f>
        <v>4223</v>
      </c>
      <c r="X148" s="105" t="n">
        <f aca="false">VLOOKUP($A148,[1]!Table,MATCH(X$4,[1]!Curves,0))</f>
        <v>0.061480184598376</v>
      </c>
      <c r="Y148" s="106" t="n">
        <f aca="false">1/(1+CHOOSE(F$3,(X149+($K$3/10000))/2,(X148+($K$3/10000))/2))^(2*W148/365.25)</f>
        <v>0.496523825756916</v>
      </c>
      <c r="Z148" s="37" t="n">
        <f aca="false">IF(AND(mthbeg&lt;=A148,mthend&gt;=A148),1,0)</f>
        <v>0</v>
      </c>
      <c r="AA148" s="37" t="n">
        <f aca="false">U148*Z148</f>
        <v>0</v>
      </c>
      <c r="AC148" s="90" t="n">
        <f aca="false">F148*G148</f>
        <v>0</v>
      </c>
      <c r="AD148" s="90" t="n">
        <f aca="false">$F148*H148</f>
        <v>0</v>
      </c>
      <c r="AE148" s="90" t="n">
        <f aca="false">$F148*I148</f>
        <v>0</v>
      </c>
      <c r="AF148" s="90" t="n">
        <f aca="false">$F148*J148</f>
        <v>0</v>
      </c>
      <c r="AG148" s="90" t="n">
        <f aca="false">$F148*K148</f>
        <v>0</v>
      </c>
      <c r="AH148" s="90" t="n">
        <f aca="false">$F148*L148</f>
        <v>0</v>
      </c>
      <c r="AI148" s="90" t="n">
        <f aca="false">$F148*M148</f>
        <v>0</v>
      </c>
      <c r="AJ148" s="90" t="n">
        <f aca="false">$F148*N148</f>
        <v>0</v>
      </c>
      <c r="AK148" s="90" t="n">
        <f aca="false">F148*O148</f>
        <v>0</v>
      </c>
      <c r="AL148" s="94"/>
      <c r="AM148" s="90" t="n">
        <f aca="false">-CHOOSE($G$3,AC148-AE148,AE148-AC148)</f>
        <v>-0</v>
      </c>
      <c r="AN148" s="90" t="n">
        <f aca="false">-CHOOSE($G$3,AF148-AH148,AH148-AF148)</f>
        <v>-0</v>
      </c>
      <c r="AO148" s="90" t="n">
        <f aca="false">-CHOOSE($G$3,AI148-AL148,AK148-AI148)</f>
        <v>-0</v>
      </c>
      <c r="AP148" s="107" t="n">
        <f aca="false">SUM(AM148:AO148)</f>
        <v>0</v>
      </c>
      <c r="AR148" s="90" t="n">
        <f aca="false">-CHOOSE($G$3,AD148-AC148,AC148-AD148)</f>
        <v>-0</v>
      </c>
      <c r="AS148" s="90" t="n">
        <f aca="false">-CHOOSE($G$3,AG148-AF148,AF148-AG148)</f>
        <v>-0</v>
      </c>
      <c r="AT148" s="90" t="n">
        <f aca="false">-CHOOSE($G$3,AJ148-AI148,AI148-AJ148:AJ149)</f>
        <v>-0</v>
      </c>
      <c r="AU148" s="107" t="n">
        <f aca="false">AR148+AS148+AT148</f>
        <v>-0</v>
      </c>
      <c r="AV148" s="107"/>
      <c r="AW148" s="91" t="n">
        <f aca="false">AU148+AP148</f>
        <v>0</v>
      </c>
      <c r="AY148" s="91" t="n">
        <f aca="false">AK148+AH148+AE148</f>
        <v>0</v>
      </c>
      <c r="AZ148" s="113"/>
      <c r="BA148" s="118" t="n">
        <f aca="false">'EO9904.1'!AW148</f>
        <v>0</v>
      </c>
      <c r="BB148" s="118" t="n">
        <f aca="false">AW148-BA148</f>
        <v>0</v>
      </c>
      <c r="BC148" s="108"/>
      <c r="BD148" s="138" t="n">
        <f aca="false">A148</f>
        <v>41153</v>
      </c>
      <c r="BE148" s="119" t="n">
        <f aca="false">MONTH(BD148)</f>
        <v>9</v>
      </c>
      <c r="BF148" s="139" t="n">
        <f aca="false">VLOOKUP($BE$10:$BE$369,$BS$7:$BU$18,2)</f>
        <v>998.16</v>
      </c>
      <c r="BG148" s="140" t="n">
        <f aca="false">VLOOKUP($BE$10:$BE$369,$BS$7:$BU$18,3)</f>
        <v>10141.4155</v>
      </c>
      <c r="BH148" s="141" t="n">
        <f aca="false">BF148/BG148</f>
        <v>0.0984241302409905</v>
      </c>
      <c r="BI148" s="36" t="n">
        <f aca="false">BI136</f>
        <v>0.1009</v>
      </c>
      <c r="BJ148" s="36" t="n">
        <f aca="false">BH148/BI148</f>
        <v>0.975462143121809</v>
      </c>
      <c r="BK148" s="31" t="n">
        <v>2.115</v>
      </c>
      <c r="BL148" s="142" t="n">
        <f aca="false">MAX((BJ148*BK148),BK148)</f>
        <v>2.115</v>
      </c>
    </row>
    <row r="149" customFormat="false" ht="12.75" hidden="false" customHeight="false" outlineLevel="0" collapsed="false">
      <c r="A149" s="25" t="n">
        <f aca="false">EDATE(A148,1)</f>
        <v>41183</v>
      </c>
      <c r="B149" s="114" t="n">
        <f aca="false">'EO9904.1 floor'!B149</f>
        <v>0</v>
      </c>
      <c r="C149" s="110"/>
      <c r="D149" s="97" t="n">
        <f aca="false">B149+C149</f>
        <v>0</v>
      </c>
      <c r="E149" s="86" t="n">
        <f aca="false">IF(Z149=0,0,IF(AND(Z149=1,$H$3=1),D149*U149,IF($H$3=2,D149,"N/A")))</f>
        <v>0</v>
      </c>
      <c r="F149" s="86" t="n">
        <f aca="false">E149*Y149</f>
        <v>0</v>
      </c>
      <c r="G149" s="98" t="n">
        <f aca="false">VLOOKUP($A149,[1]!Table,MATCH(G$4,[1]!Curves,0))</f>
        <v>4.908</v>
      </c>
      <c r="H149" s="115" t="n">
        <f aca="false">G149</f>
        <v>4.908</v>
      </c>
      <c r="I149" s="116" t="n">
        <f aca="false">BL149</f>
        <v>2.115</v>
      </c>
      <c r="J149" s="98" t="n">
        <f aca="false">VLOOKUP($A149,[1]!Table,MATCH(J$4,[1]!Curves,0))</f>
        <v>0.013</v>
      </c>
      <c r="K149" s="115" t="n">
        <f aca="false">J149</f>
        <v>0.013</v>
      </c>
      <c r="L149" s="103" t="n">
        <f aca="false">L148</f>
        <v>0</v>
      </c>
      <c r="M149" s="98" t="n">
        <f aca="false">VLOOKUP($A149,[1]!Table,MATCH(M$4,[1]!Curves,0))</f>
        <v>0.01</v>
      </c>
      <c r="N149" s="115" t="n">
        <f aca="false">M149</f>
        <v>0.01</v>
      </c>
      <c r="O149" s="103" t="n">
        <f aca="false">O148</f>
        <v>0</v>
      </c>
      <c r="P149" s="102"/>
      <c r="Q149" s="103" t="n">
        <f aca="false">M149+J149+G149</f>
        <v>4.931</v>
      </c>
      <c r="R149" s="103" t="n">
        <f aca="false">N149+K149+H149</f>
        <v>4.931</v>
      </c>
      <c r="S149" s="103" t="n">
        <f aca="false">O149+L149+I149</f>
        <v>2.115</v>
      </c>
      <c r="T149" s="102"/>
      <c r="U149" s="37" t="n">
        <f aca="false">A150-A149</f>
        <v>31</v>
      </c>
      <c r="V149" s="104" t="n">
        <f aca="false">CHOOSE(F$3,A150+24,A149)</f>
        <v>41183</v>
      </c>
      <c r="W149" s="37" t="n">
        <f aca="false">V149-C$3</f>
        <v>4253</v>
      </c>
      <c r="X149" s="105" t="n">
        <f aca="false">VLOOKUP($A149,[1]!Table,MATCH(X$4,[1]!Curves,0))</f>
        <v>0.061508042187274</v>
      </c>
      <c r="Y149" s="106" t="n">
        <f aca="false">1/(1+CHOOSE(F$3,(X150+($K$3/10000))/2,(X149+($K$3/10000))/2))^(2*W149/365.25)</f>
        <v>0.493904966002712</v>
      </c>
      <c r="Z149" s="37" t="n">
        <f aca="false">IF(AND(mthbeg&lt;=A149,mthend&gt;=A149),1,0)</f>
        <v>0</v>
      </c>
      <c r="AA149" s="37" t="n">
        <f aca="false">U149*Z149</f>
        <v>0</v>
      </c>
      <c r="AC149" s="90" t="n">
        <f aca="false">F149*G149</f>
        <v>0</v>
      </c>
      <c r="AD149" s="90" t="n">
        <f aca="false">$F149*H149</f>
        <v>0</v>
      </c>
      <c r="AE149" s="90" t="n">
        <f aca="false">$F149*I149</f>
        <v>0</v>
      </c>
      <c r="AF149" s="90" t="n">
        <f aca="false">$F149*J149</f>
        <v>0</v>
      </c>
      <c r="AG149" s="90" t="n">
        <f aca="false">$F149*K149</f>
        <v>0</v>
      </c>
      <c r="AH149" s="90" t="n">
        <f aca="false">$F149*L149</f>
        <v>0</v>
      </c>
      <c r="AI149" s="90" t="n">
        <f aca="false">$F149*M149</f>
        <v>0</v>
      </c>
      <c r="AJ149" s="90" t="n">
        <f aca="false">$F149*N149</f>
        <v>0</v>
      </c>
      <c r="AK149" s="90" t="n">
        <f aca="false">F149*O149</f>
        <v>0</v>
      </c>
      <c r="AL149" s="94"/>
      <c r="AM149" s="90" t="n">
        <f aca="false">-CHOOSE($G$3,AC149-AE149,AE149-AC149)</f>
        <v>-0</v>
      </c>
      <c r="AN149" s="90" t="n">
        <f aca="false">-CHOOSE($G$3,AF149-AH149,AH149-AF149)</f>
        <v>-0</v>
      </c>
      <c r="AO149" s="90" t="n">
        <f aca="false">-CHOOSE($G$3,AI149-AL149,AK149-AI149)</f>
        <v>-0</v>
      </c>
      <c r="AP149" s="107" t="n">
        <f aca="false">SUM(AM149:AO149)</f>
        <v>0</v>
      </c>
      <c r="AR149" s="90" t="n">
        <f aca="false">-CHOOSE($G$3,AD149-AC149,AC149-AD149)</f>
        <v>-0</v>
      </c>
      <c r="AS149" s="90" t="n">
        <f aca="false">-CHOOSE($G$3,AG149-AF149,AF149-AG149)</f>
        <v>-0</v>
      </c>
      <c r="AT149" s="90" t="n">
        <f aca="false">-CHOOSE($G$3,AJ149-AI149,AI149-AJ149:AJ150)</f>
        <v>-0</v>
      </c>
      <c r="AU149" s="107" t="n">
        <f aca="false">AR149+AS149+AT149</f>
        <v>-0</v>
      </c>
      <c r="AV149" s="107"/>
      <c r="AW149" s="91" t="n">
        <f aca="false">AU149+AP149</f>
        <v>0</v>
      </c>
      <c r="AY149" s="91" t="n">
        <f aca="false">AK149+AH149+AE149</f>
        <v>0</v>
      </c>
      <c r="AZ149" s="113"/>
      <c r="BA149" s="118" t="n">
        <f aca="false">'EO9904.1'!AW149</f>
        <v>0</v>
      </c>
      <c r="BB149" s="118" t="n">
        <f aca="false">AW149-BA149</f>
        <v>0</v>
      </c>
      <c r="BC149" s="108"/>
      <c r="BD149" s="138" t="n">
        <f aca="false">A149</f>
        <v>41183</v>
      </c>
      <c r="BE149" s="119" t="n">
        <f aca="false">MONTH(BD149)</f>
        <v>10</v>
      </c>
      <c r="BF149" s="139" t="n">
        <f aca="false">VLOOKUP($BE$10:$BE$369,$BS$7:$BU$18,2)</f>
        <v>697.9385</v>
      </c>
      <c r="BG149" s="140" t="n">
        <f aca="false">VLOOKUP($BE$10:$BE$369,$BS$7:$BU$18,3)</f>
        <v>9529.3095</v>
      </c>
      <c r="BH149" s="141" t="n">
        <f aca="false">BF149/BG149</f>
        <v>0.0732412458636169</v>
      </c>
      <c r="BI149" s="36" t="n">
        <f aca="false">BI137</f>
        <v>0.1035</v>
      </c>
      <c r="BJ149" s="36" t="n">
        <f aca="false">BH149/BI149</f>
        <v>0.707644887571178</v>
      </c>
      <c r="BK149" s="31" t="n">
        <v>2.115</v>
      </c>
      <c r="BL149" s="142" t="n">
        <f aca="false">MAX((BJ149*BK149),BK149)</f>
        <v>2.115</v>
      </c>
    </row>
    <row r="150" customFormat="false" ht="12.75" hidden="false" customHeight="false" outlineLevel="0" collapsed="false">
      <c r="A150" s="25" t="n">
        <f aca="false">EDATE(A149,1)</f>
        <v>41214</v>
      </c>
      <c r="B150" s="114" t="n">
        <f aca="false">'EO9904.1 floor'!B150</f>
        <v>0</v>
      </c>
      <c r="C150" s="110"/>
      <c r="D150" s="97" t="n">
        <f aca="false">B150+C150</f>
        <v>0</v>
      </c>
      <c r="E150" s="86" t="n">
        <f aca="false">IF(Z150=0,0,IF(AND(Z150=1,$H$3=1),D150*U150,IF($H$3=2,D150,"N/A")))</f>
        <v>0</v>
      </c>
      <c r="F150" s="86" t="n">
        <f aca="false">E150*Y150</f>
        <v>0</v>
      </c>
      <c r="G150" s="98" t="n">
        <f aca="false">VLOOKUP($A150,[1]!Table,MATCH(G$4,[1]!Curves,0))</f>
        <v>5.048</v>
      </c>
      <c r="H150" s="115" t="n">
        <f aca="false">G150</f>
        <v>5.048</v>
      </c>
      <c r="I150" s="116" t="n">
        <f aca="false">BL150</f>
        <v>2.115</v>
      </c>
      <c r="J150" s="98" t="n">
        <f aca="false">VLOOKUP($A150,[1]!Table,MATCH(J$4,[1]!Curves,0))</f>
        <v>0.0235</v>
      </c>
      <c r="K150" s="115" t="n">
        <f aca="false">J150</f>
        <v>0.0235</v>
      </c>
      <c r="L150" s="103" t="n">
        <f aca="false">L149</f>
        <v>0</v>
      </c>
      <c r="M150" s="98" t="n">
        <f aca="false">VLOOKUP($A150,[1]!Table,MATCH(M$4,[1]!Curves,0))</f>
        <v>0.015</v>
      </c>
      <c r="N150" s="115" t="n">
        <f aca="false">M150</f>
        <v>0.015</v>
      </c>
      <c r="O150" s="103" t="n">
        <f aca="false">O149</f>
        <v>0</v>
      </c>
      <c r="P150" s="102"/>
      <c r="Q150" s="103" t="n">
        <f aca="false">M150+J150+G150</f>
        <v>5.0865</v>
      </c>
      <c r="R150" s="103" t="n">
        <f aca="false">N150+K150+H150</f>
        <v>5.0865</v>
      </c>
      <c r="S150" s="103" t="n">
        <f aca="false">O150+L150+I150</f>
        <v>2.115</v>
      </c>
      <c r="T150" s="102"/>
      <c r="U150" s="37" t="n">
        <f aca="false">A151-A150</f>
        <v>30</v>
      </c>
      <c r="V150" s="104" t="n">
        <f aca="false">CHOOSE(F$3,A151+24,A150)</f>
        <v>41214</v>
      </c>
      <c r="W150" s="37" t="n">
        <f aca="false">V150-C$3</f>
        <v>4284</v>
      </c>
      <c r="X150" s="105" t="n">
        <f aca="false">VLOOKUP($A150,[1]!Table,MATCH(X$4,[1]!Curves,0))</f>
        <v>0.061536828362738</v>
      </c>
      <c r="Y150" s="106" t="n">
        <f aca="false">1/(1+CHOOSE(F$3,(X151+($K$3/10000))/2,(X150+($K$3/10000))/2))^(2*W150/365.25)</f>
        <v>0.491211032401953</v>
      </c>
      <c r="Z150" s="37" t="n">
        <f aca="false">IF(AND(mthbeg&lt;=A150,mthend&gt;=A150),1,0)</f>
        <v>0</v>
      </c>
      <c r="AA150" s="37" t="n">
        <f aca="false">U150*Z150</f>
        <v>0</v>
      </c>
      <c r="AC150" s="90" t="n">
        <f aca="false">F150*G150</f>
        <v>0</v>
      </c>
      <c r="AD150" s="90" t="n">
        <f aca="false">$F150*H150</f>
        <v>0</v>
      </c>
      <c r="AE150" s="90" t="n">
        <f aca="false">$F150*I150</f>
        <v>0</v>
      </c>
      <c r="AF150" s="90" t="n">
        <f aca="false">$F150*J150</f>
        <v>0</v>
      </c>
      <c r="AG150" s="90" t="n">
        <f aca="false">$F150*K150</f>
        <v>0</v>
      </c>
      <c r="AH150" s="90" t="n">
        <f aca="false">$F150*L150</f>
        <v>0</v>
      </c>
      <c r="AI150" s="90" t="n">
        <f aca="false">$F150*M150</f>
        <v>0</v>
      </c>
      <c r="AJ150" s="90" t="n">
        <f aca="false">$F150*N150</f>
        <v>0</v>
      </c>
      <c r="AK150" s="90" t="n">
        <f aca="false">F150*O150</f>
        <v>0</v>
      </c>
      <c r="AL150" s="94"/>
      <c r="AM150" s="90" t="n">
        <f aca="false">-CHOOSE($G$3,AC150-AE150,AE150-AC150)</f>
        <v>-0</v>
      </c>
      <c r="AN150" s="90" t="n">
        <f aca="false">-CHOOSE($G$3,AF150-AH150,AH150-AF150)</f>
        <v>-0</v>
      </c>
      <c r="AO150" s="90" t="n">
        <f aca="false">-CHOOSE($G$3,AI150-AL150,AK150-AI150)</f>
        <v>-0</v>
      </c>
      <c r="AP150" s="107" t="n">
        <f aca="false">SUM(AM150:AO150)</f>
        <v>0</v>
      </c>
      <c r="AR150" s="90" t="n">
        <f aca="false">-CHOOSE($G$3,AD150-AC150,AC150-AD150)</f>
        <v>-0</v>
      </c>
      <c r="AS150" s="90" t="n">
        <f aca="false">-CHOOSE($G$3,AG150-AF150,AF150-AG150)</f>
        <v>-0</v>
      </c>
      <c r="AT150" s="90" t="n">
        <f aca="false">-CHOOSE($G$3,AJ150-AI150,AI150-AJ150:AJ151)</f>
        <v>-0</v>
      </c>
      <c r="AU150" s="107" t="n">
        <f aca="false">AR150+AS150+AT150</f>
        <v>-0</v>
      </c>
      <c r="AV150" s="107"/>
      <c r="AW150" s="91" t="n">
        <f aca="false">AU150+AP150</f>
        <v>0</v>
      </c>
      <c r="AY150" s="91" t="n">
        <f aca="false">AK150+AH150+AE150</f>
        <v>0</v>
      </c>
      <c r="AZ150" s="113"/>
      <c r="BA150" s="118" t="n">
        <f aca="false">'EO9904.1'!AW150</f>
        <v>0</v>
      </c>
      <c r="BB150" s="118" t="n">
        <f aca="false">AW150-BA150</f>
        <v>0</v>
      </c>
      <c r="BC150" s="108"/>
      <c r="BD150" s="138" t="n">
        <f aca="false">A150</f>
        <v>41214</v>
      </c>
      <c r="BE150" s="119" t="n">
        <f aca="false">MONTH(BD150)</f>
        <v>11</v>
      </c>
      <c r="BF150" s="139" t="n">
        <f aca="false">VLOOKUP($BE$10:$BE$369,$BS$7:$BU$18,2)</f>
        <v>632.9505</v>
      </c>
      <c r="BG150" s="140" t="n">
        <f aca="false">VLOOKUP($BE$10:$BE$369,$BS$7:$BU$18,3)</f>
        <v>8729.326</v>
      </c>
      <c r="BH150" s="141" t="n">
        <f aca="false">BF150/BG150</f>
        <v>0.0725085189853146</v>
      </c>
      <c r="BI150" s="36" t="n">
        <f aca="false">BI138</f>
        <v>0.0778</v>
      </c>
      <c r="BJ150" s="36" t="n">
        <f aca="false">BH150/BI150</f>
        <v>0.931986105209699</v>
      </c>
      <c r="BK150" s="31" t="n">
        <v>2.115</v>
      </c>
      <c r="BL150" s="142" t="n">
        <f aca="false">MAX((BJ150*BK150),BK150)</f>
        <v>2.115</v>
      </c>
    </row>
    <row r="151" customFormat="false" ht="12.75" hidden="false" customHeight="false" outlineLevel="0" collapsed="false">
      <c r="A151" s="25" t="n">
        <f aca="false">EDATE(A150,1)</f>
        <v>41244</v>
      </c>
      <c r="B151" s="114" t="n">
        <f aca="false">'EO9904.1 floor'!B151</f>
        <v>0</v>
      </c>
      <c r="C151" s="110"/>
      <c r="D151" s="97" t="n">
        <f aca="false">B151+C151</f>
        <v>0</v>
      </c>
      <c r="E151" s="86" t="n">
        <f aca="false">IF(Z151=0,0,IF(AND(Z151=1,$H$3=1),D151*U151,IF($H$3=2,D151,"N/A")))</f>
        <v>0</v>
      </c>
      <c r="F151" s="86" t="n">
        <f aca="false">E151*Y151</f>
        <v>0</v>
      </c>
      <c r="G151" s="98" t="n">
        <f aca="false">VLOOKUP($A151,[1]!Table,MATCH(G$4,[1]!Curves,0))</f>
        <v>5.188</v>
      </c>
      <c r="H151" s="115" t="n">
        <f aca="false">G151</f>
        <v>5.188</v>
      </c>
      <c r="I151" s="116" t="n">
        <f aca="false">BL151</f>
        <v>2.115</v>
      </c>
      <c r="J151" s="98" t="n">
        <f aca="false">VLOOKUP($A151,[1]!Table,MATCH(J$4,[1]!Curves,0))</f>
        <v>0.0235</v>
      </c>
      <c r="K151" s="115" t="n">
        <f aca="false">J151</f>
        <v>0.0235</v>
      </c>
      <c r="L151" s="103" t="n">
        <f aca="false">L150</f>
        <v>0</v>
      </c>
      <c r="M151" s="98" t="n">
        <f aca="false">VLOOKUP($A151,[1]!Table,MATCH(M$4,[1]!Curves,0))</f>
        <v>0.015</v>
      </c>
      <c r="N151" s="115" t="n">
        <f aca="false">M151</f>
        <v>0.015</v>
      </c>
      <c r="O151" s="103" t="n">
        <f aca="false">O150</f>
        <v>0</v>
      </c>
      <c r="P151" s="102"/>
      <c r="Q151" s="103" t="n">
        <f aca="false">M151+J151+G151</f>
        <v>5.2265</v>
      </c>
      <c r="R151" s="103" t="n">
        <f aca="false">N151+K151+H151</f>
        <v>5.2265</v>
      </c>
      <c r="S151" s="103" t="n">
        <f aca="false">O151+L151+I151</f>
        <v>2.115</v>
      </c>
      <c r="T151" s="102"/>
      <c r="U151" s="37" t="n">
        <f aca="false">A152-A151</f>
        <v>31</v>
      </c>
      <c r="V151" s="104" t="n">
        <f aca="false">CHOOSE(F$3,A152+24,A151)</f>
        <v>41244</v>
      </c>
      <c r="W151" s="37" t="n">
        <f aca="false">V151-C$3</f>
        <v>4314</v>
      </c>
      <c r="X151" s="105" t="n">
        <f aca="false">VLOOKUP($A151,[1]!Table,MATCH(X$4,[1]!Curves,0))</f>
        <v>0.061564685952159</v>
      </c>
      <c r="Y151" s="106" t="n">
        <f aca="false">1/(1+CHOOSE(F$3,(X152+($K$3/10000))/2,(X151+($K$3/10000))/2))^(2*W151/365.25)</f>
        <v>0.488615787750864</v>
      </c>
      <c r="Z151" s="37" t="n">
        <f aca="false">IF(AND(mthbeg&lt;=A151,mthend&gt;=A151),1,0)</f>
        <v>0</v>
      </c>
      <c r="AA151" s="37" t="n">
        <f aca="false">U151*Z151</f>
        <v>0</v>
      </c>
      <c r="AC151" s="90" t="n">
        <f aca="false">F151*G151</f>
        <v>0</v>
      </c>
      <c r="AD151" s="90" t="n">
        <f aca="false">$F151*H151</f>
        <v>0</v>
      </c>
      <c r="AE151" s="90" t="n">
        <f aca="false">$F151*I151</f>
        <v>0</v>
      </c>
      <c r="AF151" s="90" t="n">
        <f aca="false">$F151*J151</f>
        <v>0</v>
      </c>
      <c r="AG151" s="90" t="n">
        <f aca="false">$F151*K151</f>
        <v>0</v>
      </c>
      <c r="AH151" s="90" t="n">
        <f aca="false">$F151*L151</f>
        <v>0</v>
      </c>
      <c r="AI151" s="90" t="n">
        <f aca="false">$F151*M151</f>
        <v>0</v>
      </c>
      <c r="AJ151" s="90" t="n">
        <f aca="false">$F151*N151</f>
        <v>0</v>
      </c>
      <c r="AK151" s="90" t="n">
        <f aca="false">F151*O151</f>
        <v>0</v>
      </c>
      <c r="AL151" s="94"/>
      <c r="AM151" s="90" t="n">
        <f aca="false">-CHOOSE($G$3,AC151-AE151,AE151-AC151)</f>
        <v>-0</v>
      </c>
      <c r="AN151" s="90" t="n">
        <f aca="false">-CHOOSE($G$3,AF151-AH151,AH151-AF151)</f>
        <v>-0</v>
      </c>
      <c r="AO151" s="90" t="n">
        <f aca="false">-CHOOSE($G$3,AI151-AL151,AK151-AI151)</f>
        <v>-0</v>
      </c>
      <c r="AP151" s="107" t="n">
        <f aca="false">SUM(AM151:AO151)</f>
        <v>0</v>
      </c>
      <c r="AR151" s="90" t="n">
        <f aca="false">-CHOOSE($G$3,AD151-AC151,AC151-AD151)</f>
        <v>-0</v>
      </c>
      <c r="AS151" s="90" t="n">
        <f aca="false">-CHOOSE($G$3,AG151-AF151,AF151-AG151)</f>
        <v>-0</v>
      </c>
      <c r="AT151" s="90" t="n">
        <f aca="false">-CHOOSE($G$3,AJ151-AI151,AI151-AJ151:AJ152)</f>
        <v>-0</v>
      </c>
      <c r="AU151" s="107" t="n">
        <f aca="false">AR151+AS151+AT151</f>
        <v>-0</v>
      </c>
      <c r="AV151" s="107"/>
      <c r="AW151" s="91" t="n">
        <f aca="false">AU151+AP151</f>
        <v>0</v>
      </c>
      <c r="AY151" s="91" t="n">
        <f aca="false">AK151+AH151+AE151</f>
        <v>0</v>
      </c>
      <c r="AZ151" s="113"/>
      <c r="BA151" s="118" t="n">
        <f aca="false">'EO9904.1'!AW151</f>
        <v>0</v>
      </c>
      <c r="BB151" s="118" t="n">
        <f aca="false">AW151-BA151</f>
        <v>0</v>
      </c>
      <c r="BC151" s="108"/>
      <c r="BD151" s="138" t="n">
        <f aca="false">A151</f>
        <v>41244</v>
      </c>
      <c r="BE151" s="119" t="n">
        <f aca="false">MONTH(BD151)</f>
        <v>12</v>
      </c>
      <c r="BF151" s="139" t="n">
        <f aca="false">VLOOKUP($BE$10:$BE$369,$BS$7:$BU$18,2)</f>
        <v>668.964</v>
      </c>
      <c r="BG151" s="140" t="n">
        <f aca="false">VLOOKUP($BE$10:$BE$369,$BS$7:$BU$18,3)</f>
        <v>9251.2415</v>
      </c>
      <c r="BH151" s="141" t="n">
        <f aca="false">BF151/BG151</f>
        <v>0.0723107271602411</v>
      </c>
      <c r="BI151" s="36" t="n">
        <f aca="false">BI139</f>
        <v>0.0779</v>
      </c>
      <c r="BJ151" s="36" t="n">
        <f aca="false">BH151/BI151</f>
        <v>0.928250669579475</v>
      </c>
      <c r="BK151" s="31" t="n">
        <v>2.115</v>
      </c>
      <c r="BL151" s="142" t="n">
        <f aca="false">MAX((BJ151*BK151),BK151)</f>
        <v>2.115</v>
      </c>
    </row>
    <row r="152" customFormat="false" ht="12.75" hidden="false" customHeight="false" outlineLevel="0" collapsed="false">
      <c r="A152" s="25" t="n">
        <f aca="false">EDATE(A151,1)</f>
        <v>41275</v>
      </c>
      <c r="B152" s="114" t="n">
        <f aca="false">'EO9904.1 floor'!B152</f>
        <v>0</v>
      </c>
      <c r="C152" s="110"/>
      <c r="D152" s="97" t="n">
        <f aca="false">B152+C152</f>
        <v>0</v>
      </c>
      <c r="E152" s="86" t="n">
        <f aca="false">IF(Z152=0,0,IF(AND(Z152=1,$H$3=1),D152*U152,IF($H$3=2,D152,"N/A")))</f>
        <v>0</v>
      </c>
      <c r="F152" s="86" t="n">
        <f aca="false">E152*Y152</f>
        <v>0</v>
      </c>
      <c r="G152" s="98" t="n">
        <f aca="false">VLOOKUP($A152,[1]!Table,MATCH(G$4,[1]!Curves,0))</f>
        <v>5.268</v>
      </c>
      <c r="H152" s="115" t="n">
        <f aca="false">G152</f>
        <v>5.268</v>
      </c>
      <c r="I152" s="116" t="n">
        <f aca="false">BL152</f>
        <v>2.115</v>
      </c>
      <c r="J152" s="98" t="n">
        <f aca="false">VLOOKUP($A152,[1]!Table,MATCH(J$4,[1]!Curves,0))</f>
        <v>0.0235</v>
      </c>
      <c r="K152" s="115" t="n">
        <f aca="false">J152</f>
        <v>0.0235</v>
      </c>
      <c r="L152" s="103" t="n">
        <f aca="false">L151</f>
        <v>0</v>
      </c>
      <c r="M152" s="98" t="n">
        <f aca="false">VLOOKUP($A152,[1]!Table,MATCH(M$4,[1]!Curves,0))</f>
        <v>0.015</v>
      </c>
      <c r="N152" s="115" t="n">
        <f aca="false">M152</f>
        <v>0.015</v>
      </c>
      <c r="O152" s="103" t="n">
        <f aca="false">O151</f>
        <v>0</v>
      </c>
      <c r="P152" s="102"/>
      <c r="Q152" s="103" t="n">
        <f aca="false">M152+J152+G152</f>
        <v>5.3065</v>
      </c>
      <c r="R152" s="103" t="n">
        <f aca="false">N152+K152+H152</f>
        <v>5.3065</v>
      </c>
      <c r="S152" s="103" t="n">
        <f aca="false">O152+L152+I152</f>
        <v>2.115</v>
      </c>
      <c r="T152" s="102"/>
      <c r="U152" s="37" t="n">
        <f aca="false">A153-A152</f>
        <v>31</v>
      </c>
      <c r="V152" s="104" t="n">
        <f aca="false">CHOOSE(F$3,A153+24,A152)</f>
        <v>41275</v>
      </c>
      <c r="W152" s="37" t="n">
        <f aca="false">V152-C$3</f>
        <v>4345</v>
      </c>
      <c r="X152" s="105" t="n">
        <f aca="false">VLOOKUP($A152,[1]!Table,MATCH(X$4,[1]!Curves,0))</f>
        <v>0.061593472128164</v>
      </c>
      <c r="Y152" s="106" t="n">
        <f aca="false">1/(1+CHOOSE(F$3,(X153+($K$3/10000))/2,(X152+($K$3/10000))/2))^(2*W152/365.25)</f>
        <v>0.485946174660428</v>
      </c>
      <c r="Z152" s="37" t="n">
        <f aca="false">IF(AND(mthbeg&lt;=A152,mthend&gt;=A152),1,0)</f>
        <v>0</v>
      </c>
      <c r="AA152" s="37" t="n">
        <f aca="false">U152*Z152</f>
        <v>0</v>
      </c>
      <c r="AC152" s="90" t="n">
        <f aca="false">F152*G152</f>
        <v>0</v>
      </c>
      <c r="AD152" s="90" t="n">
        <f aca="false">$F152*H152</f>
        <v>0</v>
      </c>
      <c r="AE152" s="90" t="n">
        <f aca="false">$F152*I152</f>
        <v>0</v>
      </c>
      <c r="AF152" s="90" t="n">
        <f aca="false">$F152*J152</f>
        <v>0</v>
      </c>
      <c r="AG152" s="90" t="n">
        <f aca="false">$F152*K152</f>
        <v>0</v>
      </c>
      <c r="AH152" s="90" t="n">
        <f aca="false">$F152*L152</f>
        <v>0</v>
      </c>
      <c r="AI152" s="90" t="n">
        <f aca="false">$F152*M152</f>
        <v>0</v>
      </c>
      <c r="AJ152" s="90" t="n">
        <f aca="false">$F152*N152</f>
        <v>0</v>
      </c>
      <c r="AK152" s="90" t="n">
        <f aca="false">F152*O152</f>
        <v>0</v>
      </c>
      <c r="AL152" s="94"/>
      <c r="AM152" s="90" t="n">
        <f aca="false">-CHOOSE($G$3,AC152-AE152,AE152-AC152)</f>
        <v>-0</v>
      </c>
      <c r="AN152" s="90" t="n">
        <f aca="false">-CHOOSE($G$3,AF152-AH152,AH152-AF152)</f>
        <v>-0</v>
      </c>
      <c r="AO152" s="90" t="n">
        <f aca="false">-CHOOSE($G$3,AI152-AL152,AK152-AI152)</f>
        <v>-0</v>
      </c>
      <c r="AP152" s="107" t="n">
        <f aca="false">SUM(AM152:AO152)</f>
        <v>0</v>
      </c>
      <c r="AR152" s="90" t="n">
        <f aca="false">-CHOOSE($G$3,AD152-AC152,AC152-AD152)</f>
        <v>-0</v>
      </c>
      <c r="AS152" s="90" t="n">
        <f aca="false">-CHOOSE($G$3,AG152-AF152,AF152-AG152)</f>
        <v>-0</v>
      </c>
      <c r="AT152" s="90" t="n">
        <f aca="false">-CHOOSE($G$3,AJ152-AI152,AI152-AJ152:AJ153)</f>
        <v>-0</v>
      </c>
      <c r="AU152" s="107" t="n">
        <f aca="false">AR152+AS152+AT152</f>
        <v>-0</v>
      </c>
      <c r="AV152" s="107"/>
      <c r="AW152" s="91" t="n">
        <f aca="false">AU152+AP152</f>
        <v>0</v>
      </c>
      <c r="AY152" s="91" t="n">
        <f aca="false">AK152+AH152+AE152</f>
        <v>0</v>
      </c>
      <c r="AZ152" s="113"/>
      <c r="BA152" s="118" t="n">
        <f aca="false">'EO9904.1'!AW152</f>
        <v>0</v>
      </c>
      <c r="BB152" s="118" t="n">
        <f aca="false">AW152-BA152</f>
        <v>0</v>
      </c>
      <c r="BC152" s="108"/>
      <c r="BD152" s="138" t="n">
        <f aca="false">A152</f>
        <v>41275</v>
      </c>
      <c r="BE152" s="119" t="n">
        <f aca="false">MONTH(BD152)</f>
        <v>1</v>
      </c>
      <c r="BF152" s="139" t="n">
        <f aca="false">VLOOKUP($BE$10:$BE$369,$BS$7:$BU$18,2)</f>
        <v>682.4905</v>
      </c>
      <c r="BG152" s="140" t="n">
        <f aca="false">VLOOKUP($BE$10:$BE$369,$BS$7:$BU$18,3)</f>
        <v>9457.078</v>
      </c>
      <c r="BH152" s="141" t="n">
        <f aca="false">BF152/BG152</f>
        <v>0.0721671641071375</v>
      </c>
      <c r="BI152" s="36" t="n">
        <f aca="false">BI140</f>
        <v>0.0779</v>
      </c>
      <c r="BJ152" s="36" t="n">
        <f aca="false">BH152/BI152</f>
        <v>0.926407754905488</v>
      </c>
      <c r="BK152" s="31" t="n">
        <v>2.115</v>
      </c>
      <c r="BL152" s="142" t="n">
        <f aca="false">MAX((BJ152*BK152),BK152)</f>
        <v>2.115</v>
      </c>
    </row>
    <row r="153" customFormat="false" ht="12.75" hidden="false" customHeight="false" outlineLevel="0" collapsed="false">
      <c r="A153" s="25" t="n">
        <f aca="false">EDATE(A152,1)</f>
        <v>41306</v>
      </c>
      <c r="B153" s="114" t="n">
        <f aca="false">'EO9904.1 floor'!B153</f>
        <v>0</v>
      </c>
      <c r="C153" s="110"/>
      <c r="D153" s="97" t="n">
        <f aca="false">B153+C153</f>
        <v>0</v>
      </c>
      <c r="E153" s="86" t="n">
        <f aca="false">IF(Z153=0,0,IF(AND(Z153=1,$H$3=1),D153*U153,IF($H$3=2,D153,"N/A")))</f>
        <v>0</v>
      </c>
      <c r="F153" s="86" t="n">
        <f aca="false">E153*Y153</f>
        <v>0</v>
      </c>
      <c r="G153" s="98" t="n">
        <f aca="false">VLOOKUP($A153,[1]!Table,MATCH(G$4,[1]!Curves,0))</f>
        <v>5.148</v>
      </c>
      <c r="H153" s="115" t="n">
        <f aca="false">G153</f>
        <v>5.148</v>
      </c>
      <c r="I153" s="116" t="n">
        <f aca="false">BL153</f>
        <v>2.26151966918453</v>
      </c>
      <c r="J153" s="98" t="n">
        <f aca="false">VLOOKUP($A153,[1]!Table,MATCH(J$4,[1]!Curves,0))</f>
        <v>0.0235</v>
      </c>
      <c r="K153" s="115" t="n">
        <f aca="false">J153</f>
        <v>0.0235</v>
      </c>
      <c r="L153" s="103" t="n">
        <f aca="false">L152</f>
        <v>0</v>
      </c>
      <c r="M153" s="98" t="n">
        <f aca="false">VLOOKUP($A153,[1]!Table,MATCH(M$4,[1]!Curves,0))</f>
        <v>0.015</v>
      </c>
      <c r="N153" s="115" t="n">
        <f aca="false">M153</f>
        <v>0.015</v>
      </c>
      <c r="O153" s="103" t="n">
        <f aca="false">O152</f>
        <v>0</v>
      </c>
      <c r="P153" s="102"/>
      <c r="Q153" s="103" t="n">
        <f aca="false">M153+J153+G153</f>
        <v>5.1865</v>
      </c>
      <c r="R153" s="103" t="n">
        <f aca="false">N153+K153+H153</f>
        <v>5.1865</v>
      </c>
      <c r="S153" s="103" t="n">
        <f aca="false">O153+L153+I153</f>
        <v>2.26151966918453</v>
      </c>
      <c r="T153" s="102"/>
      <c r="U153" s="37" t="n">
        <f aca="false">A154-A153</f>
        <v>28</v>
      </c>
      <c r="V153" s="104" t="n">
        <f aca="false">CHOOSE(F$3,A154+24,A153)</f>
        <v>41306</v>
      </c>
      <c r="W153" s="37" t="n">
        <f aca="false">V153-C$3</f>
        <v>4376</v>
      </c>
      <c r="X153" s="105" t="n">
        <f aca="false">VLOOKUP($A153,[1]!Table,MATCH(X$4,[1]!Curves,0))</f>
        <v>0.061622258304445</v>
      </c>
      <c r="Y153" s="106" t="n">
        <f aca="false">1/(1+CHOOSE(F$3,(X154+($K$3/10000))/2,(X153+($K$3/10000))/2))^(2*W153/365.25)</f>
        <v>0.483288858598897</v>
      </c>
      <c r="Z153" s="37" t="n">
        <f aca="false">IF(AND(mthbeg&lt;=A153,mthend&gt;=A153),1,0)</f>
        <v>0</v>
      </c>
      <c r="AA153" s="37" t="n">
        <f aca="false">U153*Z153</f>
        <v>0</v>
      </c>
      <c r="AC153" s="90" t="n">
        <f aca="false">F153*G153</f>
        <v>0</v>
      </c>
      <c r="AD153" s="90" t="n">
        <f aca="false">$F153*H153</f>
        <v>0</v>
      </c>
      <c r="AE153" s="90" t="n">
        <f aca="false">$F153*I153</f>
        <v>0</v>
      </c>
      <c r="AF153" s="90" t="n">
        <f aca="false">$F153*J153</f>
        <v>0</v>
      </c>
      <c r="AG153" s="90" t="n">
        <f aca="false">$F153*K153</f>
        <v>0</v>
      </c>
      <c r="AH153" s="90" t="n">
        <f aca="false">$F153*L153</f>
        <v>0</v>
      </c>
      <c r="AI153" s="90" t="n">
        <f aca="false">$F153*M153</f>
        <v>0</v>
      </c>
      <c r="AJ153" s="90" t="n">
        <f aca="false">$F153*N153</f>
        <v>0</v>
      </c>
      <c r="AK153" s="90" t="n">
        <f aca="false">F153*O153</f>
        <v>0</v>
      </c>
      <c r="AL153" s="94"/>
      <c r="AM153" s="90" t="n">
        <f aca="false">-CHOOSE($G$3,AC153-AE153,AE153-AC153)</f>
        <v>-0</v>
      </c>
      <c r="AN153" s="90" t="n">
        <f aca="false">-CHOOSE($G$3,AF153-AH153,AH153-AF153)</f>
        <v>-0</v>
      </c>
      <c r="AO153" s="90" t="n">
        <f aca="false">-CHOOSE($G$3,AI153-AL153,AK153-AI153)</f>
        <v>-0</v>
      </c>
      <c r="AP153" s="107" t="n">
        <f aca="false">SUM(AM153:AO153)</f>
        <v>0</v>
      </c>
      <c r="AR153" s="90" t="n">
        <f aca="false">-CHOOSE($G$3,AD153-AC153,AC153-AD153)</f>
        <v>-0</v>
      </c>
      <c r="AS153" s="90" t="n">
        <f aca="false">-CHOOSE($G$3,AG153-AF153,AF153-AG153)</f>
        <v>-0</v>
      </c>
      <c r="AT153" s="90" t="n">
        <f aca="false">-CHOOSE($G$3,AJ153-AI153,AI153-AJ153:AJ154)</f>
        <v>-0</v>
      </c>
      <c r="AU153" s="107" t="n">
        <f aca="false">AR153+AS153+AT153</f>
        <v>-0</v>
      </c>
      <c r="AV153" s="107"/>
      <c r="AW153" s="91" t="n">
        <f aca="false">AU153+AP153</f>
        <v>0</v>
      </c>
      <c r="AY153" s="91" t="n">
        <f aca="false">AK153+AH153+AE153</f>
        <v>0</v>
      </c>
      <c r="AZ153" s="113"/>
      <c r="BA153" s="118" t="n">
        <f aca="false">'EO9904.1'!AW153</f>
        <v>0</v>
      </c>
      <c r="BB153" s="118" t="n">
        <f aca="false">AW153-BA153</f>
        <v>0</v>
      </c>
      <c r="BC153" s="108"/>
      <c r="BD153" s="138" t="n">
        <f aca="false">A153</f>
        <v>41306</v>
      </c>
      <c r="BE153" s="119" t="n">
        <f aca="false">MONTH(BD153)</f>
        <v>2</v>
      </c>
      <c r="BF153" s="139" t="n">
        <f aca="false">VLOOKUP($BE$10:$BE$369,$BS$7:$BU$18,2)</f>
        <v>627.083</v>
      </c>
      <c r="BG153" s="140" t="n">
        <f aca="false">VLOOKUP($BE$10:$BE$369,$BS$7:$BU$18,3)</f>
        <v>8701.1195</v>
      </c>
      <c r="BH153" s="141" t="n">
        <f aca="false">BF153/BG153</f>
        <v>0.0720692320108924</v>
      </c>
      <c r="BI153" s="36" t="n">
        <f aca="false">BI141</f>
        <v>0.0674</v>
      </c>
      <c r="BJ153" s="36" t="n">
        <f aca="false">BH153/BI153</f>
        <v>1.06927643933075</v>
      </c>
      <c r="BK153" s="31" t="n">
        <v>2.115</v>
      </c>
      <c r="BL153" s="142" t="n">
        <f aca="false">MAX((BJ153*BK153),BK153)</f>
        <v>2.26151966918453</v>
      </c>
    </row>
    <row r="154" customFormat="false" ht="12.75" hidden="false" customHeight="false" outlineLevel="0" collapsed="false">
      <c r="A154" s="25" t="n">
        <f aca="false">EDATE(A153,1)</f>
        <v>41334</v>
      </c>
      <c r="B154" s="114" t="n">
        <f aca="false">'EO9904.1 floor'!B154</f>
        <v>0</v>
      </c>
      <c r="C154" s="110"/>
      <c r="D154" s="97" t="n">
        <f aca="false">B154+C154</f>
        <v>0</v>
      </c>
      <c r="E154" s="86" t="n">
        <f aca="false">IF(Z154=0,0,IF(AND(Z154=1,$H$3=1),D154*U154,IF($H$3=2,D154,"N/A")))</f>
        <v>0</v>
      </c>
      <c r="F154" s="86" t="n">
        <f aca="false">E154*Y154</f>
        <v>0</v>
      </c>
      <c r="G154" s="98" t="n">
        <f aca="false">VLOOKUP($A154,[1]!Table,MATCH(G$4,[1]!Curves,0))</f>
        <v>5.023</v>
      </c>
      <c r="H154" s="115" t="n">
        <f aca="false">G154</f>
        <v>5.023</v>
      </c>
      <c r="I154" s="116" t="n">
        <f aca="false">BL154</f>
        <v>2.13524532991486</v>
      </c>
      <c r="J154" s="98" t="n">
        <f aca="false">VLOOKUP($A154,[1]!Table,MATCH(J$4,[1]!Curves,0))</f>
        <v>0.0235</v>
      </c>
      <c r="K154" s="115" t="n">
        <f aca="false">J154</f>
        <v>0.0235</v>
      </c>
      <c r="L154" s="103" t="n">
        <f aca="false">L153</f>
        <v>0</v>
      </c>
      <c r="M154" s="98" t="n">
        <f aca="false">VLOOKUP($A154,[1]!Table,MATCH(M$4,[1]!Curves,0))</f>
        <v>0.015</v>
      </c>
      <c r="N154" s="115" t="n">
        <f aca="false">M154</f>
        <v>0.015</v>
      </c>
      <c r="O154" s="103" t="n">
        <f aca="false">O153</f>
        <v>0</v>
      </c>
      <c r="P154" s="102"/>
      <c r="Q154" s="103" t="n">
        <f aca="false">M154+J154+G154</f>
        <v>5.0615</v>
      </c>
      <c r="R154" s="103" t="n">
        <f aca="false">N154+K154+H154</f>
        <v>5.0615</v>
      </c>
      <c r="S154" s="103" t="n">
        <f aca="false">O154+L154+I154</f>
        <v>2.13524532991486</v>
      </c>
      <c r="T154" s="102"/>
      <c r="U154" s="37" t="n">
        <f aca="false">A155-A154</f>
        <v>31</v>
      </c>
      <c r="V154" s="104" t="n">
        <f aca="false">CHOOSE(F$3,A155+24,A154)</f>
        <v>41334</v>
      </c>
      <c r="W154" s="37" t="n">
        <f aca="false">V154-C$3</f>
        <v>4404</v>
      </c>
      <c r="X154" s="105" t="n">
        <f aca="false">VLOOKUP($A154,[1]!Table,MATCH(X$4,[1]!Curves,0))</f>
        <v>0.061648258721968</v>
      </c>
      <c r="Y154" s="106" t="n">
        <f aca="false">1/(1+CHOOSE(F$3,(X155+($K$3/10000))/2,(X154+($K$3/10000))/2))^(2*W154/365.25)</f>
        <v>0.480899236697849</v>
      </c>
      <c r="Z154" s="37" t="n">
        <f aca="false">IF(AND(mthbeg&lt;=A154,mthend&gt;=A154),1,0)</f>
        <v>0</v>
      </c>
      <c r="AA154" s="37" t="n">
        <f aca="false">U154*Z154</f>
        <v>0</v>
      </c>
      <c r="AC154" s="90" t="n">
        <f aca="false">F154*G154</f>
        <v>0</v>
      </c>
      <c r="AD154" s="90" t="n">
        <f aca="false">$F154*H154</f>
        <v>0</v>
      </c>
      <c r="AE154" s="90" t="n">
        <f aca="false">$F154*I154</f>
        <v>0</v>
      </c>
      <c r="AF154" s="90" t="n">
        <f aca="false">$F154*J154</f>
        <v>0</v>
      </c>
      <c r="AG154" s="90" t="n">
        <f aca="false">$F154*K154</f>
        <v>0</v>
      </c>
      <c r="AH154" s="90" t="n">
        <f aca="false">$F154*L154</f>
        <v>0</v>
      </c>
      <c r="AI154" s="90" t="n">
        <f aca="false">$F154*M154</f>
        <v>0</v>
      </c>
      <c r="AJ154" s="90" t="n">
        <f aca="false">$F154*N154</f>
        <v>0</v>
      </c>
      <c r="AK154" s="90" t="n">
        <f aca="false">F154*O154</f>
        <v>0</v>
      </c>
      <c r="AL154" s="94"/>
      <c r="AM154" s="90" t="n">
        <f aca="false">-CHOOSE($G$3,AC154-AE154,AE154-AC154)</f>
        <v>-0</v>
      </c>
      <c r="AN154" s="90" t="n">
        <f aca="false">-CHOOSE($G$3,AF154-AH154,AH154-AF154)</f>
        <v>-0</v>
      </c>
      <c r="AO154" s="90" t="n">
        <f aca="false">-CHOOSE($G$3,AI154-AL154,AK154-AI154)</f>
        <v>-0</v>
      </c>
      <c r="AP154" s="107" t="n">
        <f aca="false">SUM(AM154:AO154)</f>
        <v>0</v>
      </c>
      <c r="AR154" s="90" t="n">
        <f aca="false">-CHOOSE($G$3,AD154-AC154,AC154-AD154)</f>
        <v>-0</v>
      </c>
      <c r="AS154" s="90" t="n">
        <f aca="false">-CHOOSE($G$3,AG154-AF154,AF154-AG154)</f>
        <v>-0</v>
      </c>
      <c r="AT154" s="90" t="n">
        <f aca="false">-CHOOSE($G$3,AJ154-AI154,AI154-AJ154:AJ155)</f>
        <v>-0</v>
      </c>
      <c r="AU154" s="107" t="n">
        <f aca="false">AR154+AS154+AT154</f>
        <v>-0</v>
      </c>
      <c r="AV154" s="107"/>
      <c r="AW154" s="91" t="n">
        <f aca="false">AU154+AP154</f>
        <v>0</v>
      </c>
      <c r="AY154" s="91" t="n">
        <f aca="false">AK154+AH154+AE154</f>
        <v>0</v>
      </c>
      <c r="AZ154" s="113"/>
      <c r="BA154" s="118" t="n">
        <f aca="false">'EO9904.1'!AW154</f>
        <v>0</v>
      </c>
      <c r="BB154" s="118" t="n">
        <f aca="false">AW154-BA154</f>
        <v>0</v>
      </c>
      <c r="BC154" s="108"/>
      <c r="BD154" s="138" t="n">
        <f aca="false">A154</f>
        <v>41334</v>
      </c>
      <c r="BE154" s="119" t="n">
        <f aca="false">MONTH(BD154)</f>
        <v>3</v>
      </c>
      <c r="BF154" s="139" t="n">
        <f aca="false">VLOOKUP($BE$10:$BE$369,$BS$7:$BU$18,2)</f>
        <v>669.6575</v>
      </c>
      <c r="BG154" s="140" t="n">
        <f aca="false">VLOOKUP($BE$10:$BE$369,$BS$7:$BU$18,3)</f>
        <v>9290.03</v>
      </c>
      <c r="BH154" s="141" t="n">
        <f aca="false">BF154/BG154</f>
        <v>0.0720834593645015</v>
      </c>
      <c r="BI154" s="36" t="n">
        <f aca="false">BI142</f>
        <v>0.0714</v>
      </c>
      <c r="BJ154" s="36" t="n">
        <f aca="false">BH154/BI154</f>
        <v>1.00957226000702</v>
      </c>
      <c r="BK154" s="31" t="n">
        <v>2.115</v>
      </c>
      <c r="BL154" s="142" t="n">
        <f aca="false">MAX((BJ154*BK154),BK154)</f>
        <v>2.13524532991486</v>
      </c>
    </row>
    <row r="155" customFormat="false" ht="12.75" hidden="false" customHeight="false" outlineLevel="0" collapsed="false">
      <c r="A155" s="25" t="n">
        <f aca="false">EDATE(A154,1)</f>
        <v>41365</v>
      </c>
      <c r="B155" s="114" t="n">
        <f aca="false">'EO9904.1 floor'!B155</f>
        <v>0</v>
      </c>
      <c r="C155" s="110"/>
      <c r="D155" s="97" t="n">
        <f aca="false">B155+C155</f>
        <v>0</v>
      </c>
      <c r="E155" s="86" t="n">
        <f aca="false">IF(Z155=0,0,IF(AND(Z155=1,$H$3=1),D155*U155,IF($H$3=2,D155,"N/A")))</f>
        <v>0</v>
      </c>
      <c r="F155" s="86" t="n">
        <f aca="false">E155*Y155</f>
        <v>0</v>
      </c>
      <c r="G155" s="98" t="n">
        <f aca="false">VLOOKUP($A155,[1]!Table,MATCH(G$4,[1]!Curves,0))</f>
        <v>4.893</v>
      </c>
      <c r="H155" s="115" t="n">
        <f aca="false">G155</f>
        <v>4.893</v>
      </c>
      <c r="I155" s="116" t="n">
        <f aca="false">BL155</f>
        <v>2.115</v>
      </c>
      <c r="J155" s="98" t="n">
        <f aca="false">VLOOKUP($A155,[1]!Table,MATCH(J$4,[1]!Curves,0))</f>
        <v>0.013</v>
      </c>
      <c r="K155" s="115" t="n">
        <f aca="false">J155</f>
        <v>0.013</v>
      </c>
      <c r="L155" s="103" t="n">
        <f aca="false">L154</f>
        <v>0</v>
      </c>
      <c r="M155" s="98" t="n">
        <f aca="false">VLOOKUP($A155,[1]!Table,MATCH(M$4,[1]!Curves,0))</f>
        <v>0.01</v>
      </c>
      <c r="N155" s="115" t="n">
        <f aca="false">M155</f>
        <v>0.01</v>
      </c>
      <c r="O155" s="103" t="n">
        <f aca="false">O154</f>
        <v>0</v>
      </c>
      <c r="P155" s="102"/>
      <c r="Q155" s="103" t="n">
        <f aca="false">M155+J155+G155</f>
        <v>4.916</v>
      </c>
      <c r="R155" s="103" t="n">
        <f aca="false">N155+K155+H155</f>
        <v>4.916</v>
      </c>
      <c r="S155" s="103" t="n">
        <f aca="false">O155+L155+I155</f>
        <v>2.115</v>
      </c>
      <c r="T155" s="102"/>
      <c r="U155" s="37" t="n">
        <f aca="false">A156-A155</f>
        <v>30</v>
      </c>
      <c r="V155" s="104" t="n">
        <f aca="false">CHOOSE(F$3,A156+24,A155)</f>
        <v>41365</v>
      </c>
      <c r="W155" s="37" t="n">
        <f aca="false">V155-C$3</f>
        <v>4435</v>
      </c>
      <c r="X155" s="105" t="n">
        <f aca="false">VLOOKUP($A155,[1]!Table,MATCH(X$4,[1]!Curves,0))</f>
        <v>0.061677044898772</v>
      </c>
      <c r="Y155" s="106" t="n">
        <f aca="false">1/(1+CHOOSE(F$3,(X156+($K$3/10000))/2,(X155+($K$3/10000))/2))^(2*W155/365.25)</f>
        <v>0.478265208402701</v>
      </c>
      <c r="Z155" s="37" t="n">
        <f aca="false">IF(AND(mthbeg&lt;=A155,mthend&gt;=A155),1,0)</f>
        <v>0</v>
      </c>
      <c r="AA155" s="37" t="n">
        <f aca="false">U155*Z155</f>
        <v>0</v>
      </c>
      <c r="AC155" s="90" t="n">
        <f aca="false">F155*G155</f>
        <v>0</v>
      </c>
      <c r="AD155" s="90" t="n">
        <f aca="false">$F155*H155</f>
        <v>0</v>
      </c>
      <c r="AE155" s="90" t="n">
        <f aca="false">$F155*I155</f>
        <v>0</v>
      </c>
      <c r="AF155" s="90" t="n">
        <f aca="false">$F155*J155</f>
        <v>0</v>
      </c>
      <c r="AG155" s="90" t="n">
        <f aca="false">$F155*K155</f>
        <v>0</v>
      </c>
      <c r="AH155" s="90" t="n">
        <f aca="false">$F155*L155</f>
        <v>0</v>
      </c>
      <c r="AI155" s="90" t="n">
        <f aca="false">$F155*M155</f>
        <v>0</v>
      </c>
      <c r="AJ155" s="90" t="n">
        <f aca="false">$F155*N155</f>
        <v>0</v>
      </c>
      <c r="AK155" s="90" t="n">
        <f aca="false">F155*O155</f>
        <v>0</v>
      </c>
      <c r="AL155" s="94"/>
      <c r="AM155" s="90" t="n">
        <f aca="false">-CHOOSE($G$3,AC155-AE155,AE155-AC155)</f>
        <v>-0</v>
      </c>
      <c r="AN155" s="90" t="n">
        <f aca="false">-CHOOSE($G$3,AF155-AH155,AH155-AF155)</f>
        <v>-0</v>
      </c>
      <c r="AO155" s="90" t="n">
        <f aca="false">-CHOOSE($G$3,AI155-AL155,AK155-AI155)</f>
        <v>-0</v>
      </c>
      <c r="AP155" s="107" t="n">
        <f aca="false">SUM(AM155:AO155)</f>
        <v>0</v>
      </c>
      <c r="AR155" s="90" t="n">
        <f aca="false">-CHOOSE($G$3,AD155-AC155,AC155-AD155)</f>
        <v>-0</v>
      </c>
      <c r="AS155" s="90" t="n">
        <f aca="false">-CHOOSE($G$3,AG155-AF155,AF155-AG155)</f>
        <v>-0</v>
      </c>
      <c r="AT155" s="90" t="n">
        <f aca="false">-CHOOSE($G$3,AJ155-AI155,AI155-AJ155:AJ156)</f>
        <v>-0</v>
      </c>
      <c r="AU155" s="107" t="n">
        <f aca="false">AR155+AS155+AT155</f>
        <v>-0</v>
      </c>
      <c r="AV155" s="107"/>
      <c r="AW155" s="91" t="n">
        <f aca="false">AU155+AP155</f>
        <v>0</v>
      </c>
      <c r="AY155" s="91" t="n">
        <f aca="false">AK155+AH155+AE155</f>
        <v>0</v>
      </c>
      <c r="AZ155" s="113"/>
      <c r="BA155" s="118" t="n">
        <f aca="false">'EO9904.1'!AW155</f>
        <v>0</v>
      </c>
      <c r="BB155" s="118" t="n">
        <f aca="false">AW155-BA155</f>
        <v>0</v>
      </c>
      <c r="BC155" s="108"/>
      <c r="BD155" s="138" t="n">
        <f aca="false">A155</f>
        <v>41365</v>
      </c>
      <c r="BE155" s="119" t="n">
        <f aca="false">MONTH(BD155)</f>
        <v>4</v>
      </c>
      <c r="BF155" s="139" t="n">
        <f aca="false">VLOOKUP($BE$10:$BE$369,$BS$7:$BU$18,2)</f>
        <v>631.2795</v>
      </c>
      <c r="BG155" s="140" t="n">
        <f aca="false">VLOOKUP($BE$10:$BE$369,$BS$7:$BU$18,3)</f>
        <v>8727.106</v>
      </c>
      <c r="BH155" s="141" t="n">
        <f aca="false">BF155/BG155</f>
        <v>0.0723354912842814</v>
      </c>
      <c r="BI155" s="36" t="n">
        <f aca="false">BI143</f>
        <v>0.0749</v>
      </c>
      <c r="BJ155" s="36" t="n">
        <f aca="false">BH155/BI155</f>
        <v>0.965760898321514</v>
      </c>
      <c r="BK155" s="31" t="n">
        <v>2.115</v>
      </c>
      <c r="BL155" s="142" t="n">
        <f aca="false">MAX((BJ155*BK155),BK155)</f>
        <v>2.115</v>
      </c>
    </row>
    <row r="156" customFormat="false" ht="12.75" hidden="false" customHeight="false" outlineLevel="0" collapsed="false">
      <c r="A156" s="25" t="n">
        <f aca="false">EDATE(A155,1)</f>
        <v>41395</v>
      </c>
      <c r="B156" s="114" t="n">
        <f aca="false">'EO9904.1 floor'!B156</f>
        <v>0</v>
      </c>
      <c r="C156" s="110"/>
      <c r="D156" s="97" t="n">
        <f aca="false">B156+C156</f>
        <v>0</v>
      </c>
      <c r="E156" s="86" t="n">
        <f aca="false">IF(Z156=0,0,IF(AND(Z156=1,$H$3=1),D156*U156,IF($H$3=2,D156,"N/A")))</f>
        <v>0</v>
      </c>
      <c r="F156" s="86" t="n">
        <f aca="false">E156*Y156</f>
        <v>0</v>
      </c>
      <c r="G156" s="98" t="n">
        <f aca="false">VLOOKUP($A156,[1]!Table,MATCH(G$4,[1]!Curves,0))</f>
        <v>4.883</v>
      </c>
      <c r="H156" s="115" t="n">
        <f aca="false">G156</f>
        <v>4.883</v>
      </c>
      <c r="I156" s="116" t="n">
        <f aca="false">BL156</f>
        <v>2.15930673749763</v>
      </c>
      <c r="J156" s="98" t="n">
        <f aca="false">VLOOKUP($A156,[1]!Table,MATCH(J$4,[1]!Curves,0))</f>
        <v>0.013</v>
      </c>
      <c r="K156" s="115" t="n">
        <f aca="false">J156</f>
        <v>0.013</v>
      </c>
      <c r="L156" s="103" t="n">
        <f aca="false">L155</f>
        <v>0</v>
      </c>
      <c r="M156" s="98" t="n">
        <f aca="false">VLOOKUP($A156,[1]!Table,MATCH(M$4,[1]!Curves,0))</f>
        <v>0.01</v>
      </c>
      <c r="N156" s="115" t="n">
        <f aca="false">M156</f>
        <v>0.01</v>
      </c>
      <c r="O156" s="103" t="n">
        <f aca="false">O155</f>
        <v>0</v>
      </c>
      <c r="P156" s="102"/>
      <c r="Q156" s="103" t="n">
        <f aca="false">M156+J156+G156</f>
        <v>4.906</v>
      </c>
      <c r="R156" s="103" t="n">
        <f aca="false">N156+K156+H156</f>
        <v>4.906</v>
      </c>
      <c r="S156" s="103" t="n">
        <f aca="false">O156+L156+I156</f>
        <v>2.15930673749763</v>
      </c>
      <c r="T156" s="102"/>
      <c r="U156" s="37" t="n">
        <f aca="false">A157-A156</f>
        <v>31</v>
      </c>
      <c r="V156" s="104" t="n">
        <f aca="false">CHOOSE(F$3,A157+24,A156)</f>
        <v>41395</v>
      </c>
      <c r="W156" s="37" t="n">
        <f aca="false">V156-C$3</f>
        <v>4465</v>
      </c>
      <c r="X156" s="105" t="n">
        <f aca="false">VLOOKUP($A156,[1]!Table,MATCH(X$4,[1]!Curves,0))</f>
        <v>0.06170490248949</v>
      </c>
      <c r="Y156" s="106" t="n">
        <f aca="false">1/(1+CHOOSE(F$3,(X157+($K$3/10000))/2,(X156+($K$3/10000))/2))^(2*W156/365.25)</f>
        <v>0.475727741382057</v>
      </c>
      <c r="Z156" s="37" t="n">
        <f aca="false">IF(AND(mthbeg&lt;=A156,mthend&gt;=A156),1,0)</f>
        <v>0</v>
      </c>
      <c r="AA156" s="37" t="n">
        <f aca="false">U156*Z156</f>
        <v>0</v>
      </c>
      <c r="AC156" s="90" t="n">
        <f aca="false">F156*G156</f>
        <v>0</v>
      </c>
      <c r="AD156" s="90" t="n">
        <f aca="false">$F156*H156</f>
        <v>0</v>
      </c>
      <c r="AE156" s="90" t="n">
        <f aca="false">$F156*I156</f>
        <v>0</v>
      </c>
      <c r="AF156" s="90" t="n">
        <f aca="false">$F156*J156</f>
        <v>0</v>
      </c>
      <c r="AG156" s="90" t="n">
        <f aca="false">$F156*K156</f>
        <v>0</v>
      </c>
      <c r="AH156" s="90" t="n">
        <f aca="false">$F156*L156</f>
        <v>0</v>
      </c>
      <c r="AI156" s="90" t="n">
        <f aca="false">$F156*M156</f>
        <v>0</v>
      </c>
      <c r="AJ156" s="90" t="n">
        <f aca="false">$F156*N156</f>
        <v>0</v>
      </c>
      <c r="AK156" s="90" t="n">
        <f aca="false">F156*O156</f>
        <v>0</v>
      </c>
      <c r="AL156" s="94"/>
      <c r="AM156" s="90" t="n">
        <f aca="false">-CHOOSE($G$3,AC156-AE156,AE156-AC156)</f>
        <v>-0</v>
      </c>
      <c r="AN156" s="90" t="n">
        <f aca="false">-CHOOSE($G$3,AF156-AH156,AH156-AF156)</f>
        <v>-0</v>
      </c>
      <c r="AO156" s="90" t="n">
        <f aca="false">-CHOOSE($G$3,AI156-AL156,AK156-AI156)</f>
        <v>-0</v>
      </c>
      <c r="AP156" s="107" t="n">
        <f aca="false">SUM(AM156:AO156)</f>
        <v>0</v>
      </c>
      <c r="AR156" s="90" t="n">
        <f aca="false">-CHOOSE($G$3,AD156-AC156,AC156-AD156)</f>
        <v>-0</v>
      </c>
      <c r="AS156" s="90" t="n">
        <f aca="false">-CHOOSE($G$3,AG156-AF156,AF156-AG156)</f>
        <v>-0</v>
      </c>
      <c r="AT156" s="90" t="n">
        <f aca="false">-CHOOSE($G$3,AJ156-AI156,AI156-AJ156:AJ157)</f>
        <v>-0</v>
      </c>
      <c r="AU156" s="107" t="n">
        <f aca="false">AR156+AS156+AT156</f>
        <v>-0</v>
      </c>
      <c r="AV156" s="107"/>
      <c r="AW156" s="91" t="n">
        <f aca="false">AU156+AP156</f>
        <v>0</v>
      </c>
      <c r="AY156" s="91" t="n">
        <f aca="false">AK156+AH156+AE156</f>
        <v>0</v>
      </c>
      <c r="AZ156" s="113"/>
      <c r="BA156" s="118" t="n">
        <f aca="false">'EO9904.1'!AW156</f>
        <v>0</v>
      </c>
      <c r="BB156" s="118" t="n">
        <f aca="false">AW156-BA156</f>
        <v>0</v>
      </c>
      <c r="BC156" s="108"/>
      <c r="BD156" s="138" t="n">
        <f aca="false">A156</f>
        <v>41395</v>
      </c>
      <c r="BE156" s="119" t="n">
        <f aca="false">MONTH(BD156)</f>
        <v>5</v>
      </c>
      <c r="BF156" s="139" t="n">
        <f aca="false">VLOOKUP($BE$10:$BE$369,$BS$7:$BU$18,2)</f>
        <v>662.9805</v>
      </c>
      <c r="BG156" s="140" t="n">
        <f aca="false">VLOOKUP($BE$10:$BE$369,$BS$7:$BU$18,3)</f>
        <v>9044.2455</v>
      </c>
      <c r="BH156" s="141" t="n">
        <f aca="false">BF156/BG156</f>
        <v>0.0733041247055932</v>
      </c>
      <c r="BI156" s="36" t="n">
        <f aca="false">BI144</f>
        <v>0.0718</v>
      </c>
      <c r="BJ156" s="36" t="n">
        <f aca="false">BH156/BI156</f>
        <v>1.02094881205562</v>
      </c>
      <c r="BK156" s="31" t="n">
        <v>2.115</v>
      </c>
      <c r="BL156" s="142" t="n">
        <f aca="false">MAX((BJ156*BK156),BK156)</f>
        <v>2.15930673749763</v>
      </c>
    </row>
    <row r="157" customFormat="false" ht="12.75" hidden="false" customHeight="false" outlineLevel="0" collapsed="false">
      <c r="A157" s="25" t="n">
        <f aca="false">EDATE(A156,1)</f>
        <v>41426</v>
      </c>
      <c r="B157" s="114" t="n">
        <f aca="false">'EO9904.1 floor'!B157</f>
        <v>0</v>
      </c>
      <c r="C157" s="110"/>
      <c r="D157" s="97" t="n">
        <f aca="false">B157+C157</f>
        <v>0</v>
      </c>
      <c r="E157" s="86" t="n">
        <f aca="false">IF(Z157=0,0,IF(AND(Z157=1,$H$3=1),D157*U157,IF($H$3=2,D157,"N/A")))</f>
        <v>0</v>
      </c>
      <c r="F157" s="86" t="n">
        <f aca="false">E157*Y157</f>
        <v>0</v>
      </c>
      <c r="G157" s="98" t="n">
        <f aca="false">VLOOKUP($A157,[1]!Table,MATCH(G$4,[1]!Curves,0))</f>
        <v>4.903</v>
      </c>
      <c r="H157" s="115" t="n">
        <f aca="false">G157</f>
        <v>4.903</v>
      </c>
      <c r="I157" s="116" t="n">
        <f aca="false">BL157</f>
        <v>2.88438521922935</v>
      </c>
      <c r="J157" s="98" t="n">
        <f aca="false">VLOOKUP($A157,[1]!Table,MATCH(J$4,[1]!Curves,0))</f>
        <v>0.013</v>
      </c>
      <c r="K157" s="115" t="n">
        <f aca="false">J157</f>
        <v>0.013</v>
      </c>
      <c r="L157" s="103" t="n">
        <f aca="false">L156</f>
        <v>0</v>
      </c>
      <c r="M157" s="98" t="n">
        <f aca="false">VLOOKUP($A157,[1]!Table,MATCH(M$4,[1]!Curves,0))</f>
        <v>0.01</v>
      </c>
      <c r="N157" s="115" t="n">
        <f aca="false">M157</f>
        <v>0.01</v>
      </c>
      <c r="O157" s="103" t="n">
        <f aca="false">O156</f>
        <v>0</v>
      </c>
      <c r="P157" s="102"/>
      <c r="Q157" s="103" t="n">
        <f aca="false">M157+J157+G157</f>
        <v>4.926</v>
      </c>
      <c r="R157" s="103" t="n">
        <f aca="false">N157+K157+H157</f>
        <v>4.926</v>
      </c>
      <c r="S157" s="103" t="n">
        <f aca="false">O157+L157+I157</f>
        <v>2.88438521922935</v>
      </c>
      <c r="T157" s="102"/>
      <c r="U157" s="37" t="n">
        <f aca="false">A158-A157</f>
        <v>30</v>
      </c>
      <c r="V157" s="104" t="n">
        <f aca="false">CHOOSE(F$3,A158+24,A157)</f>
        <v>41426</v>
      </c>
      <c r="W157" s="37" t="n">
        <f aca="false">V157-C$3</f>
        <v>4496</v>
      </c>
      <c r="X157" s="105" t="n">
        <f aca="false">VLOOKUP($A157,[1]!Table,MATCH(X$4,[1]!Curves,0))</f>
        <v>0.061733688666836</v>
      </c>
      <c r="Y157" s="106" t="n">
        <f aca="false">1/(1+CHOOSE(F$3,(X158+($K$3/10000))/2,(X157+($K$3/10000))/2))^(2*W157/365.25)</f>
        <v>0.47311763035374</v>
      </c>
      <c r="Z157" s="37" t="n">
        <f aca="false">IF(AND(mthbeg&lt;=A157,mthend&gt;=A157),1,0)</f>
        <v>0</v>
      </c>
      <c r="AA157" s="37" t="n">
        <f aca="false">U157*Z157</f>
        <v>0</v>
      </c>
      <c r="AC157" s="90" t="n">
        <f aca="false">F157*G157</f>
        <v>0</v>
      </c>
      <c r="AD157" s="90" t="n">
        <f aca="false">$F157*H157</f>
        <v>0</v>
      </c>
      <c r="AE157" s="90" t="n">
        <f aca="false">$F157*I157</f>
        <v>0</v>
      </c>
      <c r="AF157" s="90" t="n">
        <f aca="false">$F157*J157</f>
        <v>0</v>
      </c>
      <c r="AG157" s="90" t="n">
        <f aca="false">$F157*K157</f>
        <v>0</v>
      </c>
      <c r="AH157" s="90" t="n">
        <f aca="false">$F157*L157</f>
        <v>0</v>
      </c>
      <c r="AI157" s="90" t="n">
        <f aca="false">$F157*M157</f>
        <v>0</v>
      </c>
      <c r="AJ157" s="90" t="n">
        <f aca="false">$F157*N157</f>
        <v>0</v>
      </c>
      <c r="AK157" s="90" t="n">
        <f aca="false">F157*O157</f>
        <v>0</v>
      </c>
      <c r="AL157" s="94"/>
      <c r="AM157" s="90" t="n">
        <f aca="false">-CHOOSE($G$3,AC157-AE157,AE157-AC157)</f>
        <v>-0</v>
      </c>
      <c r="AN157" s="90" t="n">
        <f aca="false">-CHOOSE($G$3,AF157-AH157,AH157-AF157)</f>
        <v>-0</v>
      </c>
      <c r="AO157" s="90" t="n">
        <f aca="false">-CHOOSE($G$3,AI157-AL157,AK157-AI157)</f>
        <v>-0</v>
      </c>
      <c r="AP157" s="107" t="n">
        <f aca="false">SUM(AM157:AO157)</f>
        <v>0</v>
      </c>
      <c r="AR157" s="90" t="n">
        <f aca="false">-CHOOSE($G$3,AD157-AC157,AC157-AD157)</f>
        <v>-0</v>
      </c>
      <c r="AS157" s="90" t="n">
        <f aca="false">-CHOOSE($G$3,AG157-AF157,AF157-AG157)</f>
        <v>-0</v>
      </c>
      <c r="AT157" s="90" t="n">
        <f aca="false">-CHOOSE($G$3,AJ157-AI157,AI157-AJ157:AJ158)</f>
        <v>-0</v>
      </c>
      <c r="AU157" s="107" t="n">
        <f aca="false">AR157+AS157+AT157</f>
        <v>-0</v>
      </c>
      <c r="AV157" s="107"/>
      <c r="AW157" s="91" t="n">
        <f aca="false">AU157+AP157</f>
        <v>0</v>
      </c>
      <c r="AY157" s="91" t="n">
        <f aca="false">AK157+AH157+AE157</f>
        <v>0</v>
      </c>
      <c r="AZ157" s="113"/>
      <c r="BA157" s="118" t="n">
        <f aca="false">'EO9904.1'!AW157</f>
        <v>0</v>
      </c>
      <c r="BB157" s="118" t="n">
        <f aca="false">AW157-BA157</f>
        <v>0</v>
      </c>
      <c r="BC157" s="108"/>
      <c r="BD157" s="138" t="n">
        <f aca="false">A157</f>
        <v>41426</v>
      </c>
      <c r="BE157" s="119" t="n">
        <f aca="false">MONTH(BD157)</f>
        <v>6</v>
      </c>
      <c r="BF157" s="139" t="n">
        <f aca="false">VLOOKUP($BE$10:$BE$369,$BS$7:$BU$18,2)</f>
        <v>1052.6425</v>
      </c>
      <c r="BG157" s="140" t="n">
        <f aca="false">VLOOKUP($BE$10:$BE$369,$BS$7:$BU$18,3)</f>
        <v>10765.1195</v>
      </c>
      <c r="BH157" s="141" t="n">
        <f aca="false">BF157/BG157</f>
        <v>0.097782704595151</v>
      </c>
      <c r="BI157" s="36" t="n">
        <f aca="false">BI145</f>
        <v>0.0717</v>
      </c>
      <c r="BJ157" s="36" t="n">
        <f aca="false">BH157/BI157</f>
        <v>1.36377551736612</v>
      </c>
      <c r="BK157" s="31" t="n">
        <v>2.115</v>
      </c>
      <c r="BL157" s="142" t="n">
        <f aca="false">MAX((BJ157*BK157),BK157)</f>
        <v>2.88438521922935</v>
      </c>
    </row>
    <row r="158" customFormat="false" ht="12.75" hidden="false" customHeight="false" outlineLevel="0" collapsed="false">
      <c r="A158" s="25" t="n">
        <f aca="false">EDATE(A157,1)</f>
        <v>41456</v>
      </c>
      <c r="B158" s="114" t="n">
        <f aca="false">'EO9904.1 floor'!B158</f>
        <v>0</v>
      </c>
      <c r="C158" s="110"/>
      <c r="D158" s="97" t="n">
        <f aca="false">B158+C158</f>
        <v>0</v>
      </c>
      <c r="E158" s="86" t="n">
        <f aca="false">IF(Z158=0,0,IF(AND(Z158=1,$H$3=1),D158*U158,IF($H$3=2,D158,"N/A")))</f>
        <v>0</v>
      </c>
      <c r="F158" s="86" t="n">
        <f aca="false">E158*Y158</f>
        <v>0</v>
      </c>
      <c r="G158" s="98" t="n">
        <f aca="false">VLOOKUP($A158,[1]!Table,MATCH(G$4,[1]!Curves,0))</f>
        <v>4.924</v>
      </c>
      <c r="H158" s="115" t="n">
        <f aca="false">G158</f>
        <v>4.924</v>
      </c>
      <c r="I158" s="116" t="n">
        <f aca="false">BL158</f>
        <v>2.115</v>
      </c>
      <c r="J158" s="98" t="n">
        <f aca="false">VLOOKUP($A158,[1]!Table,MATCH(J$4,[1]!Curves,0))</f>
        <v>0.013</v>
      </c>
      <c r="K158" s="115" t="n">
        <f aca="false">J158</f>
        <v>0.013</v>
      </c>
      <c r="L158" s="103" t="n">
        <f aca="false">L157</f>
        <v>0</v>
      </c>
      <c r="M158" s="98" t="n">
        <f aca="false">VLOOKUP($A158,[1]!Table,MATCH(M$4,[1]!Curves,0))</f>
        <v>0.01</v>
      </c>
      <c r="N158" s="115" t="n">
        <f aca="false">M158</f>
        <v>0.01</v>
      </c>
      <c r="O158" s="103" t="n">
        <f aca="false">O157</f>
        <v>0</v>
      </c>
      <c r="P158" s="102"/>
      <c r="Q158" s="103" t="n">
        <f aca="false">M158+J158+G158</f>
        <v>4.947</v>
      </c>
      <c r="R158" s="103" t="n">
        <f aca="false">N158+K158+H158</f>
        <v>4.947</v>
      </c>
      <c r="S158" s="103" t="n">
        <f aca="false">O158+L158+I158</f>
        <v>2.115</v>
      </c>
      <c r="T158" s="102"/>
      <c r="U158" s="37" t="n">
        <f aca="false">A159-A158</f>
        <v>31</v>
      </c>
      <c r="V158" s="104" t="n">
        <f aca="false">CHOOSE(F$3,A159+24,A158)</f>
        <v>41456</v>
      </c>
      <c r="W158" s="37" t="n">
        <f aca="false">V158-C$3</f>
        <v>4526</v>
      </c>
      <c r="X158" s="105" t="n">
        <f aca="false">VLOOKUP($A158,[1]!Table,MATCH(X$4,[1]!Curves,0))</f>
        <v>0.061761546258077</v>
      </c>
      <c r="Y158" s="106" t="n">
        <f aca="false">1/(1+CHOOSE(F$3,(X159+($K$3/10000))/2,(X158+($K$3/10000))/2))^(2*W158/365.25)</f>
        <v>0.470603230561928</v>
      </c>
      <c r="Z158" s="37" t="n">
        <f aca="false">IF(AND(mthbeg&lt;=A158,mthend&gt;=A158),1,0)</f>
        <v>0</v>
      </c>
      <c r="AA158" s="37" t="n">
        <f aca="false">U158*Z158</f>
        <v>0</v>
      </c>
      <c r="AC158" s="90" t="n">
        <f aca="false">F158*G158</f>
        <v>0</v>
      </c>
      <c r="AD158" s="90" t="n">
        <f aca="false">$F158*H158</f>
        <v>0</v>
      </c>
      <c r="AE158" s="90" t="n">
        <f aca="false">$F158*I158</f>
        <v>0</v>
      </c>
      <c r="AF158" s="90" t="n">
        <f aca="false">$F158*J158</f>
        <v>0</v>
      </c>
      <c r="AG158" s="90" t="n">
        <f aca="false">$F158*K158</f>
        <v>0</v>
      </c>
      <c r="AH158" s="90" t="n">
        <f aca="false">$F158*L158</f>
        <v>0</v>
      </c>
      <c r="AI158" s="90" t="n">
        <f aca="false">$F158*M158</f>
        <v>0</v>
      </c>
      <c r="AJ158" s="90" t="n">
        <f aca="false">$F158*N158</f>
        <v>0</v>
      </c>
      <c r="AK158" s="90" t="n">
        <f aca="false">F158*O158</f>
        <v>0</v>
      </c>
      <c r="AL158" s="94"/>
      <c r="AM158" s="90" t="n">
        <f aca="false">-CHOOSE($G$3,AC158-AE158,AE158-AC158)</f>
        <v>-0</v>
      </c>
      <c r="AN158" s="90" t="n">
        <f aca="false">-CHOOSE($G$3,AF158-AH158,AH158-AF158)</f>
        <v>-0</v>
      </c>
      <c r="AO158" s="90" t="n">
        <f aca="false">-CHOOSE($G$3,AI158-AL158,AK158-AI158)</f>
        <v>-0</v>
      </c>
      <c r="AP158" s="107" t="n">
        <f aca="false">SUM(AM158:AO158)</f>
        <v>0</v>
      </c>
      <c r="AR158" s="90" t="n">
        <f aca="false">-CHOOSE($G$3,AD158-AC158,AC158-AD158)</f>
        <v>-0</v>
      </c>
      <c r="AS158" s="90" t="n">
        <f aca="false">-CHOOSE($G$3,AG158-AF158,AF158-AG158)</f>
        <v>-0</v>
      </c>
      <c r="AT158" s="90" t="n">
        <f aca="false">-CHOOSE($G$3,AJ158-AI158,AI158-AJ158:AJ159)</f>
        <v>-0</v>
      </c>
      <c r="AU158" s="107" t="n">
        <f aca="false">AR158+AS158+AT158</f>
        <v>-0</v>
      </c>
      <c r="AV158" s="107"/>
      <c r="AW158" s="91" t="n">
        <f aca="false">AU158+AP158</f>
        <v>0</v>
      </c>
      <c r="AY158" s="91" t="n">
        <f aca="false">AK158+AH158+AE158</f>
        <v>0</v>
      </c>
      <c r="AZ158" s="113"/>
      <c r="BA158" s="118" t="n">
        <f aca="false">'EO9904.1'!AW158</f>
        <v>0</v>
      </c>
      <c r="BB158" s="118" t="n">
        <f aca="false">AW158-BA158</f>
        <v>0</v>
      </c>
      <c r="BC158" s="108"/>
      <c r="BD158" s="138" t="n">
        <f aca="false">A158</f>
        <v>41456</v>
      </c>
      <c r="BE158" s="119" t="n">
        <f aca="false">MONTH(BD158)</f>
        <v>7</v>
      </c>
      <c r="BF158" s="139" t="n">
        <f aca="false">VLOOKUP($BE$10:$BE$369,$BS$7:$BU$18,2)</f>
        <v>1079.384</v>
      </c>
      <c r="BG158" s="140" t="n">
        <f aca="false">VLOOKUP($BE$10:$BE$369,$BS$7:$BU$18,3)</f>
        <v>11147.0035</v>
      </c>
      <c r="BH158" s="141" t="n">
        <f aca="false">BF158/BG158</f>
        <v>0.0968317629038154</v>
      </c>
      <c r="BI158" s="36" t="n">
        <f aca="false">BI146</f>
        <v>0.0981</v>
      </c>
      <c r="BJ158" s="36" t="n">
        <f aca="false">BH158/BI158</f>
        <v>0.987071996980789</v>
      </c>
      <c r="BK158" s="31" t="n">
        <v>2.115</v>
      </c>
      <c r="BL158" s="142" t="n">
        <f aca="false">MAX((BJ158*BK158),BK158)</f>
        <v>2.115</v>
      </c>
    </row>
    <row r="159" customFormat="false" ht="12.75" hidden="false" customHeight="false" outlineLevel="0" collapsed="false">
      <c r="A159" s="25" t="n">
        <f aca="false">EDATE(A158,1)</f>
        <v>41487</v>
      </c>
      <c r="B159" s="114" t="n">
        <f aca="false">'EO9904.1 floor'!B159</f>
        <v>0</v>
      </c>
      <c r="C159" s="110"/>
      <c r="D159" s="97" t="n">
        <f aca="false">B159+C159</f>
        <v>0</v>
      </c>
      <c r="E159" s="86" t="n">
        <f aca="false">IF(Z159=0,0,IF(AND(Z159=1,$H$3=1),D159*U159,IF($H$3=2,D159,"N/A")))</f>
        <v>0</v>
      </c>
      <c r="F159" s="86" t="n">
        <f aca="false">E159*Y159</f>
        <v>0</v>
      </c>
      <c r="G159" s="98" t="n">
        <f aca="false">VLOOKUP($A159,[1]!Table,MATCH(G$4,[1]!Curves,0))</f>
        <v>4.948</v>
      </c>
      <c r="H159" s="115" t="n">
        <f aca="false">G159</f>
        <v>4.948</v>
      </c>
      <c r="I159" s="116" t="n">
        <f aca="false">BL159</f>
        <v>2.115</v>
      </c>
      <c r="J159" s="98" t="n">
        <f aca="false">VLOOKUP($A159,[1]!Table,MATCH(J$4,[1]!Curves,0))</f>
        <v>0.013</v>
      </c>
      <c r="K159" s="115" t="n">
        <f aca="false">J159</f>
        <v>0.013</v>
      </c>
      <c r="L159" s="103" t="n">
        <f aca="false">L158</f>
        <v>0</v>
      </c>
      <c r="M159" s="98" t="n">
        <f aca="false">VLOOKUP($A159,[1]!Table,MATCH(M$4,[1]!Curves,0))</f>
        <v>0.01</v>
      </c>
      <c r="N159" s="115" t="n">
        <f aca="false">M159</f>
        <v>0.01</v>
      </c>
      <c r="O159" s="103" t="n">
        <f aca="false">O158</f>
        <v>0</v>
      </c>
      <c r="P159" s="102"/>
      <c r="Q159" s="103" t="n">
        <f aca="false">M159+J159+G159</f>
        <v>4.971</v>
      </c>
      <c r="R159" s="103" t="n">
        <f aca="false">N159+K159+H159</f>
        <v>4.971</v>
      </c>
      <c r="S159" s="103" t="n">
        <f aca="false">O159+L159+I159</f>
        <v>2.115</v>
      </c>
      <c r="T159" s="102"/>
      <c r="U159" s="37" t="n">
        <f aca="false">A160-A159</f>
        <v>31</v>
      </c>
      <c r="V159" s="104" t="n">
        <f aca="false">CHOOSE(F$3,A160+24,A159)</f>
        <v>41487</v>
      </c>
      <c r="W159" s="37" t="n">
        <f aca="false">V159-C$3</f>
        <v>4557</v>
      </c>
      <c r="X159" s="105" t="n">
        <f aca="false">VLOOKUP($A159,[1]!Table,MATCH(X$4,[1]!Curves,0))</f>
        <v>0.061790332435964</v>
      </c>
      <c r="Y159" s="106" t="n">
        <f aca="false">1/(1+CHOOSE(F$3,(X160+($K$3/10000))/2,(X159+($K$3/10000))/2))^(2*W159/365.25)</f>
        <v>0.468016874649882</v>
      </c>
      <c r="Z159" s="37" t="n">
        <f aca="false">IF(AND(mthbeg&lt;=A159,mthend&gt;=A159),1,0)</f>
        <v>0</v>
      </c>
      <c r="AA159" s="37" t="n">
        <f aca="false">U159*Z159</f>
        <v>0</v>
      </c>
      <c r="AC159" s="90" t="n">
        <f aca="false">F159*G159</f>
        <v>0</v>
      </c>
      <c r="AD159" s="90" t="n">
        <f aca="false">$F159*H159</f>
        <v>0</v>
      </c>
      <c r="AE159" s="90" t="n">
        <f aca="false">$F159*I159</f>
        <v>0</v>
      </c>
      <c r="AF159" s="90" t="n">
        <f aca="false">$F159*J159</f>
        <v>0</v>
      </c>
      <c r="AG159" s="90" t="n">
        <f aca="false">$F159*K159</f>
        <v>0</v>
      </c>
      <c r="AH159" s="90" t="n">
        <f aca="false">$F159*L159</f>
        <v>0</v>
      </c>
      <c r="AI159" s="90" t="n">
        <f aca="false">$F159*M159</f>
        <v>0</v>
      </c>
      <c r="AJ159" s="90" t="n">
        <f aca="false">$F159*N159</f>
        <v>0</v>
      </c>
      <c r="AK159" s="90" t="n">
        <f aca="false">F159*O159</f>
        <v>0</v>
      </c>
      <c r="AL159" s="94"/>
      <c r="AM159" s="90" t="n">
        <f aca="false">-CHOOSE($G$3,AC159-AE159,AE159-AC159)</f>
        <v>-0</v>
      </c>
      <c r="AN159" s="90" t="n">
        <f aca="false">-CHOOSE($G$3,AF159-AH159,AH159-AF159)</f>
        <v>-0</v>
      </c>
      <c r="AO159" s="90" t="n">
        <f aca="false">-CHOOSE($G$3,AI159-AL159,AK159-AI159)</f>
        <v>-0</v>
      </c>
      <c r="AP159" s="107" t="n">
        <f aca="false">SUM(AM159:AO159)</f>
        <v>0</v>
      </c>
      <c r="AR159" s="90" t="n">
        <f aca="false">-CHOOSE($G$3,AD159-AC159,AC159-AD159)</f>
        <v>-0</v>
      </c>
      <c r="AS159" s="90" t="n">
        <f aca="false">-CHOOSE($G$3,AG159-AF159,AF159-AG159)</f>
        <v>-0</v>
      </c>
      <c r="AT159" s="90" t="n">
        <f aca="false">-CHOOSE($G$3,AJ159-AI159,AI159-AJ159:AJ160)</f>
        <v>-0</v>
      </c>
      <c r="AU159" s="107" t="n">
        <f aca="false">AR159+AS159+AT159</f>
        <v>-0</v>
      </c>
      <c r="AV159" s="107"/>
      <c r="AW159" s="91" t="n">
        <f aca="false">AU159+AP159</f>
        <v>0</v>
      </c>
      <c r="AY159" s="91" t="n">
        <f aca="false">AK159+AH159+AE159</f>
        <v>0</v>
      </c>
      <c r="AZ159" s="113"/>
      <c r="BA159" s="118" t="n">
        <f aca="false">'EO9904.1'!AW159</f>
        <v>0</v>
      </c>
      <c r="BB159" s="118" t="n">
        <f aca="false">AW159-BA159</f>
        <v>0</v>
      </c>
      <c r="BC159" s="108"/>
      <c r="BD159" s="138" t="n">
        <f aca="false">A159</f>
        <v>41487</v>
      </c>
      <c r="BE159" s="119" t="n">
        <f aca="false">MONTH(BD159)</f>
        <v>8</v>
      </c>
      <c r="BF159" s="139" t="n">
        <f aca="false">VLOOKUP($BE$10:$BE$369,$BS$7:$BU$18,2)</f>
        <v>1109.031</v>
      </c>
      <c r="BG159" s="140" t="n">
        <f aca="false">VLOOKUP($BE$10:$BE$369,$BS$7:$BU$18,3)</f>
        <v>11486.346</v>
      </c>
      <c r="BH159" s="141" t="n">
        <f aca="false">BF159/BG159</f>
        <v>0.096552115006809</v>
      </c>
      <c r="BI159" s="36" t="n">
        <f aca="false">BI147</f>
        <v>0.0991</v>
      </c>
      <c r="BJ159" s="36" t="n">
        <f aca="false">BH159/BI159</f>
        <v>0.974289757889091</v>
      </c>
      <c r="BK159" s="31" t="n">
        <v>2.115</v>
      </c>
      <c r="BL159" s="142" t="n">
        <f aca="false">MAX((BJ159*BK159),BK159)</f>
        <v>2.115</v>
      </c>
    </row>
    <row r="160" customFormat="false" ht="12.75" hidden="false" customHeight="false" outlineLevel="0" collapsed="false">
      <c r="A160" s="25" t="n">
        <f aca="false">EDATE(A159,1)</f>
        <v>41518</v>
      </c>
      <c r="B160" s="114" t="n">
        <f aca="false">'EO9904.1 floor'!B160</f>
        <v>0</v>
      </c>
      <c r="C160" s="110"/>
      <c r="D160" s="97" t="n">
        <f aca="false">B160+C160</f>
        <v>0</v>
      </c>
      <c r="E160" s="86" t="n">
        <f aca="false">IF(Z160=0,0,IF(AND(Z160=1,$H$3=1),D160*U160,IF($H$3=2,D160,"N/A")))</f>
        <v>0</v>
      </c>
      <c r="F160" s="86" t="n">
        <f aca="false">E160*Y160</f>
        <v>0</v>
      </c>
      <c r="G160" s="98" t="n">
        <f aca="false">VLOOKUP($A160,[1]!Table,MATCH(G$4,[1]!Curves,0))</f>
        <v>4.958</v>
      </c>
      <c r="H160" s="115" t="n">
        <f aca="false">G160</f>
        <v>4.958</v>
      </c>
      <c r="I160" s="116" t="n">
        <f aca="false">BL160</f>
        <v>2.115</v>
      </c>
      <c r="J160" s="98" t="n">
        <f aca="false">VLOOKUP($A160,[1]!Table,MATCH(J$4,[1]!Curves,0))</f>
        <v>0.013</v>
      </c>
      <c r="K160" s="115" t="n">
        <f aca="false">J160</f>
        <v>0.013</v>
      </c>
      <c r="L160" s="103" t="n">
        <f aca="false">L159</f>
        <v>0</v>
      </c>
      <c r="M160" s="98" t="n">
        <f aca="false">VLOOKUP($A160,[1]!Table,MATCH(M$4,[1]!Curves,0))</f>
        <v>0.01</v>
      </c>
      <c r="N160" s="115" t="n">
        <f aca="false">M160</f>
        <v>0.01</v>
      </c>
      <c r="O160" s="103" t="n">
        <f aca="false">O159</f>
        <v>0</v>
      </c>
      <c r="P160" s="102"/>
      <c r="Q160" s="103" t="n">
        <f aca="false">M160+J160+G160</f>
        <v>4.981</v>
      </c>
      <c r="R160" s="103" t="n">
        <f aca="false">N160+K160+H160</f>
        <v>4.981</v>
      </c>
      <c r="S160" s="103" t="n">
        <f aca="false">O160+L160+I160</f>
        <v>2.115</v>
      </c>
      <c r="T160" s="102"/>
      <c r="U160" s="37" t="n">
        <f aca="false">A161-A160</f>
        <v>30</v>
      </c>
      <c r="V160" s="104" t="n">
        <f aca="false">CHOOSE(F$3,A161+24,A160)</f>
        <v>41518</v>
      </c>
      <c r="W160" s="37" t="n">
        <f aca="false">V160-C$3</f>
        <v>4588</v>
      </c>
      <c r="X160" s="105" t="n">
        <f aca="false">VLOOKUP($A160,[1]!Table,MATCH(X$4,[1]!Curves,0))</f>
        <v>0.061819118614127</v>
      </c>
      <c r="Y160" s="106" t="n">
        <f aca="false">1/(1+CHOOSE(F$3,(X161+($K$3/10000))/2,(X160+($K$3/10000))/2))^(2*W160/365.25)</f>
        <v>0.465442529010351</v>
      </c>
      <c r="Z160" s="37" t="n">
        <f aca="false">IF(AND(mthbeg&lt;=A160,mthend&gt;=A160),1,0)</f>
        <v>0</v>
      </c>
      <c r="AA160" s="37" t="n">
        <f aca="false">U160*Z160</f>
        <v>0</v>
      </c>
      <c r="AC160" s="90" t="n">
        <f aca="false">F160*G160</f>
        <v>0</v>
      </c>
      <c r="AD160" s="90" t="n">
        <f aca="false">$F160*H160</f>
        <v>0</v>
      </c>
      <c r="AE160" s="90" t="n">
        <f aca="false">$F160*I160</f>
        <v>0</v>
      </c>
      <c r="AF160" s="90" t="n">
        <f aca="false">$F160*J160</f>
        <v>0</v>
      </c>
      <c r="AG160" s="90" t="n">
        <f aca="false">$F160*K160</f>
        <v>0</v>
      </c>
      <c r="AH160" s="90" t="n">
        <f aca="false">$F160*L160</f>
        <v>0</v>
      </c>
      <c r="AI160" s="90" t="n">
        <f aca="false">$F160*M160</f>
        <v>0</v>
      </c>
      <c r="AJ160" s="90" t="n">
        <f aca="false">$F160*N160</f>
        <v>0</v>
      </c>
      <c r="AK160" s="90" t="n">
        <f aca="false">F160*O160</f>
        <v>0</v>
      </c>
      <c r="AL160" s="94"/>
      <c r="AM160" s="90" t="n">
        <f aca="false">-CHOOSE($G$3,AC160-AE160,AE160-AC160)</f>
        <v>-0</v>
      </c>
      <c r="AN160" s="90" t="n">
        <f aca="false">-CHOOSE($G$3,AF160-AH160,AH160-AF160)</f>
        <v>-0</v>
      </c>
      <c r="AO160" s="90" t="n">
        <f aca="false">-CHOOSE($G$3,AI160-AL160,AK160-AI160)</f>
        <v>-0</v>
      </c>
      <c r="AP160" s="107" t="n">
        <f aca="false">SUM(AM160:AO160)</f>
        <v>0</v>
      </c>
      <c r="AR160" s="90" t="n">
        <f aca="false">-CHOOSE($G$3,AD160-AC160,AC160-AD160)</f>
        <v>-0</v>
      </c>
      <c r="AS160" s="90" t="n">
        <f aca="false">-CHOOSE($G$3,AG160-AF160,AF160-AG160)</f>
        <v>-0</v>
      </c>
      <c r="AT160" s="90" t="n">
        <f aca="false">-CHOOSE($G$3,AJ160-AI160,AI160-AJ160:AJ161)</f>
        <v>-0</v>
      </c>
      <c r="AU160" s="107" t="n">
        <f aca="false">AR160+AS160+AT160</f>
        <v>-0</v>
      </c>
      <c r="AV160" s="107"/>
      <c r="AW160" s="91" t="n">
        <f aca="false">AU160+AP160</f>
        <v>0</v>
      </c>
      <c r="AY160" s="91" t="n">
        <f aca="false">AK160+AH160+AE160</f>
        <v>0</v>
      </c>
      <c r="AZ160" s="113"/>
      <c r="BA160" s="118" t="n">
        <f aca="false">'EO9904.1'!AW160</f>
        <v>0</v>
      </c>
      <c r="BB160" s="118" t="n">
        <f aca="false">AW160-BA160</f>
        <v>0</v>
      </c>
      <c r="BC160" s="108"/>
      <c r="BD160" s="138" t="n">
        <f aca="false">A160</f>
        <v>41518</v>
      </c>
      <c r="BE160" s="119" t="n">
        <f aca="false">MONTH(BD160)</f>
        <v>9</v>
      </c>
      <c r="BF160" s="139" t="n">
        <f aca="false">VLOOKUP($BE$10:$BE$369,$BS$7:$BU$18,2)</f>
        <v>998.16</v>
      </c>
      <c r="BG160" s="140" t="n">
        <f aca="false">VLOOKUP($BE$10:$BE$369,$BS$7:$BU$18,3)</f>
        <v>10141.4155</v>
      </c>
      <c r="BH160" s="141" t="n">
        <f aca="false">BF160/BG160</f>
        <v>0.0984241302409905</v>
      </c>
      <c r="BI160" s="36" t="n">
        <f aca="false">BI148</f>
        <v>0.1009</v>
      </c>
      <c r="BJ160" s="36" t="n">
        <f aca="false">BH160/BI160</f>
        <v>0.975462143121809</v>
      </c>
      <c r="BK160" s="31" t="n">
        <v>2.115</v>
      </c>
      <c r="BL160" s="142" t="n">
        <f aca="false">MAX((BJ160*BK160),BK160)</f>
        <v>2.115</v>
      </c>
    </row>
    <row r="161" customFormat="false" ht="12.75" hidden="false" customHeight="false" outlineLevel="0" collapsed="false">
      <c r="A161" s="25" t="n">
        <f aca="false">EDATE(A160,1)</f>
        <v>41548</v>
      </c>
      <c r="B161" s="114" t="n">
        <f aca="false">'EO9904.1 floor'!B161</f>
        <v>0</v>
      </c>
      <c r="C161" s="110"/>
      <c r="D161" s="97" t="n">
        <f aca="false">B161+C161</f>
        <v>0</v>
      </c>
      <c r="E161" s="86" t="n">
        <f aca="false">IF(Z161=0,0,IF(AND(Z161=1,$H$3=1),D161*U161,IF($H$3=2,D161,"N/A")))</f>
        <v>0</v>
      </c>
      <c r="F161" s="86" t="n">
        <f aca="false">E161*Y161</f>
        <v>0</v>
      </c>
      <c r="G161" s="98" t="n">
        <f aca="false">VLOOKUP($A161,[1]!Table,MATCH(G$4,[1]!Curves,0))</f>
        <v>4.988</v>
      </c>
      <c r="H161" s="115" t="n">
        <f aca="false">G161</f>
        <v>4.988</v>
      </c>
      <c r="I161" s="116" t="n">
        <f aca="false">BL161</f>
        <v>2.115</v>
      </c>
      <c r="J161" s="98" t="n">
        <f aca="false">VLOOKUP($A161,[1]!Table,MATCH(J$4,[1]!Curves,0))</f>
        <v>0.013</v>
      </c>
      <c r="K161" s="115" t="n">
        <f aca="false">J161</f>
        <v>0.013</v>
      </c>
      <c r="L161" s="103" t="n">
        <f aca="false">L160</f>
        <v>0</v>
      </c>
      <c r="M161" s="98" t="n">
        <f aca="false">VLOOKUP($A161,[1]!Table,MATCH(M$4,[1]!Curves,0))</f>
        <v>0.01</v>
      </c>
      <c r="N161" s="115" t="n">
        <f aca="false">M161</f>
        <v>0.01</v>
      </c>
      <c r="O161" s="103" t="n">
        <f aca="false">O160</f>
        <v>0</v>
      </c>
      <c r="P161" s="102"/>
      <c r="Q161" s="103" t="n">
        <f aca="false">M161+J161+G161</f>
        <v>5.011</v>
      </c>
      <c r="R161" s="103" t="n">
        <f aca="false">N161+K161+H161</f>
        <v>5.011</v>
      </c>
      <c r="S161" s="103" t="n">
        <f aca="false">O161+L161+I161</f>
        <v>2.115</v>
      </c>
      <c r="T161" s="102"/>
      <c r="U161" s="37" t="n">
        <f aca="false">A162-A161</f>
        <v>31</v>
      </c>
      <c r="V161" s="104" t="n">
        <f aca="false">CHOOSE(F$3,A162+24,A161)</f>
        <v>41548</v>
      </c>
      <c r="W161" s="37" t="n">
        <f aca="false">V161-C$3</f>
        <v>4618</v>
      </c>
      <c r="X161" s="105" t="n">
        <f aca="false">VLOOKUP($A161,[1]!Table,MATCH(X$4,[1]!Curves,0))</f>
        <v>0.061846976206158</v>
      </c>
      <c r="Y161" s="106" t="n">
        <f aca="false">1/(1+CHOOSE(F$3,(X162+($K$3/10000))/2,(X161+($K$3/10000))/2))^(2*W161/365.25)</f>
        <v>0.462962622875616</v>
      </c>
      <c r="Z161" s="37" t="n">
        <f aca="false">IF(AND(mthbeg&lt;=A161,mthend&gt;=A161),1,0)</f>
        <v>0</v>
      </c>
      <c r="AA161" s="37" t="n">
        <f aca="false">U161*Z161</f>
        <v>0</v>
      </c>
      <c r="AC161" s="90" t="n">
        <f aca="false">F161*G161</f>
        <v>0</v>
      </c>
      <c r="AD161" s="90" t="n">
        <f aca="false">$F161*H161</f>
        <v>0</v>
      </c>
      <c r="AE161" s="90" t="n">
        <f aca="false">$F161*I161</f>
        <v>0</v>
      </c>
      <c r="AF161" s="90" t="n">
        <f aca="false">$F161*J161</f>
        <v>0</v>
      </c>
      <c r="AG161" s="90" t="n">
        <f aca="false">$F161*K161</f>
        <v>0</v>
      </c>
      <c r="AH161" s="90" t="n">
        <f aca="false">$F161*L161</f>
        <v>0</v>
      </c>
      <c r="AI161" s="90" t="n">
        <f aca="false">$F161*M161</f>
        <v>0</v>
      </c>
      <c r="AJ161" s="90" t="n">
        <f aca="false">$F161*N161</f>
        <v>0</v>
      </c>
      <c r="AK161" s="90" t="n">
        <f aca="false">F161*O161</f>
        <v>0</v>
      </c>
      <c r="AL161" s="94"/>
      <c r="AM161" s="90" t="n">
        <f aca="false">-CHOOSE($G$3,AC161-AE161,AE161-AC161)</f>
        <v>-0</v>
      </c>
      <c r="AN161" s="90" t="n">
        <f aca="false">-CHOOSE($G$3,AF161-AH161,AH161-AF161)</f>
        <v>-0</v>
      </c>
      <c r="AO161" s="90" t="n">
        <f aca="false">-CHOOSE($G$3,AI161-AL161,AK161-AI161)</f>
        <v>-0</v>
      </c>
      <c r="AP161" s="107" t="n">
        <f aca="false">SUM(AM161:AO161)</f>
        <v>0</v>
      </c>
      <c r="AR161" s="90" t="n">
        <f aca="false">-CHOOSE($G$3,AD161-AC161,AC161-AD161)</f>
        <v>-0</v>
      </c>
      <c r="AS161" s="90" t="n">
        <f aca="false">-CHOOSE($G$3,AG161-AF161,AF161-AG161)</f>
        <v>-0</v>
      </c>
      <c r="AT161" s="90" t="n">
        <f aca="false">-CHOOSE($G$3,AJ161-AI161,AI161-AJ161:AJ162)</f>
        <v>-0</v>
      </c>
      <c r="AU161" s="107" t="n">
        <f aca="false">AR161+AS161+AT161</f>
        <v>-0</v>
      </c>
      <c r="AV161" s="107"/>
      <c r="AW161" s="91" t="n">
        <f aca="false">AU161+AP161</f>
        <v>0</v>
      </c>
      <c r="AY161" s="91" t="n">
        <f aca="false">AK161+AH161+AE161</f>
        <v>0</v>
      </c>
      <c r="AZ161" s="113"/>
      <c r="BA161" s="118" t="n">
        <f aca="false">'EO9904.1'!AW161</f>
        <v>0</v>
      </c>
      <c r="BB161" s="118" t="n">
        <f aca="false">AW161-BA161</f>
        <v>0</v>
      </c>
      <c r="BC161" s="108"/>
      <c r="BD161" s="138" t="n">
        <f aca="false">A161</f>
        <v>41548</v>
      </c>
      <c r="BE161" s="119" t="n">
        <f aca="false">MONTH(BD161)</f>
        <v>10</v>
      </c>
      <c r="BF161" s="139" t="n">
        <f aca="false">VLOOKUP($BE$10:$BE$369,$BS$7:$BU$18,2)</f>
        <v>697.9385</v>
      </c>
      <c r="BG161" s="140" t="n">
        <f aca="false">VLOOKUP($BE$10:$BE$369,$BS$7:$BU$18,3)</f>
        <v>9529.3095</v>
      </c>
      <c r="BH161" s="141" t="n">
        <f aca="false">BF161/BG161</f>
        <v>0.0732412458636169</v>
      </c>
      <c r="BI161" s="36" t="n">
        <f aca="false">BI149</f>
        <v>0.1035</v>
      </c>
      <c r="BJ161" s="36" t="n">
        <f aca="false">BH161/BI161</f>
        <v>0.707644887571178</v>
      </c>
      <c r="BK161" s="31" t="n">
        <v>2.115</v>
      </c>
      <c r="BL161" s="142" t="n">
        <f aca="false">MAX((BJ161*BK161),BK161)</f>
        <v>2.115</v>
      </c>
    </row>
    <row r="162" customFormat="false" ht="12.75" hidden="false" customHeight="false" outlineLevel="0" collapsed="false">
      <c r="A162" s="25" t="n">
        <f aca="false">EDATE(A161,1)</f>
        <v>41579</v>
      </c>
      <c r="B162" s="114" t="n">
        <f aca="false">'EO9904.1 floor'!B162</f>
        <v>0</v>
      </c>
      <c r="C162" s="110"/>
      <c r="D162" s="97" t="n">
        <f aca="false">B162+C162</f>
        <v>0</v>
      </c>
      <c r="E162" s="86" t="n">
        <f aca="false">IF(Z162=0,0,IF(AND(Z162=1,$H$3=1),D162*U162,IF($H$3=2,D162,"N/A")))</f>
        <v>0</v>
      </c>
      <c r="F162" s="86" t="n">
        <f aca="false">E162*Y162</f>
        <v>0</v>
      </c>
      <c r="G162" s="98" t="n">
        <f aca="false">VLOOKUP($A162,[1]!Table,MATCH(G$4,[1]!Curves,0))</f>
        <v>5.128</v>
      </c>
      <c r="H162" s="115" t="n">
        <f aca="false">G162</f>
        <v>5.128</v>
      </c>
      <c r="I162" s="116" t="n">
        <f aca="false">BL162</f>
        <v>2.115</v>
      </c>
      <c r="J162" s="98" t="n">
        <f aca="false">VLOOKUP($A162,[1]!Table,MATCH(J$4,[1]!Curves,0))</f>
        <v>0.0235</v>
      </c>
      <c r="K162" s="115" t="n">
        <f aca="false">J162</f>
        <v>0.0235</v>
      </c>
      <c r="L162" s="103" t="n">
        <f aca="false">L161</f>
        <v>0</v>
      </c>
      <c r="M162" s="98" t="n">
        <f aca="false">VLOOKUP($A162,[1]!Table,MATCH(M$4,[1]!Curves,0))</f>
        <v>0.015</v>
      </c>
      <c r="N162" s="115" t="n">
        <f aca="false">M162</f>
        <v>0.015</v>
      </c>
      <c r="O162" s="103" t="n">
        <f aca="false">O161</f>
        <v>0</v>
      </c>
      <c r="P162" s="102"/>
      <c r="Q162" s="103" t="n">
        <f aca="false">M162+J162+G162</f>
        <v>5.1665</v>
      </c>
      <c r="R162" s="103" t="n">
        <f aca="false">N162+K162+H162</f>
        <v>5.1665</v>
      </c>
      <c r="S162" s="103" t="n">
        <f aca="false">O162+L162+I162</f>
        <v>2.115</v>
      </c>
      <c r="T162" s="102"/>
      <c r="U162" s="37" t="n">
        <f aca="false">A163-A162</f>
        <v>30</v>
      </c>
      <c r="V162" s="104" t="n">
        <f aca="false">CHOOSE(F$3,A163+24,A162)</f>
        <v>41579</v>
      </c>
      <c r="W162" s="37" t="n">
        <f aca="false">V162-C$3</f>
        <v>4649</v>
      </c>
      <c r="X162" s="105" t="n">
        <f aca="false">VLOOKUP($A162,[1]!Table,MATCH(X$4,[1]!Curves,0))</f>
        <v>0.061875762384862</v>
      </c>
      <c r="Y162" s="106" t="n">
        <f aca="false">1/(1+CHOOSE(F$3,(X163+($K$3/10000))/2,(X162+($K$3/10000))/2))^(2*W162/365.25)</f>
        <v>0.460411788635675</v>
      </c>
      <c r="Z162" s="37" t="n">
        <f aca="false">IF(AND(mthbeg&lt;=A162,mthend&gt;=A162),1,0)</f>
        <v>0</v>
      </c>
      <c r="AA162" s="37" t="n">
        <f aca="false">U162*Z162</f>
        <v>0</v>
      </c>
      <c r="AC162" s="90" t="n">
        <f aca="false">F162*G162</f>
        <v>0</v>
      </c>
      <c r="AD162" s="90" t="n">
        <f aca="false">$F162*H162</f>
        <v>0</v>
      </c>
      <c r="AE162" s="90" t="n">
        <f aca="false">$F162*I162</f>
        <v>0</v>
      </c>
      <c r="AF162" s="90" t="n">
        <f aca="false">$F162*J162</f>
        <v>0</v>
      </c>
      <c r="AG162" s="90" t="n">
        <f aca="false">$F162*K162</f>
        <v>0</v>
      </c>
      <c r="AH162" s="90" t="n">
        <f aca="false">$F162*L162</f>
        <v>0</v>
      </c>
      <c r="AI162" s="90" t="n">
        <f aca="false">$F162*M162</f>
        <v>0</v>
      </c>
      <c r="AJ162" s="90" t="n">
        <f aca="false">$F162*N162</f>
        <v>0</v>
      </c>
      <c r="AK162" s="90" t="n">
        <f aca="false">F162*O162</f>
        <v>0</v>
      </c>
      <c r="AL162" s="94"/>
      <c r="AM162" s="90" t="n">
        <f aca="false">-CHOOSE($G$3,AC162-AE162,AE162-AC162)</f>
        <v>-0</v>
      </c>
      <c r="AN162" s="90" t="n">
        <f aca="false">-CHOOSE($G$3,AF162-AH162,AH162-AF162)</f>
        <v>-0</v>
      </c>
      <c r="AO162" s="90" t="n">
        <f aca="false">-CHOOSE($G$3,AI162-AL162,AK162-AI162)</f>
        <v>-0</v>
      </c>
      <c r="AP162" s="107" t="n">
        <f aca="false">SUM(AM162:AO162)</f>
        <v>0</v>
      </c>
      <c r="AR162" s="90" t="n">
        <f aca="false">-CHOOSE($G$3,AD162-AC162,AC162-AD162)</f>
        <v>-0</v>
      </c>
      <c r="AS162" s="90" t="n">
        <f aca="false">-CHOOSE($G$3,AG162-AF162,AF162-AG162)</f>
        <v>-0</v>
      </c>
      <c r="AT162" s="90" t="n">
        <f aca="false">-CHOOSE($G$3,AJ162-AI162,AI162-AJ162:AJ163)</f>
        <v>-0</v>
      </c>
      <c r="AU162" s="107" t="n">
        <f aca="false">AR162+AS162+AT162</f>
        <v>-0</v>
      </c>
      <c r="AV162" s="107"/>
      <c r="AW162" s="91" t="n">
        <f aca="false">AU162+AP162</f>
        <v>0</v>
      </c>
      <c r="AY162" s="91" t="n">
        <f aca="false">AK162+AH162+AE162</f>
        <v>0</v>
      </c>
      <c r="AZ162" s="113"/>
      <c r="BA162" s="118" t="n">
        <f aca="false">'EO9904.1'!AW162</f>
        <v>0</v>
      </c>
      <c r="BB162" s="118" t="n">
        <f aca="false">AW162-BA162</f>
        <v>0</v>
      </c>
      <c r="BC162" s="108"/>
      <c r="BD162" s="138" t="n">
        <f aca="false">A162</f>
        <v>41579</v>
      </c>
      <c r="BE162" s="119" t="n">
        <f aca="false">MONTH(BD162)</f>
        <v>11</v>
      </c>
      <c r="BF162" s="139" t="n">
        <f aca="false">VLOOKUP($BE$10:$BE$369,$BS$7:$BU$18,2)</f>
        <v>632.9505</v>
      </c>
      <c r="BG162" s="140" t="n">
        <f aca="false">VLOOKUP($BE$10:$BE$369,$BS$7:$BU$18,3)</f>
        <v>8729.326</v>
      </c>
      <c r="BH162" s="141" t="n">
        <f aca="false">BF162/BG162</f>
        <v>0.0725085189853146</v>
      </c>
      <c r="BI162" s="36" t="n">
        <f aca="false">BI150</f>
        <v>0.0778</v>
      </c>
      <c r="BJ162" s="36" t="n">
        <f aca="false">BH162/BI162</f>
        <v>0.931986105209699</v>
      </c>
      <c r="BK162" s="31" t="n">
        <v>2.115</v>
      </c>
      <c r="BL162" s="142" t="n">
        <f aca="false">MAX((BJ162*BK162),BK162)</f>
        <v>2.115</v>
      </c>
    </row>
    <row r="163" customFormat="false" ht="12.75" hidden="false" customHeight="false" outlineLevel="0" collapsed="false">
      <c r="A163" s="25" t="n">
        <f aca="false">EDATE(A162,1)</f>
        <v>41609</v>
      </c>
      <c r="B163" s="114" t="n">
        <f aca="false">'EO9904.1 floor'!B163</f>
        <v>0</v>
      </c>
      <c r="C163" s="110"/>
      <c r="D163" s="97" t="n">
        <f aca="false">B163+C163</f>
        <v>0</v>
      </c>
      <c r="E163" s="86" t="n">
        <f aca="false">IF(Z163=0,0,IF(AND(Z163=1,$H$3=1),D163*U163,IF($H$3=2,D163,"N/A")))</f>
        <v>0</v>
      </c>
      <c r="F163" s="86" t="n">
        <f aca="false">E163*Y163</f>
        <v>0</v>
      </c>
      <c r="G163" s="98" t="n">
        <f aca="false">VLOOKUP($A163,[1]!Table,MATCH(G$4,[1]!Curves,0))</f>
        <v>5.268</v>
      </c>
      <c r="H163" s="115" t="n">
        <f aca="false">G163</f>
        <v>5.268</v>
      </c>
      <c r="I163" s="116" t="n">
        <f aca="false">BL163</f>
        <v>2.115</v>
      </c>
      <c r="J163" s="98" t="n">
        <f aca="false">VLOOKUP($A163,[1]!Table,MATCH(J$4,[1]!Curves,0))</f>
        <v>0.0235</v>
      </c>
      <c r="K163" s="115" t="n">
        <f aca="false">J163</f>
        <v>0.0235</v>
      </c>
      <c r="L163" s="103" t="n">
        <f aca="false">L162</f>
        <v>0</v>
      </c>
      <c r="M163" s="98" t="n">
        <f aca="false">VLOOKUP($A163,[1]!Table,MATCH(M$4,[1]!Curves,0))</f>
        <v>0.015</v>
      </c>
      <c r="N163" s="115" t="n">
        <f aca="false">M163</f>
        <v>0.015</v>
      </c>
      <c r="O163" s="103" t="n">
        <f aca="false">O162</f>
        <v>0</v>
      </c>
      <c r="P163" s="102"/>
      <c r="Q163" s="103" t="n">
        <f aca="false">M163+J163+G163</f>
        <v>5.3065</v>
      </c>
      <c r="R163" s="103" t="n">
        <f aca="false">N163+K163+H163</f>
        <v>5.3065</v>
      </c>
      <c r="S163" s="103" t="n">
        <f aca="false">O163+L163+I163</f>
        <v>2.115</v>
      </c>
      <c r="T163" s="102"/>
      <c r="U163" s="37" t="n">
        <f aca="false">A164-A163</f>
        <v>31</v>
      </c>
      <c r="V163" s="104" t="n">
        <f aca="false">CHOOSE(F$3,A164+24,A163)</f>
        <v>41609</v>
      </c>
      <c r="W163" s="37" t="n">
        <f aca="false">V163-C$3</f>
        <v>4679</v>
      </c>
      <c r="X163" s="105" t="n">
        <f aca="false">VLOOKUP($A163,[1]!Table,MATCH(X$4,[1]!Curves,0))</f>
        <v>0.061903619977417</v>
      </c>
      <c r="Y163" s="106" t="n">
        <f aca="false">1/(1+CHOOSE(F$3,(X164+($K$3/10000))/2,(X163+($K$3/10000))/2))^(2*W163/365.25)</f>
        <v>0.45795455749577</v>
      </c>
      <c r="Z163" s="37" t="n">
        <f aca="false">IF(AND(mthbeg&lt;=A163,mthend&gt;=A163),1,0)</f>
        <v>0</v>
      </c>
      <c r="AA163" s="37" t="n">
        <f aca="false">U163*Z163</f>
        <v>0</v>
      </c>
      <c r="AC163" s="90" t="n">
        <f aca="false">F163*G163</f>
        <v>0</v>
      </c>
      <c r="AD163" s="90" t="n">
        <f aca="false">$F163*H163</f>
        <v>0</v>
      </c>
      <c r="AE163" s="90" t="n">
        <f aca="false">$F163*I163</f>
        <v>0</v>
      </c>
      <c r="AF163" s="90" t="n">
        <f aca="false">$F163*J163</f>
        <v>0</v>
      </c>
      <c r="AG163" s="90" t="n">
        <f aca="false">$F163*K163</f>
        <v>0</v>
      </c>
      <c r="AH163" s="90" t="n">
        <f aca="false">$F163*L163</f>
        <v>0</v>
      </c>
      <c r="AI163" s="90" t="n">
        <f aca="false">$F163*M163</f>
        <v>0</v>
      </c>
      <c r="AJ163" s="90" t="n">
        <f aca="false">$F163*N163</f>
        <v>0</v>
      </c>
      <c r="AK163" s="90" t="n">
        <f aca="false">F163*O163</f>
        <v>0</v>
      </c>
      <c r="AL163" s="94"/>
      <c r="AM163" s="90" t="n">
        <f aca="false">-CHOOSE($G$3,AC163-AE163,AE163-AC163)</f>
        <v>-0</v>
      </c>
      <c r="AN163" s="90" t="n">
        <f aca="false">-CHOOSE($G$3,AF163-AH163,AH163-AF163)</f>
        <v>-0</v>
      </c>
      <c r="AO163" s="90" t="n">
        <f aca="false">-CHOOSE($G$3,AI163-AL163,AK163-AI163)</f>
        <v>-0</v>
      </c>
      <c r="AP163" s="107" t="n">
        <f aca="false">SUM(AM163:AO163)</f>
        <v>0</v>
      </c>
      <c r="AR163" s="90" t="n">
        <f aca="false">-CHOOSE($G$3,AD163-AC163,AC163-AD163)</f>
        <v>-0</v>
      </c>
      <c r="AS163" s="90" t="n">
        <f aca="false">-CHOOSE($G$3,AG163-AF163,AF163-AG163)</f>
        <v>-0</v>
      </c>
      <c r="AT163" s="90" t="n">
        <f aca="false">-CHOOSE($G$3,AJ163-AI163,AI163-AJ163:AJ164)</f>
        <v>-0</v>
      </c>
      <c r="AU163" s="107" t="n">
        <f aca="false">AR163+AS163+AT163</f>
        <v>-0</v>
      </c>
      <c r="AV163" s="107"/>
      <c r="AW163" s="91" t="n">
        <f aca="false">AU163+AP163</f>
        <v>0</v>
      </c>
      <c r="AY163" s="91" t="n">
        <f aca="false">AK163+AH163+AE163</f>
        <v>0</v>
      </c>
      <c r="AZ163" s="113"/>
      <c r="BA163" s="118" t="n">
        <f aca="false">'EO9904.1'!AW163</f>
        <v>0</v>
      </c>
      <c r="BB163" s="118" t="n">
        <f aca="false">AW163-BA163</f>
        <v>0</v>
      </c>
      <c r="BC163" s="108"/>
      <c r="BD163" s="138" t="n">
        <f aca="false">A163</f>
        <v>41609</v>
      </c>
      <c r="BE163" s="119" t="n">
        <f aca="false">MONTH(BD163)</f>
        <v>12</v>
      </c>
      <c r="BF163" s="139" t="n">
        <f aca="false">VLOOKUP($BE$10:$BE$369,$BS$7:$BU$18,2)</f>
        <v>668.964</v>
      </c>
      <c r="BG163" s="140" t="n">
        <f aca="false">VLOOKUP($BE$10:$BE$369,$BS$7:$BU$18,3)</f>
        <v>9251.2415</v>
      </c>
      <c r="BH163" s="141" t="n">
        <f aca="false">BF163/BG163</f>
        <v>0.0723107271602411</v>
      </c>
      <c r="BI163" s="36" t="n">
        <f aca="false">BI151</f>
        <v>0.0779</v>
      </c>
      <c r="BJ163" s="36" t="n">
        <f aca="false">BH163/BI163</f>
        <v>0.928250669579475</v>
      </c>
      <c r="BK163" s="31" t="n">
        <v>2.115</v>
      </c>
      <c r="BL163" s="142" t="n">
        <f aca="false">MAX((BJ163*BK163),BK163)</f>
        <v>2.115</v>
      </c>
    </row>
    <row r="164" customFormat="false" ht="12.75" hidden="false" customHeight="false" outlineLevel="0" collapsed="false">
      <c r="A164" s="25" t="n">
        <f aca="false">EDATE(A163,1)</f>
        <v>41640</v>
      </c>
      <c r="B164" s="114" t="n">
        <f aca="false">'EO9904.1 floor'!B164</f>
        <v>0</v>
      </c>
      <c r="C164" s="110"/>
      <c r="D164" s="97" t="n">
        <f aca="false">B164+C164</f>
        <v>0</v>
      </c>
      <c r="E164" s="86" t="n">
        <f aca="false">IF(Z164=0,0,IF(AND(Z164=1,$H$3=1),D164*U164,IF($H$3=2,D164,"N/A")))</f>
        <v>0</v>
      </c>
      <c r="F164" s="86" t="n">
        <f aca="false">E164*Y164</f>
        <v>0</v>
      </c>
      <c r="G164" s="98" t="n">
        <f aca="false">VLOOKUP($A164,[1]!Table,MATCH(G$4,[1]!Curves,0))</f>
        <v>5.353</v>
      </c>
      <c r="H164" s="115" t="n">
        <f aca="false">G164</f>
        <v>5.353</v>
      </c>
      <c r="I164" s="116" t="n">
        <f aca="false">BL164</f>
        <v>2.115</v>
      </c>
      <c r="J164" s="98" t="n">
        <f aca="false">VLOOKUP($A164,[1]!Table,MATCH(J$4,[1]!Curves,0))</f>
        <v>0.0235</v>
      </c>
      <c r="K164" s="115" t="n">
        <f aca="false">J164</f>
        <v>0.0235</v>
      </c>
      <c r="L164" s="103" t="n">
        <f aca="false">L163</f>
        <v>0</v>
      </c>
      <c r="M164" s="98" t="n">
        <f aca="false">VLOOKUP($A164,[1]!Table,MATCH(M$4,[1]!Curves,0))</f>
        <v>0.015</v>
      </c>
      <c r="N164" s="115" t="n">
        <f aca="false">M164</f>
        <v>0.015</v>
      </c>
      <c r="O164" s="103" t="n">
        <f aca="false">O163</f>
        <v>0</v>
      </c>
      <c r="P164" s="102"/>
      <c r="Q164" s="103" t="n">
        <f aca="false">M164+J164+G164</f>
        <v>5.3915</v>
      </c>
      <c r="R164" s="103" t="n">
        <f aca="false">N164+K164+H164</f>
        <v>5.3915</v>
      </c>
      <c r="S164" s="103" t="n">
        <f aca="false">O164+L164+I164</f>
        <v>2.115</v>
      </c>
      <c r="T164" s="102"/>
      <c r="U164" s="37" t="n">
        <f aca="false">A165-A164</f>
        <v>31</v>
      </c>
      <c r="V164" s="104" t="n">
        <f aca="false">CHOOSE(F$3,A165+24,A164)</f>
        <v>41640</v>
      </c>
      <c r="W164" s="37" t="n">
        <f aca="false">V164-C$3</f>
        <v>4710</v>
      </c>
      <c r="X164" s="105" t="n">
        <f aca="false">VLOOKUP($A164,[1]!Table,MATCH(X$4,[1]!Curves,0))</f>
        <v>0.061932406156662</v>
      </c>
      <c r="Y164" s="106" t="n">
        <f aca="false">1/(1+CHOOSE(F$3,(X165+($K$3/10000))/2,(X164+($K$3/10000))/2))^(2*W164/365.25)</f>
        <v>0.455427073626893</v>
      </c>
      <c r="Z164" s="37" t="n">
        <f aca="false">IF(AND(mthbeg&lt;=A164,mthend&gt;=A164),1,0)</f>
        <v>0</v>
      </c>
      <c r="AA164" s="37" t="n">
        <f aca="false">U164*Z164</f>
        <v>0</v>
      </c>
      <c r="AC164" s="90" t="n">
        <f aca="false">F164*G164</f>
        <v>0</v>
      </c>
      <c r="AD164" s="90" t="n">
        <f aca="false">$F164*H164</f>
        <v>0</v>
      </c>
      <c r="AE164" s="90" t="n">
        <f aca="false">$F164*I164</f>
        <v>0</v>
      </c>
      <c r="AF164" s="90" t="n">
        <f aca="false">$F164*J164</f>
        <v>0</v>
      </c>
      <c r="AG164" s="90" t="n">
        <f aca="false">$F164*K164</f>
        <v>0</v>
      </c>
      <c r="AH164" s="90" t="n">
        <f aca="false">$F164*L164</f>
        <v>0</v>
      </c>
      <c r="AI164" s="90" t="n">
        <f aca="false">$F164*M164</f>
        <v>0</v>
      </c>
      <c r="AJ164" s="90" t="n">
        <f aca="false">$F164*N164</f>
        <v>0</v>
      </c>
      <c r="AK164" s="90" t="n">
        <f aca="false">F164*O164</f>
        <v>0</v>
      </c>
      <c r="AL164" s="94"/>
      <c r="AM164" s="90" t="n">
        <f aca="false">-CHOOSE($G$3,AC164-AE164,AE164-AC164)</f>
        <v>-0</v>
      </c>
      <c r="AN164" s="90" t="n">
        <f aca="false">-CHOOSE($G$3,AF164-AH164,AH164-AF164)</f>
        <v>-0</v>
      </c>
      <c r="AO164" s="90" t="n">
        <f aca="false">-CHOOSE($G$3,AI164-AL164,AK164-AI164)</f>
        <v>-0</v>
      </c>
      <c r="AP164" s="107" t="n">
        <f aca="false">SUM(AM164:AO164)</f>
        <v>0</v>
      </c>
      <c r="AR164" s="90" t="n">
        <f aca="false">-CHOOSE($G$3,AD164-AC164,AC164-AD164)</f>
        <v>-0</v>
      </c>
      <c r="AS164" s="90" t="n">
        <f aca="false">-CHOOSE($G$3,AG164-AF164,AF164-AG164)</f>
        <v>-0</v>
      </c>
      <c r="AT164" s="90" t="n">
        <f aca="false">-CHOOSE($G$3,AJ164-AI164,AI164-AJ164:AJ165)</f>
        <v>-0</v>
      </c>
      <c r="AU164" s="107" t="n">
        <f aca="false">AR164+AS164+AT164</f>
        <v>-0</v>
      </c>
      <c r="AV164" s="107"/>
      <c r="AW164" s="91" t="n">
        <f aca="false">AU164+AP164</f>
        <v>0</v>
      </c>
      <c r="AY164" s="91" t="n">
        <f aca="false">AK164+AH164+AE164</f>
        <v>0</v>
      </c>
      <c r="AZ164" s="113"/>
      <c r="BA164" s="118" t="n">
        <f aca="false">'EO9904.1'!AW164</f>
        <v>0</v>
      </c>
      <c r="BB164" s="118" t="n">
        <f aca="false">AW164-BA164</f>
        <v>0</v>
      </c>
      <c r="BC164" s="108"/>
      <c r="BD164" s="138" t="n">
        <f aca="false">A164</f>
        <v>41640</v>
      </c>
      <c r="BE164" s="119" t="n">
        <f aca="false">MONTH(BD164)</f>
        <v>1</v>
      </c>
      <c r="BF164" s="139" t="n">
        <f aca="false">VLOOKUP($BE$10:$BE$369,$BS$7:$BU$18,2)</f>
        <v>682.4905</v>
      </c>
      <c r="BG164" s="140" t="n">
        <f aca="false">VLOOKUP($BE$10:$BE$369,$BS$7:$BU$18,3)</f>
        <v>9457.078</v>
      </c>
      <c r="BH164" s="141" t="n">
        <f aca="false">BF164/BG164</f>
        <v>0.0721671641071375</v>
      </c>
      <c r="BI164" s="36" t="n">
        <f aca="false">BI152</f>
        <v>0.0779</v>
      </c>
      <c r="BJ164" s="36" t="n">
        <f aca="false">BH164/BI164</f>
        <v>0.926407754905488</v>
      </c>
      <c r="BK164" s="31" t="n">
        <v>2.115</v>
      </c>
      <c r="BL164" s="142" t="n">
        <f aca="false">MAX((BJ164*BK164),BK164)</f>
        <v>2.115</v>
      </c>
    </row>
    <row r="165" customFormat="false" ht="12.75" hidden="false" customHeight="false" outlineLevel="0" collapsed="false">
      <c r="A165" s="25" t="n">
        <f aca="false">EDATE(A164,1)</f>
        <v>41671</v>
      </c>
      <c r="B165" s="114" t="n">
        <f aca="false">'EO9904.1 floor'!B165</f>
        <v>0</v>
      </c>
      <c r="C165" s="110"/>
      <c r="D165" s="97" t="n">
        <f aca="false">B165+C165</f>
        <v>0</v>
      </c>
      <c r="E165" s="86" t="n">
        <f aca="false">IF(Z165=0,0,IF(AND(Z165=1,$H$3=1),D165*U165,IF($H$3=2,D165,"N/A")))</f>
        <v>0</v>
      </c>
      <c r="F165" s="86" t="n">
        <f aca="false">E165*Y165</f>
        <v>0</v>
      </c>
      <c r="G165" s="98" t="n">
        <f aca="false">VLOOKUP($A165,[1]!Table,MATCH(G$4,[1]!Curves,0))</f>
        <v>5.233</v>
      </c>
      <c r="H165" s="115" t="n">
        <f aca="false">G165</f>
        <v>5.233</v>
      </c>
      <c r="I165" s="116" t="n">
        <f aca="false">BL165</f>
        <v>2.26151966918453</v>
      </c>
      <c r="J165" s="98" t="n">
        <f aca="false">VLOOKUP($A165,[1]!Table,MATCH(J$4,[1]!Curves,0))</f>
        <v>0.0235</v>
      </c>
      <c r="K165" s="115" t="n">
        <f aca="false">J165</f>
        <v>0.0235</v>
      </c>
      <c r="L165" s="103" t="n">
        <f aca="false">L164</f>
        <v>0</v>
      </c>
      <c r="M165" s="98" t="n">
        <f aca="false">VLOOKUP($A165,[1]!Table,MATCH(M$4,[1]!Curves,0))</f>
        <v>0.015</v>
      </c>
      <c r="N165" s="115" t="n">
        <f aca="false">M165</f>
        <v>0.015</v>
      </c>
      <c r="O165" s="103" t="n">
        <f aca="false">O164</f>
        <v>0</v>
      </c>
      <c r="P165" s="102"/>
      <c r="Q165" s="103" t="n">
        <f aca="false">M165+J165+G165</f>
        <v>5.2715</v>
      </c>
      <c r="R165" s="103" t="n">
        <f aca="false">N165+K165+H165</f>
        <v>5.2715</v>
      </c>
      <c r="S165" s="103" t="n">
        <f aca="false">O165+L165+I165</f>
        <v>2.26151966918453</v>
      </c>
      <c r="T165" s="102"/>
      <c r="U165" s="37" t="n">
        <f aca="false">A166-A165</f>
        <v>28</v>
      </c>
      <c r="V165" s="104" t="n">
        <f aca="false">CHOOSE(F$3,A166+24,A165)</f>
        <v>41671</v>
      </c>
      <c r="W165" s="37" t="n">
        <f aca="false">V165-C$3</f>
        <v>4741</v>
      </c>
      <c r="X165" s="105" t="n">
        <f aca="false">VLOOKUP($A165,[1]!Table,MATCH(X$4,[1]!Curves,0))</f>
        <v>0.061961192336182</v>
      </c>
      <c r="Y165" s="106" t="n">
        <f aca="false">1/(1+CHOOSE(F$3,(X166+($K$3/10000))/2,(X165+($K$3/10000))/2))^(2*W165/365.25)</f>
        <v>0.452911394776029</v>
      </c>
      <c r="Z165" s="37" t="n">
        <f aca="false">IF(AND(mthbeg&lt;=A165,mthend&gt;=A165),1,0)</f>
        <v>0</v>
      </c>
      <c r="AA165" s="37" t="n">
        <f aca="false">U165*Z165</f>
        <v>0</v>
      </c>
      <c r="AC165" s="90" t="n">
        <f aca="false">F165*G165</f>
        <v>0</v>
      </c>
      <c r="AD165" s="90" t="n">
        <f aca="false">$F165*H165</f>
        <v>0</v>
      </c>
      <c r="AE165" s="90" t="n">
        <f aca="false">$F165*I165</f>
        <v>0</v>
      </c>
      <c r="AF165" s="90" t="n">
        <f aca="false">$F165*J165</f>
        <v>0</v>
      </c>
      <c r="AG165" s="90" t="n">
        <f aca="false">$F165*K165</f>
        <v>0</v>
      </c>
      <c r="AH165" s="90" t="n">
        <f aca="false">$F165*L165</f>
        <v>0</v>
      </c>
      <c r="AI165" s="90" t="n">
        <f aca="false">$F165*M165</f>
        <v>0</v>
      </c>
      <c r="AJ165" s="90" t="n">
        <f aca="false">$F165*N165</f>
        <v>0</v>
      </c>
      <c r="AK165" s="90" t="n">
        <f aca="false">F165*O165</f>
        <v>0</v>
      </c>
      <c r="AL165" s="94"/>
      <c r="AM165" s="90" t="n">
        <f aca="false">-CHOOSE($G$3,AC165-AE165,AE165-AC165)</f>
        <v>-0</v>
      </c>
      <c r="AN165" s="90" t="n">
        <f aca="false">-CHOOSE($G$3,AF165-AH165,AH165-AF165)</f>
        <v>-0</v>
      </c>
      <c r="AO165" s="90" t="n">
        <f aca="false">-CHOOSE($G$3,AI165-AL165,AK165-AI165)</f>
        <v>-0</v>
      </c>
      <c r="AP165" s="107" t="n">
        <f aca="false">SUM(AM165:AO165)</f>
        <v>0</v>
      </c>
      <c r="AR165" s="90" t="n">
        <f aca="false">-CHOOSE($G$3,AD165-AC165,AC165-AD165)</f>
        <v>-0</v>
      </c>
      <c r="AS165" s="90" t="n">
        <f aca="false">-CHOOSE($G$3,AG165-AF165,AF165-AG165)</f>
        <v>-0</v>
      </c>
      <c r="AT165" s="90" t="n">
        <f aca="false">-CHOOSE($G$3,AJ165-AI165,AI165-AJ165:AJ166)</f>
        <v>-0</v>
      </c>
      <c r="AU165" s="107" t="n">
        <f aca="false">AR165+AS165+AT165</f>
        <v>-0</v>
      </c>
      <c r="AV165" s="107"/>
      <c r="AW165" s="91" t="n">
        <f aca="false">AU165+AP165</f>
        <v>0</v>
      </c>
      <c r="AY165" s="91" t="n">
        <f aca="false">AK165+AH165+AE165</f>
        <v>0</v>
      </c>
      <c r="AZ165" s="113"/>
      <c r="BA165" s="118" t="n">
        <f aca="false">'EO9904.1'!AW165</f>
        <v>0</v>
      </c>
      <c r="BB165" s="118" t="n">
        <f aca="false">AW165-BA165</f>
        <v>0</v>
      </c>
      <c r="BC165" s="108"/>
      <c r="BD165" s="138" t="n">
        <f aca="false">A165</f>
        <v>41671</v>
      </c>
      <c r="BE165" s="119" t="n">
        <f aca="false">MONTH(BD165)</f>
        <v>2</v>
      </c>
      <c r="BF165" s="139" t="n">
        <f aca="false">VLOOKUP($BE$10:$BE$369,$BS$7:$BU$18,2)</f>
        <v>627.083</v>
      </c>
      <c r="BG165" s="140" t="n">
        <f aca="false">VLOOKUP($BE$10:$BE$369,$BS$7:$BU$18,3)</f>
        <v>8701.1195</v>
      </c>
      <c r="BH165" s="141" t="n">
        <f aca="false">BF165/BG165</f>
        <v>0.0720692320108924</v>
      </c>
      <c r="BI165" s="36" t="n">
        <f aca="false">BI153</f>
        <v>0.0674</v>
      </c>
      <c r="BJ165" s="36" t="n">
        <f aca="false">BH165/BI165</f>
        <v>1.06927643933075</v>
      </c>
      <c r="BK165" s="31" t="n">
        <v>2.115</v>
      </c>
      <c r="BL165" s="142" t="n">
        <f aca="false">MAX((BJ165*BK165),BK165)</f>
        <v>2.26151966918453</v>
      </c>
    </row>
    <row r="166" customFormat="false" ht="12.75" hidden="false" customHeight="false" outlineLevel="0" collapsed="false">
      <c r="A166" s="25" t="n">
        <f aca="false">EDATE(A165,1)</f>
        <v>41699</v>
      </c>
      <c r="B166" s="114" t="n">
        <f aca="false">'EO9904.1 floor'!B166</f>
        <v>0</v>
      </c>
      <c r="C166" s="110"/>
      <c r="D166" s="97" t="n">
        <f aca="false">B166+C166</f>
        <v>0</v>
      </c>
      <c r="E166" s="86" t="n">
        <f aca="false">IF(Z166=0,0,IF(AND(Z166=1,$H$3=1),D166*U166,IF($H$3=2,D166,"N/A")))</f>
        <v>0</v>
      </c>
      <c r="F166" s="86" t="n">
        <f aca="false">E166*Y166</f>
        <v>0</v>
      </c>
      <c r="G166" s="98" t="n">
        <f aca="false">VLOOKUP($A166,[1]!Table,MATCH(G$4,[1]!Curves,0))</f>
        <v>5.108</v>
      </c>
      <c r="H166" s="115" t="n">
        <f aca="false">G166</f>
        <v>5.108</v>
      </c>
      <c r="I166" s="116" t="n">
        <f aca="false">BL166</f>
        <v>2.13524532991486</v>
      </c>
      <c r="J166" s="98" t="n">
        <f aca="false">VLOOKUP($A166,[1]!Table,MATCH(J$4,[1]!Curves,0))</f>
        <v>0.0235</v>
      </c>
      <c r="K166" s="115" t="n">
        <f aca="false">J166</f>
        <v>0.0235</v>
      </c>
      <c r="L166" s="103" t="n">
        <f aca="false">L165</f>
        <v>0</v>
      </c>
      <c r="M166" s="98" t="n">
        <f aca="false">VLOOKUP($A166,[1]!Table,MATCH(M$4,[1]!Curves,0))</f>
        <v>0.015</v>
      </c>
      <c r="N166" s="115" t="n">
        <f aca="false">M166</f>
        <v>0.015</v>
      </c>
      <c r="O166" s="103" t="n">
        <f aca="false">O165</f>
        <v>0</v>
      </c>
      <c r="P166" s="102"/>
      <c r="Q166" s="103" t="n">
        <f aca="false">M166+J166+G166</f>
        <v>5.1465</v>
      </c>
      <c r="R166" s="103" t="n">
        <f aca="false">N166+K166+H166</f>
        <v>5.1465</v>
      </c>
      <c r="S166" s="103" t="n">
        <f aca="false">O166+L166+I166</f>
        <v>2.13524532991486</v>
      </c>
      <c r="T166" s="102"/>
      <c r="U166" s="37" t="n">
        <f aca="false">A167-A166</f>
        <v>31</v>
      </c>
      <c r="V166" s="104" t="n">
        <f aca="false">CHOOSE(F$3,A167+24,A166)</f>
        <v>41699</v>
      </c>
      <c r="W166" s="37" t="n">
        <f aca="false">V166-C$3</f>
        <v>4769</v>
      </c>
      <c r="X166" s="105" t="n">
        <f aca="false">VLOOKUP($A166,[1]!Table,MATCH(X$4,[1]!Curves,0))</f>
        <v>0.061987192756629</v>
      </c>
      <c r="Y166" s="106" t="n">
        <f aca="false">1/(1+CHOOSE(F$3,(X167+($K$3/10000))/2,(X166+($K$3/10000))/2))^(2*W166/365.25)</f>
        <v>0.450649280937593</v>
      </c>
      <c r="Z166" s="37" t="n">
        <f aca="false">IF(AND(mthbeg&lt;=A166,mthend&gt;=A166),1,0)</f>
        <v>0</v>
      </c>
      <c r="AA166" s="37" t="n">
        <f aca="false">U166*Z166</f>
        <v>0</v>
      </c>
      <c r="AC166" s="90" t="n">
        <f aca="false">F166*G166</f>
        <v>0</v>
      </c>
      <c r="AD166" s="90" t="n">
        <f aca="false">$F166*H166</f>
        <v>0</v>
      </c>
      <c r="AE166" s="90" t="n">
        <f aca="false">$F166*I166</f>
        <v>0</v>
      </c>
      <c r="AF166" s="90" t="n">
        <f aca="false">$F166*J166</f>
        <v>0</v>
      </c>
      <c r="AG166" s="90" t="n">
        <f aca="false">$F166*K166</f>
        <v>0</v>
      </c>
      <c r="AH166" s="90" t="n">
        <f aca="false">$F166*L166</f>
        <v>0</v>
      </c>
      <c r="AI166" s="90" t="n">
        <f aca="false">$F166*M166</f>
        <v>0</v>
      </c>
      <c r="AJ166" s="90" t="n">
        <f aca="false">$F166*N166</f>
        <v>0</v>
      </c>
      <c r="AK166" s="90" t="n">
        <f aca="false">F166*O166</f>
        <v>0</v>
      </c>
      <c r="AL166" s="94"/>
      <c r="AM166" s="90" t="n">
        <f aca="false">-CHOOSE($G$3,AC166-AE166,AE166-AC166)</f>
        <v>-0</v>
      </c>
      <c r="AN166" s="90" t="n">
        <f aca="false">-CHOOSE($G$3,AF166-AH166,AH166-AF166)</f>
        <v>-0</v>
      </c>
      <c r="AO166" s="90" t="n">
        <f aca="false">-CHOOSE($G$3,AI166-AL166,AK166-AI166)</f>
        <v>-0</v>
      </c>
      <c r="AP166" s="107" t="n">
        <f aca="false">SUM(AM166:AO166)</f>
        <v>0</v>
      </c>
      <c r="AR166" s="90" t="n">
        <f aca="false">-CHOOSE($G$3,AD166-AC166,AC166-AD166)</f>
        <v>-0</v>
      </c>
      <c r="AS166" s="90" t="n">
        <f aca="false">-CHOOSE($G$3,AG166-AF166,AF166-AG166)</f>
        <v>-0</v>
      </c>
      <c r="AT166" s="90" t="n">
        <f aca="false">-CHOOSE($G$3,AJ166-AI166,AI166-AJ166:AJ167)</f>
        <v>-0</v>
      </c>
      <c r="AU166" s="107" t="n">
        <f aca="false">AR166+AS166+AT166</f>
        <v>-0</v>
      </c>
      <c r="AV166" s="107"/>
      <c r="AW166" s="91" t="n">
        <f aca="false">AU166+AP166</f>
        <v>0</v>
      </c>
      <c r="AY166" s="91" t="n">
        <f aca="false">AK166+AH166+AE166</f>
        <v>0</v>
      </c>
      <c r="AZ166" s="113"/>
      <c r="BA166" s="118" t="n">
        <f aca="false">'EO9904.1'!AW166</f>
        <v>0</v>
      </c>
      <c r="BB166" s="118" t="n">
        <f aca="false">AW166-BA166</f>
        <v>0</v>
      </c>
      <c r="BC166" s="108"/>
      <c r="BD166" s="138" t="n">
        <f aca="false">A166</f>
        <v>41699</v>
      </c>
      <c r="BE166" s="119" t="n">
        <f aca="false">MONTH(BD166)</f>
        <v>3</v>
      </c>
      <c r="BF166" s="139" t="n">
        <f aca="false">VLOOKUP($BE$10:$BE$369,$BS$7:$BU$18,2)</f>
        <v>669.6575</v>
      </c>
      <c r="BG166" s="140" t="n">
        <f aca="false">VLOOKUP($BE$10:$BE$369,$BS$7:$BU$18,3)</f>
        <v>9290.03</v>
      </c>
      <c r="BH166" s="141" t="n">
        <f aca="false">BF166/BG166</f>
        <v>0.0720834593645015</v>
      </c>
      <c r="BI166" s="36" t="n">
        <f aca="false">BI154</f>
        <v>0.0714</v>
      </c>
      <c r="BJ166" s="36" t="n">
        <f aca="false">BH166/BI166</f>
        <v>1.00957226000702</v>
      </c>
      <c r="BK166" s="31" t="n">
        <v>2.115</v>
      </c>
      <c r="BL166" s="142" t="n">
        <f aca="false">MAX((BJ166*BK166),BK166)</f>
        <v>2.13524532991486</v>
      </c>
    </row>
    <row r="167" customFormat="false" ht="12.75" hidden="false" customHeight="false" outlineLevel="0" collapsed="false">
      <c r="A167" s="25" t="n">
        <f aca="false">EDATE(A166,1)</f>
        <v>41730</v>
      </c>
      <c r="B167" s="114" t="n">
        <f aca="false">'EO9904.1 floor'!B167</f>
        <v>0</v>
      </c>
      <c r="C167" s="110"/>
      <c r="D167" s="97" t="n">
        <f aca="false">B167+C167</f>
        <v>0</v>
      </c>
      <c r="E167" s="86" t="n">
        <f aca="false">IF(Z167=0,0,IF(AND(Z167=1,$H$3=1),D167*U167,IF($H$3=2,D167,"N/A")))</f>
        <v>0</v>
      </c>
      <c r="F167" s="86" t="n">
        <f aca="false">E167*Y167</f>
        <v>0</v>
      </c>
      <c r="G167" s="98" t="n">
        <f aca="false">VLOOKUP($A167,[1]!Table,MATCH(G$4,[1]!Curves,0))</f>
        <v>4.978</v>
      </c>
      <c r="H167" s="115" t="n">
        <f aca="false">G167</f>
        <v>4.978</v>
      </c>
      <c r="I167" s="116" t="n">
        <f aca="false">BL167</f>
        <v>2.115</v>
      </c>
      <c r="J167" s="98" t="n">
        <f aca="false">VLOOKUP($A167,[1]!Table,MATCH(J$4,[1]!Curves,0))</f>
        <v>0.013</v>
      </c>
      <c r="K167" s="115" t="n">
        <f aca="false">J167</f>
        <v>0.013</v>
      </c>
      <c r="L167" s="103" t="n">
        <f aca="false">L166</f>
        <v>0</v>
      </c>
      <c r="M167" s="98" t="n">
        <f aca="false">VLOOKUP($A167,[1]!Table,MATCH(M$4,[1]!Curves,0))</f>
        <v>0.01</v>
      </c>
      <c r="N167" s="115" t="n">
        <f aca="false">M167</f>
        <v>0.01</v>
      </c>
      <c r="O167" s="103" t="n">
        <f aca="false">O166</f>
        <v>0</v>
      </c>
      <c r="P167" s="102"/>
      <c r="Q167" s="103" t="n">
        <f aca="false">M167+J167+G167</f>
        <v>5.001</v>
      </c>
      <c r="R167" s="103" t="n">
        <f aca="false">N167+K167+H167</f>
        <v>5.001</v>
      </c>
      <c r="S167" s="103" t="n">
        <f aca="false">O167+L167+I167</f>
        <v>2.115</v>
      </c>
      <c r="T167" s="102"/>
      <c r="U167" s="37" t="n">
        <f aca="false">A168-A167</f>
        <v>30</v>
      </c>
      <c r="V167" s="104" t="n">
        <f aca="false">CHOOSE(F$3,A168+24,A167)</f>
        <v>41730</v>
      </c>
      <c r="W167" s="37" t="n">
        <f aca="false">V167-C$3</f>
        <v>4800</v>
      </c>
      <c r="X167" s="105" t="n">
        <f aca="false">VLOOKUP($A167,[1]!Table,MATCH(X$4,[1]!Curves,0))</f>
        <v>0.062015978936673</v>
      </c>
      <c r="Y167" s="106" t="n">
        <f aca="false">1/(1+CHOOSE(F$3,(X168+($K$3/10000))/2,(X167+($K$3/10000))/2))^(2*W167/365.25)</f>
        <v>0.448155955352256</v>
      </c>
      <c r="Z167" s="37" t="n">
        <f aca="false">IF(AND(mthbeg&lt;=A167,mthend&gt;=A167),1,0)</f>
        <v>0</v>
      </c>
      <c r="AA167" s="37" t="n">
        <f aca="false">U167*Z167</f>
        <v>0</v>
      </c>
      <c r="AC167" s="90" t="n">
        <f aca="false">F167*G167</f>
        <v>0</v>
      </c>
      <c r="AD167" s="90" t="n">
        <f aca="false">$F167*H167</f>
        <v>0</v>
      </c>
      <c r="AE167" s="90" t="n">
        <f aca="false">$F167*I167</f>
        <v>0</v>
      </c>
      <c r="AF167" s="90" t="n">
        <f aca="false">$F167*J167</f>
        <v>0</v>
      </c>
      <c r="AG167" s="90" t="n">
        <f aca="false">$F167*K167</f>
        <v>0</v>
      </c>
      <c r="AH167" s="90" t="n">
        <f aca="false">$F167*L167</f>
        <v>0</v>
      </c>
      <c r="AI167" s="90" t="n">
        <f aca="false">$F167*M167</f>
        <v>0</v>
      </c>
      <c r="AJ167" s="90" t="n">
        <f aca="false">$F167*N167</f>
        <v>0</v>
      </c>
      <c r="AK167" s="90" t="n">
        <f aca="false">F167*O167</f>
        <v>0</v>
      </c>
      <c r="AL167" s="94"/>
      <c r="AM167" s="90" t="n">
        <f aca="false">-CHOOSE($G$3,AC167-AE167,AE167-AC167)</f>
        <v>-0</v>
      </c>
      <c r="AN167" s="90" t="n">
        <f aca="false">-CHOOSE($G$3,AF167-AH167,AH167-AF167)</f>
        <v>-0</v>
      </c>
      <c r="AO167" s="90" t="n">
        <f aca="false">-CHOOSE($G$3,AI167-AL167,AK167-AI167)</f>
        <v>-0</v>
      </c>
      <c r="AP167" s="107" t="n">
        <f aca="false">SUM(AM167:AO167)</f>
        <v>0</v>
      </c>
      <c r="AR167" s="90" t="n">
        <f aca="false">-CHOOSE($G$3,AD167-AC167,AC167-AD167)</f>
        <v>-0</v>
      </c>
      <c r="AS167" s="90" t="n">
        <f aca="false">-CHOOSE($G$3,AG167-AF167,AF167-AG167)</f>
        <v>-0</v>
      </c>
      <c r="AT167" s="90" t="n">
        <f aca="false">-CHOOSE($G$3,AJ167-AI167,AI167-AJ167:AJ168)</f>
        <v>-0</v>
      </c>
      <c r="AU167" s="107" t="n">
        <f aca="false">AR167+AS167+AT167</f>
        <v>-0</v>
      </c>
      <c r="AV167" s="107"/>
      <c r="AW167" s="91" t="n">
        <f aca="false">AU167+AP167</f>
        <v>0</v>
      </c>
      <c r="AY167" s="91" t="n">
        <f aca="false">AK167+AH167+AE167</f>
        <v>0</v>
      </c>
      <c r="AZ167" s="113"/>
      <c r="BA167" s="118" t="n">
        <f aca="false">'EO9904.1'!AW167</f>
        <v>0</v>
      </c>
      <c r="BB167" s="118" t="n">
        <f aca="false">AW167-BA167</f>
        <v>0</v>
      </c>
      <c r="BC167" s="108"/>
      <c r="BD167" s="138" t="n">
        <f aca="false">A167</f>
        <v>41730</v>
      </c>
      <c r="BE167" s="119" t="n">
        <f aca="false">MONTH(BD167)</f>
        <v>4</v>
      </c>
      <c r="BF167" s="139" t="n">
        <f aca="false">VLOOKUP($BE$10:$BE$369,$BS$7:$BU$18,2)</f>
        <v>631.2795</v>
      </c>
      <c r="BG167" s="140" t="n">
        <f aca="false">VLOOKUP($BE$10:$BE$369,$BS$7:$BU$18,3)</f>
        <v>8727.106</v>
      </c>
      <c r="BH167" s="141" t="n">
        <f aca="false">BF167/BG167</f>
        <v>0.0723354912842814</v>
      </c>
      <c r="BI167" s="36" t="n">
        <f aca="false">BI155</f>
        <v>0.0749</v>
      </c>
      <c r="BJ167" s="36" t="n">
        <f aca="false">BH167/BI167</f>
        <v>0.965760898321514</v>
      </c>
      <c r="BK167" s="31" t="n">
        <v>2.115</v>
      </c>
      <c r="BL167" s="142" t="n">
        <f aca="false">MAX((BJ167*BK167),BK167)</f>
        <v>2.115</v>
      </c>
    </row>
    <row r="168" customFormat="false" ht="12.75" hidden="false" customHeight="false" outlineLevel="0" collapsed="false">
      <c r="A168" s="25" t="n">
        <f aca="false">EDATE(A167,1)</f>
        <v>41760</v>
      </c>
      <c r="B168" s="114" t="n">
        <f aca="false">'EO9904.1 floor'!B168</f>
        <v>0</v>
      </c>
      <c r="C168" s="110"/>
      <c r="D168" s="97" t="n">
        <f aca="false">B168+C168</f>
        <v>0</v>
      </c>
      <c r="E168" s="86" t="n">
        <f aca="false">IF(Z168=0,0,IF(AND(Z168=1,$H$3=1),D168*U168,IF($H$3=2,D168,"N/A")))</f>
        <v>0</v>
      </c>
      <c r="F168" s="86" t="n">
        <f aca="false">E168*Y168</f>
        <v>0</v>
      </c>
      <c r="G168" s="98" t="n">
        <f aca="false">VLOOKUP($A168,[1]!Table,MATCH(G$4,[1]!Curves,0))</f>
        <v>4.968</v>
      </c>
      <c r="H168" s="115" t="n">
        <f aca="false">G168</f>
        <v>4.968</v>
      </c>
      <c r="I168" s="116" t="n">
        <f aca="false">BL168</f>
        <v>2.15930673749763</v>
      </c>
      <c r="J168" s="98" t="n">
        <f aca="false">VLOOKUP($A168,[1]!Table,MATCH(J$4,[1]!Curves,0))</f>
        <v>0.013</v>
      </c>
      <c r="K168" s="115" t="n">
        <f aca="false">J168</f>
        <v>0.013</v>
      </c>
      <c r="L168" s="103" t="n">
        <f aca="false">L167</f>
        <v>0</v>
      </c>
      <c r="M168" s="98" t="n">
        <f aca="false">VLOOKUP($A168,[1]!Table,MATCH(M$4,[1]!Curves,0))</f>
        <v>0.01</v>
      </c>
      <c r="N168" s="115" t="n">
        <f aca="false">M168</f>
        <v>0.01</v>
      </c>
      <c r="O168" s="103" t="n">
        <f aca="false">O167</f>
        <v>0</v>
      </c>
      <c r="P168" s="102"/>
      <c r="Q168" s="103" t="n">
        <f aca="false">M168+J168+G168</f>
        <v>4.991</v>
      </c>
      <c r="R168" s="103" t="n">
        <f aca="false">N168+K168+H168</f>
        <v>4.991</v>
      </c>
      <c r="S168" s="103" t="n">
        <f aca="false">O168+L168+I168</f>
        <v>2.15930673749763</v>
      </c>
      <c r="T168" s="102"/>
      <c r="U168" s="37" t="n">
        <f aca="false">A169-A168</f>
        <v>31</v>
      </c>
      <c r="V168" s="104" t="n">
        <f aca="false">CHOOSE(F$3,A169+24,A168)</f>
        <v>41760</v>
      </c>
      <c r="W168" s="37" t="n">
        <f aca="false">V168-C$3</f>
        <v>4830</v>
      </c>
      <c r="X168" s="105" t="n">
        <f aca="false">VLOOKUP($A168,[1]!Table,MATCH(X$4,[1]!Curves,0))</f>
        <v>0.062043836530525</v>
      </c>
      <c r="Y168" s="106" t="n">
        <f aca="false">1/(1+CHOOSE(F$3,(X169+($K$3/10000))/2,(X168+($K$3/10000))/2))^(2*W168/365.25)</f>
        <v>0.445754185695266</v>
      </c>
      <c r="Z168" s="37" t="n">
        <f aca="false">IF(AND(mthbeg&lt;=A168,mthend&gt;=A168),1,0)</f>
        <v>0</v>
      </c>
      <c r="AA168" s="37" t="n">
        <f aca="false">U168*Z168</f>
        <v>0</v>
      </c>
      <c r="AC168" s="90" t="n">
        <f aca="false">F168*G168</f>
        <v>0</v>
      </c>
      <c r="AD168" s="90" t="n">
        <f aca="false">$F168*H168</f>
        <v>0</v>
      </c>
      <c r="AE168" s="90" t="n">
        <f aca="false">$F168*I168</f>
        <v>0</v>
      </c>
      <c r="AF168" s="90" t="n">
        <f aca="false">$F168*J168</f>
        <v>0</v>
      </c>
      <c r="AG168" s="90" t="n">
        <f aca="false">$F168*K168</f>
        <v>0</v>
      </c>
      <c r="AH168" s="90" t="n">
        <f aca="false">$F168*L168</f>
        <v>0</v>
      </c>
      <c r="AI168" s="90" t="n">
        <f aca="false">$F168*M168</f>
        <v>0</v>
      </c>
      <c r="AJ168" s="90" t="n">
        <f aca="false">$F168*N168</f>
        <v>0</v>
      </c>
      <c r="AK168" s="90" t="n">
        <f aca="false">F168*O168</f>
        <v>0</v>
      </c>
      <c r="AL168" s="94"/>
      <c r="AM168" s="90" t="n">
        <f aca="false">-CHOOSE($G$3,AC168-AE168,AE168-AC168)</f>
        <v>-0</v>
      </c>
      <c r="AN168" s="90" t="n">
        <f aca="false">-CHOOSE($G$3,AF168-AH168,AH168-AF168)</f>
        <v>-0</v>
      </c>
      <c r="AO168" s="90" t="n">
        <f aca="false">-CHOOSE($G$3,AI168-AL168,AK168-AI168)</f>
        <v>-0</v>
      </c>
      <c r="AP168" s="107" t="n">
        <f aca="false">SUM(AM168:AO168)</f>
        <v>0</v>
      </c>
      <c r="AR168" s="90" t="n">
        <f aca="false">-CHOOSE($G$3,AD168-AC168,AC168-AD168)</f>
        <v>-0</v>
      </c>
      <c r="AS168" s="90" t="n">
        <f aca="false">-CHOOSE($G$3,AG168-AF168,AF168-AG168)</f>
        <v>-0</v>
      </c>
      <c r="AT168" s="90" t="n">
        <f aca="false">-CHOOSE($G$3,AJ168-AI168,AI168-AJ168:AJ169)</f>
        <v>-0</v>
      </c>
      <c r="AU168" s="107" t="n">
        <f aca="false">AR168+AS168+AT168</f>
        <v>-0</v>
      </c>
      <c r="AV168" s="107"/>
      <c r="AW168" s="91" t="n">
        <f aca="false">AU168+AP168</f>
        <v>0</v>
      </c>
      <c r="AY168" s="91" t="n">
        <f aca="false">AK168+AH168+AE168</f>
        <v>0</v>
      </c>
      <c r="AZ168" s="113"/>
      <c r="BA168" s="118" t="n">
        <f aca="false">'EO9904.1'!AW168</f>
        <v>0</v>
      </c>
      <c r="BB168" s="118" t="n">
        <f aca="false">AW168-BA168</f>
        <v>0</v>
      </c>
      <c r="BC168" s="108"/>
      <c r="BD168" s="138" t="n">
        <f aca="false">A168</f>
        <v>41760</v>
      </c>
      <c r="BE168" s="119" t="n">
        <f aca="false">MONTH(BD168)</f>
        <v>5</v>
      </c>
      <c r="BF168" s="139" t="n">
        <f aca="false">VLOOKUP($BE$10:$BE$369,$BS$7:$BU$18,2)</f>
        <v>662.9805</v>
      </c>
      <c r="BG168" s="140" t="n">
        <f aca="false">VLOOKUP($BE$10:$BE$369,$BS$7:$BU$18,3)</f>
        <v>9044.2455</v>
      </c>
      <c r="BH168" s="141" t="n">
        <f aca="false">BF168/BG168</f>
        <v>0.0733041247055932</v>
      </c>
      <c r="BI168" s="36" t="n">
        <f aca="false">BI156</f>
        <v>0.0718</v>
      </c>
      <c r="BJ168" s="36" t="n">
        <f aca="false">BH168/BI168</f>
        <v>1.02094881205562</v>
      </c>
      <c r="BK168" s="31" t="n">
        <v>2.115</v>
      </c>
      <c r="BL168" s="142" t="n">
        <f aca="false">MAX((BJ168*BK168),BK168)</f>
        <v>2.15930673749763</v>
      </c>
    </row>
    <row r="169" customFormat="false" ht="12.75" hidden="false" customHeight="false" outlineLevel="0" collapsed="false">
      <c r="A169" s="25" t="n">
        <f aca="false">EDATE(A168,1)</f>
        <v>41791</v>
      </c>
      <c r="B169" s="114" t="n">
        <f aca="false">'EO9904.1 floor'!B169</f>
        <v>0</v>
      </c>
      <c r="C169" s="110"/>
      <c r="D169" s="97" t="n">
        <f aca="false">B169+C169</f>
        <v>0</v>
      </c>
      <c r="E169" s="86" t="n">
        <f aca="false">IF(Z169=0,0,IF(AND(Z169=1,$H$3=1),D169*U169,IF($H$3=2,D169,"N/A")))</f>
        <v>0</v>
      </c>
      <c r="F169" s="86" t="n">
        <f aca="false">E169*Y169</f>
        <v>0</v>
      </c>
      <c r="G169" s="98" t="n">
        <f aca="false">VLOOKUP($A169,[1]!Table,MATCH(G$4,[1]!Curves,0))</f>
        <v>4.988</v>
      </c>
      <c r="H169" s="115" t="n">
        <f aca="false">G169</f>
        <v>4.988</v>
      </c>
      <c r="I169" s="116" t="n">
        <f aca="false">BL169</f>
        <v>2.88438521922935</v>
      </c>
      <c r="J169" s="98" t="n">
        <f aca="false">VLOOKUP($A169,[1]!Table,MATCH(J$4,[1]!Curves,0))</f>
        <v>0.013</v>
      </c>
      <c r="K169" s="115" t="n">
        <f aca="false">J169</f>
        <v>0.013</v>
      </c>
      <c r="L169" s="103" t="n">
        <f aca="false">L168</f>
        <v>0</v>
      </c>
      <c r="M169" s="98" t="n">
        <f aca="false">VLOOKUP($A169,[1]!Table,MATCH(M$4,[1]!Curves,0))</f>
        <v>0.01</v>
      </c>
      <c r="N169" s="115" t="n">
        <f aca="false">M169</f>
        <v>0.01</v>
      </c>
      <c r="O169" s="103" t="n">
        <f aca="false">O168</f>
        <v>0</v>
      </c>
      <c r="P169" s="102"/>
      <c r="Q169" s="103" t="n">
        <f aca="false">M169+J169+G169</f>
        <v>5.011</v>
      </c>
      <c r="R169" s="103" t="n">
        <f aca="false">N169+K169+H169</f>
        <v>5.011</v>
      </c>
      <c r="S169" s="103" t="n">
        <f aca="false">O169+L169+I169</f>
        <v>2.88438521922935</v>
      </c>
      <c r="T169" s="102"/>
      <c r="U169" s="37" t="n">
        <f aca="false">A170-A169</f>
        <v>30</v>
      </c>
      <c r="V169" s="104" t="n">
        <f aca="false">CHOOSE(F$3,A170+24,A169)</f>
        <v>41791</v>
      </c>
      <c r="W169" s="37" t="n">
        <f aca="false">V169-C$3</f>
        <v>4861</v>
      </c>
      <c r="X169" s="105" t="n">
        <f aca="false">VLOOKUP($A169,[1]!Table,MATCH(X$4,[1]!Curves,0))</f>
        <v>0.062072622711109</v>
      </c>
      <c r="Y169" s="106" t="n">
        <f aca="false">1/(1+CHOOSE(F$3,(X170+($K$3/10000))/2,(X169+($K$3/10000))/2))^(2*W169/365.25)</f>
        <v>0.443283813861071</v>
      </c>
      <c r="Z169" s="37" t="n">
        <f aca="false">IF(AND(mthbeg&lt;=A169,mthend&gt;=A169),1,0)</f>
        <v>0</v>
      </c>
      <c r="AA169" s="37" t="n">
        <f aca="false">U169*Z169</f>
        <v>0</v>
      </c>
      <c r="AC169" s="90" t="n">
        <f aca="false">F169*G169</f>
        <v>0</v>
      </c>
      <c r="AD169" s="90" t="n">
        <f aca="false">$F169*H169</f>
        <v>0</v>
      </c>
      <c r="AE169" s="90" t="n">
        <f aca="false">$F169*I169</f>
        <v>0</v>
      </c>
      <c r="AF169" s="90" t="n">
        <f aca="false">$F169*J169</f>
        <v>0</v>
      </c>
      <c r="AG169" s="90" t="n">
        <f aca="false">$F169*K169</f>
        <v>0</v>
      </c>
      <c r="AH169" s="90" t="n">
        <f aca="false">$F169*L169</f>
        <v>0</v>
      </c>
      <c r="AI169" s="90" t="n">
        <f aca="false">$F169*M169</f>
        <v>0</v>
      </c>
      <c r="AJ169" s="90" t="n">
        <f aca="false">$F169*N169</f>
        <v>0</v>
      </c>
      <c r="AK169" s="90" t="n">
        <f aca="false">F169*O169</f>
        <v>0</v>
      </c>
      <c r="AL169" s="94"/>
      <c r="AM169" s="90" t="n">
        <f aca="false">-CHOOSE($G$3,AC169-AE169,AE169-AC169)</f>
        <v>-0</v>
      </c>
      <c r="AN169" s="90" t="n">
        <f aca="false">-CHOOSE($G$3,AF169-AH169,AH169-AF169)</f>
        <v>-0</v>
      </c>
      <c r="AO169" s="90" t="n">
        <f aca="false">-CHOOSE($G$3,AI169-AL169,AK169-AI169)</f>
        <v>-0</v>
      </c>
      <c r="AP169" s="107" t="n">
        <f aca="false">SUM(AM169:AO169)</f>
        <v>0</v>
      </c>
      <c r="AR169" s="90" t="n">
        <f aca="false">-CHOOSE($G$3,AD169-AC169,AC169-AD169)</f>
        <v>-0</v>
      </c>
      <c r="AS169" s="90" t="n">
        <f aca="false">-CHOOSE($G$3,AG169-AF169,AF169-AG169)</f>
        <v>-0</v>
      </c>
      <c r="AT169" s="90" t="n">
        <f aca="false">-CHOOSE($G$3,AJ169-AI169,AI169-AJ169:AJ170)</f>
        <v>-0</v>
      </c>
      <c r="AU169" s="107" t="n">
        <f aca="false">AR169+AS169+AT169</f>
        <v>-0</v>
      </c>
      <c r="AV169" s="107"/>
      <c r="AW169" s="91" t="n">
        <f aca="false">AU169+AP169</f>
        <v>0</v>
      </c>
      <c r="AY169" s="91" t="n">
        <f aca="false">AK169+AH169+AE169</f>
        <v>0</v>
      </c>
      <c r="AZ169" s="113"/>
      <c r="BA169" s="118" t="n">
        <f aca="false">'EO9904.1'!AW169</f>
        <v>0</v>
      </c>
      <c r="BB169" s="118" t="n">
        <f aca="false">AW169-BA169</f>
        <v>0</v>
      </c>
      <c r="BC169" s="108"/>
      <c r="BD169" s="138" t="n">
        <f aca="false">A169</f>
        <v>41791</v>
      </c>
      <c r="BE169" s="119" t="n">
        <f aca="false">MONTH(BD169)</f>
        <v>6</v>
      </c>
      <c r="BF169" s="139" t="n">
        <f aca="false">VLOOKUP($BE$10:$BE$369,$BS$7:$BU$18,2)</f>
        <v>1052.6425</v>
      </c>
      <c r="BG169" s="140" t="n">
        <f aca="false">VLOOKUP($BE$10:$BE$369,$BS$7:$BU$18,3)</f>
        <v>10765.1195</v>
      </c>
      <c r="BH169" s="141" t="n">
        <f aca="false">BF169/BG169</f>
        <v>0.097782704595151</v>
      </c>
      <c r="BI169" s="36" t="n">
        <f aca="false">BI157</f>
        <v>0.0717</v>
      </c>
      <c r="BJ169" s="36" t="n">
        <f aca="false">BH169/BI169</f>
        <v>1.36377551736612</v>
      </c>
      <c r="BK169" s="31" t="n">
        <v>2.115</v>
      </c>
      <c r="BL169" s="142" t="n">
        <f aca="false">MAX((BJ169*BK169),BK169)</f>
        <v>2.88438521922935</v>
      </c>
    </row>
    <row r="170" customFormat="false" ht="12" hidden="false" customHeight="true" outlineLevel="0" collapsed="false">
      <c r="A170" s="25" t="n">
        <f aca="false">EDATE(A169,1)</f>
        <v>41821</v>
      </c>
      <c r="B170" s="114" t="n">
        <f aca="false">'EO9904.1 floor'!B170</f>
        <v>0</v>
      </c>
      <c r="C170" s="110"/>
      <c r="D170" s="97" t="n">
        <f aca="false">B170+C170</f>
        <v>0</v>
      </c>
      <c r="E170" s="86" t="n">
        <f aca="false">IF(Z170=0,0,IF(AND(Z170=1,$H$3=1),D170*U170,IF($H$3=2,D170,"N/A")))</f>
        <v>0</v>
      </c>
      <c r="F170" s="86" t="n">
        <f aca="false">E170*Y170</f>
        <v>0</v>
      </c>
      <c r="G170" s="98" t="n">
        <f aca="false">VLOOKUP($A170,[1]!Table,MATCH(G$4,[1]!Curves,0))</f>
        <v>5.009</v>
      </c>
      <c r="H170" s="115" t="n">
        <f aca="false">G170</f>
        <v>5.009</v>
      </c>
      <c r="I170" s="116" t="n">
        <f aca="false">BL170</f>
        <v>2.115</v>
      </c>
      <c r="J170" s="98" t="n">
        <f aca="false">VLOOKUP($A170,[1]!Table,MATCH(J$4,[1]!Curves,0))</f>
        <v>0.013</v>
      </c>
      <c r="K170" s="115" t="n">
        <f aca="false">J170</f>
        <v>0.013</v>
      </c>
      <c r="L170" s="103" t="n">
        <f aca="false">L169</f>
        <v>0</v>
      </c>
      <c r="M170" s="98" t="n">
        <f aca="false">VLOOKUP($A170,[1]!Table,MATCH(M$4,[1]!Curves,0))</f>
        <v>0.01</v>
      </c>
      <c r="N170" s="115" t="n">
        <f aca="false">M170</f>
        <v>0.01</v>
      </c>
      <c r="O170" s="103" t="n">
        <f aca="false">O169</f>
        <v>0</v>
      </c>
      <c r="P170" s="102"/>
      <c r="Q170" s="103" t="n">
        <f aca="false">M170+J170+G170</f>
        <v>5.032</v>
      </c>
      <c r="R170" s="103" t="n">
        <f aca="false">N170+K170+H170</f>
        <v>5.032</v>
      </c>
      <c r="S170" s="103" t="n">
        <f aca="false">O170+L170+I170</f>
        <v>2.115</v>
      </c>
      <c r="T170" s="102"/>
      <c r="U170" s="37" t="n">
        <f aca="false">A171-A170</f>
        <v>31</v>
      </c>
      <c r="V170" s="104" t="n">
        <f aca="false">CHOOSE(F$3,A171+24,A170)</f>
        <v>41821</v>
      </c>
      <c r="W170" s="37" t="n">
        <f aca="false">V170-C$3</f>
        <v>4891</v>
      </c>
      <c r="X170" s="105" t="n">
        <f aca="false">VLOOKUP($A170,[1]!Table,MATCH(X$4,[1]!Curves,0))</f>
        <v>0.062100480305485</v>
      </c>
      <c r="Y170" s="106" t="n">
        <f aca="false">1/(1+CHOOSE(F$3,(X171+($K$3/10000))/2,(X170+($K$3/10000))/2))^(2*W170/365.25)</f>
        <v>0.440904180323351</v>
      </c>
      <c r="Z170" s="37" t="n">
        <f aca="false">IF(AND(mthbeg&lt;=A170,mthend&gt;=A170),1,0)</f>
        <v>0</v>
      </c>
      <c r="AA170" s="37" t="n">
        <f aca="false">U170*Z170</f>
        <v>0</v>
      </c>
      <c r="AC170" s="90" t="n">
        <f aca="false">F170*G170</f>
        <v>0</v>
      </c>
      <c r="AD170" s="90" t="n">
        <f aca="false">$F170*H170</f>
        <v>0</v>
      </c>
      <c r="AE170" s="90" t="n">
        <f aca="false">$F170*I170</f>
        <v>0</v>
      </c>
      <c r="AF170" s="90" t="n">
        <f aca="false">$F170*J170</f>
        <v>0</v>
      </c>
      <c r="AG170" s="90" t="n">
        <f aca="false">$F170*K170</f>
        <v>0</v>
      </c>
      <c r="AH170" s="90" t="n">
        <f aca="false">$F170*L170</f>
        <v>0</v>
      </c>
      <c r="AI170" s="90" t="n">
        <f aca="false">$F170*M170</f>
        <v>0</v>
      </c>
      <c r="AJ170" s="90" t="n">
        <f aca="false">$F170*N170</f>
        <v>0</v>
      </c>
      <c r="AK170" s="90" t="n">
        <f aca="false">F170*O170</f>
        <v>0</v>
      </c>
      <c r="AL170" s="94"/>
      <c r="AM170" s="90" t="n">
        <f aca="false">-CHOOSE($G$3,AC170-AE170,AE170-AC170)</f>
        <v>-0</v>
      </c>
      <c r="AN170" s="90" t="n">
        <f aca="false">-CHOOSE($G$3,AF170-AH170,AH170-AF170)</f>
        <v>-0</v>
      </c>
      <c r="AO170" s="90" t="n">
        <f aca="false">-CHOOSE($G$3,AI170-AL170,AK170-AI170)</f>
        <v>-0</v>
      </c>
      <c r="AP170" s="107" t="n">
        <f aca="false">SUM(AM170:AO170)</f>
        <v>0</v>
      </c>
      <c r="AR170" s="90" t="n">
        <f aca="false">-CHOOSE($G$3,AD170-AC170,AC170-AD170)</f>
        <v>-0</v>
      </c>
      <c r="AS170" s="90" t="n">
        <f aca="false">-CHOOSE($G$3,AG170-AF170,AF170-AG170)</f>
        <v>-0</v>
      </c>
      <c r="AT170" s="90" t="n">
        <f aca="false">-CHOOSE($G$3,AJ170-AI170,AI170-AJ170:AJ171)</f>
        <v>-0</v>
      </c>
      <c r="AU170" s="107" t="n">
        <f aca="false">AR170+AS170+AT170</f>
        <v>-0</v>
      </c>
      <c r="AV170" s="107"/>
      <c r="AW170" s="91" t="n">
        <f aca="false">AU170+AP170</f>
        <v>0</v>
      </c>
      <c r="AY170" s="91" t="n">
        <f aca="false">AK170+AH170+AE170</f>
        <v>0</v>
      </c>
      <c r="AZ170" s="113"/>
      <c r="BA170" s="118" t="n">
        <f aca="false">'EO9904.1'!AW170</f>
        <v>0</v>
      </c>
      <c r="BB170" s="118" t="n">
        <f aca="false">AW170-BA170</f>
        <v>0</v>
      </c>
      <c r="BC170" s="108"/>
      <c r="BD170" s="138" t="n">
        <f aca="false">A170</f>
        <v>41821</v>
      </c>
      <c r="BE170" s="119" t="n">
        <f aca="false">MONTH(BD170)</f>
        <v>7</v>
      </c>
      <c r="BF170" s="139" t="n">
        <f aca="false">VLOOKUP($BE$10:$BE$369,$BS$7:$BU$18,2)</f>
        <v>1079.384</v>
      </c>
      <c r="BG170" s="140" t="n">
        <f aca="false">VLOOKUP($BE$10:$BE$369,$BS$7:$BU$18,3)</f>
        <v>11147.0035</v>
      </c>
      <c r="BH170" s="141" t="n">
        <f aca="false">BF170/BG170</f>
        <v>0.0968317629038154</v>
      </c>
      <c r="BI170" s="36" t="n">
        <f aca="false">BI158</f>
        <v>0.0981</v>
      </c>
      <c r="BJ170" s="36" t="n">
        <f aca="false">BH170/BI170</f>
        <v>0.987071996980789</v>
      </c>
      <c r="BK170" s="31" t="n">
        <v>2.115</v>
      </c>
      <c r="BL170" s="142" t="n">
        <f aca="false">MAX((BJ170*BK170),BK170)</f>
        <v>2.115</v>
      </c>
    </row>
    <row r="171" customFormat="false" ht="12" hidden="false" customHeight="true" outlineLevel="0" collapsed="false">
      <c r="A171" s="25" t="n">
        <f aca="false">EDATE(A170,1)</f>
        <v>41852</v>
      </c>
      <c r="B171" s="114" t="n">
        <f aca="false">'EO9904.1 floor'!B171</f>
        <v>0</v>
      </c>
      <c r="C171" s="110"/>
      <c r="D171" s="97" t="n">
        <f aca="false">B171+C171</f>
        <v>0</v>
      </c>
      <c r="E171" s="86" t="n">
        <f aca="false">IF(Z171=0,0,IF(AND(Z171=1,$H$3=1),D171*U171,IF($H$3=2,D171,"N/A")))</f>
        <v>0</v>
      </c>
      <c r="F171" s="86" t="n">
        <f aca="false">E171*Y171</f>
        <v>0</v>
      </c>
      <c r="G171" s="98" t="n">
        <f aca="false">VLOOKUP($A171,[1]!Table,MATCH(G$4,[1]!Curves,0))</f>
        <v>5.033</v>
      </c>
      <c r="H171" s="115" t="n">
        <f aca="false">G171</f>
        <v>5.033</v>
      </c>
      <c r="I171" s="116" t="n">
        <f aca="false">BL171</f>
        <v>2.115</v>
      </c>
      <c r="J171" s="98" t="n">
        <f aca="false">VLOOKUP($A171,[1]!Table,MATCH(J$4,[1]!Curves,0))</f>
        <v>0.013</v>
      </c>
      <c r="K171" s="115" t="n">
        <f aca="false">J171</f>
        <v>0.013</v>
      </c>
      <c r="L171" s="103" t="n">
        <f aca="false">L170</f>
        <v>0</v>
      </c>
      <c r="M171" s="98" t="n">
        <f aca="false">VLOOKUP($A171,[1]!Table,MATCH(M$4,[1]!Curves,0))</f>
        <v>0.01</v>
      </c>
      <c r="N171" s="115" t="n">
        <f aca="false">M171</f>
        <v>0.01</v>
      </c>
      <c r="O171" s="103" t="n">
        <f aca="false">O170</f>
        <v>0</v>
      </c>
      <c r="P171" s="102"/>
      <c r="Q171" s="103" t="n">
        <f aca="false">M171+J171+G171</f>
        <v>5.056</v>
      </c>
      <c r="R171" s="103" t="n">
        <f aca="false">N171+K171+H171</f>
        <v>5.056</v>
      </c>
      <c r="S171" s="103" t="n">
        <f aca="false">O171+L171+I171</f>
        <v>2.115</v>
      </c>
      <c r="T171" s="102"/>
      <c r="U171" s="37" t="n">
        <f aca="false">A172-A171</f>
        <v>31</v>
      </c>
      <c r="V171" s="104" t="n">
        <f aca="false">CHOOSE(F$3,A172+24,A171)</f>
        <v>41852</v>
      </c>
      <c r="W171" s="37" t="n">
        <f aca="false">V171-C$3</f>
        <v>4922</v>
      </c>
      <c r="X171" s="105" t="n">
        <f aca="false">VLOOKUP($A171,[1]!Table,MATCH(X$4,[1]!Curves,0))</f>
        <v>0.062129266486611</v>
      </c>
      <c r="Y171" s="106" t="n">
        <f aca="false">1/(1+CHOOSE(F$3,(X172+($K$3/10000))/2,(X171+($K$3/10000))/2))^(2*W171/365.25)</f>
        <v>0.438456602838421</v>
      </c>
      <c r="Z171" s="37" t="n">
        <f aca="false">IF(AND(mthbeg&lt;=A171,mthend&gt;=A171),1,0)</f>
        <v>0</v>
      </c>
      <c r="AA171" s="37" t="n">
        <f aca="false">U171*Z171</f>
        <v>0</v>
      </c>
      <c r="AC171" s="90" t="n">
        <f aca="false">F171*G171</f>
        <v>0</v>
      </c>
      <c r="AD171" s="90" t="n">
        <f aca="false">$F171*H171</f>
        <v>0</v>
      </c>
      <c r="AE171" s="90" t="n">
        <f aca="false">$F171*I171</f>
        <v>0</v>
      </c>
      <c r="AF171" s="90" t="n">
        <f aca="false">$F171*J171</f>
        <v>0</v>
      </c>
      <c r="AG171" s="90" t="n">
        <f aca="false">$F171*K171</f>
        <v>0</v>
      </c>
      <c r="AH171" s="90" t="n">
        <f aca="false">$F171*L171</f>
        <v>0</v>
      </c>
      <c r="AI171" s="90" t="n">
        <f aca="false">$F171*M171</f>
        <v>0</v>
      </c>
      <c r="AJ171" s="90" t="n">
        <f aca="false">$F171*N171</f>
        <v>0</v>
      </c>
      <c r="AK171" s="90" t="n">
        <f aca="false">F171*O171</f>
        <v>0</v>
      </c>
      <c r="AL171" s="94"/>
      <c r="AM171" s="90" t="n">
        <f aca="false">-CHOOSE($G$3,AC171-AE171,AE171-AC171)</f>
        <v>-0</v>
      </c>
      <c r="AN171" s="90" t="n">
        <f aca="false">-CHOOSE($G$3,AF171-AH171,AH171-AF171)</f>
        <v>-0</v>
      </c>
      <c r="AO171" s="90" t="n">
        <f aca="false">-CHOOSE($G$3,AI171-AL171,AK171-AI171)</f>
        <v>-0</v>
      </c>
      <c r="AP171" s="107" t="n">
        <f aca="false">SUM(AM171:AO171)</f>
        <v>0</v>
      </c>
      <c r="AR171" s="90" t="n">
        <f aca="false">-CHOOSE($G$3,AD171-AC171,AC171-AD171)</f>
        <v>-0</v>
      </c>
      <c r="AS171" s="90" t="n">
        <f aca="false">-CHOOSE($G$3,AG171-AF171,AF171-AG171)</f>
        <v>-0</v>
      </c>
      <c r="AT171" s="90" t="n">
        <f aca="false">-CHOOSE($G$3,AJ171-AI171,AI171-AJ171:AJ172)</f>
        <v>-0</v>
      </c>
      <c r="AU171" s="107" t="n">
        <f aca="false">AR171+AS171+AT171</f>
        <v>-0</v>
      </c>
      <c r="AV171" s="107"/>
      <c r="AW171" s="91" t="n">
        <f aca="false">AU171+AP171</f>
        <v>0</v>
      </c>
      <c r="AY171" s="91" t="n">
        <f aca="false">AK171+AH171+AE171</f>
        <v>0</v>
      </c>
      <c r="AZ171" s="113"/>
      <c r="BA171" s="118" t="n">
        <f aca="false">'EO9904.1'!AW171</f>
        <v>0</v>
      </c>
      <c r="BB171" s="118" t="n">
        <f aca="false">AW171-BA171</f>
        <v>0</v>
      </c>
      <c r="BC171" s="108"/>
      <c r="BD171" s="138" t="n">
        <f aca="false">A171</f>
        <v>41852</v>
      </c>
      <c r="BE171" s="119" t="n">
        <f aca="false">MONTH(BD171)</f>
        <v>8</v>
      </c>
      <c r="BF171" s="139" t="n">
        <f aca="false">VLOOKUP($BE$10:$BE$369,$BS$7:$BU$18,2)</f>
        <v>1109.031</v>
      </c>
      <c r="BG171" s="140" t="n">
        <f aca="false">VLOOKUP($BE$10:$BE$369,$BS$7:$BU$18,3)</f>
        <v>11486.346</v>
      </c>
      <c r="BH171" s="141" t="n">
        <f aca="false">BF171/BG171</f>
        <v>0.096552115006809</v>
      </c>
      <c r="BI171" s="36" t="n">
        <f aca="false">BI159</f>
        <v>0.0991</v>
      </c>
      <c r="BJ171" s="36" t="n">
        <f aca="false">BH171/BI171</f>
        <v>0.974289757889091</v>
      </c>
      <c r="BK171" s="31" t="n">
        <v>2.115</v>
      </c>
      <c r="BL171" s="142" t="n">
        <f aca="false">MAX((BJ171*BK171),BK171)</f>
        <v>2.115</v>
      </c>
    </row>
    <row r="172" customFormat="false" ht="12" hidden="false" customHeight="true" outlineLevel="0" collapsed="false">
      <c r="A172" s="25" t="n">
        <f aca="false">EDATE(A171,1)</f>
        <v>41883</v>
      </c>
      <c r="B172" s="114" t="n">
        <f aca="false">'EO9904.1 floor'!B172</f>
        <v>0</v>
      </c>
      <c r="C172" s="110"/>
      <c r="D172" s="97" t="n">
        <f aca="false">B172+C172</f>
        <v>0</v>
      </c>
      <c r="E172" s="86" t="n">
        <f aca="false">IF(Z172=0,0,IF(AND(Z172=1,$H$3=1),D172*U172,IF($H$3=2,D172,"N/A")))</f>
        <v>0</v>
      </c>
      <c r="F172" s="86" t="n">
        <f aca="false">E172*Y172</f>
        <v>0</v>
      </c>
      <c r="G172" s="98" t="n">
        <f aca="false">VLOOKUP($A172,[1]!Table,MATCH(G$4,[1]!Curves,0))</f>
        <v>5.043</v>
      </c>
      <c r="H172" s="115" t="n">
        <f aca="false">G172</f>
        <v>5.043</v>
      </c>
      <c r="I172" s="116" t="n">
        <f aca="false">BL172</f>
        <v>2.115</v>
      </c>
      <c r="J172" s="98" t="n">
        <f aca="false">VLOOKUP($A172,[1]!Table,MATCH(J$4,[1]!Curves,0))</f>
        <v>0.013</v>
      </c>
      <c r="K172" s="115" t="n">
        <f aca="false">J172</f>
        <v>0.013</v>
      </c>
      <c r="L172" s="103" t="n">
        <f aca="false">L171</f>
        <v>0</v>
      </c>
      <c r="M172" s="98" t="n">
        <f aca="false">VLOOKUP($A172,[1]!Table,MATCH(M$4,[1]!Curves,0))</f>
        <v>0.01</v>
      </c>
      <c r="N172" s="115" t="n">
        <f aca="false">M172</f>
        <v>0.01</v>
      </c>
      <c r="O172" s="103" t="n">
        <f aca="false">O171</f>
        <v>0</v>
      </c>
      <c r="P172" s="102"/>
      <c r="Q172" s="103" t="n">
        <f aca="false">M172+J172+G172</f>
        <v>5.066</v>
      </c>
      <c r="R172" s="103" t="n">
        <f aca="false">N172+K172+H172</f>
        <v>5.066</v>
      </c>
      <c r="S172" s="103" t="n">
        <f aca="false">O172+L172+I172</f>
        <v>2.115</v>
      </c>
      <c r="T172" s="102"/>
      <c r="U172" s="37" t="n">
        <f aca="false">A173-A172</f>
        <v>30</v>
      </c>
      <c r="V172" s="104" t="n">
        <f aca="false">CHOOSE(F$3,A173+24,A172)</f>
        <v>41883</v>
      </c>
      <c r="W172" s="37" t="n">
        <f aca="false">V172-C$3</f>
        <v>4953</v>
      </c>
      <c r="X172" s="105" t="n">
        <f aca="false">VLOOKUP($A172,[1]!Table,MATCH(X$4,[1]!Curves,0))</f>
        <v>0.062158052668012</v>
      </c>
      <c r="Y172" s="106" t="n">
        <f aca="false">1/(1+CHOOSE(F$3,(X173+($K$3/10000))/2,(X172+($K$3/10000))/2))^(2*W172/365.25)</f>
        <v>0.436020548433901</v>
      </c>
      <c r="Z172" s="37" t="n">
        <f aca="false">IF(AND(mthbeg&lt;=A172,mthend&gt;=A172),1,0)</f>
        <v>0</v>
      </c>
      <c r="AA172" s="37" t="n">
        <f aca="false">U172*Z172</f>
        <v>0</v>
      </c>
      <c r="AC172" s="90" t="n">
        <f aca="false">F172*G172</f>
        <v>0</v>
      </c>
      <c r="AD172" s="90" t="n">
        <f aca="false">$F172*H172</f>
        <v>0</v>
      </c>
      <c r="AE172" s="90" t="n">
        <f aca="false">$F172*I172</f>
        <v>0</v>
      </c>
      <c r="AF172" s="90" t="n">
        <f aca="false">$F172*J172</f>
        <v>0</v>
      </c>
      <c r="AG172" s="90" t="n">
        <f aca="false">$F172*K172</f>
        <v>0</v>
      </c>
      <c r="AH172" s="90" t="n">
        <f aca="false">$F172*L172</f>
        <v>0</v>
      </c>
      <c r="AI172" s="90" t="n">
        <f aca="false">$F172*M172</f>
        <v>0</v>
      </c>
      <c r="AJ172" s="90" t="n">
        <f aca="false">$F172*N172</f>
        <v>0</v>
      </c>
      <c r="AK172" s="90" t="n">
        <f aca="false">F172*O172</f>
        <v>0</v>
      </c>
      <c r="AL172" s="94"/>
      <c r="AM172" s="90" t="n">
        <f aca="false">-CHOOSE($G$3,AC172-AE172,AE172-AC172)</f>
        <v>-0</v>
      </c>
      <c r="AN172" s="90" t="n">
        <f aca="false">-CHOOSE($G$3,AF172-AH172,AH172-AF172)</f>
        <v>-0</v>
      </c>
      <c r="AO172" s="90" t="n">
        <f aca="false">-CHOOSE($G$3,AI172-AL172,AK172-AI172)</f>
        <v>-0</v>
      </c>
      <c r="AP172" s="107" t="n">
        <f aca="false">SUM(AM172:AO172)</f>
        <v>0</v>
      </c>
      <c r="AR172" s="90" t="n">
        <f aca="false">-CHOOSE($G$3,AD172-AC172,AC172-AD172)</f>
        <v>-0</v>
      </c>
      <c r="AS172" s="90" t="n">
        <f aca="false">-CHOOSE($G$3,AG172-AF172,AF172-AG172)</f>
        <v>-0</v>
      </c>
      <c r="AT172" s="90" t="n">
        <f aca="false">-CHOOSE($G$3,AJ172-AI172,AI172-AJ172:AJ173)</f>
        <v>-0</v>
      </c>
      <c r="AU172" s="107" t="n">
        <f aca="false">AR172+AS172+AT172</f>
        <v>-0</v>
      </c>
      <c r="AV172" s="107"/>
      <c r="AW172" s="91" t="n">
        <f aca="false">AU172+AP172</f>
        <v>0</v>
      </c>
      <c r="AY172" s="91" t="n">
        <f aca="false">AK172+AH172+AE172</f>
        <v>0</v>
      </c>
      <c r="AZ172" s="113"/>
      <c r="BA172" s="118" t="n">
        <f aca="false">'EO9904.1'!AW172</f>
        <v>0</v>
      </c>
      <c r="BB172" s="118" t="n">
        <f aca="false">AW172-BA172</f>
        <v>0</v>
      </c>
      <c r="BC172" s="108"/>
      <c r="BD172" s="138" t="n">
        <f aca="false">A172</f>
        <v>41883</v>
      </c>
      <c r="BE172" s="119" t="n">
        <f aca="false">MONTH(BD172)</f>
        <v>9</v>
      </c>
      <c r="BF172" s="139" t="n">
        <f aca="false">VLOOKUP($BE$10:$BE$369,$BS$7:$BU$18,2)</f>
        <v>998.16</v>
      </c>
      <c r="BG172" s="140" t="n">
        <f aca="false">VLOOKUP($BE$10:$BE$369,$BS$7:$BU$18,3)</f>
        <v>10141.4155</v>
      </c>
      <c r="BH172" s="141" t="n">
        <f aca="false">BF172/BG172</f>
        <v>0.0984241302409905</v>
      </c>
      <c r="BI172" s="36" t="n">
        <f aca="false">BI160</f>
        <v>0.1009</v>
      </c>
      <c r="BJ172" s="36" t="n">
        <f aca="false">BH172/BI172</f>
        <v>0.975462143121809</v>
      </c>
      <c r="BK172" s="31" t="n">
        <v>2.115</v>
      </c>
      <c r="BL172" s="142" t="n">
        <f aca="false">MAX((BJ172*BK172),BK172)</f>
        <v>2.115</v>
      </c>
    </row>
    <row r="173" customFormat="false" ht="12" hidden="false" customHeight="true" outlineLevel="0" collapsed="false">
      <c r="A173" s="25" t="n">
        <f aca="false">EDATE(A172,1)</f>
        <v>41913</v>
      </c>
      <c r="B173" s="114" t="n">
        <f aca="false">'EO9904.1 floor'!B173</f>
        <v>0</v>
      </c>
      <c r="C173" s="110"/>
      <c r="D173" s="97" t="n">
        <f aca="false">B173+C173</f>
        <v>0</v>
      </c>
      <c r="E173" s="86" t="n">
        <f aca="false">IF(Z173=0,0,IF(AND(Z173=1,$H$3=1),D173*U173,IF($H$3=2,D173,"N/A")))</f>
        <v>0</v>
      </c>
      <c r="F173" s="86" t="n">
        <f aca="false">E173*Y173</f>
        <v>0</v>
      </c>
      <c r="G173" s="98" t="n">
        <f aca="false">VLOOKUP($A173,[1]!Table,MATCH(G$4,[1]!Curves,0))</f>
        <v>5.073</v>
      </c>
      <c r="H173" s="115" t="n">
        <f aca="false">G173</f>
        <v>5.073</v>
      </c>
      <c r="I173" s="116" t="n">
        <f aca="false">BL173</f>
        <v>2.115</v>
      </c>
      <c r="J173" s="98" t="n">
        <f aca="false">VLOOKUP($A173,[1]!Table,MATCH(J$4,[1]!Curves,0))</f>
        <v>0.013</v>
      </c>
      <c r="K173" s="115" t="n">
        <f aca="false">J173</f>
        <v>0.013</v>
      </c>
      <c r="L173" s="103" t="n">
        <f aca="false">L172</f>
        <v>0</v>
      </c>
      <c r="M173" s="98" t="n">
        <f aca="false">VLOOKUP($A173,[1]!Table,MATCH(M$4,[1]!Curves,0))</f>
        <v>0.01</v>
      </c>
      <c r="N173" s="115" t="n">
        <f aca="false">M173</f>
        <v>0.01</v>
      </c>
      <c r="O173" s="103" t="n">
        <f aca="false">O172</f>
        <v>0</v>
      </c>
      <c r="P173" s="102"/>
      <c r="Q173" s="103" t="n">
        <f aca="false">M173+J173+G173</f>
        <v>5.096</v>
      </c>
      <c r="R173" s="103" t="n">
        <f aca="false">N173+K173+H173</f>
        <v>5.096</v>
      </c>
      <c r="S173" s="103" t="n">
        <f aca="false">O173+L173+I173</f>
        <v>2.115</v>
      </c>
      <c r="T173" s="102"/>
      <c r="U173" s="37" t="n">
        <f aca="false">A174-A173</f>
        <v>31</v>
      </c>
      <c r="V173" s="104" t="n">
        <f aca="false">CHOOSE(F$3,A174+24,A173)</f>
        <v>41913</v>
      </c>
      <c r="W173" s="37" t="n">
        <f aca="false">V173-C$3</f>
        <v>4983</v>
      </c>
      <c r="X173" s="105" t="n">
        <f aca="false">VLOOKUP($A173,[1]!Table,MATCH(X$4,[1]!Curves,0))</f>
        <v>0.062185910263178</v>
      </c>
      <c r="Y173" s="106" t="n">
        <f aca="false">1/(1+CHOOSE(F$3,(X174+($K$3/10000))/2,(X173+($K$3/10000))/2))^(2*W173/365.25)</f>
        <v>0.433674009338368</v>
      </c>
      <c r="Z173" s="37" t="n">
        <f aca="false">IF(AND(mthbeg&lt;=A173,mthend&gt;=A173),1,0)</f>
        <v>0</v>
      </c>
      <c r="AA173" s="37" t="n">
        <f aca="false">U173*Z173</f>
        <v>0</v>
      </c>
      <c r="AC173" s="90" t="n">
        <f aca="false">F173*G173</f>
        <v>0</v>
      </c>
      <c r="AD173" s="90" t="n">
        <f aca="false">$F173*H173</f>
        <v>0</v>
      </c>
      <c r="AE173" s="90" t="n">
        <f aca="false">$F173*I173</f>
        <v>0</v>
      </c>
      <c r="AF173" s="90" t="n">
        <f aca="false">$F173*J173</f>
        <v>0</v>
      </c>
      <c r="AG173" s="90" t="n">
        <f aca="false">$F173*K173</f>
        <v>0</v>
      </c>
      <c r="AH173" s="90" t="n">
        <f aca="false">$F173*L173</f>
        <v>0</v>
      </c>
      <c r="AI173" s="90" t="n">
        <f aca="false">$F173*M173</f>
        <v>0</v>
      </c>
      <c r="AJ173" s="90" t="n">
        <f aca="false">$F173*N173</f>
        <v>0</v>
      </c>
      <c r="AK173" s="90" t="n">
        <f aca="false">F173*O173</f>
        <v>0</v>
      </c>
      <c r="AL173" s="94"/>
      <c r="AM173" s="90" t="n">
        <f aca="false">-CHOOSE($G$3,AC173-AE173,AE173-AC173)</f>
        <v>-0</v>
      </c>
      <c r="AN173" s="90" t="n">
        <f aca="false">-CHOOSE($G$3,AF173-AH173,AH173-AF173)</f>
        <v>-0</v>
      </c>
      <c r="AO173" s="90" t="n">
        <f aca="false">-CHOOSE($G$3,AI173-AL173,AK173-AI173)</f>
        <v>-0</v>
      </c>
      <c r="AP173" s="107" t="n">
        <f aca="false">SUM(AM173:AO173)</f>
        <v>0</v>
      </c>
      <c r="AR173" s="90" t="n">
        <f aca="false">-CHOOSE($G$3,AD173-AC173,AC173-AD173)</f>
        <v>-0</v>
      </c>
      <c r="AS173" s="90" t="n">
        <f aca="false">-CHOOSE($G$3,AG173-AF173,AF173-AG173)</f>
        <v>-0</v>
      </c>
      <c r="AT173" s="90" t="n">
        <f aca="false">-CHOOSE($G$3,AJ173-AI173,AI173-AJ173:AJ174)</f>
        <v>-0</v>
      </c>
      <c r="AU173" s="107" t="n">
        <f aca="false">AR173+AS173+AT173</f>
        <v>-0</v>
      </c>
      <c r="AV173" s="107"/>
      <c r="AW173" s="91" t="n">
        <f aca="false">AU173+AP173</f>
        <v>0</v>
      </c>
      <c r="AY173" s="91" t="n">
        <f aca="false">AK173+AH173+AE173</f>
        <v>0</v>
      </c>
      <c r="AZ173" s="113"/>
      <c r="BA173" s="118" t="n">
        <f aca="false">'EO9904.1'!AW173</f>
        <v>0</v>
      </c>
      <c r="BB173" s="118" t="n">
        <f aca="false">AW173-BA173</f>
        <v>0</v>
      </c>
      <c r="BC173" s="108"/>
      <c r="BD173" s="138" t="n">
        <f aca="false">A173</f>
        <v>41913</v>
      </c>
      <c r="BE173" s="119" t="n">
        <f aca="false">MONTH(BD173)</f>
        <v>10</v>
      </c>
      <c r="BF173" s="139" t="n">
        <f aca="false">VLOOKUP($BE$10:$BE$369,$BS$7:$BU$18,2)</f>
        <v>697.9385</v>
      </c>
      <c r="BG173" s="140" t="n">
        <f aca="false">VLOOKUP($BE$10:$BE$369,$BS$7:$BU$18,3)</f>
        <v>9529.3095</v>
      </c>
      <c r="BH173" s="141" t="n">
        <f aca="false">BF173/BG173</f>
        <v>0.0732412458636169</v>
      </c>
      <c r="BI173" s="36" t="n">
        <f aca="false">BI161</f>
        <v>0.1035</v>
      </c>
      <c r="BJ173" s="36" t="n">
        <f aca="false">BH173/BI173</f>
        <v>0.707644887571178</v>
      </c>
      <c r="BK173" s="31" t="n">
        <v>2.115</v>
      </c>
      <c r="BL173" s="142" t="n">
        <f aca="false">MAX((BJ173*BK173),BK173)</f>
        <v>2.115</v>
      </c>
    </row>
    <row r="174" customFormat="false" ht="12" hidden="false" customHeight="true" outlineLevel="0" collapsed="false">
      <c r="A174" s="25" t="n">
        <f aca="false">EDATE(A173,1)</f>
        <v>41944</v>
      </c>
      <c r="B174" s="114" t="n">
        <f aca="false">'EO9904.1 floor'!B174</f>
        <v>0</v>
      </c>
      <c r="C174" s="110"/>
      <c r="D174" s="97" t="n">
        <f aca="false">B174+C174</f>
        <v>0</v>
      </c>
      <c r="E174" s="86" t="n">
        <f aca="false">IF(Z174=0,0,IF(AND(Z174=1,$H$3=1),D174*U174,IF($H$3=2,D174,"N/A")))</f>
        <v>0</v>
      </c>
      <c r="F174" s="86" t="n">
        <f aca="false">E174*Y174</f>
        <v>0</v>
      </c>
      <c r="G174" s="98" t="n">
        <f aca="false">VLOOKUP($A174,[1]!Table,MATCH(G$4,[1]!Curves,0))</f>
        <v>5.213</v>
      </c>
      <c r="H174" s="115" t="n">
        <f aca="false">G174</f>
        <v>5.213</v>
      </c>
      <c r="I174" s="116" t="n">
        <f aca="false">BL174</f>
        <v>2.115</v>
      </c>
      <c r="J174" s="98" t="n">
        <f aca="false">VLOOKUP($A174,[1]!Table,MATCH(J$4,[1]!Curves,0))</f>
        <v>0.0235</v>
      </c>
      <c r="K174" s="115" t="n">
        <f aca="false">J174</f>
        <v>0.0235</v>
      </c>
      <c r="L174" s="103" t="n">
        <f aca="false">L173</f>
        <v>0</v>
      </c>
      <c r="M174" s="98" t="n">
        <f aca="false">VLOOKUP($A174,[1]!Table,MATCH(M$4,[1]!Curves,0))</f>
        <v>0.015</v>
      </c>
      <c r="N174" s="115" t="n">
        <f aca="false">M174</f>
        <v>0.015</v>
      </c>
      <c r="O174" s="103" t="n">
        <f aca="false">O173</f>
        <v>0</v>
      </c>
      <c r="P174" s="102"/>
      <c r="Q174" s="103" t="n">
        <f aca="false">M174+J174+G174</f>
        <v>5.2515</v>
      </c>
      <c r="R174" s="103" t="n">
        <f aca="false">N174+K174+H174</f>
        <v>5.2515</v>
      </c>
      <c r="S174" s="103" t="n">
        <f aca="false">O174+L174+I174</f>
        <v>2.115</v>
      </c>
      <c r="T174" s="102"/>
      <c r="U174" s="37" t="n">
        <f aca="false">A175-A174</f>
        <v>30</v>
      </c>
      <c r="V174" s="104" t="n">
        <f aca="false">CHOOSE(F$3,A175+24,A174)</f>
        <v>41944</v>
      </c>
      <c r="W174" s="37" t="n">
        <f aca="false">V174-C$3</f>
        <v>5014</v>
      </c>
      <c r="X174" s="105" t="n">
        <f aca="false">VLOOKUP($A174,[1]!Table,MATCH(X$4,[1]!Curves,0))</f>
        <v>0.06221469644512</v>
      </c>
      <c r="Y174" s="106" t="n">
        <f aca="false">1/(1+CHOOSE(F$3,(X175+($K$3/10000))/2,(X174+($K$3/10000))/2))^(2*W174/365.25)</f>
        <v>0.431260509789205</v>
      </c>
      <c r="Z174" s="37" t="n">
        <f aca="false">IF(AND(mthbeg&lt;=A174,mthend&gt;=A174),1,0)</f>
        <v>0</v>
      </c>
      <c r="AA174" s="37" t="n">
        <f aca="false">U174*Z174</f>
        <v>0</v>
      </c>
      <c r="AC174" s="90" t="n">
        <f aca="false">F174*G174</f>
        <v>0</v>
      </c>
      <c r="AD174" s="90" t="n">
        <f aca="false">$F174*H174</f>
        <v>0</v>
      </c>
      <c r="AE174" s="90" t="n">
        <f aca="false">$F174*I174</f>
        <v>0</v>
      </c>
      <c r="AF174" s="90" t="n">
        <f aca="false">$F174*J174</f>
        <v>0</v>
      </c>
      <c r="AG174" s="90" t="n">
        <f aca="false">$F174*K174</f>
        <v>0</v>
      </c>
      <c r="AH174" s="90" t="n">
        <f aca="false">$F174*L174</f>
        <v>0</v>
      </c>
      <c r="AI174" s="90" t="n">
        <f aca="false">$F174*M174</f>
        <v>0</v>
      </c>
      <c r="AJ174" s="90" t="n">
        <f aca="false">$F174*N174</f>
        <v>0</v>
      </c>
      <c r="AK174" s="90" t="n">
        <f aca="false">F174*O174</f>
        <v>0</v>
      </c>
      <c r="AL174" s="94"/>
      <c r="AM174" s="90" t="n">
        <f aca="false">-CHOOSE($G$3,AC174-AE174,AE174-AC174)</f>
        <v>-0</v>
      </c>
      <c r="AN174" s="90" t="n">
        <f aca="false">-CHOOSE($G$3,AF174-AH174,AH174-AF174)</f>
        <v>-0</v>
      </c>
      <c r="AO174" s="90" t="n">
        <f aca="false">-CHOOSE($G$3,AI174-AL174,AK174-AI174)</f>
        <v>-0</v>
      </c>
      <c r="AP174" s="107" t="n">
        <f aca="false">SUM(AM174:AO174)</f>
        <v>0</v>
      </c>
      <c r="AR174" s="90" t="n">
        <f aca="false">-CHOOSE($G$3,AD174-AC174,AC174-AD174)</f>
        <v>-0</v>
      </c>
      <c r="AS174" s="90" t="n">
        <f aca="false">-CHOOSE($G$3,AG174-AF174,AF174-AG174)</f>
        <v>-0</v>
      </c>
      <c r="AT174" s="90" t="n">
        <f aca="false">-CHOOSE($G$3,AJ174-AI174,AI174-AJ174:AJ175)</f>
        <v>-0</v>
      </c>
      <c r="AU174" s="107" t="n">
        <f aca="false">AR174+AS174+AT174</f>
        <v>-0</v>
      </c>
      <c r="AV174" s="107"/>
      <c r="AW174" s="91" t="n">
        <f aca="false">AU174+AP174</f>
        <v>0</v>
      </c>
      <c r="AY174" s="91" t="n">
        <f aca="false">AK174+AH174+AE174</f>
        <v>0</v>
      </c>
      <c r="AZ174" s="113"/>
      <c r="BA174" s="118" t="n">
        <f aca="false">'EO9904.1'!AW174</f>
        <v>0</v>
      </c>
      <c r="BB174" s="118" t="n">
        <f aca="false">AW174-BA174</f>
        <v>0</v>
      </c>
      <c r="BC174" s="108"/>
      <c r="BD174" s="138" t="n">
        <f aca="false">A174</f>
        <v>41944</v>
      </c>
      <c r="BE174" s="119" t="n">
        <f aca="false">MONTH(BD174)</f>
        <v>11</v>
      </c>
      <c r="BF174" s="139" t="n">
        <f aca="false">VLOOKUP($BE$10:$BE$369,$BS$7:$BU$18,2)</f>
        <v>632.9505</v>
      </c>
      <c r="BG174" s="140" t="n">
        <f aca="false">VLOOKUP($BE$10:$BE$369,$BS$7:$BU$18,3)</f>
        <v>8729.326</v>
      </c>
      <c r="BH174" s="141" t="n">
        <f aca="false">BF174/BG174</f>
        <v>0.0725085189853146</v>
      </c>
      <c r="BI174" s="36" t="n">
        <f aca="false">BI162</f>
        <v>0.0778</v>
      </c>
      <c r="BJ174" s="36" t="n">
        <f aca="false">BH174/BI174</f>
        <v>0.931986105209699</v>
      </c>
      <c r="BK174" s="31" t="n">
        <v>2.115</v>
      </c>
      <c r="BL174" s="142" t="n">
        <f aca="false">MAX((BJ174*BK174),BK174)</f>
        <v>2.115</v>
      </c>
    </row>
    <row r="175" customFormat="false" ht="12" hidden="false" customHeight="true" outlineLevel="0" collapsed="false">
      <c r="A175" s="25" t="n">
        <f aca="false">EDATE(A174,1)</f>
        <v>41974</v>
      </c>
      <c r="B175" s="114" t="n">
        <f aca="false">'EO9904.1 floor'!B175</f>
        <v>0</v>
      </c>
      <c r="C175" s="110"/>
      <c r="D175" s="97" t="n">
        <f aca="false">B175+C175</f>
        <v>0</v>
      </c>
      <c r="E175" s="86" t="n">
        <f aca="false">IF(Z175=0,0,IF(AND(Z175=1,$H$3=1),D175*U175,IF($H$3=2,D175,"N/A")))</f>
        <v>0</v>
      </c>
      <c r="F175" s="86" t="n">
        <f aca="false">E175*Y175</f>
        <v>0</v>
      </c>
      <c r="G175" s="98" t="n">
        <f aca="false">VLOOKUP($A175,[1]!Table,MATCH(G$4,[1]!Curves,0))</f>
        <v>5.353</v>
      </c>
      <c r="H175" s="115" t="n">
        <f aca="false">G175</f>
        <v>5.353</v>
      </c>
      <c r="I175" s="116" t="n">
        <f aca="false">BL175</f>
        <v>2.115</v>
      </c>
      <c r="J175" s="98" t="n">
        <f aca="false">VLOOKUP($A175,[1]!Table,MATCH(J$4,[1]!Curves,0))</f>
        <v>0.0235</v>
      </c>
      <c r="K175" s="115" t="n">
        <f aca="false">J175</f>
        <v>0.0235</v>
      </c>
      <c r="L175" s="103" t="n">
        <f aca="false">L174</f>
        <v>0</v>
      </c>
      <c r="M175" s="98" t="n">
        <f aca="false">VLOOKUP($A175,[1]!Table,MATCH(M$4,[1]!Curves,0))</f>
        <v>0.015</v>
      </c>
      <c r="N175" s="115" t="n">
        <f aca="false">M175</f>
        <v>0.015</v>
      </c>
      <c r="O175" s="103" t="n">
        <f aca="false">O174</f>
        <v>0</v>
      </c>
      <c r="P175" s="102"/>
      <c r="Q175" s="103" t="n">
        <f aca="false">M175+J175+G175</f>
        <v>5.3915</v>
      </c>
      <c r="R175" s="103" t="n">
        <f aca="false">N175+K175+H175</f>
        <v>5.3915</v>
      </c>
      <c r="S175" s="103" t="n">
        <f aca="false">O175+L175+I175</f>
        <v>2.115</v>
      </c>
      <c r="T175" s="102"/>
      <c r="U175" s="37" t="n">
        <f aca="false">A176-A175</f>
        <v>31</v>
      </c>
      <c r="V175" s="104" t="n">
        <f aca="false">CHOOSE(F$3,A176+24,A175)</f>
        <v>41974</v>
      </c>
      <c r="W175" s="37" t="n">
        <f aca="false">V175-C$3</f>
        <v>5044</v>
      </c>
      <c r="X175" s="105" t="n">
        <f aca="false">VLOOKUP($A175,[1]!Table,MATCH(X$4,[1]!Curves,0))</f>
        <v>0.062242554040809</v>
      </c>
      <c r="Y175" s="106" t="n">
        <f aca="false">1/(1+CHOOSE(F$3,(X176+($K$3/10000))/2,(X175+($K$3/10000))/2))^(2*W175/365.25)</f>
        <v>0.428935721374774</v>
      </c>
      <c r="Z175" s="37" t="n">
        <f aca="false">IF(AND(mthbeg&lt;=A175,mthend&gt;=A175),1,0)</f>
        <v>0</v>
      </c>
      <c r="AA175" s="37" t="n">
        <f aca="false">U175*Z175</f>
        <v>0</v>
      </c>
      <c r="AC175" s="90" t="n">
        <f aca="false">F175*G175</f>
        <v>0</v>
      </c>
      <c r="AD175" s="90" t="n">
        <f aca="false">$F175*H175</f>
        <v>0</v>
      </c>
      <c r="AE175" s="90" t="n">
        <f aca="false">$F175*I175</f>
        <v>0</v>
      </c>
      <c r="AF175" s="90" t="n">
        <f aca="false">$F175*J175</f>
        <v>0</v>
      </c>
      <c r="AG175" s="90" t="n">
        <f aca="false">$F175*K175</f>
        <v>0</v>
      </c>
      <c r="AH175" s="90" t="n">
        <f aca="false">$F175*L175</f>
        <v>0</v>
      </c>
      <c r="AI175" s="90" t="n">
        <f aca="false">$F175*M175</f>
        <v>0</v>
      </c>
      <c r="AJ175" s="90" t="n">
        <f aca="false">$F175*N175</f>
        <v>0</v>
      </c>
      <c r="AK175" s="90" t="n">
        <f aca="false">F175*O175</f>
        <v>0</v>
      </c>
      <c r="AL175" s="94"/>
      <c r="AM175" s="90" t="n">
        <f aca="false">-CHOOSE($G$3,AC175-AE175,AE175-AC175)</f>
        <v>-0</v>
      </c>
      <c r="AN175" s="90" t="n">
        <f aca="false">-CHOOSE($G$3,AF175-AH175,AH175-AF175)</f>
        <v>-0</v>
      </c>
      <c r="AO175" s="90" t="n">
        <f aca="false">-CHOOSE($G$3,AI175-AL175,AK175-AI175)</f>
        <v>-0</v>
      </c>
      <c r="AP175" s="107" t="n">
        <f aca="false">SUM(AM175:AO175)</f>
        <v>0</v>
      </c>
      <c r="AR175" s="90" t="n">
        <f aca="false">-CHOOSE($G$3,AD175-AC175,AC175-AD175)</f>
        <v>-0</v>
      </c>
      <c r="AS175" s="90" t="n">
        <f aca="false">-CHOOSE($G$3,AG175-AF175,AF175-AG175)</f>
        <v>-0</v>
      </c>
      <c r="AT175" s="90" t="n">
        <f aca="false">-CHOOSE($G$3,AJ175-AI175,AI175-AJ175:AJ176)</f>
        <v>-0</v>
      </c>
      <c r="AU175" s="107" t="n">
        <f aca="false">AR175+AS175+AT175</f>
        <v>-0</v>
      </c>
      <c r="AV175" s="107"/>
      <c r="AW175" s="91" t="n">
        <f aca="false">AU175+AP175</f>
        <v>0</v>
      </c>
      <c r="AY175" s="91" t="n">
        <f aca="false">AK175+AH175+AE175</f>
        <v>0</v>
      </c>
      <c r="AZ175" s="113"/>
      <c r="BA175" s="118" t="n">
        <f aca="false">'EO9904.1'!AW175</f>
        <v>0</v>
      </c>
      <c r="BB175" s="118" t="n">
        <f aca="false">AW175-BA175</f>
        <v>0</v>
      </c>
      <c r="BC175" s="108"/>
      <c r="BD175" s="138" t="n">
        <f aca="false">A175</f>
        <v>41974</v>
      </c>
      <c r="BE175" s="119" t="n">
        <f aca="false">MONTH(BD175)</f>
        <v>12</v>
      </c>
      <c r="BF175" s="139" t="n">
        <f aca="false">VLOOKUP($BE$10:$BE$369,$BS$7:$BU$18,2)</f>
        <v>668.964</v>
      </c>
      <c r="BG175" s="140" t="n">
        <f aca="false">VLOOKUP($BE$10:$BE$369,$BS$7:$BU$18,3)</f>
        <v>9251.2415</v>
      </c>
      <c r="BH175" s="141" t="n">
        <f aca="false">BF175/BG175</f>
        <v>0.0723107271602411</v>
      </c>
      <c r="BI175" s="36" t="n">
        <f aca="false">BI163</f>
        <v>0.0779</v>
      </c>
      <c r="BJ175" s="36" t="n">
        <f aca="false">BH175/BI175</f>
        <v>0.928250669579475</v>
      </c>
      <c r="BK175" s="31" t="n">
        <v>2.115</v>
      </c>
      <c r="BL175" s="142" t="n">
        <f aca="false">MAX((BJ175*BK175),BK175)</f>
        <v>2.115</v>
      </c>
    </row>
    <row r="176" customFormat="false" ht="12" hidden="false" customHeight="true" outlineLevel="0" collapsed="false">
      <c r="A176" s="25" t="n">
        <f aca="false">EDATE(A175,1)</f>
        <v>42005</v>
      </c>
      <c r="B176" s="114" t="n">
        <f aca="false">'EO9904.1 floor'!B176</f>
        <v>0</v>
      </c>
      <c r="C176" s="110"/>
      <c r="D176" s="97" t="n">
        <f aca="false">B176+C176</f>
        <v>0</v>
      </c>
      <c r="E176" s="86" t="n">
        <f aca="false">IF(Z176=0,0,IF(AND(Z176=1,$H$3=1),D176*U176,IF($H$3=2,D176,"N/A")))</f>
        <v>0</v>
      </c>
      <c r="F176" s="86" t="n">
        <f aca="false">E176*Y176</f>
        <v>0</v>
      </c>
      <c r="G176" s="98" t="n">
        <f aca="false">VLOOKUP($A176,[1]!Table,MATCH(G$4,[1]!Curves,0))</f>
        <v>5.443</v>
      </c>
      <c r="H176" s="115" t="n">
        <f aca="false">G176</f>
        <v>5.443</v>
      </c>
      <c r="I176" s="116" t="n">
        <f aca="false">BL176</f>
        <v>2.115</v>
      </c>
      <c r="J176" s="98" t="n">
        <f aca="false">VLOOKUP($A176,[1]!Table,MATCH(J$4,[1]!Curves,0))</f>
        <v>0.0235</v>
      </c>
      <c r="K176" s="115" t="n">
        <f aca="false">J176</f>
        <v>0.0235</v>
      </c>
      <c r="L176" s="103" t="n">
        <f aca="false">L175</f>
        <v>0</v>
      </c>
      <c r="M176" s="98" t="n">
        <f aca="false">VLOOKUP($A176,[1]!Table,MATCH(M$4,[1]!Curves,0))</f>
        <v>0.015</v>
      </c>
      <c r="N176" s="115" t="n">
        <f aca="false">M176</f>
        <v>0.015</v>
      </c>
      <c r="O176" s="103" t="n">
        <f aca="false">O175</f>
        <v>0</v>
      </c>
      <c r="P176" s="102"/>
      <c r="Q176" s="103" t="n">
        <f aca="false">M176+J176+G176</f>
        <v>5.4815</v>
      </c>
      <c r="R176" s="103" t="n">
        <f aca="false">N176+K176+H176</f>
        <v>5.4815</v>
      </c>
      <c r="S176" s="103" t="n">
        <f aca="false">O176+L176+I176</f>
        <v>2.115</v>
      </c>
      <c r="T176" s="102"/>
      <c r="U176" s="37" t="n">
        <f aca="false">A177-A176</f>
        <v>31</v>
      </c>
      <c r="V176" s="104" t="n">
        <f aca="false">CHOOSE(F$3,A177+24,A176)</f>
        <v>42005</v>
      </c>
      <c r="W176" s="37" t="n">
        <f aca="false">V176-C$3</f>
        <v>5075</v>
      </c>
      <c r="X176" s="105" t="n">
        <f aca="false">VLOOKUP($A176,[1]!Table,MATCH(X$4,[1]!Curves,0))</f>
        <v>0.062271340223293</v>
      </c>
      <c r="Y176" s="106" t="n">
        <f aca="false">1/(1+CHOOSE(F$3,(X177+($K$3/10000))/2,(X176+($K$3/10000))/2))^(2*W176/365.25)</f>
        <v>0.42654461850246</v>
      </c>
      <c r="Z176" s="37" t="n">
        <f aca="false">IF(AND(mthbeg&lt;=A176,mthend&gt;=A176),1,0)</f>
        <v>0</v>
      </c>
      <c r="AA176" s="37" t="n">
        <f aca="false">U176*Z176</f>
        <v>0</v>
      </c>
      <c r="AC176" s="90" t="n">
        <f aca="false">F176*G176</f>
        <v>0</v>
      </c>
      <c r="AD176" s="90" t="n">
        <f aca="false">$F176*H176</f>
        <v>0</v>
      </c>
      <c r="AE176" s="90" t="n">
        <f aca="false">$F176*I176</f>
        <v>0</v>
      </c>
      <c r="AF176" s="90" t="n">
        <f aca="false">$F176*J176</f>
        <v>0</v>
      </c>
      <c r="AG176" s="90" t="n">
        <f aca="false">$F176*K176</f>
        <v>0</v>
      </c>
      <c r="AH176" s="90" t="n">
        <f aca="false">$F176*L176</f>
        <v>0</v>
      </c>
      <c r="AI176" s="90" t="n">
        <f aca="false">$F176*M176</f>
        <v>0</v>
      </c>
      <c r="AJ176" s="90" t="n">
        <f aca="false">$F176*N176</f>
        <v>0</v>
      </c>
      <c r="AK176" s="90" t="n">
        <f aca="false">F176*O176</f>
        <v>0</v>
      </c>
      <c r="AL176" s="94"/>
      <c r="AM176" s="90" t="n">
        <f aca="false">-CHOOSE($G$3,AC176-AE176,AE176-AC176)</f>
        <v>-0</v>
      </c>
      <c r="AN176" s="90" t="n">
        <f aca="false">-CHOOSE($G$3,AF176-AH176,AH176-AF176)</f>
        <v>-0</v>
      </c>
      <c r="AO176" s="90" t="n">
        <f aca="false">-CHOOSE($G$3,AI176-AL176,AK176-AI176)</f>
        <v>-0</v>
      </c>
      <c r="AP176" s="107" t="n">
        <f aca="false">SUM(AM176:AO176)</f>
        <v>0</v>
      </c>
      <c r="AR176" s="90" t="n">
        <f aca="false">-CHOOSE($G$3,AD176-AC176,AC176-AD176)</f>
        <v>-0</v>
      </c>
      <c r="AS176" s="90" t="n">
        <f aca="false">-CHOOSE($G$3,AG176-AF176,AF176-AG176)</f>
        <v>-0</v>
      </c>
      <c r="AT176" s="90" t="n">
        <f aca="false">-CHOOSE($G$3,AJ176-AI176,AI176-AJ176:AJ177)</f>
        <v>-0</v>
      </c>
      <c r="AU176" s="107" t="n">
        <f aca="false">AR176+AS176+AT176</f>
        <v>-0</v>
      </c>
      <c r="AV176" s="107"/>
      <c r="AW176" s="91" t="n">
        <f aca="false">AU176+AP176</f>
        <v>0</v>
      </c>
      <c r="AY176" s="91" t="n">
        <f aca="false">AK176+AH176+AE176</f>
        <v>0</v>
      </c>
      <c r="AZ176" s="113"/>
      <c r="BA176" s="118" t="n">
        <f aca="false">'EO9904.1'!AW176</f>
        <v>0</v>
      </c>
      <c r="BB176" s="118" t="n">
        <f aca="false">AW176-BA176</f>
        <v>0</v>
      </c>
      <c r="BC176" s="108"/>
      <c r="BD176" s="138" t="n">
        <f aca="false">A176</f>
        <v>42005</v>
      </c>
      <c r="BE176" s="119" t="n">
        <f aca="false">MONTH(BD176)</f>
        <v>1</v>
      </c>
      <c r="BF176" s="139" t="n">
        <f aca="false">VLOOKUP($BE$10:$BE$369,$BS$7:$BU$18,2)</f>
        <v>682.4905</v>
      </c>
      <c r="BG176" s="140" t="n">
        <f aca="false">VLOOKUP($BE$10:$BE$369,$BS$7:$BU$18,3)</f>
        <v>9457.078</v>
      </c>
      <c r="BH176" s="141" t="n">
        <f aca="false">BF176/BG176</f>
        <v>0.0721671641071375</v>
      </c>
      <c r="BI176" s="36" t="n">
        <f aca="false">BI164</f>
        <v>0.0779</v>
      </c>
      <c r="BJ176" s="36" t="n">
        <f aca="false">BH176/BI176</f>
        <v>0.926407754905488</v>
      </c>
      <c r="BK176" s="31" t="n">
        <v>2.115</v>
      </c>
      <c r="BL176" s="142" t="n">
        <f aca="false">MAX((BJ176*BK176),BK176)</f>
        <v>2.115</v>
      </c>
    </row>
    <row r="177" customFormat="false" ht="12" hidden="false" customHeight="true" outlineLevel="0" collapsed="false">
      <c r="A177" s="25" t="n">
        <f aca="false">EDATE(A176,1)</f>
        <v>42036</v>
      </c>
      <c r="B177" s="114" t="n">
        <f aca="false">'EO9904.1 floor'!B177</f>
        <v>0</v>
      </c>
      <c r="C177" s="110"/>
      <c r="D177" s="97" t="n">
        <f aca="false">B177+C177</f>
        <v>0</v>
      </c>
      <c r="E177" s="86" t="n">
        <f aca="false">IF(Z177=0,0,IF(AND(Z177=1,$H$3=1),D177*U177,IF($H$3=2,D177,"N/A")))</f>
        <v>0</v>
      </c>
      <c r="F177" s="86" t="n">
        <f aca="false">E177*Y177</f>
        <v>0</v>
      </c>
      <c r="G177" s="98" t="n">
        <f aca="false">VLOOKUP($A177,[1]!Table,MATCH(G$4,[1]!Curves,0))</f>
        <v>5.323</v>
      </c>
      <c r="H177" s="115" t="n">
        <f aca="false">G177</f>
        <v>5.323</v>
      </c>
      <c r="I177" s="116" t="n">
        <f aca="false">BL177</f>
        <v>2.26151966918453</v>
      </c>
      <c r="J177" s="98" t="n">
        <f aca="false">VLOOKUP($A177,[1]!Table,MATCH(J$4,[1]!Curves,0))</f>
        <v>0.0235</v>
      </c>
      <c r="K177" s="115" t="n">
        <f aca="false">J177</f>
        <v>0.0235</v>
      </c>
      <c r="L177" s="103" t="n">
        <f aca="false">L176</f>
        <v>0</v>
      </c>
      <c r="M177" s="98" t="n">
        <f aca="false">VLOOKUP($A177,[1]!Table,MATCH(M$4,[1]!Curves,0))</f>
        <v>0.015</v>
      </c>
      <c r="N177" s="115" t="n">
        <f aca="false">M177</f>
        <v>0.015</v>
      </c>
      <c r="O177" s="103" t="n">
        <f aca="false">O176</f>
        <v>0</v>
      </c>
      <c r="P177" s="102"/>
      <c r="Q177" s="103" t="n">
        <f aca="false">M177+J177+G177</f>
        <v>5.3615</v>
      </c>
      <c r="R177" s="103" t="n">
        <f aca="false">N177+K177+H177</f>
        <v>5.3615</v>
      </c>
      <c r="S177" s="103" t="n">
        <f aca="false">O177+L177+I177</f>
        <v>2.26151966918453</v>
      </c>
      <c r="T177" s="102"/>
      <c r="U177" s="37" t="n">
        <f aca="false">A178-A177</f>
        <v>28</v>
      </c>
      <c r="V177" s="104" t="n">
        <f aca="false">CHOOSE(F$3,A178+24,A177)</f>
        <v>42036</v>
      </c>
      <c r="W177" s="37" t="n">
        <f aca="false">V177-C$3</f>
        <v>5106</v>
      </c>
      <c r="X177" s="105" t="n">
        <f aca="false">VLOOKUP($A177,[1]!Table,MATCH(X$4,[1]!Curves,0))</f>
        <v>0.062300126406051</v>
      </c>
      <c r="Y177" s="106" t="n">
        <f aca="false">1/(1+CHOOSE(F$3,(X178+($K$3/10000))/2,(X177+($K$3/10000))/2))^(2*W177/365.25)</f>
        <v>0.424164837088682</v>
      </c>
      <c r="Z177" s="37" t="n">
        <f aca="false">IF(AND(mthbeg&lt;=A177,mthend&gt;=A177),1,0)</f>
        <v>0</v>
      </c>
      <c r="AA177" s="37" t="n">
        <f aca="false">U177*Z177</f>
        <v>0</v>
      </c>
      <c r="AC177" s="90" t="n">
        <f aca="false">F177*G177</f>
        <v>0</v>
      </c>
      <c r="AD177" s="90" t="n">
        <f aca="false">$F177*H177</f>
        <v>0</v>
      </c>
      <c r="AE177" s="90" t="n">
        <f aca="false">$F177*I177</f>
        <v>0</v>
      </c>
      <c r="AF177" s="90" t="n">
        <f aca="false">$F177*J177</f>
        <v>0</v>
      </c>
      <c r="AG177" s="90" t="n">
        <f aca="false">$F177*K177</f>
        <v>0</v>
      </c>
      <c r="AH177" s="90" t="n">
        <f aca="false">$F177*L177</f>
        <v>0</v>
      </c>
      <c r="AI177" s="90" t="n">
        <f aca="false">$F177*M177</f>
        <v>0</v>
      </c>
      <c r="AJ177" s="90" t="n">
        <f aca="false">$F177*N177</f>
        <v>0</v>
      </c>
      <c r="AK177" s="90" t="n">
        <f aca="false">F177*O177</f>
        <v>0</v>
      </c>
      <c r="AL177" s="94"/>
      <c r="AM177" s="90" t="n">
        <f aca="false">-CHOOSE($G$3,AC177-AE177,AE177-AC177)</f>
        <v>-0</v>
      </c>
      <c r="AN177" s="90" t="n">
        <f aca="false">-CHOOSE($G$3,AF177-AH177,AH177-AF177)</f>
        <v>-0</v>
      </c>
      <c r="AO177" s="90" t="n">
        <f aca="false">-CHOOSE($G$3,AI177-AL177,AK177-AI177)</f>
        <v>-0</v>
      </c>
      <c r="AP177" s="107" t="n">
        <f aca="false">SUM(AM177:AO177)</f>
        <v>0</v>
      </c>
      <c r="AR177" s="90" t="n">
        <f aca="false">-CHOOSE($G$3,AD177-AC177,AC177-AD177)</f>
        <v>-0</v>
      </c>
      <c r="AS177" s="90" t="n">
        <f aca="false">-CHOOSE($G$3,AG177-AF177,AF177-AG177)</f>
        <v>-0</v>
      </c>
      <c r="AT177" s="90" t="n">
        <f aca="false">-CHOOSE($G$3,AJ177-AI177,AI177-AJ177:AJ178)</f>
        <v>-0</v>
      </c>
      <c r="AU177" s="107" t="n">
        <f aca="false">AR177+AS177+AT177</f>
        <v>-0</v>
      </c>
      <c r="AV177" s="107"/>
      <c r="AW177" s="91" t="n">
        <f aca="false">AU177+AP177</f>
        <v>0</v>
      </c>
      <c r="AY177" s="91" t="n">
        <f aca="false">AK177+AH177+AE177</f>
        <v>0</v>
      </c>
      <c r="AZ177" s="113"/>
      <c r="BA177" s="118" t="n">
        <f aca="false">'EO9904.1'!AW177</f>
        <v>0</v>
      </c>
      <c r="BB177" s="118" t="n">
        <f aca="false">AW177-BA177</f>
        <v>0</v>
      </c>
      <c r="BC177" s="108"/>
      <c r="BD177" s="138" t="n">
        <f aca="false">A177</f>
        <v>42036</v>
      </c>
      <c r="BE177" s="119" t="n">
        <f aca="false">MONTH(BD177)</f>
        <v>2</v>
      </c>
      <c r="BF177" s="139" t="n">
        <f aca="false">VLOOKUP($BE$10:$BE$369,$BS$7:$BU$18,2)</f>
        <v>627.083</v>
      </c>
      <c r="BG177" s="140" t="n">
        <f aca="false">VLOOKUP($BE$10:$BE$369,$BS$7:$BU$18,3)</f>
        <v>8701.1195</v>
      </c>
      <c r="BH177" s="141" t="n">
        <f aca="false">BF177/BG177</f>
        <v>0.0720692320108924</v>
      </c>
      <c r="BI177" s="36" t="n">
        <f aca="false">BI165</f>
        <v>0.0674</v>
      </c>
      <c r="BJ177" s="36" t="n">
        <f aca="false">BH177/BI177</f>
        <v>1.06927643933075</v>
      </c>
      <c r="BK177" s="31" t="n">
        <v>2.115</v>
      </c>
      <c r="BL177" s="142" t="n">
        <f aca="false">MAX((BJ177*BK177),BK177)</f>
        <v>2.26151966918453</v>
      </c>
    </row>
    <row r="178" customFormat="false" ht="12" hidden="false" customHeight="true" outlineLevel="0" collapsed="false">
      <c r="A178" s="25" t="n">
        <f aca="false">EDATE(A177,1)</f>
        <v>42064</v>
      </c>
      <c r="B178" s="114" t="n">
        <f aca="false">'EO9904.1 floor'!B178</f>
        <v>0</v>
      </c>
      <c r="C178" s="110"/>
      <c r="D178" s="97" t="n">
        <f aca="false">B178+C178</f>
        <v>0</v>
      </c>
      <c r="E178" s="86" t="n">
        <f aca="false">IF(Z178=0,0,IF(AND(Z178=1,$H$3=1),D178*U178,IF($H$3=2,D178,"N/A")))</f>
        <v>0</v>
      </c>
      <c r="F178" s="86" t="n">
        <f aca="false">E178*Y178</f>
        <v>0</v>
      </c>
      <c r="G178" s="98" t="n">
        <f aca="false">VLOOKUP($A178,[1]!Table,MATCH(G$4,[1]!Curves,0))</f>
        <v>5.198</v>
      </c>
      <c r="H178" s="115" t="n">
        <f aca="false">G178</f>
        <v>5.198</v>
      </c>
      <c r="I178" s="116" t="n">
        <f aca="false">BL178</f>
        <v>2.13524532991486</v>
      </c>
      <c r="J178" s="98" t="n">
        <f aca="false">VLOOKUP($A178,[1]!Table,MATCH(J$4,[1]!Curves,0))</f>
        <v>0.0235</v>
      </c>
      <c r="K178" s="115" t="n">
        <f aca="false">J178</f>
        <v>0.0235</v>
      </c>
      <c r="L178" s="103" t="n">
        <f aca="false">L177</f>
        <v>0</v>
      </c>
      <c r="M178" s="98" t="n">
        <f aca="false">VLOOKUP($A178,[1]!Table,MATCH(M$4,[1]!Curves,0))</f>
        <v>0.015</v>
      </c>
      <c r="N178" s="115" t="n">
        <f aca="false">M178</f>
        <v>0.015</v>
      </c>
      <c r="O178" s="103" t="n">
        <f aca="false">O177</f>
        <v>0</v>
      </c>
      <c r="P178" s="102"/>
      <c r="Q178" s="103" t="n">
        <f aca="false">M178+J178+G178</f>
        <v>5.2365</v>
      </c>
      <c r="R178" s="103" t="n">
        <f aca="false">N178+K178+H178</f>
        <v>5.2365</v>
      </c>
      <c r="S178" s="103" t="n">
        <f aca="false">O178+L178+I178</f>
        <v>2.13524532991486</v>
      </c>
      <c r="T178" s="102"/>
      <c r="U178" s="37" t="n">
        <f aca="false">A179-A178</f>
        <v>31</v>
      </c>
      <c r="V178" s="104" t="n">
        <f aca="false">CHOOSE(F$3,A179+24,A178)</f>
        <v>42064</v>
      </c>
      <c r="W178" s="37" t="n">
        <f aca="false">V178-C$3</f>
        <v>5134</v>
      </c>
      <c r="X178" s="105" t="n">
        <f aca="false">VLOOKUP($A178,[1]!Table,MATCH(X$4,[1]!Curves,0))</f>
        <v>0.062326126829424</v>
      </c>
      <c r="Y178" s="106" t="n">
        <f aca="false">1/(1+CHOOSE(F$3,(X179+($K$3/10000))/2,(X178+($K$3/10000))/2))^(2*W178/365.25)</f>
        <v>0.42202505431755</v>
      </c>
      <c r="Z178" s="37" t="n">
        <f aca="false">IF(AND(mthbeg&lt;=A178,mthend&gt;=A178),1,0)</f>
        <v>0</v>
      </c>
      <c r="AA178" s="37" t="n">
        <f aca="false">U178*Z178</f>
        <v>0</v>
      </c>
      <c r="AC178" s="90" t="n">
        <f aca="false">F178*G178</f>
        <v>0</v>
      </c>
      <c r="AD178" s="90" t="n">
        <f aca="false">$F178*H178</f>
        <v>0</v>
      </c>
      <c r="AE178" s="90" t="n">
        <f aca="false">$F178*I178</f>
        <v>0</v>
      </c>
      <c r="AF178" s="90" t="n">
        <f aca="false">$F178*J178</f>
        <v>0</v>
      </c>
      <c r="AG178" s="90" t="n">
        <f aca="false">$F178*K178</f>
        <v>0</v>
      </c>
      <c r="AH178" s="90" t="n">
        <f aca="false">$F178*L178</f>
        <v>0</v>
      </c>
      <c r="AI178" s="90" t="n">
        <f aca="false">$F178*M178</f>
        <v>0</v>
      </c>
      <c r="AJ178" s="90" t="n">
        <f aca="false">$F178*N178</f>
        <v>0</v>
      </c>
      <c r="AK178" s="90" t="n">
        <f aca="false">F178*O178</f>
        <v>0</v>
      </c>
      <c r="AL178" s="94"/>
      <c r="AM178" s="90" t="n">
        <f aca="false">-CHOOSE($G$3,AC178-AE178,AE178-AC178)</f>
        <v>-0</v>
      </c>
      <c r="AN178" s="90" t="n">
        <f aca="false">-CHOOSE($G$3,AF178-AH178,AH178-AF178)</f>
        <v>-0</v>
      </c>
      <c r="AO178" s="90" t="n">
        <f aca="false">-CHOOSE($G$3,AI178-AL178,AK178-AI178)</f>
        <v>-0</v>
      </c>
      <c r="AP178" s="107" t="n">
        <f aca="false">SUM(AM178:AO178)</f>
        <v>0</v>
      </c>
      <c r="AR178" s="90" t="n">
        <f aca="false">-CHOOSE($G$3,AD178-AC178,AC178-AD178)</f>
        <v>-0</v>
      </c>
      <c r="AS178" s="90" t="n">
        <f aca="false">-CHOOSE($G$3,AG178-AF178,AF178-AG178)</f>
        <v>-0</v>
      </c>
      <c r="AT178" s="90" t="n">
        <f aca="false">-CHOOSE($G$3,AJ178-AI178,AI178-AJ178:AJ179)</f>
        <v>-0</v>
      </c>
      <c r="AU178" s="107" t="n">
        <f aca="false">AR178+AS178+AT178</f>
        <v>-0</v>
      </c>
      <c r="AV178" s="107"/>
      <c r="AW178" s="91" t="n">
        <f aca="false">AU178+AP178</f>
        <v>0</v>
      </c>
      <c r="AY178" s="91" t="n">
        <f aca="false">AK178+AH178+AE178</f>
        <v>0</v>
      </c>
      <c r="AZ178" s="113"/>
      <c r="BA178" s="118" t="n">
        <f aca="false">'EO9904.1'!AW178</f>
        <v>0</v>
      </c>
      <c r="BB178" s="118" t="n">
        <f aca="false">AW178-BA178</f>
        <v>0</v>
      </c>
      <c r="BC178" s="108"/>
      <c r="BD178" s="138" t="n">
        <f aca="false">A178</f>
        <v>42064</v>
      </c>
      <c r="BE178" s="119" t="n">
        <f aca="false">MONTH(BD178)</f>
        <v>3</v>
      </c>
      <c r="BF178" s="139" t="n">
        <f aca="false">VLOOKUP($BE$10:$BE$369,$BS$7:$BU$18,2)</f>
        <v>669.6575</v>
      </c>
      <c r="BG178" s="140" t="n">
        <f aca="false">VLOOKUP($BE$10:$BE$369,$BS$7:$BU$18,3)</f>
        <v>9290.03</v>
      </c>
      <c r="BH178" s="141" t="n">
        <f aca="false">BF178/BG178</f>
        <v>0.0720834593645015</v>
      </c>
      <c r="BI178" s="36" t="n">
        <f aca="false">BI166</f>
        <v>0.0714</v>
      </c>
      <c r="BJ178" s="36" t="n">
        <f aca="false">BH178/BI178</f>
        <v>1.00957226000702</v>
      </c>
      <c r="BK178" s="31" t="n">
        <v>2.115</v>
      </c>
      <c r="BL178" s="142" t="n">
        <f aca="false">MAX((BJ178*BK178),BK178)</f>
        <v>2.13524532991486</v>
      </c>
    </row>
    <row r="179" customFormat="false" ht="12" hidden="false" customHeight="true" outlineLevel="0" collapsed="false">
      <c r="A179" s="25" t="n">
        <f aca="false">EDATE(A178,1)</f>
        <v>42095</v>
      </c>
      <c r="B179" s="114" t="n">
        <f aca="false">'EO9904.1 floor'!B179</f>
        <v>0</v>
      </c>
      <c r="C179" s="110"/>
      <c r="D179" s="97" t="n">
        <f aca="false">B179+C179</f>
        <v>0</v>
      </c>
      <c r="E179" s="86" t="n">
        <f aca="false">IF(Z179=0,0,IF(AND(Z179=1,$H$3=1),D179*U179,IF($H$3=2,D179,"N/A")))</f>
        <v>0</v>
      </c>
      <c r="F179" s="86" t="n">
        <f aca="false">E179*Y179</f>
        <v>0</v>
      </c>
      <c r="G179" s="98" t="n">
        <f aca="false">VLOOKUP($A179,[1]!Table,MATCH(G$4,[1]!Curves,0))</f>
        <v>5.068</v>
      </c>
      <c r="H179" s="115" t="n">
        <f aca="false">G179</f>
        <v>5.068</v>
      </c>
      <c r="I179" s="116" t="n">
        <f aca="false">BL179</f>
        <v>2.115</v>
      </c>
      <c r="J179" s="98" t="n">
        <f aca="false">VLOOKUP($A179,[1]!Table,MATCH(J$4,[1]!Curves,0))</f>
        <v>0.013</v>
      </c>
      <c r="K179" s="115" t="n">
        <f aca="false">J179</f>
        <v>0.013</v>
      </c>
      <c r="L179" s="103" t="n">
        <f aca="false">L178</f>
        <v>0</v>
      </c>
      <c r="M179" s="98" t="n">
        <f aca="false">VLOOKUP($A179,[1]!Table,MATCH(M$4,[1]!Curves,0))</f>
        <v>0.01</v>
      </c>
      <c r="N179" s="115" t="n">
        <f aca="false">M179</f>
        <v>0.01</v>
      </c>
      <c r="O179" s="103" t="n">
        <f aca="false">O178</f>
        <v>0</v>
      </c>
      <c r="P179" s="102"/>
      <c r="Q179" s="103" t="n">
        <f aca="false">M179+J179+G179</f>
        <v>5.091</v>
      </c>
      <c r="R179" s="103" t="n">
        <f aca="false">N179+K179+H179</f>
        <v>5.091</v>
      </c>
      <c r="S179" s="103" t="n">
        <f aca="false">O179+L179+I179</f>
        <v>2.115</v>
      </c>
      <c r="T179" s="102"/>
      <c r="U179" s="37" t="n">
        <f aca="false">A180-A179</f>
        <v>30</v>
      </c>
      <c r="V179" s="104" t="n">
        <f aca="false">CHOOSE(F$3,A180+24,A179)</f>
        <v>42095</v>
      </c>
      <c r="W179" s="37" t="n">
        <f aca="false">V179-C$3</f>
        <v>5165</v>
      </c>
      <c r="X179" s="105" t="n">
        <f aca="false">VLOOKUP($A179,[1]!Table,MATCH(X$4,[1]!Curves,0))</f>
        <v>0.062354913012705</v>
      </c>
      <c r="Y179" s="106" t="n">
        <f aca="false">1/(1+CHOOSE(F$3,(X180+($K$3/10000))/2,(X179+($K$3/10000))/2))^(2*W179/365.25)</f>
        <v>0.419666707926137</v>
      </c>
      <c r="Z179" s="37" t="n">
        <f aca="false">IF(AND(mthbeg&lt;=A179,mthend&gt;=A179),1,0)</f>
        <v>0</v>
      </c>
      <c r="AA179" s="37" t="n">
        <f aca="false">U179*Z179</f>
        <v>0</v>
      </c>
      <c r="AC179" s="90" t="n">
        <f aca="false">F179*G179</f>
        <v>0</v>
      </c>
      <c r="AD179" s="90" t="n">
        <f aca="false">$F179*H179</f>
        <v>0</v>
      </c>
      <c r="AE179" s="90" t="n">
        <f aca="false">$F179*I179</f>
        <v>0</v>
      </c>
      <c r="AF179" s="90" t="n">
        <f aca="false">$F179*J179</f>
        <v>0</v>
      </c>
      <c r="AG179" s="90" t="n">
        <f aca="false">$F179*K179</f>
        <v>0</v>
      </c>
      <c r="AH179" s="90" t="n">
        <f aca="false">$F179*L179</f>
        <v>0</v>
      </c>
      <c r="AI179" s="90" t="n">
        <f aca="false">$F179*M179</f>
        <v>0</v>
      </c>
      <c r="AJ179" s="90" t="n">
        <f aca="false">$F179*N179</f>
        <v>0</v>
      </c>
      <c r="AK179" s="90" t="n">
        <f aca="false">F179*O179</f>
        <v>0</v>
      </c>
      <c r="AL179" s="94"/>
      <c r="AM179" s="90" t="n">
        <f aca="false">-CHOOSE($G$3,AC179-AE179,AE179-AC179)</f>
        <v>-0</v>
      </c>
      <c r="AN179" s="90" t="n">
        <f aca="false">-CHOOSE($G$3,AF179-AH179,AH179-AF179)</f>
        <v>-0</v>
      </c>
      <c r="AO179" s="90" t="n">
        <f aca="false">-CHOOSE($G$3,AI179-AL179,AK179-AI179)</f>
        <v>-0</v>
      </c>
      <c r="AP179" s="107" t="n">
        <f aca="false">SUM(AM179:AO179)</f>
        <v>0</v>
      </c>
      <c r="AR179" s="90" t="n">
        <f aca="false">-CHOOSE($G$3,AD179-AC179,AC179-AD179)</f>
        <v>-0</v>
      </c>
      <c r="AS179" s="90" t="n">
        <f aca="false">-CHOOSE($G$3,AG179-AF179,AF179-AG179)</f>
        <v>-0</v>
      </c>
      <c r="AT179" s="90" t="n">
        <f aca="false">-CHOOSE($G$3,AJ179-AI179,AI179-AJ179:AJ180)</f>
        <v>-0</v>
      </c>
      <c r="AU179" s="107" t="n">
        <f aca="false">AR179+AS179+AT179</f>
        <v>-0</v>
      </c>
      <c r="AV179" s="107"/>
      <c r="AW179" s="91" t="n">
        <f aca="false">AU179+AP179</f>
        <v>0</v>
      </c>
      <c r="AY179" s="91" t="n">
        <f aca="false">AK179+AH179+AE179</f>
        <v>0</v>
      </c>
      <c r="AZ179" s="113"/>
      <c r="BA179" s="118" t="n">
        <f aca="false">'EO9904.1'!AW179</f>
        <v>0</v>
      </c>
      <c r="BB179" s="118" t="n">
        <f aca="false">AW179-BA179</f>
        <v>0</v>
      </c>
      <c r="BC179" s="108"/>
      <c r="BD179" s="138" t="n">
        <f aca="false">A179</f>
        <v>42095</v>
      </c>
      <c r="BE179" s="119" t="n">
        <f aca="false">MONTH(BD179)</f>
        <v>4</v>
      </c>
      <c r="BF179" s="139" t="n">
        <f aca="false">VLOOKUP($BE$10:$BE$369,$BS$7:$BU$18,2)</f>
        <v>631.2795</v>
      </c>
      <c r="BG179" s="140" t="n">
        <f aca="false">VLOOKUP($BE$10:$BE$369,$BS$7:$BU$18,3)</f>
        <v>8727.106</v>
      </c>
      <c r="BH179" s="141" t="n">
        <f aca="false">BF179/BG179</f>
        <v>0.0723354912842814</v>
      </c>
      <c r="BI179" s="36" t="n">
        <f aca="false">BI167</f>
        <v>0.0749</v>
      </c>
      <c r="BJ179" s="36" t="n">
        <f aca="false">BH179/BI179</f>
        <v>0.965760898321514</v>
      </c>
      <c r="BK179" s="31" t="n">
        <v>2.115</v>
      </c>
      <c r="BL179" s="142" t="n">
        <f aca="false">MAX((BJ179*BK179),BK179)</f>
        <v>2.115</v>
      </c>
    </row>
    <row r="180" customFormat="false" ht="12" hidden="false" customHeight="true" outlineLevel="0" collapsed="false">
      <c r="A180" s="25" t="n">
        <f aca="false">EDATE(A179,1)</f>
        <v>42125</v>
      </c>
      <c r="B180" s="114" t="n">
        <f aca="false">'EO9904.1 floor'!B180</f>
        <v>0</v>
      </c>
      <c r="C180" s="110"/>
      <c r="D180" s="97" t="n">
        <f aca="false">B180+C180</f>
        <v>0</v>
      </c>
      <c r="E180" s="86" t="n">
        <f aca="false">IF(Z180=0,0,IF(AND(Z180=1,$H$3=1),D180*U180,IF($H$3=2,D180,"N/A")))</f>
        <v>0</v>
      </c>
      <c r="F180" s="86" t="n">
        <f aca="false">E180*Y180</f>
        <v>0</v>
      </c>
      <c r="G180" s="98" t="n">
        <f aca="false">VLOOKUP($A180,[1]!Table,MATCH(G$4,[1]!Curves,0))</f>
        <v>5.058</v>
      </c>
      <c r="H180" s="115" t="n">
        <f aca="false">G180</f>
        <v>5.058</v>
      </c>
      <c r="I180" s="116" t="n">
        <f aca="false">BL180</f>
        <v>2.15930673749763</v>
      </c>
      <c r="J180" s="98" t="n">
        <f aca="false">VLOOKUP($A180,[1]!Table,MATCH(J$4,[1]!Curves,0))</f>
        <v>0.013</v>
      </c>
      <c r="K180" s="115" t="n">
        <f aca="false">J180</f>
        <v>0.013</v>
      </c>
      <c r="L180" s="103" t="n">
        <f aca="false">L179</f>
        <v>0</v>
      </c>
      <c r="M180" s="98" t="n">
        <f aca="false">VLOOKUP($A180,[1]!Table,MATCH(M$4,[1]!Curves,0))</f>
        <v>0.01</v>
      </c>
      <c r="N180" s="115" t="n">
        <f aca="false">M180</f>
        <v>0.01</v>
      </c>
      <c r="O180" s="103" t="n">
        <f aca="false">O179</f>
        <v>0</v>
      </c>
      <c r="P180" s="102"/>
      <c r="Q180" s="103" t="n">
        <f aca="false">M180+J180+G180</f>
        <v>5.081</v>
      </c>
      <c r="R180" s="103" t="n">
        <f aca="false">N180+K180+H180</f>
        <v>5.081</v>
      </c>
      <c r="S180" s="103" t="n">
        <f aca="false">O180+L180+I180</f>
        <v>2.15930673749763</v>
      </c>
      <c r="T180" s="102"/>
      <c r="U180" s="37" t="n">
        <f aca="false">A181-A180</f>
        <v>31</v>
      </c>
      <c r="V180" s="104" t="n">
        <f aca="false">CHOOSE(F$3,A181+24,A180)</f>
        <v>42125</v>
      </c>
      <c r="W180" s="37" t="n">
        <f aca="false">V180-C$3</f>
        <v>5195</v>
      </c>
      <c r="X180" s="105" t="n">
        <f aca="false">VLOOKUP($A180,[1]!Table,MATCH(X$4,[1]!Curves,0))</f>
        <v>0.062382770609692</v>
      </c>
      <c r="Y180" s="106" t="n">
        <f aca="false">1/(1+CHOOSE(F$3,(X181+($K$3/10000))/2,(X180+($K$3/10000))/2))^(2*W180/365.25)</f>
        <v>0.417395104964495</v>
      </c>
      <c r="Z180" s="37" t="n">
        <f aca="false">IF(AND(mthbeg&lt;=A180,mthend&gt;=A180),1,0)</f>
        <v>0</v>
      </c>
      <c r="AA180" s="37" t="n">
        <f aca="false">U180*Z180</f>
        <v>0</v>
      </c>
      <c r="AC180" s="90" t="n">
        <f aca="false">F180*G180</f>
        <v>0</v>
      </c>
      <c r="AD180" s="90" t="n">
        <f aca="false">$F180*H180</f>
        <v>0</v>
      </c>
      <c r="AE180" s="90" t="n">
        <f aca="false">$F180*I180</f>
        <v>0</v>
      </c>
      <c r="AF180" s="90" t="n">
        <f aca="false">$F180*J180</f>
        <v>0</v>
      </c>
      <c r="AG180" s="90" t="n">
        <f aca="false">$F180*K180</f>
        <v>0</v>
      </c>
      <c r="AH180" s="90" t="n">
        <f aca="false">$F180*L180</f>
        <v>0</v>
      </c>
      <c r="AI180" s="90" t="n">
        <f aca="false">$F180*M180</f>
        <v>0</v>
      </c>
      <c r="AJ180" s="90" t="n">
        <f aca="false">$F180*N180</f>
        <v>0</v>
      </c>
      <c r="AK180" s="90" t="n">
        <f aca="false">F180*O180</f>
        <v>0</v>
      </c>
      <c r="AL180" s="94"/>
      <c r="AM180" s="90" t="n">
        <f aca="false">-CHOOSE($G$3,AC180-AE180,AE180-AC180)</f>
        <v>-0</v>
      </c>
      <c r="AN180" s="90" t="n">
        <f aca="false">-CHOOSE($G$3,AF180-AH180,AH180-AF180)</f>
        <v>-0</v>
      </c>
      <c r="AO180" s="90" t="n">
        <f aca="false">-CHOOSE($G$3,AI180-AL180,AK180-AI180)</f>
        <v>-0</v>
      </c>
      <c r="AP180" s="107" t="n">
        <f aca="false">SUM(AM180:AO180)</f>
        <v>0</v>
      </c>
      <c r="AR180" s="90" t="n">
        <f aca="false">-CHOOSE($G$3,AD180-AC180,AC180-AD180)</f>
        <v>-0</v>
      </c>
      <c r="AS180" s="90" t="n">
        <f aca="false">-CHOOSE($G$3,AG180-AF180,AF180-AG180)</f>
        <v>-0</v>
      </c>
      <c r="AT180" s="90" t="n">
        <f aca="false">-CHOOSE($G$3,AJ180-AI180,AI180-AJ180:AJ181)</f>
        <v>-0</v>
      </c>
      <c r="AU180" s="107" t="n">
        <f aca="false">AR180+AS180+AT180</f>
        <v>-0</v>
      </c>
      <c r="AV180" s="107"/>
      <c r="AW180" s="91" t="n">
        <f aca="false">AU180+AP180</f>
        <v>0</v>
      </c>
      <c r="AY180" s="91" t="n">
        <f aca="false">AK180+AH180+AE180</f>
        <v>0</v>
      </c>
      <c r="AZ180" s="113"/>
      <c r="BA180" s="118" t="n">
        <f aca="false">'EO9904.1'!AW180</f>
        <v>0</v>
      </c>
      <c r="BB180" s="118" t="n">
        <f aca="false">AW180-BA180</f>
        <v>0</v>
      </c>
      <c r="BC180" s="108"/>
      <c r="BD180" s="138" t="n">
        <f aca="false">A180</f>
        <v>42125</v>
      </c>
      <c r="BE180" s="119" t="n">
        <f aca="false">MONTH(BD180)</f>
        <v>5</v>
      </c>
      <c r="BF180" s="139" t="n">
        <f aca="false">VLOOKUP($BE$10:$BE$369,$BS$7:$BU$18,2)</f>
        <v>662.9805</v>
      </c>
      <c r="BG180" s="140" t="n">
        <f aca="false">VLOOKUP($BE$10:$BE$369,$BS$7:$BU$18,3)</f>
        <v>9044.2455</v>
      </c>
      <c r="BH180" s="141" t="n">
        <f aca="false">BF180/BG180</f>
        <v>0.0733041247055932</v>
      </c>
      <c r="BI180" s="36" t="n">
        <f aca="false">BI168</f>
        <v>0.0718</v>
      </c>
      <c r="BJ180" s="36" t="n">
        <f aca="false">BH180/BI180</f>
        <v>1.02094881205562</v>
      </c>
      <c r="BK180" s="31" t="n">
        <v>2.115</v>
      </c>
      <c r="BL180" s="142" t="n">
        <f aca="false">MAX((BJ180*BK180),BK180)</f>
        <v>2.15930673749763</v>
      </c>
    </row>
    <row r="181" customFormat="false" ht="12" hidden="false" customHeight="true" outlineLevel="0" collapsed="false">
      <c r="A181" s="25" t="n">
        <f aca="false">EDATE(A180,1)</f>
        <v>42156</v>
      </c>
      <c r="B181" s="114" t="n">
        <f aca="false">'EO9904.1 floor'!B181</f>
        <v>0</v>
      </c>
      <c r="C181" s="110"/>
      <c r="D181" s="97" t="n">
        <f aca="false">B181+C181</f>
        <v>0</v>
      </c>
      <c r="E181" s="86" t="n">
        <f aca="false">IF(Z181=0,0,IF(AND(Z181=1,$H$3=1),D181*U181,IF($H$3=2,D181,"N/A")))</f>
        <v>0</v>
      </c>
      <c r="F181" s="86" t="n">
        <f aca="false">E181*Y181</f>
        <v>0</v>
      </c>
      <c r="G181" s="98" t="n">
        <f aca="false">VLOOKUP($A181,[1]!Table,MATCH(G$4,[1]!Curves,0))</f>
        <v>5.078</v>
      </c>
      <c r="H181" s="115" t="n">
        <f aca="false">G181</f>
        <v>5.078</v>
      </c>
      <c r="I181" s="116" t="n">
        <f aca="false">BL181</f>
        <v>2.88438521922935</v>
      </c>
      <c r="J181" s="98" t="n">
        <f aca="false">VLOOKUP($A181,[1]!Table,MATCH(J$4,[1]!Curves,0))</f>
        <v>0.013</v>
      </c>
      <c r="K181" s="115" t="n">
        <f aca="false">J181</f>
        <v>0.013</v>
      </c>
      <c r="L181" s="103" t="n">
        <f aca="false">L180</f>
        <v>0</v>
      </c>
      <c r="M181" s="98" t="n">
        <f aca="false">VLOOKUP($A181,[1]!Table,MATCH(M$4,[1]!Curves,0))</f>
        <v>0.01</v>
      </c>
      <c r="N181" s="115" t="n">
        <f aca="false">M181</f>
        <v>0.01</v>
      </c>
      <c r="O181" s="103" t="n">
        <f aca="false">O180</f>
        <v>0</v>
      </c>
      <c r="P181" s="102"/>
      <c r="Q181" s="103" t="n">
        <f aca="false">M181+J181+G181</f>
        <v>5.101</v>
      </c>
      <c r="R181" s="103" t="n">
        <f aca="false">N181+K181+H181</f>
        <v>5.101</v>
      </c>
      <c r="S181" s="103" t="n">
        <f aca="false">O181+L181+I181</f>
        <v>2.88438521922935</v>
      </c>
      <c r="T181" s="102"/>
      <c r="U181" s="37" t="n">
        <f aca="false">A182-A181</f>
        <v>30</v>
      </c>
      <c r="V181" s="104" t="n">
        <f aca="false">CHOOSE(F$3,A182+24,A181)</f>
        <v>42156</v>
      </c>
      <c r="W181" s="37" t="n">
        <f aca="false">V181-C$3</f>
        <v>5226</v>
      </c>
      <c r="X181" s="105" t="n">
        <f aca="false">VLOOKUP($A181,[1]!Table,MATCH(X$4,[1]!Curves,0))</f>
        <v>0.062411556793514</v>
      </c>
      <c r="Y181" s="106" t="n">
        <f aca="false">1/(1+CHOOSE(F$3,(X182+($K$3/10000))/2,(X181+($K$3/10000))/2))^(2*W181/365.25)</f>
        <v>0.41505876585198</v>
      </c>
      <c r="Z181" s="37" t="n">
        <f aca="false">IF(AND(mthbeg&lt;=A181,mthend&gt;=A181),1,0)</f>
        <v>0</v>
      </c>
      <c r="AA181" s="37" t="n">
        <f aca="false">U181*Z181</f>
        <v>0</v>
      </c>
      <c r="AC181" s="90" t="n">
        <f aca="false">F181*G181</f>
        <v>0</v>
      </c>
      <c r="AD181" s="90" t="n">
        <f aca="false">$F181*H181</f>
        <v>0</v>
      </c>
      <c r="AE181" s="90" t="n">
        <f aca="false">$F181*I181</f>
        <v>0</v>
      </c>
      <c r="AF181" s="90" t="n">
        <f aca="false">$F181*J181</f>
        <v>0</v>
      </c>
      <c r="AG181" s="90" t="n">
        <f aca="false">$F181*K181</f>
        <v>0</v>
      </c>
      <c r="AH181" s="90" t="n">
        <f aca="false">$F181*L181</f>
        <v>0</v>
      </c>
      <c r="AI181" s="90" t="n">
        <f aca="false">$F181*M181</f>
        <v>0</v>
      </c>
      <c r="AJ181" s="90" t="n">
        <f aca="false">$F181*N181</f>
        <v>0</v>
      </c>
      <c r="AK181" s="90" t="n">
        <f aca="false">F181*O181</f>
        <v>0</v>
      </c>
      <c r="AL181" s="94"/>
      <c r="AM181" s="90" t="n">
        <f aca="false">-CHOOSE($G$3,AC181-AE181,AE181-AC181)</f>
        <v>-0</v>
      </c>
      <c r="AN181" s="90" t="n">
        <f aca="false">-CHOOSE($G$3,AF181-AH181,AH181-AF181)</f>
        <v>-0</v>
      </c>
      <c r="AO181" s="90" t="n">
        <f aca="false">-CHOOSE($G$3,AI181-AL181,AK181-AI181)</f>
        <v>-0</v>
      </c>
      <c r="AP181" s="107" t="n">
        <f aca="false">SUM(AM181:AO181)</f>
        <v>0</v>
      </c>
      <c r="AR181" s="90" t="n">
        <f aca="false">-CHOOSE($G$3,AD181-AC181,AC181-AD181)</f>
        <v>-0</v>
      </c>
      <c r="AS181" s="90" t="n">
        <f aca="false">-CHOOSE($G$3,AG181-AF181,AF181-AG181)</f>
        <v>-0</v>
      </c>
      <c r="AT181" s="90" t="n">
        <f aca="false">-CHOOSE($G$3,AJ181-AI181,AI181-AJ181:AJ182)</f>
        <v>-0</v>
      </c>
      <c r="AU181" s="107" t="n">
        <f aca="false">AR181+AS181+AT181</f>
        <v>-0</v>
      </c>
      <c r="AV181" s="107"/>
      <c r="AW181" s="91" t="n">
        <f aca="false">AU181+AP181</f>
        <v>0</v>
      </c>
      <c r="AY181" s="91" t="n">
        <f aca="false">AK181+AH181+AE181</f>
        <v>0</v>
      </c>
      <c r="AZ181" s="113"/>
      <c r="BA181" s="118" t="n">
        <f aca="false">'EO9904.1'!AW181</f>
        <v>0</v>
      </c>
      <c r="BB181" s="118" t="n">
        <f aca="false">AW181-BA181</f>
        <v>0</v>
      </c>
      <c r="BC181" s="108"/>
      <c r="BD181" s="138" t="n">
        <f aca="false">A181</f>
        <v>42156</v>
      </c>
      <c r="BE181" s="119" t="n">
        <f aca="false">MONTH(BD181)</f>
        <v>6</v>
      </c>
      <c r="BF181" s="139" t="n">
        <f aca="false">VLOOKUP($BE$10:$BE$369,$BS$7:$BU$18,2)</f>
        <v>1052.6425</v>
      </c>
      <c r="BG181" s="140" t="n">
        <f aca="false">VLOOKUP($BE$10:$BE$369,$BS$7:$BU$18,3)</f>
        <v>10765.1195</v>
      </c>
      <c r="BH181" s="141" t="n">
        <f aca="false">BF181/BG181</f>
        <v>0.097782704595151</v>
      </c>
      <c r="BI181" s="36" t="n">
        <f aca="false">BI169</f>
        <v>0.0717</v>
      </c>
      <c r="BJ181" s="36" t="n">
        <f aca="false">BH181/BI181</f>
        <v>1.36377551736612</v>
      </c>
      <c r="BK181" s="31" t="n">
        <v>2.115</v>
      </c>
      <c r="BL181" s="142" t="n">
        <f aca="false">MAX((BJ181*BK181),BK181)</f>
        <v>2.88438521922935</v>
      </c>
    </row>
    <row r="182" customFormat="false" ht="12" hidden="false" customHeight="true" outlineLevel="0" collapsed="false">
      <c r="A182" s="25" t="n">
        <f aca="false">EDATE(A181,1)</f>
        <v>42186</v>
      </c>
      <c r="B182" s="114" t="n">
        <f aca="false">'EO9904.1 floor'!B182</f>
        <v>0</v>
      </c>
      <c r="C182" s="110"/>
      <c r="D182" s="97" t="n">
        <f aca="false">B182+C182</f>
        <v>0</v>
      </c>
      <c r="E182" s="86" t="n">
        <f aca="false">IF(Z182=0,0,IF(AND(Z182=1,$H$3=1),D182*U182,IF($H$3=2,D182,"N/A")))</f>
        <v>0</v>
      </c>
      <c r="F182" s="86" t="n">
        <f aca="false">E182*Y182</f>
        <v>0</v>
      </c>
      <c r="G182" s="98" t="n">
        <f aca="false">VLOOKUP($A182,[1]!Table,MATCH(G$4,[1]!Curves,0))</f>
        <v>5.099</v>
      </c>
      <c r="H182" s="115" t="n">
        <f aca="false">G182</f>
        <v>5.099</v>
      </c>
      <c r="I182" s="116" t="n">
        <f aca="false">BL182</f>
        <v>2.115</v>
      </c>
      <c r="J182" s="98" t="n">
        <f aca="false">VLOOKUP($A182,[1]!Table,MATCH(J$4,[1]!Curves,0))</f>
        <v>0.013</v>
      </c>
      <c r="K182" s="115" t="n">
        <f aca="false">J182</f>
        <v>0.013</v>
      </c>
      <c r="L182" s="103" t="n">
        <f aca="false">L181</f>
        <v>0</v>
      </c>
      <c r="M182" s="98" t="n">
        <f aca="false">VLOOKUP($A182,[1]!Table,MATCH(M$4,[1]!Curves,0))</f>
        <v>0.01</v>
      </c>
      <c r="N182" s="115" t="n">
        <f aca="false">M182</f>
        <v>0.01</v>
      </c>
      <c r="O182" s="103" t="n">
        <f aca="false">O181</f>
        <v>0</v>
      </c>
      <c r="P182" s="102"/>
      <c r="Q182" s="103" t="n">
        <f aca="false">M182+J182+G182</f>
        <v>5.122</v>
      </c>
      <c r="R182" s="103" t="n">
        <f aca="false">N182+K182+H182</f>
        <v>5.122</v>
      </c>
      <c r="S182" s="103" t="n">
        <f aca="false">O182+L182+I182</f>
        <v>2.115</v>
      </c>
      <c r="T182" s="102"/>
      <c r="U182" s="37" t="n">
        <f aca="false">A183-A182</f>
        <v>31</v>
      </c>
      <c r="V182" s="104" t="n">
        <f aca="false">CHOOSE(F$3,A183+24,A182)</f>
        <v>42186</v>
      </c>
      <c r="W182" s="37" t="n">
        <f aca="false">V182-C$3</f>
        <v>5256</v>
      </c>
      <c r="X182" s="105" t="n">
        <f aca="false">VLOOKUP($A182,[1]!Table,MATCH(X$4,[1]!Curves,0))</f>
        <v>0.062439414391024</v>
      </c>
      <c r="Y182" s="106" t="n">
        <f aca="false">1/(1+CHOOSE(F$3,(X183+($K$3/10000))/2,(X182+($K$3/10000))/2))^(2*W182/365.25)</f>
        <v>0.412808384507687</v>
      </c>
      <c r="Z182" s="37" t="n">
        <f aca="false">IF(AND(mthbeg&lt;=A182,mthend&gt;=A182),1,0)</f>
        <v>0</v>
      </c>
      <c r="AA182" s="37" t="n">
        <f aca="false">U182*Z182</f>
        <v>0</v>
      </c>
      <c r="AC182" s="90" t="n">
        <f aca="false">F182*G182</f>
        <v>0</v>
      </c>
      <c r="AD182" s="90" t="n">
        <f aca="false">$F182*H182</f>
        <v>0</v>
      </c>
      <c r="AE182" s="90" t="n">
        <f aca="false">$F182*I182</f>
        <v>0</v>
      </c>
      <c r="AF182" s="90" t="n">
        <f aca="false">$F182*J182</f>
        <v>0</v>
      </c>
      <c r="AG182" s="90" t="n">
        <f aca="false">$F182*K182</f>
        <v>0</v>
      </c>
      <c r="AH182" s="90" t="n">
        <f aca="false">$F182*L182</f>
        <v>0</v>
      </c>
      <c r="AI182" s="90" t="n">
        <f aca="false">$F182*M182</f>
        <v>0</v>
      </c>
      <c r="AJ182" s="90" t="n">
        <f aca="false">$F182*N182</f>
        <v>0</v>
      </c>
      <c r="AK182" s="90" t="n">
        <f aca="false">F182*O182</f>
        <v>0</v>
      </c>
      <c r="AL182" s="94"/>
      <c r="AM182" s="90" t="n">
        <f aca="false">-CHOOSE($G$3,AC182-AE182,AE182-AC182)</f>
        <v>-0</v>
      </c>
      <c r="AN182" s="90" t="n">
        <f aca="false">-CHOOSE($G$3,AF182-AH182,AH182-AF182)</f>
        <v>-0</v>
      </c>
      <c r="AO182" s="90" t="n">
        <f aca="false">-CHOOSE($G$3,AI182-AL182,AK182-AI182)</f>
        <v>-0</v>
      </c>
      <c r="AP182" s="107" t="n">
        <f aca="false">SUM(AM182:AO182)</f>
        <v>0</v>
      </c>
      <c r="AR182" s="90" t="n">
        <f aca="false">-CHOOSE($G$3,AD182-AC182,AC182-AD182)</f>
        <v>-0</v>
      </c>
      <c r="AS182" s="90" t="n">
        <f aca="false">-CHOOSE($G$3,AG182-AF182,AF182-AG182)</f>
        <v>-0</v>
      </c>
      <c r="AT182" s="90" t="n">
        <f aca="false">-CHOOSE($G$3,AJ182-AI182,AI182-AJ182:AJ183)</f>
        <v>-0</v>
      </c>
      <c r="AU182" s="107" t="n">
        <f aca="false">AR182+AS182+AT182</f>
        <v>-0</v>
      </c>
      <c r="AV182" s="107"/>
      <c r="AW182" s="91" t="n">
        <f aca="false">AU182+AP182</f>
        <v>0</v>
      </c>
      <c r="AY182" s="91" t="n">
        <f aca="false">AK182+AH182+AE182</f>
        <v>0</v>
      </c>
      <c r="AZ182" s="113"/>
      <c r="BA182" s="118" t="n">
        <f aca="false">'EO9904.1'!AW182</f>
        <v>0</v>
      </c>
      <c r="BB182" s="118" t="n">
        <f aca="false">AW182-BA182</f>
        <v>0</v>
      </c>
      <c r="BC182" s="108"/>
      <c r="BD182" s="138" t="n">
        <f aca="false">A182</f>
        <v>42186</v>
      </c>
      <c r="BE182" s="119" t="n">
        <f aca="false">MONTH(BD182)</f>
        <v>7</v>
      </c>
      <c r="BF182" s="139" t="n">
        <f aca="false">VLOOKUP($BE$10:$BE$369,$BS$7:$BU$18,2)</f>
        <v>1079.384</v>
      </c>
      <c r="BG182" s="140" t="n">
        <f aca="false">VLOOKUP($BE$10:$BE$369,$BS$7:$BU$18,3)</f>
        <v>11147.0035</v>
      </c>
      <c r="BH182" s="141" t="n">
        <f aca="false">BF182/BG182</f>
        <v>0.0968317629038154</v>
      </c>
      <c r="BI182" s="36" t="n">
        <f aca="false">BI170</f>
        <v>0.0981</v>
      </c>
      <c r="BJ182" s="36" t="n">
        <f aca="false">BH182/BI182</f>
        <v>0.987071996980789</v>
      </c>
      <c r="BK182" s="31" t="n">
        <v>2.115</v>
      </c>
      <c r="BL182" s="142" t="n">
        <f aca="false">MAX((BJ182*BK182),BK182)</f>
        <v>2.115</v>
      </c>
    </row>
    <row r="183" customFormat="false" ht="12" hidden="false" customHeight="true" outlineLevel="0" collapsed="false">
      <c r="A183" s="25" t="n">
        <f aca="false">EDATE(A182,1)</f>
        <v>42217</v>
      </c>
      <c r="B183" s="114" t="n">
        <f aca="false">'EO9904.1 floor'!B183</f>
        <v>0</v>
      </c>
      <c r="C183" s="110"/>
      <c r="D183" s="97" t="n">
        <f aca="false">B183+C183</f>
        <v>0</v>
      </c>
      <c r="E183" s="86" t="n">
        <f aca="false">IF(Z183=0,0,IF(AND(Z183=1,$H$3=1),D183*U183,IF($H$3=2,D183,"N/A")))</f>
        <v>0</v>
      </c>
      <c r="F183" s="86" t="n">
        <f aca="false">E183*Y183</f>
        <v>0</v>
      </c>
      <c r="G183" s="98" t="n">
        <f aca="false">VLOOKUP($A183,[1]!Table,MATCH(G$4,[1]!Curves,0))</f>
        <v>5.123</v>
      </c>
      <c r="H183" s="115" t="n">
        <f aca="false">G183</f>
        <v>5.123</v>
      </c>
      <c r="I183" s="116" t="n">
        <f aca="false">BL183</f>
        <v>2.115</v>
      </c>
      <c r="J183" s="98" t="n">
        <f aca="false">VLOOKUP($A183,[1]!Table,MATCH(J$4,[1]!Curves,0))</f>
        <v>0.013</v>
      </c>
      <c r="K183" s="115" t="n">
        <f aca="false">J183</f>
        <v>0.013</v>
      </c>
      <c r="L183" s="103" t="n">
        <f aca="false">L182</f>
        <v>0</v>
      </c>
      <c r="M183" s="98" t="n">
        <f aca="false">VLOOKUP($A183,[1]!Table,MATCH(M$4,[1]!Curves,0))</f>
        <v>0.01</v>
      </c>
      <c r="N183" s="115" t="n">
        <f aca="false">M183</f>
        <v>0.01</v>
      </c>
      <c r="O183" s="103" t="n">
        <f aca="false">O182</f>
        <v>0</v>
      </c>
      <c r="P183" s="102"/>
      <c r="Q183" s="103" t="n">
        <f aca="false">M183+J183+G183</f>
        <v>5.146</v>
      </c>
      <c r="R183" s="103" t="n">
        <f aca="false">N183+K183+H183</f>
        <v>5.146</v>
      </c>
      <c r="S183" s="103" t="n">
        <f aca="false">O183+L183+I183</f>
        <v>2.115</v>
      </c>
      <c r="T183" s="102"/>
      <c r="U183" s="37" t="n">
        <f aca="false">A184-A183</f>
        <v>31</v>
      </c>
      <c r="V183" s="104" t="n">
        <f aca="false">CHOOSE(F$3,A184+24,A183)</f>
        <v>42217</v>
      </c>
      <c r="W183" s="37" t="n">
        <f aca="false">V183-C$3</f>
        <v>5287</v>
      </c>
      <c r="X183" s="105" t="n">
        <f aca="false">VLOOKUP($A183,[1]!Table,MATCH(X$4,[1]!Curves,0))</f>
        <v>0.062468200575388</v>
      </c>
      <c r="Y183" s="106" t="n">
        <f aca="false">1/(1+CHOOSE(F$3,(X184+($K$3/10000))/2,(X183+($K$3/10000))/2))^(2*W183/365.25)</f>
        <v>0.410493896255347</v>
      </c>
      <c r="Z183" s="37" t="n">
        <f aca="false">IF(AND(mthbeg&lt;=A183,mthend&gt;=A183),1,0)</f>
        <v>0</v>
      </c>
      <c r="AA183" s="37" t="n">
        <f aca="false">U183*Z183</f>
        <v>0</v>
      </c>
      <c r="AC183" s="90" t="n">
        <f aca="false">F183*G183</f>
        <v>0</v>
      </c>
      <c r="AD183" s="90" t="n">
        <f aca="false">$F183*H183</f>
        <v>0</v>
      </c>
      <c r="AE183" s="90" t="n">
        <f aca="false">$F183*I183</f>
        <v>0</v>
      </c>
      <c r="AF183" s="90" t="n">
        <f aca="false">$F183*J183</f>
        <v>0</v>
      </c>
      <c r="AG183" s="90" t="n">
        <f aca="false">$F183*K183</f>
        <v>0</v>
      </c>
      <c r="AH183" s="90" t="n">
        <f aca="false">$F183*L183</f>
        <v>0</v>
      </c>
      <c r="AI183" s="90" t="n">
        <f aca="false">$F183*M183</f>
        <v>0</v>
      </c>
      <c r="AJ183" s="90" t="n">
        <f aca="false">$F183*N183</f>
        <v>0</v>
      </c>
      <c r="AK183" s="90" t="n">
        <f aca="false">F183*O183</f>
        <v>0</v>
      </c>
      <c r="AL183" s="94"/>
      <c r="AM183" s="90" t="n">
        <f aca="false">-CHOOSE($G$3,AC183-AE183,AE183-AC183)</f>
        <v>-0</v>
      </c>
      <c r="AN183" s="90" t="n">
        <f aca="false">-CHOOSE($G$3,AF183-AH183,AH183-AF183)</f>
        <v>-0</v>
      </c>
      <c r="AO183" s="90" t="n">
        <f aca="false">-CHOOSE($G$3,AI183-AL183,AK183-AI183)</f>
        <v>-0</v>
      </c>
      <c r="AP183" s="107" t="n">
        <f aca="false">SUM(AM183:AO183)</f>
        <v>0</v>
      </c>
      <c r="AR183" s="90" t="n">
        <f aca="false">-CHOOSE($G$3,AD183-AC183,AC183-AD183)</f>
        <v>-0</v>
      </c>
      <c r="AS183" s="90" t="n">
        <f aca="false">-CHOOSE($G$3,AG183-AF183,AF183-AG183)</f>
        <v>-0</v>
      </c>
      <c r="AT183" s="90" t="n">
        <f aca="false">-CHOOSE($G$3,AJ183-AI183,AI183-AJ183:AJ184)</f>
        <v>-0</v>
      </c>
      <c r="AU183" s="107" t="n">
        <f aca="false">AR183+AS183+AT183</f>
        <v>-0</v>
      </c>
      <c r="AV183" s="107"/>
      <c r="AW183" s="91" t="n">
        <f aca="false">AU183+AP183</f>
        <v>0</v>
      </c>
      <c r="AY183" s="91" t="n">
        <f aca="false">AK183+AH183+AE183</f>
        <v>0</v>
      </c>
      <c r="AZ183" s="113"/>
      <c r="BA183" s="118" t="n">
        <f aca="false">'EO9904.1'!AW183</f>
        <v>0</v>
      </c>
      <c r="BB183" s="118" t="n">
        <f aca="false">AW183-BA183</f>
        <v>0</v>
      </c>
      <c r="BC183" s="108"/>
      <c r="BD183" s="138" t="n">
        <f aca="false">A183</f>
        <v>42217</v>
      </c>
      <c r="BE183" s="119" t="n">
        <f aca="false">MONTH(BD183)</f>
        <v>8</v>
      </c>
      <c r="BF183" s="139" t="n">
        <f aca="false">VLOOKUP($BE$10:$BE$369,$BS$7:$BU$18,2)</f>
        <v>1109.031</v>
      </c>
      <c r="BG183" s="140" t="n">
        <f aca="false">VLOOKUP($BE$10:$BE$369,$BS$7:$BU$18,3)</f>
        <v>11486.346</v>
      </c>
      <c r="BH183" s="141" t="n">
        <f aca="false">BF183/BG183</f>
        <v>0.096552115006809</v>
      </c>
      <c r="BI183" s="36" t="n">
        <f aca="false">BI171</f>
        <v>0.0991</v>
      </c>
      <c r="BJ183" s="36" t="n">
        <f aca="false">BH183/BI183</f>
        <v>0.974289757889091</v>
      </c>
      <c r="BK183" s="31" t="n">
        <v>2.115</v>
      </c>
      <c r="BL183" s="142" t="n">
        <f aca="false">MAX((BJ183*BK183),BK183)</f>
        <v>2.115</v>
      </c>
    </row>
    <row r="184" customFormat="false" ht="12" hidden="false" customHeight="true" outlineLevel="0" collapsed="false">
      <c r="A184" s="25" t="n">
        <f aca="false">EDATE(A183,1)</f>
        <v>42248</v>
      </c>
      <c r="B184" s="114" t="n">
        <f aca="false">'EO9904.1 floor'!B184</f>
        <v>0</v>
      </c>
      <c r="C184" s="110"/>
      <c r="D184" s="97" t="n">
        <f aca="false">B184+C184</f>
        <v>0</v>
      </c>
      <c r="E184" s="86" t="n">
        <f aca="false">IF(Z184=0,0,IF(AND(Z184=1,$H$3=1),D184*U184,IF($H$3=2,D184,"N/A")))</f>
        <v>0</v>
      </c>
      <c r="F184" s="86" t="n">
        <f aca="false">E184*Y184</f>
        <v>0</v>
      </c>
      <c r="G184" s="98" t="n">
        <f aca="false">VLOOKUP($A184,[1]!Table,MATCH(G$4,[1]!Curves,0))</f>
        <v>5.133</v>
      </c>
      <c r="H184" s="115" t="n">
        <f aca="false">G184</f>
        <v>5.133</v>
      </c>
      <c r="I184" s="116" t="n">
        <f aca="false">BL184</f>
        <v>2.115</v>
      </c>
      <c r="J184" s="98" t="n">
        <f aca="false">VLOOKUP($A184,[1]!Table,MATCH(J$4,[1]!Curves,0))</f>
        <v>0.013</v>
      </c>
      <c r="K184" s="115" t="n">
        <f aca="false">J184</f>
        <v>0.013</v>
      </c>
      <c r="L184" s="103" t="n">
        <f aca="false">L183</f>
        <v>0</v>
      </c>
      <c r="M184" s="98" t="n">
        <f aca="false">VLOOKUP($A184,[1]!Table,MATCH(M$4,[1]!Curves,0))</f>
        <v>0.01</v>
      </c>
      <c r="N184" s="115" t="n">
        <f aca="false">M184</f>
        <v>0.01</v>
      </c>
      <c r="O184" s="103" t="n">
        <f aca="false">O183</f>
        <v>0</v>
      </c>
      <c r="P184" s="102"/>
      <c r="Q184" s="103" t="n">
        <f aca="false">M184+J184+G184</f>
        <v>5.156</v>
      </c>
      <c r="R184" s="103" t="n">
        <f aca="false">N184+K184+H184</f>
        <v>5.156</v>
      </c>
      <c r="S184" s="103" t="n">
        <f aca="false">O184+L184+I184</f>
        <v>2.115</v>
      </c>
      <c r="T184" s="102"/>
      <c r="U184" s="37" t="n">
        <f aca="false">A185-A184</f>
        <v>30</v>
      </c>
      <c r="V184" s="104" t="n">
        <f aca="false">CHOOSE(F$3,A185+24,A184)</f>
        <v>42248</v>
      </c>
      <c r="W184" s="37" t="n">
        <f aca="false">V184-C$3</f>
        <v>5318</v>
      </c>
      <c r="X184" s="105" t="n">
        <f aca="false">VLOOKUP($A184,[1]!Table,MATCH(X$4,[1]!Curves,0))</f>
        <v>0.062496986760026</v>
      </c>
      <c r="Y184" s="106" t="n">
        <f aca="false">1/(1+CHOOSE(F$3,(X185+($K$3/10000))/2,(X184+($K$3/10000))/2))^(2*W184/365.25)</f>
        <v>0.408190452760394</v>
      </c>
      <c r="Z184" s="37" t="n">
        <f aca="false">IF(AND(mthbeg&lt;=A184,mthend&gt;=A184),1,0)</f>
        <v>0</v>
      </c>
      <c r="AA184" s="37" t="n">
        <f aca="false">U184*Z184</f>
        <v>0</v>
      </c>
      <c r="AC184" s="90" t="n">
        <f aca="false">F184*G184</f>
        <v>0</v>
      </c>
      <c r="AD184" s="90" t="n">
        <f aca="false">$F184*H184</f>
        <v>0</v>
      </c>
      <c r="AE184" s="90" t="n">
        <f aca="false">$F184*I184</f>
        <v>0</v>
      </c>
      <c r="AF184" s="90" t="n">
        <f aca="false">$F184*J184</f>
        <v>0</v>
      </c>
      <c r="AG184" s="90" t="n">
        <f aca="false">$F184*K184</f>
        <v>0</v>
      </c>
      <c r="AH184" s="90" t="n">
        <f aca="false">$F184*L184</f>
        <v>0</v>
      </c>
      <c r="AI184" s="90" t="n">
        <f aca="false">$F184*M184</f>
        <v>0</v>
      </c>
      <c r="AJ184" s="90" t="n">
        <f aca="false">$F184*N184</f>
        <v>0</v>
      </c>
      <c r="AK184" s="90" t="n">
        <f aca="false">F184*O184</f>
        <v>0</v>
      </c>
      <c r="AL184" s="94"/>
      <c r="AM184" s="90" t="n">
        <f aca="false">-CHOOSE($G$3,AC184-AE184,AE184-AC184)</f>
        <v>-0</v>
      </c>
      <c r="AN184" s="90" t="n">
        <f aca="false">-CHOOSE($G$3,AF184-AH184,AH184-AF184)</f>
        <v>-0</v>
      </c>
      <c r="AO184" s="90" t="n">
        <f aca="false">-CHOOSE($G$3,AI184-AL184,AK184-AI184)</f>
        <v>-0</v>
      </c>
      <c r="AP184" s="107" t="n">
        <f aca="false">SUM(AM184:AO184)</f>
        <v>0</v>
      </c>
      <c r="AR184" s="90" t="n">
        <f aca="false">-CHOOSE($G$3,AD184-AC184,AC184-AD184)</f>
        <v>-0</v>
      </c>
      <c r="AS184" s="90" t="n">
        <f aca="false">-CHOOSE($G$3,AG184-AF184,AF184-AG184)</f>
        <v>-0</v>
      </c>
      <c r="AT184" s="90" t="n">
        <f aca="false">-CHOOSE($G$3,AJ184-AI184,AI184-AJ184:AJ185)</f>
        <v>-0</v>
      </c>
      <c r="AU184" s="107" t="n">
        <f aca="false">AR184+AS184+AT184</f>
        <v>-0</v>
      </c>
      <c r="AV184" s="107"/>
      <c r="AW184" s="91" t="n">
        <f aca="false">AU184+AP184</f>
        <v>0</v>
      </c>
      <c r="AY184" s="91" t="n">
        <f aca="false">AK184+AH184+AE184</f>
        <v>0</v>
      </c>
      <c r="AZ184" s="113"/>
      <c r="BA184" s="118" t="n">
        <f aca="false">'EO9904.1'!AW184</f>
        <v>0</v>
      </c>
      <c r="BB184" s="118" t="n">
        <f aca="false">AW184-BA184</f>
        <v>0</v>
      </c>
      <c r="BC184" s="108"/>
      <c r="BD184" s="138" t="n">
        <f aca="false">A184</f>
        <v>42248</v>
      </c>
      <c r="BE184" s="119" t="n">
        <f aca="false">MONTH(BD184)</f>
        <v>9</v>
      </c>
      <c r="BF184" s="139" t="n">
        <f aca="false">VLOOKUP($BE$10:$BE$369,$BS$7:$BU$18,2)</f>
        <v>998.16</v>
      </c>
      <c r="BG184" s="140" t="n">
        <f aca="false">VLOOKUP($BE$10:$BE$369,$BS$7:$BU$18,3)</f>
        <v>10141.4155</v>
      </c>
      <c r="BH184" s="141" t="n">
        <f aca="false">BF184/BG184</f>
        <v>0.0984241302409905</v>
      </c>
      <c r="BI184" s="36" t="n">
        <f aca="false">BI172</f>
        <v>0.1009</v>
      </c>
      <c r="BJ184" s="36" t="n">
        <f aca="false">BH184/BI184</f>
        <v>0.975462143121809</v>
      </c>
      <c r="BK184" s="31" t="n">
        <v>2.115</v>
      </c>
      <c r="BL184" s="142" t="n">
        <f aca="false">MAX((BJ184*BK184),BK184)</f>
        <v>2.115</v>
      </c>
    </row>
    <row r="185" customFormat="false" ht="12" hidden="false" customHeight="true" outlineLevel="0" collapsed="false">
      <c r="A185" s="25" t="n">
        <f aca="false">EDATE(A184,1)</f>
        <v>42278</v>
      </c>
      <c r="B185" s="114" t="n">
        <f aca="false">'EO9904.1 floor'!B185</f>
        <v>0</v>
      </c>
      <c r="C185" s="110"/>
      <c r="D185" s="97" t="n">
        <f aca="false">B185+C185</f>
        <v>0</v>
      </c>
      <c r="E185" s="86" t="n">
        <f aca="false">IF(Z185=0,0,IF(AND(Z185=1,$H$3=1),D185*U185,IF($H$3=2,D185,"N/A")))</f>
        <v>0</v>
      </c>
      <c r="F185" s="86" t="n">
        <f aca="false">E185*Y185</f>
        <v>0</v>
      </c>
      <c r="G185" s="98" t="n">
        <f aca="false">VLOOKUP($A185,[1]!Table,MATCH(G$4,[1]!Curves,0))</f>
        <v>5.163</v>
      </c>
      <c r="H185" s="115" t="n">
        <f aca="false">G185</f>
        <v>5.163</v>
      </c>
      <c r="I185" s="116" t="n">
        <f aca="false">BL185</f>
        <v>2.115</v>
      </c>
      <c r="J185" s="98" t="n">
        <f aca="false">VLOOKUP($A185,[1]!Table,MATCH(J$4,[1]!Curves,0))</f>
        <v>0.013</v>
      </c>
      <c r="K185" s="115" t="n">
        <f aca="false">J185</f>
        <v>0.013</v>
      </c>
      <c r="L185" s="103" t="n">
        <f aca="false">L184</f>
        <v>0</v>
      </c>
      <c r="M185" s="98" t="n">
        <f aca="false">VLOOKUP($A185,[1]!Table,MATCH(M$4,[1]!Curves,0))</f>
        <v>0.01</v>
      </c>
      <c r="N185" s="115" t="n">
        <f aca="false">M185</f>
        <v>0.01</v>
      </c>
      <c r="O185" s="103" t="n">
        <f aca="false">O184</f>
        <v>0</v>
      </c>
      <c r="P185" s="102"/>
      <c r="Q185" s="103" t="n">
        <f aca="false">M185+J185+G185</f>
        <v>5.186</v>
      </c>
      <c r="R185" s="103" t="n">
        <f aca="false">N185+K185+H185</f>
        <v>5.186</v>
      </c>
      <c r="S185" s="103" t="n">
        <f aca="false">O185+L185+I185</f>
        <v>2.115</v>
      </c>
      <c r="T185" s="102"/>
      <c r="U185" s="37" t="n">
        <f aca="false">A186-A185</f>
        <v>31</v>
      </c>
      <c r="V185" s="104" t="n">
        <f aca="false">CHOOSE(F$3,A186+24,A185)</f>
        <v>42278</v>
      </c>
      <c r="W185" s="37" t="n">
        <f aca="false">V185-C$3</f>
        <v>5348</v>
      </c>
      <c r="X185" s="105" t="n">
        <f aca="false">VLOOKUP($A185,[1]!Table,MATCH(X$4,[1]!Curves,0))</f>
        <v>0.062524844358326</v>
      </c>
      <c r="Y185" s="106" t="n">
        <f aca="false">1/(1+CHOOSE(F$3,(X186+($K$3/10000))/2,(X185+($K$3/10000))/2))^(2*W185/365.25)</f>
        <v>0.405971792114985</v>
      </c>
      <c r="Z185" s="37" t="n">
        <f aca="false">IF(AND(mthbeg&lt;=A185,mthend&gt;=A185),1,0)</f>
        <v>0</v>
      </c>
      <c r="AA185" s="37" t="n">
        <f aca="false">U185*Z185</f>
        <v>0</v>
      </c>
      <c r="AC185" s="90" t="n">
        <f aca="false">F185*G185</f>
        <v>0</v>
      </c>
      <c r="AD185" s="90" t="n">
        <f aca="false">$F185*H185</f>
        <v>0</v>
      </c>
      <c r="AE185" s="90" t="n">
        <f aca="false">$F185*I185</f>
        <v>0</v>
      </c>
      <c r="AF185" s="90" t="n">
        <f aca="false">$F185*J185</f>
        <v>0</v>
      </c>
      <c r="AG185" s="90" t="n">
        <f aca="false">$F185*K185</f>
        <v>0</v>
      </c>
      <c r="AH185" s="90" t="n">
        <f aca="false">$F185*L185</f>
        <v>0</v>
      </c>
      <c r="AI185" s="90" t="n">
        <f aca="false">$F185*M185</f>
        <v>0</v>
      </c>
      <c r="AJ185" s="90" t="n">
        <f aca="false">$F185*N185</f>
        <v>0</v>
      </c>
      <c r="AK185" s="90" t="n">
        <f aca="false">F185*O185</f>
        <v>0</v>
      </c>
      <c r="AL185" s="94"/>
      <c r="AM185" s="90" t="n">
        <f aca="false">-CHOOSE($G$3,AC185-AE185,AE185-AC185)</f>
        <v>-0</v>
      </c>
      <c r="AN185" s="90" t="n">
        <f aca="false">-CHOOSE($G$3,AF185-AH185,AH185-AF185)</f>
        <v>-0</v>
      </c>
      <c r="AO185" s="90" t="n">
        <f aca="false">-CHOOSE($G$3,AI185-AL185,AK185-AI185)</f>
        <v>-0</v>
      </c>
      <c r="AP185" s="107" t="n">
        <f aca="false">SUM(AM185:AO185)</f>
        <v>0</v>
      </c>
      <c r="AR185" s="90" t="n">
        <f aca="false">-CHOOSE($G$3,AD185-AC185,AC185-AD185)</f>
        <v>-0</v>
      </c>
      <c r="AS185" s="90" t="n">
        <f aca="false">-CHOOSE($G$3,AG185-AF185,AF185-AG185)</f>
        <v>-0</v>
      </c>
      <c r="AT185" s="90" t="n">
        <f aca="false">-CHOOSE($G$3,AJ185-AI185,AI185-AJ185:AJ186)</f>
        <v>-0</v>
      </c>
      <c r="AU185" s="107" t="n">
        <f aca="false">AR185+AS185+AT185</f>
        <v>-0</v>
      </c>
      <c r="AV185" s="107"/>
      <c r="AW185" s="91" t="n">
        <f aca="false">AU185+AP185</f>
        <v>0</v>
      </c>
      <c r="AY185" s="91" t="n">
        <f aca="false">AK185+AH185+AE185</f>
        <v>0</v>
      </c>
      <c r="AZ185" s="113"/>
      <c r="BA185" s="118" t="n">
        <f aca="false">'EO9904.1'!AW185</f>
        <v>0</v>
      </c>
      <c r="BB185" s="118" t="n">
        <f aca="false">AW185-BA185</f>
        <v>0</v>
      </c>
      <c r="BC185" s="108"/>
      <c r="BD185" s="138" t="n">
        <f aca="false">A185</f>
        <v>42278</v>
      </c>
      <c r="BE185" s="119" t="n">
        <f aca="false">MONTH(BD185)</f>
        <v>10</v>
      </c>
      <c r="BF185" s="139" t="n">
        <f aca="false">VLOOKUP($BE$10:$BE$369,$BS$7:$BU$18,2)</f>
        <v>697.9385</v>
      </c>
      <c r="BG185" s="140" t="n">
        <f aca="false">VLOOKUP($BE$10:$BE$369,$BS$7:$BU$18,3)</f>
        <v>9529.3095</v>
      </c>
      <c r="BH185" s="141" t="n">
        <f aca="false">BF185/BG185</f>
        <v>0.0732412458636169</v>
      </c>
      <c r="BI185" s="36" t="n">
        <f aca="false">BI173</f>
        <v>0.1035</v>
      </c>
      <c r="BJ185" s="36" t="n">
        <f aca="false">BH185/BI185</f>
        <v>0.707644887571178</v>
      </c>
      <c r="BK185" s="31" t="n">
        <v>2.115</v>
      </c>
      <c r="BL185" s="142" t="n">
        <f aca="false">MAX((BJ185*BK185),BK185)</f>
        <v>2.115</v>
      </c>
    </row>
    <row r="186" customFormat="false" ht="12" hidden="false" customHeight="true" outlineLevel="0" collapsed="false">
      <c r="A186" s="25" t="n">
        <f aca="false">EDATE(A185,1)</f>
        <v>42309</v>
      </c>
      <c r="B186" s="114" t="n">
        <f aca="false">'EO9904.1 floor'!B186</f>
        <v>0</v>
      </c>
      <c r="C186" s="110"/>
      <c r="D186" s="97" t="n">
        <f aca="false">B186+C186</f>
        <v>0</v>
      </c>
      <c r="E186" s="86" t="n">
        <f aca="false">IF(Z186=0,0,IF(AND(Z186=1,$H$3=1),D186*U186,IF($H$3=2,D186,"N/A")))</f>
        <v>0</v>
      </c>
      <c r="F186" s="86" t="n">
        <f aca="false">E186*Y186</f>
        <v>0</v>
      </c>
      <c r="G186" s="98" t="n">
        <f aca="false">VLOOKUP($A186,[1]!Table,MATCH(G$4,[1]!Curves,0))</f>
        <v>5.303</v>
      </c>
      <c r="H186" s="115" t="n">
        <f aca="false">G186</f>
        <v>5.303</v>
      </c>
      <c r="I186" s="116" t="n">
        <f aca="false">BL186</f>
        <v>2.115</v>
      </c>
      <c r="J186" s="98" t="n">
        <f aca="false">VLOOKUP($A186,[1]!Table,MATCH(J$4,[1]!Curves,0))</f>
        <v>0.0235</v>
      </c>
      <c r="K186" s="115" t="n">
        <f aca="false">J186</f>
        <v>0.0235</v>
      </c>
      <c r="L186" s="103" t="n">
        <f aca="false">L185</f>
        <v>0</v>
      </c>
      <c r="M186" s="98" t="n">
        <f aca="false">VLOOKUP($A186,[1]!Table,MATCH(M$4,[1]!Curves,0))</f>
        <v>0.015</v>
      </c>
      <c r="N186" s="115" t="n">
        <f aca="false">M186</f>
        <v>0.015</v>
      </c>
      <c r="O186" s="103" t="n">
        <f aca="false">O185</f>
        <v>0</v>
      </c>
      <c r="P186" s="102"/>
      <c r="Q186" s="103" t="n">
        <f aca="false">M186+J186+G186</f>
        <v>5.3415</v>
      </c>
      <c r="R186" s="103" t="n">
        <f aca="false">N186+K186+H186</f>
        <v>5.3415</v>
      </c>
      <c r="S186" s="103" t="n">
        <f aca="false">O186+L186+I186</f>
        <v>2.115</v>
      </c>
      <c r="T186" s="102"/>
      <c r="U186" s="37" t="n">
        <f aca="false">A187-A186</f>
        <v>30</v>
      </c>
      <c r="V186" s="104" t="n">
        <f aca="false">CHOOSE(F$3,A187+24,A186)</f>
        <v>42309</v>
      </c>
      <c r="W186" s="37" t="n">
        <f aca="false">V186-C$3</f>
        <v>5379</v>
      </c>
      <c r="X186" s="105" t="n">
        <f aca="false">VLOOKUP($A186,[1]!Table,MATCH(X$4,[1]!Curves,0))</f>
        <v>0.062553630543506</v>
      </c>
      <c r="Y186" s="106" t="n">
        <f aca="false">1/(1+CHOOSE(F$3,(X187+($K$3/10000))/2,(X186+($K$3/10000))/2))^(2*W186/365.25)</f>
        <v>0.403689964554773</v>
      </c>
      <c r="Z186" s="37" t="n">
        <f aca="false">IF(AND(mthbeg&lt;=A186,mthend&gt;=A186),1,0)</f>
        <v>0</v>
      </c>
      <c r="AA186" s="37" t="n">
        <f aca="false">U186*Z186</f>
        <v>0</v>
      </c>
      <c r="AC186" s="90" t="n">
        <f aca="false">F186*G186</f>
        <v>0</v>
      </c>
      <c r="AD186" s="90" t="n">
        <f aca="false">$F186*H186</f>
        <v>0</v>
      </c>
      <c r="AE186" s="90" t="n">
        <f aca="false">$F186*I186</f>
        <v>0</v>
      </c>
      <c r="AF186" s="90" t="n">
        <f aca="false">$F186*J186</f>
        <v>0</v>
      </c>
      <c r="AG186" s="90" t="n">
        <f aca="false">$F186*K186</f>
        <v>0</v>
      </c>
      <c r="AH186" s="90" t="n">
        <f aca="false">$F186*L186</f>
        <v>0</v>
      </c>
      <c r="AI186" s="90" t="n">
        <f aca="false">$F186*M186</f>
        <v>0</v>
      </c>
      <c r="AJ186" s="90" t="n">
        <f aca="false">$F186*N186</f>
        <v>0</v>
      </c>
      <c r="AK186" s="90" t="n">
        <f aca="false">F186*O186</f>
        <v>0</v>
      </c>
      <c r="AL186" s="94"/>
      <c r="AM186" s="90" t="n">
        <f aca="false">-CHOOSE($G$3,AC186-AE186,AE186-AC186)</f>
        <v>-0</v>
      </c>
      <c r="AN186" s="90" t="n">
        <f aca="false">-CHOOSE($G$3,AF186-AH186,AH186-AF186)</f>
        <v>-0</v>
      </c>
      <c r="AO186" s="90" t="n">
        <f aca="false">-CHOOSE($G$3,AI186-AL186,AK186-AI186)</f>
        <v>-0</v>
      </c>
      <c r="AP186" s="107" t="n">
        <f aca="false">SUM(AM186:AO186)</f>
        <v>0</v>
      </c>
      <c r="AR186" s="90" t="n">
        <f aca="false">-CHOOSE($G$3,AD186-AC186,AC186-AD186)</f>
        <v>-0</v>
      </c>
      <c r="AS186" s="90" t="n">
        <f aca="false">-CHOOSE($G$3,AG186-AF186,AF186-AG186)</f>
        <v>-0</v>
      </c>
      <c r="AT186" s="90" t="n">
        <f aca="false">-CHOOSE($G$3,AJ186-AI186,AI186-AJ186:AJ187)</f>
        <v>-0</v>
      </c>
      <c r="AU186" s="107" t="n">
        <f aca="false">AR186+AS186+AT186</f>
        <v>-0</v>
      </c>
      <c r="AV186" s="107"/>
      <c r="AW186" s="91" t="n">
        <f aca="false">AU186+AP186</f>
        <v>0</v>
      </c>
      <c r="AY186" s="91" t="n">
        <f aca="false">AK186+AH186+AE186</f>
        <v>0</v>
      </c>
      <c r="AZ186" s="113"/>
      <c r="BA186" s="118" t="n">
        <f aca="false">'EO9904.1'!AW186</f>
        <v>0</v>
      </c>
      <c r="BB186" s="118" t="n">
        <f aca="false">AW186-BA186</f>
        <v>0</v>
      </c>
      <c r="BC186" s="108"/>
      <c r="BD186" s="138" t="n">
        <f aca="false">A186</f>
        <v>42309</v>
      </c>
      <c r="BE186" s="119" t="n">
        <f aca="false">MONTH(BD186)</f>
        <v>11</v>
      </c>
      <c r="BF186" s="139" t="n">
        <f aca="false">VLOOKUP($BE$10:$BE$369,$BS$7:$BU$18,2)</f>
        <v>632.9505</v>
      </c>
      <c r="BG186" s="140" t="n">
        <f aca="false">VLOOKUP($BE$10:$BE$369,$BS$7:$BU$18,3)</f>
        <v>8729.326</v>
      </c>
      <c r="BH186" s="141" t="n">
        <f aca="false">BF186/BG186</f>
        <v>0.0725085189853146</v>
      </c>
      <c r="BI186" s="36" t="n">
        <f aca="false">BI174</f>
        <v>0.0778</v>
      </c>
      <c r="BJ186" s="36" t="n">
        <f aca="false">BH186/BI186</f>
        <v>0.931986105209699</v>
      </c>
      <c r="BK186" s="31" t="n">
        <v>2.115</v>
      </c>
      <c r="BL186" s="142" t="n">
        <f aca="false">MAX((BJ186*BK186),BK186)</f>
        <v>2.115</v>
      </c>
    </row>
    <row r="187" customFormat="false" ht="12" hidden="false" customHeight="true" outlineLevel="0" collapsed="false">
      <c r="A187" s="25" t="n">
        <f aca="false">EDATE(A186,1)</f>
        <v>42339</v>
      </c>
      <c r="B187" s="114" t="n">
        <f aca="false">'EO9904.1 floor'!B187</f>
        <v>0</v>
      </c>
      <c r="C187" s="110"/>
      <c r="D187" s="97" t="n">
        <f aca="false">B187+C187</f>
        <v>0</v>
      </c>
      <c r="E187" s="86" t="n">
        <f aca="false">IF(Z187=0,0,IF(AND(Z187=1,$H$3=1),D187*U187,IF($H$3=2,D187,"N/A")))</f>
        <v>0</v>
      </c>
      <c r="F187" s="86" t="n">
        <f aca="false">E187*Y187</f>
        <v>0</v>
      </c>
      <c r="G187" s="98" t="n">
        <f aca="false">VLOOKUP($A187,[1]!Table,MATCH(G$4,[1]!Curves,0))</f>
        <v>5.443</v>
      </c>
      <c r="H187" s="115" t="n">
        <f aca="false">G187</f>
        <v>5.443</v>
      </c>
      <c r="I187" s="116" t="n">
        <f aca="false">BL187</f>
        <v>2.115</v>
      </c>
      <c r="J187" s="98" t="n">
        <f aca="false">VLOOKUP($A187,[1]!Table,MATCH(J$4,[1]!Curves,0))</f>
        <v>0.0235</v>
      </c>
      <c r="K187" s="115" t="n">
        <f aca="false">J187</f>
        <v>0.0235</v>
      </c>
      <c r="L187" s="103" t="n">
        <f aca="false">L186</f>
        <v>0</v>
      </c>
      <c r="M187" s="98" t="n">
        <f aca="false">VLOOKUP($A187,[1]!Table,MATCH(M$4,[1]!Curves,0))</f>
        <v>0.015</v>
      </c>
      <c r="N187" s="115" t="n">
        <f aca="false">M187</f>
        <v>0.015</v>
      </c>
      <c r="O187" s="103" t="n">
        <f aca="false">O186</f>
        <v>0</v>
      </c>
      <c r="P187" s="102"/>
      <c r="Q187" s="103" t="n">
        <f aca="false">M187+J187+G187</f>
        <v>5.4815</v>
      </c>
      <c r="R187" s="103" t="n">
        <f aca="false">N187+K187+H187</f>
        <v>5.4815</v>
      </c>
      <c r="S187" s="103" t="n">
        <f aca="false">O187+L187+I187</f>
        <v>2.115</v>
      </c>
      <c r="T187" s="102"/>
      <c r="U187" s="37" t="n">
        <f aca="false">A188-A187</f>
        <v>31</v>
      </c>
      <c r="V187" s="104" t="n">
        <f aca="false">CHOOSE(F$3,A188+24,A187)</f>
        <v>42339</v>
      </c>
      <c r="W187" s="37" t="n">
        <f aca="false">V187-C$3</f>
        <v>5409</v>
      </c>
      <c r="X187" s="105" t="n">
        <f aca="false">VLOOKUP($A187,[1]!Table,MATCH(X$4,[1]!Curves,0))</f>
        <v>0.062581488142329</v>
      </c>
      <c r="Y187" s="106" t="n">
        <f aca="false">1/(1+CHOOSE(F$3,(X188+($K$3/10000))/2,(X187+($K$3/10000))/2))^(2*W187/365.25)</f>
        <v>0.401492147440759</v>
      </c>
      <c r="Z187" s="37" t="n">
        <f aca="false">IF(AND(mthbeg&lt;=A187,mthend&gt;=A187),1,0)</f>
        <v>0</v>
      </c>
      <c r="AA187" s="37" t="n">
        <f aca="false">U187*Z187</f>
        <v>0</v>
      </c>
      <c r="AC187" s="90" t="n">
        <f aca="false">F187*G187</f>
        <v>0</v>
      </c>
      <c r="AD187" s="90" t="n">
        <f aca="false">$F187*H187</f>
        <v>0</v>
      </c>
      <c r="AE187" s="90" t="n">
        <f aca="false">$F187*I187</f>
        <v>0</v>
      </c>
      <c r="AF187" s="90" t="n">
        <f aca="false">$F187*J187</f>
        <v>0</v>
      </c>
      <c r="AG187" s="90" t="n">
        <f aca="false">$F187*K187</f>
        <v>0</v>
      </c>
      <c r="AH187" s="90" t="n">
        <f aca="false">$F187*L187</f>
        <v>0</v>
      </c>
      <c r="AI187" s="90" t="n">
        <f aca="false">$F187*M187</f>
        <v>0</v>
      </c>
      <c r="AJ187" s="90" t="n">
        <f aca="false">$F187*N187</f>
        <v>0</v>
      </c>
      <c r="AK187" s="90" t="n">
        <f aca="false">F187*O187</f>
        <v>0</v>
      </c>
      <c r="AL187" s="94"/>
      <c r="AM187" s="90" t="n">
        <f aca="false">-CHOOSE($G$3,AC187-AE187,AE187-AC187)</f>
        <v>-0</v>
      </c>
      <c r="AN187" s="90" t="n">
        <f aca="false">-CHOOSE($G$3,AF187-AH187,AH187-AF187)</f>
        <v>-0</v>
      </c>
      <c r="AO187" s="90" t="n">
        <f aca="false">-CHOOSE($G$3,AI187-AL187,AK187-AI187)</f>
        <v>-0</v>
      </c>
      <c r="AP187" s="107" t="n">
        <f aca="false">SUM(AM187:AO187)</f>
        <v>0</v>
      </c>
      <c r="AR187" s="90" t="n">
        <f aca="false">-CHOOSE($G$3,AD187-AC187,AC187-AD187)</f>
        <v>-0</v>
      </c>
      <c r="AS187" s="90" t="n">
        <f aca="false">-CHOOSE($G$3,AG187-AF187,AF187-AG187)</f>
        <v>-0</v>
      </c>
      <c r="AT187" s="90" t="n">
        <f aca="false">-CHOOSE($G$3,AJ187-AI187,AI187-AJ187:AJ188)</f>
        <v>-0</v>
      </c>
      <c r="AU187" s="107" t="n">
        <f aca="false">AR187+AS187+AT187</f>
        <v>-0</v>
      </c>
      <c r="AV187" s="107"/>
      <c r="AW187" s="91" t="n">
        <f aca="false">AU187+AP187</f>
        <v>0</v>
      </c>
      <c r="AY187" s="91" t="n">
        <f aca="false">AK187+AH187+AE187</f>
        <v>0</v>
      </c>
      <c r="AZ187" s="113"/>
      <c r="BA187" s="118" t="n">
        <f aca="false">'EO9904.1'!AW187</f>
        <v>0</v>
      </c>
      <c r="BB187" s="118" t="n">
        <f aca="false">AW187-BA187</f>
        <v>0</v>
      </c>
      <c r="BC187" s="108"/>
      <c r="BD187" s="138" t="n">
        <f aca="false">A187</f>
        <v>42339</v>
      </c>
      <c r="BE187" s="119" t="n">
        <f aca="false">MONTH(BD187)</f>
        <v>12</v>
      </c>
      <c r="BF187" s="139" t="n">
        <f aca="false">VLOOKUP($BE$10:$BE$369,$BS$7:$BU$18,2)</f>
        <v>668.964</v>
      </c>
      <c r="BG187" s="140" t="n">
        <f aca="false">VLOOKUP($BE$10:$BE$369,$BS$7:$BU$18,3)</f>
        <v>9251.2415</v>
      </c>
      <c r="BH187" s="141" t="n">
        <f aca="false">BF187/BG187</f>
        <v>0.0723107271602411</v>
      </c>
      <c r="BI187" s="36" t="n">
        <f aca="false">BI175</f>
        <v>0.0779</v>
      </c>
      <c r="BJ187" s="36" t="n">
        <f aca="false">BH187/BI187</f>
        <v>0.928250669579475</v>
      </c>
      <c r="BK187" s="31" t="n">
        <v>2.115</v>
      </c>
      <c r="BL187" s="142" t="n">
        <f aca="false">MAX((BJ187*BK187),BK187)</f>
        <v>2.115</v>
      </c>
    </row>
    <row r="188" customFormat="false" ht="12" hidden="false" customHeight="true" outlineLevel="0" collapsed="false">
      <c r="A188" s="25" t="n">
        <f aca="false">EDATE(A187,1)</f>
        <v>42370</v>
      </c>
      <c r="B188" s="114" t="n">
        <f aca="false">'EO9904.1 floor'!B188</f>
        <v>0</v>
      </c>
      <c r="C188" s="110"/>
      <c r="D188" s="97" t="n">
        <f aca="false">B188+C188</f>
        <v>0</v>
      </c>
      <c r="E188" s="86" t="n">
        <f aca="false">IF(Z188=0,0,IF(AND(Z188=1,$H$3=1),D188*U188,IF($H$3=2,D188,"N/A")))</f>
        <v>0</v>
      </c>
      <c r="F188" s="86" t="n">
        <f aca="false">E188*Y188</f>
        <v>0</v>
      </c>
      <c r="G188" s="98" t="n">
        <f aca="false">VLOOKUP($A188,[1]!Table,MATCH(G$4,[1]!Curves,0))</f>
        <v>5.538</v>
      </c>
      <c r="H188" s="115" t="n">
        <f aca="false">G188</f>
        <v>5.538</v>
      </c>
      <c r="I188" s="116" t="n">
        <f aca="false">BL188</f>
        <v>2.115</v>
      </c>
      <c r="J188" s="98" t="n">
        <f aca="false">VLOOKUP($A188,[1]!Table,MATCH(J$4,[1]!Curves,0))</f>
        <v>0.0235</v>
      </c>
      <c r="K188" s="115" t="n">
        <f aca="false">J188</f>
        <v>0.0235</v>
      </c>
      <c r="L188" s="103" t="n">
        <f aca="false">L187</f>
        <v>0</v>
      </c>
      <c r="M188" s="98" t="n">
        <f aca="false">VLOOKUP($A188,[1]!Table,MATCH(M$4,[1]!Curves,0))</f>
        <v>0.015</v>
      </c>
      <c r="N188" s="115" t="n">
        <f aca="false">M188</f>
        <v>0.015</v>
      </c>
      <c r="O188" s="103" t="n">
        <f aca="false">O187</f>
        <v>0</v>
      </c>
      <c r="P188" s="102"/>
      <c r="Q188" s="103" t="n">
        <f aca="false">M188+J188+G188</f>
        <v>5.5765</v>
      </c>
      <c r="R188" s="103" t="n">
        <f aca="false">N188+K188+H188</f>
        <v>5.5765</v>
      </c>
      <c r="S188" s="103" t="n">
        <f aca="false">O188+L188+I188</f>
        <v>2.115</v>
      </c>
      <c r="T188" s="102"/>
      <c r="U188" s="37" t="n">
        <f aca="false">A189-A188</f>
        <v>31</v>
      </c>
      <c r="V188" s="104" t="n">
        <f aca="false">CHOOSE(F$3,A189+24,A188)</f>
        <v>42370</v>
      </c>
      <c r="W188" s="37" t="n">
        <f aca="false">V188-C$3</f>
        <v>5440</v>
      </c>
      <c r="X188" s="105" t="n">
        <f aca="false">VLOOKUP($A188,[1]!Table,MATCH(X$4,[1]!Curves,0))</f>
        <v>0.06261027432805</v>
      </c>
      <c r="Y188" s="106" t="n">
        <f aca="false">1/(1+CHOOSE(F$3,(X189+($K$3/10000))/2,(X188+($K$3/10000))/2))^(2*W188/365.25)</f>
        <v>0.399231780710842</v>
      </c>
      <c r="Z188" s="37" t="n">
        <f aca="false">IF(AND(mthbeg&lt;=A188,mthend&gt;=A188),1,0)</f>
        <v>0</v>
      </c>
      <c r="AA188" s="37" t="n">
        <f aca="false">U188*Z188</f>
        <v>0</v>
      </c>
      <c r="AC188" s="90" t="n">
        <f aca="false">F188*G188</f>
        <v>0</v>
      </c>
      <c r="AD188" s="90" t="n">
        <f aca="false">$F188*H188</f>
        <v>0</v>
      </c>
      <c r="AE188" s="90" t="n">
        <f aca="false">$F188*I188</f>
        <v>0</v>
      </c>
      <c r="AF188" s="90" t="n">
        <f aca="false">$F188*J188</f>
        <v>0</v>
      </c>
      <c r="AG188" s="90" t="n">
        <f aca="false">$F188*K188</f>
        <v>0</v>
      </c>
      <c r="AH188" s="90" t="n">
        <f aca="false">$F188*L188</f>
        <v>0</v>
      </c>
      <c r="AI188" s="90" t="n">
        <f aca="false">$F188*M188</f>
        <v>0</v>
      </c>
      <c r="AJ188" s="90" t="n">
        <f aca="false">$F188*N188</f>
        <v>0</v>
      </c>
      <c r="AK188" s="90" t="n">
        <f aca="false">F188*O188</f>
        <v>0</v>
      </c>
      <c r="AL188" s="94"/>
      <c r="AM188" s="90" t="n">
        <f aca="false">-CHOOSE($G$3,AC188-AE188,AE188-AC188)</f>
        <v>-0</v>
      </c>
      <c r="AN188" s="90" t="n">
        <f aca="false">-CHOOSE($G$3,AF188-AH188,AH188-AF188)</f>
        <v>-0</v>
      </c>
      <c r="AO188" s="90" t="n">
        <f aca="false">-CHOOSE($G$3,AI188-AL188,AK188-AI188)</f>
        <v>-0</v>
      </c>
      <c r="AP188" s="107" t="n">
        <f aca="false">SUM(AM188:AO188)</f>
        <v>0</v>
      </c>
      <c r="AR188" s="90" t="n">
        <f aca="false">-CHOOSE($G$3,AD188-AC188,AC188-AD188)</f>
        <v>-0</v>
      </c>
      <c r="AS188" s="90" t="n">
        <f aca="false">-CHOOSE($G$3,AG188-AF188,AF188-AG188)</f>
        <v>-0</v>
      </c>
      <c r="AT188" s="90" t="n">
        <f aca="false">-CHOOSE($G$3,AJ188-AI188,AI188-AJ188:AJ189)</f>
        <v>-0</v>
      </c>
      <c r="AU188" s="107" t="n">
        <f aca="false">AR188+AS188+AT188</f>
        <v>-0</v>
      </c>
      <c r="AV188" s="107"/>
      <c r="AW188" s="91" t="n">
        <f aca="false">AU188+AP188</f>
        <v>0</v>
      </c>
      <c r="AY188" s="91" t="n">
        <f aca="false">AK188+AH188+AE188</f>
        <v>0</v>
      </c>
      <c r="AZ188" s="113"/>
      <c r="BA188" s="118" t="n">
        <f aca="false">'EO9904.1'!AW188</f>
        <v>0</v>
      </c>
      <c r="BB188" s="118" t="n">
        <f aca="false">AW188-BA188</f>
        <v>0</v>
      </c>
      <c r="BC188" s="108"/>
      <c r="BD188" s="138" t="n">
        <f aca="false">A188</f>
        <v>42370</v>
      </c>
      <c r="BE188" s="119" t="n">
        <f aca="false">MONTH(BD188)</f>
        <v>1</v>
      </c>
      <c r="BF188" s="139" t="n">
        <f aca="false">VLOOKUP($BE$10:$BE$369,$BS$7:$BU$18,2)</f>
        <v>682.4905</v>
      </c>
      <c r="BG188" s="140" t="n">
        <f aca="false">VLOOKUP($BE$10:$BE$369,$BS$7:$BU$18,3)</f>
        <v>9457.078</v>
      </c>
      <c r="BH188" s="141" t="n">
        <f aca="false">BF188/BG188</f>
        <v>0.0721671641071375</v>
      </c>
      <c r="BI188" s="36" t="n">
        <f aca="false">BI176</f>
        <v>0.0779</v>
      </c>
      <c r="BJ188" s="36" t="n">
        <f aca="false">BH188/BI188</f>
        <v>0.926407754905488</v>
      </c>
      <c r="BK188" s="31" t="n">
        <v>2.115</v>
      </c>
      <c r="BL188" s="142" t="n">
        <f aca="false">MAX((BJ188*BK188),BK188)</f>
        <v>2.115</v>
      </c>
    </row>
    <row r="189" customFormat="false" ht="12" hidden="false" customHeight="true" outlineLevel="0" collapsed="false">
      <c r="A189" s="25" t="n">
        <f aca="false">EDATE(A188,1)</f>
        <v>42401</v>
      </c>
      <c r="B189" s="114" t="n">
        <f aca="false">'EO9904.1 floor'!B189</f>
        <v>0</v>
      </c>
      <c r="C189" s="110"/>
      <c r="D189" s="97" t="n">
        <f aca="false">B189+C189</f>
        <v>0</v>
      </c>
      <c r="E189" s="86" t="n">
        <f aca="false">IF(Z189=0,0,IF(AND(Z189=1,$H$3=1),D189*U189,IF($H$3=2,D189,"N/A")))</f>
        <v>0</v>
      </c>
      <c r="F189" s="86" t="n">
        <f aca="false">E189*Y189</f>
        <v>0</v>
      </c>
      <c r="G189" s="98" t="n">
        <f aca="false">VLOOKUP($A189,[1]!Table,MATCH(G$4,[1]!Curves,0))</f>
        <v>5.418</v>
      </c>
      <c r="H189" s="115" t="n">
        <f aca="false">G189</f>
        <v>5.418</v>
      </c>
      <c r="I189" s="116" t="n">
        <f aca="false">BL189</f>
        <v>2.26151966918453</v>
      </c>
      <c r="J189" s="98" t="n">
        <f aca="false">VLOOKUP($A189,[1]!Table,MATCH(J$4,[1]!Curves,0))</f>
        <v>0.0235</v>
      </c>
      <c r="K189" s="115" t="n">
        <f aca="false">J189</f>
        <v>0.0235</v>
      </c>
      <c r="L189" s="103" t="n">
        <f aca="false">L188</f>
        <v>0</v>
      </c>
      <c r="M189" s="98" t="n">
        <f aca="false">VLOOKUP($A189,[1]!Table,MATCH(M$4,[1]!Curves,0))</f>
        <v>0.015</v>
      </c>
      <c r="N189" s="115" t="n">
        <f aca="false">M189</f>
        <v>0.015</v>
      </c>
      <c r="O189" s="103" t="n">
        <f aca="false">O188</f>
        <v>0</v>
      </c>
      <c r="P189" s="102"/>
      <c r="Q189" s="103" t="n">
        <f aca="false">M189+J189+G189</f>
        <v>5.4565</v>
      </c>
      <c r="R189" s="103" t="n">
        <f aca="false">N189+K189+H189</f>
        <v>5.4565</v>
      </c>
      <c r="S189" s="103" t="n">
        <f aca="false">O189+L189+I189</f>
        <v>2.26151966918453</v>
      </c>
      <c r="T189" s="102"/>
      <c r="U189" s="37" t="n">
        <f aca="false">A190-A189</f>
        <v>29</v>
      </c>
      <c r="V189" s="104" t="n">
        <f aca="false">CHOOSE(F$3,A190+24,A189)</f>
        <v>42401</v>
      </c>
      <c r="W189" s="37" t="n">
        <f aca="false">V189-C$3</f>
        <v>5471</v>
      </c>
      <c r="X189" s="105" t="n">
        <f aca="false">VLOOKUP($A189,[1]!Table,MATCH(X$4,[1]!Curves,0))</f>
        <v>0.062639060514046</v>
      </c>
      <c r="Y189" s="106" t="n">
        <f aca="false">1/(1+CHOOSE(F$3,(X190+($K$3/10000))/2,(X189+($K$3/10000))/2))^(2*W189/365.25)</f>
        <v>0.396982261034627</v>
      </c>
      <c r="Z189" s="37" t="n">
        <f aca="false">IF(AND(mthbeg&lt;=A189,mthend&gt;=A189),1,0)</f>
        <v>0</v>
      </c>
      <c r="AA189" s="37" t="n">
        <f aca="false">U189*Z189</f>
        <v>0</v>
      </c>
      <c r="AC189" s="90" t="n">
        <f aca="false">F189*G189</f>
        <v>0</v>
      </c>
      <c r="AD189" s="90" t="n">
        <f aca="false">$F189*H189</f>
        <v>0</v>
      </c>
      <c r="AE189" s="90" t="n">
        <f aca="false">$F189*I189</f>
        <v>0</v>
      </c>
      <c r="AF189" s="90" t="n">
        <f aca="false">$F189*J189</f>
        <v>0</v>
      </c>
      <c r="AG189" s="90" t="n">
        <f aca="false">$F189*K189</f>
        <v>0</v>
      </c>
      <c r="AH189" s="90" t="n">
        <f aca="false">$F189*L189</f>
        <v>0</v>
      </c>
      <c r="AI189" s="90" t="n">
        <f aca="false">$F189*M189</f>
        <v>0</v>
      </c>
      <c r="AJ189" s="90" t="n">
        <f aca="false">$F189*N189</f>
        <v>0</v>
      </c>
      <c r="AK189" s="90" t="n">
        <f aca="false">F189*O189</f>
        <v>0</v>
      </c>
      <c r="AL189" s="94"/>
      <c r="AM189" s="90" t="n">
        <f aca="false">-CHOOSE($G$3,AC189-AE189,AE189-AC189)</f>
        <v>-0</v>
      </c>
      <c r="AN189" s="90" t="n">
        <f aca="false">-CHOOSE($G$3,AF189-AH189,AH189-AF189)</f>
        <v>-0</v>
      </c>
      <c r="AO189" s="90" t="n">
        <f aca="false">-CHOOSE($G$3,AI189-AL189,AK189-AI189)</f>
        <v>-0</v>
      </c>
      <c r="AP189" s="107" t="n">
        <f aca="false">SUM(AM189:AO189)</f>
        <v>0</v>
      </c>
      <c r="AR189" s="90" t="n">
        <f aca="false">-CHOOSE($G$3,AD189-AC189,AC189-AD189)</f>
        <v>-0</v>
      </c>
      <c r="AS189" s="90" t="n">
        <f aca="false">-CHOOSE($G$3,AG189-AF189,AF189-AG189)</f>
        <v>-0</v>
      </c>
      <c r="AT189" s="90" t="n">
        <f aca="false">-CHOOSE($G$3,AJ189-AI189,AI189-AJ189:AJ190)</f>
        <v>-0</v>
      </c>
      <c r="AU189" s="107" t="n">
        <f aca="false">AR189+AS189+AT189</f>
        <v>-0</v>
      </c>
      <c r="AV189" s="107"/>
      <c r="AW189" s="91" t="n">
        <f aca="false">AU189+AP189</f>
        <v>0</v>
      </c>
      <c r="AY189" s="91" t="n">
        <f aca="false">AK189+AH189+AE189</f>
        <v>0</v>
      </c>
      <c r="AZ189" s="113"/>
      <c r="BA189" s="118" t="n">
        <f aca="false">'EO9904.1'!AW189</f>
        <v>0</v>
      </c>
      <c r="BB189" s="118" t="n">
        <f aca="false">AW189-BA189</f>
        <v>0</v>
      </c>
      <c r="BC189" s="108"/>
      <c r="BD189" s="138" t="n">
        <f aca="false">A189</f>
        <v>42401</v>
      </c>
      <c r="BE189" s="119" t="n">
        <f aca="false">MONTH(BD189)</f>
        <v>2</v>
      </c>
      <c r="BF189" s="139" t="n">
        <f aca="false">VLOOKUP($BE$10:$BE$369,$BS$7:$BU$18,2)</f>
        <v>627.083</v>
      </c>
      <c r="BG189" s="140" t="n">
        <f aca="false">VLOOKUP($BE$10:$BE$369,$BS$7:$BU$18,3)</f>
        <v>8701.1195</v>
      </c>
      <c r="BH189" s="141" t="n">
        <f aca="false">BF189/BG189</f>
        <v>0.0720692320108924</v>
      </c>
      <c r="BI189" s="36" t="n">
        <f aca="false">BI177</f>
        <v>0.0674</v>
      </c>
      <c r="BJ189" s="36" t="n">
        <f aca="false">BH189/BI189</f>
        <v>1.06927643933075</v>
      </c>
      <c r="BK189" s="31" t="n">
        <v>2.115</v>
      </c>
      <c r="BL189" s="142" t="n">
        <f aca="false">MAX((BJ189*BK189),BK189)</f>
        <v>2.26151966918453</v>
      </c>
    </row>
    <row r="190" customFormat="false" ht="12" hidden="false" customHeight="true" outlineLevel="0" collapsed="false">
      <c r="A190" s="25" t="n">
        <f aca="false">EDATE(A189,1)</f>
        <v>42430</v>
      </c>
      <c r="B190" s="114" t="n">
        <f aca="false">'EO9904.1 floor'!B190</f>
        <v>0</v>
      </c>
      <c r="C190" s="110"/>
      <c r="D190" s="97" t="n">
        <f aca="false">B190+C190</f>
        <v>0</v>
      </c>
      <c r="E190" s="86" t="n">
        <f aca="false">IF(Z190=0,0,IF(AND(Z190=1,$H$3=1),D190*U190,IF($H$3=2,D190,"N/A")))</f>
        <v>0</v>
      </c>
      <c r="F190" s="86" t="n">
        <f aca="false">E190*Y190</f>
        <v>0</v>
      </c>
      <c r="G190" s="98" t="n">
        <f aca="false">VLOOKUP($A190,[1]!Table,MATCH(G$4,[1]!Curves,0))</f>
        <v>5.293</v>
      </c>
      <c r="H190" s="115" t="n">
        <f aca="false">G190</f>
        <v>5.293</v>
      </c>
      <c r="I190" s="116" t="n">
        <f aca="false">BL190</f>
        <v>2.13524532991486</v>
      </c>
      <c r="J190" s="98" t="n">
        <f aca="false">VLOOKUP($A190,[1]!Table,MATCH(J$4,[1]!Curves,0))</f>
        <v>0.0235</v>
      </c>
      <c r="K190" s="115" t="n">
        <f aca="false">J190</f>
        <v>0.0235</v>
      </c>
      <c r="L190" s="103" t="n">
        <f aca="false">L189</f>
        <v>0</v>
      </c>
      <c r="M190" s="98" t="n">
        <f aca="false">VLOOKUP($A190,[1]!Table,MATCH(M$4,[1]!Curves,0))</f>
        <v>0.015</v>
      </c>
      <c r="N190" s="115" t="n">
        <f aca="false">M190</f>
        <v>0.015</v>
      </c>
      <c r="O190" s="103" t="n">
        <f aca="false">O189</f>
        <v>0</v>
      </c>
      <c r="P190" s="102"/>
      <c r="Q190" s="103" t="n">
        <f aca="false">M190+J190+G190</f>
        <v>5.3315</v>
      </c>
      <c r="R190" s="103" t="n">
        <f aca="false">N190+K190+H190</f>
        <v>5.3315</v>
      </c>
      <c r="S190" s="103" t="n">
        <f aca="false">O190+L190+I190</f>
        <v>2.13524532991486</v>
      </c>
      <c r="T190" s="102"/>
      <c r="U190" s="37" t="n">
        <f aca="false">A191-A190</f>
        <v>31</v>
      </c>
      <c r="V190" s="104" t="n">
        <f aca="false">CHOOSE(F$3,A191+24,A190)</f>
        <v>42430</v>
      </c>
      <c r="W190" s="37" t="n">
        <f aca="false">V190-C$3</f>
        <v>5500</v>
      </c>
      <c r="X190" s="105" t="n">
        <f aca="false">VLOOKUP($A190,[1]!Table,MATCH(X$4,[1]!Curves,0))</f>
        <v>0.062665989527002</v>
      </c>
      <c r="Y190" s="106" t="n">
        <f aca="false">1/(1+CHOOSE(F$3,(X191+($K$3/10000))/2,(X190+($K$3/10000))/2))^(2*W190/365.25)</f>
        <v>0.394887656272246</v>
      </c>
      <c r="Z190" s="37" t="n">
        <f aca="false">IF(AND(mthbeg&lt;=A190,mthend&gt;=A190),1,0)</f>
        <v>0</v>
      </c>
      <c r="AA190" s="37" t="n">
        <f aca="false">U190*Z190</f>
        <v>0</v>
      </c>
      <c r="AC190" s="90" t="n">
        <f aca="false">F190*G190</f>
        <v>0</v>
      </c>
      <c r="AD190" s="90" t="n">
        <f aca="false">$F190*H190</f>
        <v>0</v>
      </c>
      <c r="AE190" s="90" t="n">
        <f aca="false">$F190*I190</f>
        <v>0</v>
      </c>
      <c r="AF190" s="90" t="n">
        <f aca="false">$F190*J190</f>
        <v>0</v>
      </c>
      <c r="AG190" s="90" t="n">
        <f aca="false">$F190*K190</f>
        <v>0</v>
      </c>
      <c r="AH190" s="90" t="n">
        <f aca="false">$F190*L190</f>
        <v>0</v>
      </c>
      <c r="AI190" s="90" t="n">
        <f aca="false">$F190*M190</f>
        <v>0</v>
      </c>
      <c r="AJ190" s="90" t="n">
        <f aca="false">$F190*N190</f>
        <v>0</v>
      </c>
      <c r="AK190" s="90" t="n">
        <f aca="false">F190*O190</f>
        <v>0</v>
      </c>
      <c r="AL190" s="94"/>
      <c r="AM190" s="90" t="n">
        <f aca="false">-CHOOSE($G$3,AC190-AE190,AE190-AC190)</f>
        <v>-0</v>
      </c>
      <c r="AN190" s="90" t="n">
        <f aca="false">-CHOOSE($G$3,AF190-AH190,AH190-AF190)</f>
        <v>-0</v>
      </c>
      <c r="AO190" s="90" t="n">
        <f aca="false">-CHOOSE($G$3,AI190-AL190,AK190-AI190)</f>
        <v>-0</v>
      </c>
      <c r="AP190" s="107" t="n">
        <f aca="false">SUM(AM190:AO190)</f>
        <v>0</v>
      </c>
      <c r="AR190" s="90" t="n">
        <f aca="false">-CHOOSE($G$3,AD190-AC190,AC190-AD190)</f>
        <v>-0</v>
      </c>
      <c r="AS190" s="90" t="n">
        <f aca="false">-CHOOSE($G$3,AG190-AF190,AF190-AG190)</f>
        <v>-0</v>
      </c>
      <c r="AT190" s="90" t="n">
        <f aca="false">-CHOOSE($G$3,AJ190-AI190,AI190-AJ190:AJ191)</f>
        <v>-0</v>
      </c>
      <c r="AU190" s="107" t="n">
        <f aca="false">AR190+AS190+AT190</f>
        <v>-0</v>
      </c>
      <c r="AV190" s="107"/>
      <c r="AW190" s="91" t="n">
        <f aca="false">AU190+AP190</f>
        <v>0</v>
      </c>
      <c r="AY190" s="91" t="n">
        <f aca="false">AK190+AH190+AE190</f>
        <v>0</v>
      </c>
      <c r="AZ190" s="113"/>
      <c r="BA190" s="118" t="n">
        <f aca="false">'EO9904.1'!AW190</f>
        <v>0</v>
      </c>
      <c r="BB190" s="118" t="n">
        <f aca="false">AW190-BA190</f>
        <v>0</v>
      </c>
      <c r="BC190" s="108"/>
      <c r="BD190" s="138" t="n">
        <f aca="false">A190</f>
        <v>42430</v>
      </c>
      <c r="BE190" s="119" t="n">
        <f aca="false">MONTH(BD190)</f>
        <v>3</v>
      </c>
      <c r="BF190" s="139" t="n">
        <f aca="false">VLOOKUP($BE$10:$BE$369,$BS$7:$BU$18,2)</f>
        <v>669.6575</v>
      </c>
      <c r="BG190" s="140" t="n">
        <f aca="false">VLOOKUP($BE$10:$BE$369,$BS$7:$BU$18,3)</f>
        <v>9290.03</v>
      </c>
      <c r="BH190" s="141" t="n">
        <f aca="false">BF190/BG190</f>
        <v>0.0720834593645015</v>
      </c>
      <c r="BI190" s="36" t="n">
        <f aca="false">BI178</f>
        <v>0.0714</v>
      </c>
      <c r="BJ190" s="36" t="n">
        <f aca="false">BH190/BI190</f>
        <v>1.00957226000702</v>
      </c>
      <c r="BK190" s="31" t="n">
        <v>2.115</v>
      </c>
      <c r="BL190" s="142" t="n">
        <f aca="false">MAX((BJ190*BK190),BK190)</f>
        <v>2.13524532991486</v>
      </c>
    </row>
    <row r="191" customFormat="false" ht="12" hidden="false" customHeight="true" outlineLevel="0" collapsed="false">
      <c r="A191" s="25" t="n">
        <f aca="false">EDATE(A190,1)</f>
        <v>42461</v>
      </c>
      <c r="B191" s="114" t="n">
        <f aca="false">'EO9904.1 floor'!B191</f>
        <v>0</v>
      </c>
      <c r="C191" s="110"/>
      <c r="D191" s="97" t="n">
        <f aca="false">B191+C191</f>
        <v>0</v>
      </c>
      <c r="E191" s="86" t="n">
        <f aca="false">IF(Z191=0,0,IF(AND(Z191=1,$H$3=1),D191*U191,IF($H$3=2,D191,"N/A")))</f>
        <v>0</v>
      </c>
      <c r="F191" s="86" t="n">
        <f aca="false">E191*Y191</f>
        <v>0</v>
      </c>
      <c r="G191" s="98" t="n">
        <f aca="false">VLOOKUP($A191,[1]!Table,MATCH(G$4,[1]!Curves,0))</f>
        <v>5.163</v>
      </c>
      <c r="H191" s="115" t="n">
        <f aca="false">G191</f>
        <v>5.163</v>
      </c>
      <c r="I191" s="116" t="n">
        <f aca="false">BL191</f>
        <v>2.115</v>
      </c>
      <c r="J191" s="98" t="n">
        <f aca="false">VLOOKUP($A191,[1]!Table,MATCH(J$4,[1]!Curves,0))</f>
        <v>0.013</v>
      </c>
      <c r="K191" s="115" t="n">
        <f aca="false">J191</f>
        <v>0.013</v>
      </c>
      <c r="L191" s="103" t="n">
        <f aca="false">L190</f>
        <v>0</v>
      </c>
      <c r="M191" s="98" t="n">
        <f aca="false">VLOOKUP($A191,[1]!Table,MATCH(M$4,[1]!Curves,0))</f>
        <v>0.01</v>
      </c>
      <c r="N191" s="115" t="n">
        <f aca="false">M191</f>
        <v>0.01</v>
      </c>
      <c r="O191" s="103" t="n">
        <f aca="false">O190</f>
        <v>0</v>
      </c>
      <c r="P191" s="102"/>
      <c r="Q191" s="103" t="n">
        <f aca="false">M191+J191+G191</f>
        <v>5.186</v>
      </c>
      <c r="R191" s="103" t="n">
        <f aca="false">N191+K191+H191</f>
        <v>5.186</v>
      </c>
      <c r="S191" s="103" t="n">
        <f aca="false">O191+L191+I191</f>
        <v>2.115</v>
      </c>
      <c r="T191" s="102"/>
      <c r="U191" s="37" t="n">
        <f aca="false">A192-A191</f>
        <v>30</v>
      </c>
      <c r="V191" s="104" t="n">
        <f aca="false">CHOOSE(F$3,A192+24,A191)</f>
        <v>42461</v>
      </c>
      <c r="W191" s="37" t="n">
        <f aca="false">V191-C$3</f>
        <v>5531</v>
      </c>
      <c r="X191" s="105" t="n">
        <f aca="false">VLOOKUP($A191,[1]!Table,MATCH(X$4,[1]!Curves,0))</f>
        <v>0.06269477571353</v>
      </c>
      <c r="Y191" s="106" t="n">
        <f aca="false">1/(1+CHOOSE(F$3,(X192+($K$3/10000))/2,(X191+($K$3/10000))/2))^(2*W191/365.25)</f>
        <v>0.392659017752364</v>
      </c>
      <c r="Z191" s="37" t="n">
        <f aca="false">IF(AND(mthbeg&lt;=A191,mthend&gt;=A191),1,0)</f>
        <v>0</v>
      </c>
      <c r="AA191" s="37" t="n">
        <f aca="false">U191*Z191</f>
        <v>0</v>
      </c>
      <c r="AC191" s="90" t="n">
        <f aca="false">F191*G191</f>
        <v>0</v>
      </c>
      <c r="AD191" s="90" t="n">
        <f aca="false">$F191*H191</f>
        <v>0</v>
      </c>
      <c r="AE191" s="90" t="n">
        <f aca="false">$F191*I191</f>
        <v>0</v>
      </c>
      <c r="AF191" s="90" t="n">
        <f aca="false">$F191*J191</f>
        <v>0</v>
      </c>
      <c r="AG191" s="90" t="n">
        <f aca="false">$F191*K191</f>
        <v>0</v>
      </c>
      <c r="AH191" s="90" t="n">
        <f aca="false">$F191*L191</f>
        <v>0</v>
      </c>
      <c r="AI191" s="90" t="n">
        <f aca="false">$F191*M191</f>
        <v>0</v>
      </c>
      <c r="AJ191" s="90" t="n">
        <f aca="false">$F191*N191</f>
        <v>0</v>
      </c>
      <c r="AK191" s="90" t="n">
        <f aca="false">F191*O191</f>
        <v>0</v>
      </c>
      <c r="AL191" s="94"/>
      <c r="AM191" s="90" t="n">
        <f aca="false">-CHOOSE($G$3,AC191-AE191,AE191-AC191)</f>
        <v>-0</v>
      </c>
      <c r="AN191" s="90" t="n">
        <f aca="false">-CHOOSE($G$3,AF191-AH191,AH191-AF191)</f>
        <v>-0</v>
      </c>
      <c r="AO191" s="90" t="n">
        <f aca="false">-CHOOSE($G$3,AI191-AL191,AK191-AI191)</f>
        <v>-0</v>
      </c>
      <c r="AP191" s="107" t="n">
        <f aca="false">SUM(AM191:AO191)</f>
        <v>0</v>
      </c>
      <c r="AR191" s="90" t="n">
        <f aca="false">-CHOOSE($G$3,AD191-AC191,AC191-AD191)</f>
        <v>-0</v>
      </c>
      <c r="AS191" s="90" t="n">
        <f aca="false">-CHOOSE($G$3,AG191-AF191,AF191-AG191)</f>
        <v>-0</v>
      </c>
      <c r="AT191" s="90" t="n">
        <f aca="false">-CHOOSE($G$3,AJ191-AI191,AI191-AJ191:AJ192)</f>
        <v>-0</v>
      </c>
      <c r="AU191" s="107" t="n">
        <f aca="false">AR191+AS191+AT191</f>
        <v>-0</v>
      </c>
      <c r="AV191" s="107"/>
      <c r="AW191" s="91" t="n">
        <f aca="false">AU191+AP191</f>
        <v>0</v>
      </c>
      <c r="AY191" s="91" t="n">
        <f aca="false">AK191+AH191+AE191</f>
        <v>0</v>
      </c>
      <c r="AZ191" s="113"/>
      <c r="BA191" s="118" t="n">
        <f aca="false">'EO9904.1'!AW191</f>
        <v>0</v>
      </c>
      <c r="BB191" s="118" t="n">
        <f aca="false">AW191-BA191</f>
        <v>0</v>
      </c>
      <c r="BC191" s="108"/>
      <c r="BD191" s="138" t="n">
        <f aca="false">A191</f>
        <v>42461</v>
      </c>
      <c r="BE191" s="119" t="n">
        <f aca="false">MONTH(BD191)</f>
        <v>4</v>
      </c>
      <c r="BF191" s="139" t="n">
        <f aca="false">VLOOKUP($BE$10:$BE$369,$BS$7:$BU$18,2)</f>
        <v>631.2795</v>
      </c>
      <c r="BG191" s="140" t="n">
        <f aca="false">VLOOKUP($BE$10:$BE$369,$BS$7:$BU$18,3)</f>
        <v>8727.106</v>
      </c>
      <c r="BH191" s="141" t="n">
        <f aca="false">BF191/BG191</f>
        <v>0.0723354912842814</v>
      </c>
      <c r="BI191" s="36" t="n">
        <f aca="false">BI179</f>
        <v>0.0749</v>
      </c>
      <c r="BJ191" s="36" t="n">
        <f aca="false">BH191/BI191</f>
        <v>0.965760898321514</v>
      </c>
      <c r="BK191" s="31" t="n">
        <v>2.115</v>
      </c>
      <c r="BL191" s="142" t="n">
        <f aca="false">MAX((BJ191*BK191),BK191)</f>
        <v>2.115</v>
      </c>
    </row>
    <row r="192" customFormat="false" ht="12" hidden="false" customHeight="true" outlineLevel="0" collapsed="false">
      <c r="A192" s="25" t="n">
        <f aca="false">EDATE(A191,1)</f>
        <v>42491</v>
      </c>
      <c r="B192" s="114" t="n">
        <f aca="false">'EO9904.1 floor'!B192</f>
        <v>0</v>
      </c>
      <c r="C192" s="110"/>
      <c r="D192" s="97" t="n">
        <f aca="false">B192+C192</f>
        <v>0</v>
      </c>
      <c r="E192" s="86" t="n">
        <f aca="false">IF(Z192=0,0,IF(AND(Z192=1,$H$3=1),D192*U192,IF($H$3=2,D192,"N/A")))</f>
        <v>0</v>
      </c>
      <c r="F192" s="86" t="n">
        <f aca="false">E192*Y192</f>
        <v>0</v>
      </c>
      <c r="G192" s="98" t="n">
        <f aca="false">VLOOKUP($A192,[1]!Table,MATCH(G$4,[1]!Curves,0))</f>
        <v>5.153</v>
      </c>
      <c r="H192" s="115" t="n">
        <f aca="false">G192</f>
        <v>5.153</v>
      </c>
      <c r="I192" s="116" t="n">
        <f aca="false">BL192</f>
        <v>2.15930673749763</v>
      </c>
      <c r="J192" s="98" t="n">
        <f aca="false">VLOOKUP($A192,[1]!Table,MATCH(J$4,[1]!Curves,0))</f>
        <v>0.013</v>
      </c>
      <c r="K192" s="115" t="n">
        <f aca="false">J192</f>
        <v>0.013</v>
      </c>
      <c r="L192" s="103" t="n">
        <f aca="false">L191</f>
        <v>0</v>
      </c>
      <c r="M192" s="98" t="n">
        <f aca="false">VLOOKUP($A192,[1]!Table,MATCH(M$4,[1]!Curves,0))</f>
        <v>0.01</v>
      </c>
      <c r="N192" s="115" t="n">
        <f aca="false">M192</f>
        <v>0.01</v>
      </c>
      <c r="O192" s="103" t="n">
        <f aca="false">O191</f>
        <v>0</v>
      </c>
      <c r="P192" s="102"/>
      <c r="Q192" s="103" t="n">
        <f aca="false">M192+J192+G192</f>
        <v>5.176</v>
      </c>
      <c r="R192" s="103" t="n">
        <f aca="false">N192+K192+H192</f>
        <v>5.176</v>
      </c>
      <c r="S192" s="103" t="n">
        <f aca="false">O192+L192+I192</f>
        <v>2.15930673749763</v>
      </c>
      <c r="T192" s="102"/>
      <c r="U192" s="37" t="n">
        <f aca="false">A193-A192</f>
        <v>31</v>
      </c>
      <c r="V192" s="104" t="n">
        <f aca="false">CHOOSE(F$3,A193+24,A192)</f>
        <v>42491</v>
      </c>
      <c r="W192" s="37" t="n">
        <f aca="false">V192-C$3</f>
        <v>5561</v>
      </c>
      <c r="X192" s="105" t="n">
        <f aca="false">VLOOKUP($A192,[1]!Table,MATCH(X$4,[1]!Curves,0))</f>
        <v>0.062722633313658</v>
      </c>
      <c r="Y192" s="106" t="n">
        <f aca="false">1/(1+CHOOSE(F$3,(X193+($K$3/10000))/2,(X192+($K$3/10000))/2))^(2*W192/365.25)</f>
        <v>0.390512487857672</v>
      </c>
      <c r="Z192" s="37" t="n">
        <f aca="false">IF(AND(mthbeg&lt;=A192,mthend&gt;=A192),1,0)</f>
        <v>0</v>
      </c>
      <c r="AA192" s="37" t="n">
        <f aca="false">U192*Z192</f>
        <v>0</v>
      </c>
      <c r="AC192" s="90" t="n">
        <f aca="false">F192*G192</f>
        <v>0</v>
      </c>
      <c r="AD192" s="90" t="n">
        <f aca="false">$F192*H192</f>
        <v>0</v>
      </c>
      <c r="AE192" s="90" t="n">
        <f aca="false">$F192*I192</f>
        <v>0</v>
      </c>
      <c r="AF192" s="90" t="n">
        <f aca="false">$F192*J192</f>
        <v>0</v>
      </c>
      <c r="AG192" s="90" t="n">
        <f aca="false">$F192*K192</f>
        <v>0</v>
      </c>
      <c r="AH192" s="90" t="n">
        <f aca="false">$F192*L192</f>
        <v>0</v>
      </c>
      <c r="AI192" s="90" t="n">
        <f aca="false">$F192*M192</f>
        <v>0</v>
      </c>
      <c r="AJ192" s="90" t="n">
        <f aca="false">$F192*N192</f>
        <v>0</v>
      </c>
      <c r="AK192" s="90" t="n">
        <f aca="false">F192*O192</f>
        <v>0</v>
      </c>
      <c r="AL192" s="94"/>
      <c r="AM192" s="90" t="n">
        <f aca="false">-CHOOSE($G$3,AC192-AE192,AE192-AC192)</f>
        <v>-0</v>
      </c>
      <c r="AN192" s="90" t="n">
        <f aca="false">-CHOOSE($G$3,AF192-AH192,AH192-AF192)</f>
        <v>-0</v>
      </c>
      <c r="AO192" s="90" t="n">
        <f aca="false">-CHOOSE($G$3,AI192-AL192,AK192-AI192)</f>
        <v>-0</v>
      </c>
      <c r="AP192" s="107" t="n">
        <f aca="false">SUM(AM192:AO192)</f>
        <v>0</v>
      </c>
      <c r="AR192" s="90" t="n">
        <f aca="false">-CHOOSE($G$3,AD192-AC192,AC192-AD192)</f>
        <v>-0</v>
      </c>
      <c r="AS192" s="90" t="n">
        <f aca="false">-CHOOSE($G$3,AG192-AF192,AF192-AG192)</f>
        <v>-0</v>
      </c>
      <c r="AT192" s="90" t="n">
        <f aca="false">-CHOOSE($G$3,AJ192-AI192,AI192-AJ192:AJ193)</f>
        <v>-0</v>
      </c>
      <c r="AU192" s="107" t="n">
        <f aca="false">AR192+AS192+AT192</f>
        <v>-0</v>
      </c>
      <c r="AV192" s="107"/>
      <c r="AW192" s="91" t="n">
        <f aca="false">AU192+AP192</f>
        <v>0</v>
      </c>
      <c r="AY192" s="91" t="n">
        <f aca="false">AK192+AH192+AE192</f>
        <v>0</v>
      </c>
      <c r="AZ192" s="113"/>
      <c r="BA192" s="118" t="n">
        <f aca="false">'EO9904.1'!AW192</f>
        <v>0</v>
      </c>
      <c r="BB192" s="118" t="n">
        <f aca="false">AW192-BA192</f>
        <v>0</v>
      </c>
      <c r="BC192" s="108"/>
      <c r="BD192" s="138" t="n">
        <f aca="false">A192</f>
        <v>42491</v>
      </c>
      <c r="BE192" s="119" t="n">
        <f aca="false">MONTH(BD192)</f>
        <v>5</v>
      </c>
      <c r="BF192" s="139" t="n">
        <f aca="false">VLOOKUP($BE$10:$BE$369,$BS$7:$BU$18,2)</f>
        <v>662.9805</v>
      </c>
      <c r="BG192" s="140" t="n">
        <f aca="false">VLOOKUP($BE$10:$BE$369,$BS$7:$BU$18,3)</f>
        <v>9044.2455</v>
      </c>
      <c r="BH192" s="141" t="n">
        <f aca="false">BF192/BG192</f>
        <v>0.0733041247055932</v>
      </c>
      <c r="BI192" s="36" t="n">
        <f aca="false">BI180</f>
        <v>0.0718</v>
      </c>
      <c r="BJ192" s="36" t="n">
        <f aca="false">BH192/BI192</f>
        <v>1.02094881205562</v>
      </c>
      <c r="BK192" s="31" t="n">
        <v>2.115</v>
      </c>
      <c r="BL192" s="142" t="n">
        <f aca="false">MAX((BJ192*BK192),BK192)</f>
        <v>2.15930673749763</v>
      </c>
    </row>
    <row r="193" customFormat="false" ht="12" hidden="false" customHeight="true" outlineLevel="0" collapsed="false">
      <c r="A193" s="25" t="n">
        <f aca="false">EDATE(A192,1)</f>
        <v>42522</v>
      </c>
      <c r="B193" s="114" t="n">
        <f aca="false">'EO9904.1 floor'!B193</f>
        <v>0</v>
      </c>
      <c r="C193" s="110"/>
      <c r="D193" s="97" t="n">
        <f aca="false">B193+C193</f>
        <v>0</v>
      </c>
      <c r="E193" s="86" t="n">
        <f aca="false">IF(Z193=0,0,IF(AND(Z193=1,$H$3=1),D193*U193,IF($H$3=2,D193,"N/A")))</f>
        <v>0</v>
      </c>
      <c r="F193" s="86" t="n">
        <f aca="false">E193*Y193</f>
        <v>0</v>
      </c>
      <c r="G193" s="98" t="n">
        <f aca="false">VLOOKUP($A193,[1]!Table,MATCH(G$4,[1]!Curves,0))</f>
        <v>5.173</v>
      </c>
      <c r="H193" s="115" t="n">
        <f aca="false">G193</f>
        <v>5.173</v>
      </c>
      <c r="I193" s="116" t="n">
        <f aca="false">BL193</f>
        <v>2.88438521922935</v>
      </c>
      <c r="J193" s="98" t="n">
        <f aca="false">VLOOKUP($A193,[1]!Table,MATCH(J$4,[1]!Curves,0))</f>
        <v>0.013</v>
      </c>
      <c r="K193" s="115" t="n">
        <f aca="false">J193</f>
        <v>0.013</v>
      </c>
      <c r="L193" s="103" t="n">
        <f aca="false">L192</f>
        <v>0</v>
      </c>
      <c r="M193" s="98" t="n">
        <f aca="false">VLOOKUP($A193,[1]!Table,MATCH(M$4,[1]!Curves,0))</f>
        <v>0.01</v>
      </c>
      <c r="N193" s="115" t="n">
        <f aca="false">M193</f>
        <v>0.01</v>
      </c>
      <c r="O193" s="103" t="n">
        <f aca="false">O192</f>
        <v>0</v>
      </c>
      <c r="P193" s="102"/>
      <c r="Q193" s="103" t="n">
        <f aca="false">M193+J193+G193</f>
        <v>5.196</v>
      </c>
      <c r="R193" s="103" t="n">
        <f aca="false">N193+K193+H193</f>
        <v>5.196</v>
      </c>
      <c r="S193" s="103" t="n">
        <f aca="false">O193+L193+I193</f>
        <v>2.88438521922935</v>
      </c>
      <c r="T193" s="102"/>
      <c r="U193" s="37" t="n">
        <f aca="false">A194-A193</f>
        <v>30</v>
      </c>
      <c r="V193" s="104" t="n">
        <f aca="false">CHOOSE(F$3,A194+24,A193)</f>
        <v>42522</v>
      </c>
      <c r="W193" s="37" t="n">
        <f aca="false">V193-C$3</f>
        <v>5592</v>
      </c>
      <c r="X193" s="105" t="n">
        <f aca="false">VLOOKUP($A193,[1]!Table,MATCH(X$4,[1]!Curves,0))</f>
        <v>0.062751419500727</v>
      </c>
      <c r="Y193" s="106" t="n">
        <f aca="false">1/(1+CHOOSE(F$3,(X194+($K$3/10000))/2,(X193+($K$3/10000))/2))^(2*W193/365.25)</f>
        <v>0.388304926012666</v>
      </c>
      <c r="Z193" s="37" t="n">
        <f aca="false">IF(AND(mthbeg&lt;=A193,mthend&gt;=A193),1,0)</f>
        <v>0</v>
      </c>
      <c r="AA193" s="37" t="n">
        <f aca="false">U193*Z193</f>
        <v>0</v>
      </c>
      <c r="AC193" s="90" t="n">
        <f aca="false">F193*G193</f>
        <v>0</v>
      </c>
      <c r="AD193" s="90" t="n">
        <f aca="false">$F193*H193</f>
        <v>0</v>
      </c>
      <c r="AE193" s="90" t="n">
        <f aca="false">$F193*I193</f>
        <v>0</v>
      </c>
      <c r="AF193" s="90" t="n">
        <f aca="false">$F193*J193</f>
        <v>0</v>
      </c>
      <c r="AG193" s="90" t="n">
        <f aca="false">$F193*K193</f>
        <v>0</v>
      </c>
      <c r="AH193" s="90" t="n">
        <f aca="false">$F193*L193</f>
        <v>0</v>
      </c>
      <c r="AI193" s="90" t="n">
        <f aca="false">$F193*M193</f>
        <v>0</v>
      </c>
      <c r="AJ193" s="90" t="n">
        <f aca="false">$F193*N193</f>
        <v>0</v>
      </c>
      <c r="AK193" s="90" t="n">
        <f aca="false">F193*O193</f>
        <v>0</v>
      </c>
      <c r="AL193" s="94"/>
      <c r="AM193" s="90" t="n">
        <f aca="false">-CHOOSE($G$3,AC193-AE193,AE193-AC193)</f>
        <v>-0</v>
      </c>
      <c r="AN193" s="90" t="n">
        <f aca="false">-CHOOSE($G$3,AF193-AH193,AH193-AF193)</f>
        <v>-0</v>
      </c>
      <c r="AO193" s="90" t="n">
        <f aca="false">-CHOOSE($G$3,AI193-AL193,AK193-AI193)</f>
        <v>-0</v>
      </c>
      <c r="AP193" s="107" t="n">
        <f aca="false">SUM(AM193:AO193)</f>
        <v>0</v>
      </c>
      <c r="AR193" s="90" t="n">
        <f aca="false">-CHOOSE($G$3,AD193-AC193,AC193-AD193)</f>
        <v>-0</v>
      </c>
      <c r="AS193" s="90" t="n">
        <f aca="false">-CHOOSE($G$3,AG193-AF193,AF193-AG193)</f>
        <v>-0</v>
      </c>
      <c r="AT193" s="90" t="n">
        <f aca="false">-CHOOSE($G$3,AJ193-AI193,AI193-AJ193:AJ194)</f>
        <v>-0</v>
      </c>
      <c r="AU193" s="107" t="n">
        <f aca="false">AR193+AS193+AT193</f>
        <v>-0</v>
      </c>
      <c r="AV193" s="107"/>
      <c r="AW193" s="91" t="n">
        <f aca="false">AU193+AP193</f>
        <v>0</v>
      </c>
      <c r="AY193" s="91" t="n">
        <f aca="false">AK193+AH193+AE193</f>
        <v>0</v>
      </c>
      <c r="AZ193" s="113"/>
      <c r="BA193" s="118" t="n">
        <f aca="false">'EO9904.1'!AW193</f>
        <v>0</v>
      </c>
      <c r="BB193" s="118" t="n">
        <f aca="false">AW193-BA193</f>
        <v>0</v>
      </c>
      <c r="BC193" s="108"/>
      <c r="BD193" s="138" t="n">
        <f aca="false">A193</f>
        <v>42522</v>
      </c>
      <c r="BE193" s="119" t="n">
        <f aca="false">MONTH(BD193)</f>
        <v>6</v>
      </c>
      <c r="BF193" s="139" t="n">
        <f aca="false">VLOOKUP($BE$10:$BE$369,$BS$7:$BU$18,2)</f>
        <v>1052.6425</v>
      </c>
      <c r="BG193" s="140" t="n">
        <f aca="false">VLOOKUP($BE$10:$BE$369,$BS$7:$BU$18,3)</f>
        <v>10765.1195</v>
      </c>
      <c r="BH193" s="141" t="n">
        <f aca="false">BF193/BG193</f>
        <v>0.097782704595151</v>
      </c>
      <c r="BI193" s="36" t="n">
        <f aca="false">BI181</f>
        <v>0.0717</v>
      </c>
      <c r="BJ193" s="36" t="n">
        <f aca="false">BH193/BI193</f>
        <v>1.36377551736612</v>
      </c>
      <c r="BK193" s="31" t="n">
        <v>2.115</v>
      </c>
      <c r="BL193" s="142" t="n">
        <f aca="false">MAX((BJ193*BK193),BK193)</f>
        <v>2.88438521922935</v>
      </c>
    </row>
    <row r="194" customFormat="false" ht="12" hidden="false" customHeight="true" outlineLevel="0" collapsed="false">
      <c r="A194" s="25" t="n">
        <f aca="false">EDATE(A193,1)</f>
        <v>42552</v>
      </c>
      <c r="B194" s="114" t="n">
        <f aca="false">'EO9904.1 floor'!B194</f>
        <v>0</v>
      </c>
      <c r="C194" s="110"/>
      <c r="D194" s="97" t="n">
        <f aca="false">B194+C194</f>
        <v>0</v>
      </c>
      <c r="E194" s="86" t="n">
        <f aca="false">IF(Z194=0,0,IF(AND(Z194=1,$H$3=1),D194*U194,IF($H$3=2,D194,"N/A")))</f>
        <v>0</v>
      </c>
      <c r="F194" s="86" t="n">
        <f aca="false">E194*Y194</f>
        <v>0</v>
      </c>
      <c r="G194" s="98" t="n">
        <f aca="false">VLOOKUP($A194,[1]!Table,MATCH(G$4,[1]!Curves,0))</f>
        <v>5.194</v>
      </c>
      <c r="H194" s="115" t="n">
        <f aca="false">G194</f>
        <v>5.194</v>
      </c>
      <c r="I194" s="116" t="n">
        <f aca="false">BL194</f>
        <v>2.115</v>
      </c>
      <c r="J194" s="98" t="n">
        <f aca="false">VLOOKUP($A194,[1]!Table,MATCH(J$4,[1]!Curves,0))</f>
        <v>0.013</v>
      </c>
      <c r="K194" s="115" t="n">
        <f aca="false">J194</f>
        <v>0.013</v>
      </c>
      <c r="L194" s="103" t="n">
        <f aca="false">L193</f>
        <v>0</v>
      </c>
      <c r="M194" s="98" t="n">
        <f aca="false">VLOOKUP($A194,[1]!Table,MATCH(M$4,[1]!Curves,0))</f>
        <v>0.01</v>
      </c>
      <c r="N194" s="115" t="n">
        <f aca="false">M194</f>
        <v>0.01</v>
      </c>
      <c r="O194" s="103" t="n">
        <f aca="false">O193</f>
        <v>0</v>
      </c>
      <c r="P194" s="102"/>
      <c r="Q194" s="103" t="n">
        <f aca="false">M194+J194+G194</f>
        <v>5.217</v>
      </c>
      <c r="R194" s="103" t="n">
        <f aca="false">N194+K194+H194</f>
        <v>5.217</v>
      </c>
      <c r="S194" s="103" t="n">
        <f aca="false">O194+L194+I194</f>
        <v>2.115</v>
      </c>
      <c r="T194" s="102"/>
      <c r="U194" s="37" t="n">
        <f aca="false">A195-A194</f>
        <v>31</v>
      </c>
      <c r="V194" s="104" t="n">
        <f aca="false">CHOOSE(F$3,A195+24,A194)</f>
        <v>42552</v>
      </c>
      <c r="W194" s="37" t="n">
        <f aca="false">V194-C$3</f>
        <v>5622</v>
      </c>
      <c r="X194" s="105" t="n">
        <f aca="false">VLOOKUP($A194,[1]!Table,MATCH(X$4,[1]!Curves,0))</f>
        <v>0.062779277101379</v>
      </c>
      <c r="Y194" s="106" t="n">
        <f aca="false">1/(1+CHOOSE(F$3,(X195+($K$3/10000))/2,(X194+($K$3/10000))/2))^(2*W194/365.25)</f>
        <v>0.386178718696091</v>
      </c>
      <c r="Z194" s="37" t="n">
        <f aca="false">IF(AND(mthbeg&lt;=A194,mthend&gt;=A194),1,0)</f>
        <v>0</v>
      </c>
      <c r="AA194" s="37" t="n">
        <f aca="false">U194*Z194</f>
        <v>0</v>
      </c>
      <c r="AC194" s="90" t="n">
        <f aca="false">F194*G194</f>
        <v>0</v>
      </c>
      <c r="AD194" s="90" t="n">
        <f aca="false">$F194*H194</f>
        <v>0</v>
      </c>
      <c r="AE194" s="90" t="n">
        <f aca="false">$F194*I194</f>
        <v>0</v>
      </c>
      <c r="AF194" s="90" t="n">
        <f aca="false">$F194*J194</f>
        <v>0</v>
      </c>
      <c r="AG194" s="90" t="n">
        <f aca="false">$F194*K194</f>
        <v>0</v>
      </c>
      <c r="AH194" s="90" t="n">
        <f aca="false">$F194*L194</f>
        <v>0</v>
      </c>
      <c r="AI194" s="90" t="n">
        <f aca="false">$F194*M194</f>
        <v>0</v>
      </c>
      <c r="AJ194" s="90" t="n">
        <f aca="false">$F194*N194</f>
        <v>0</v>
      </c>
      <c r="AK194" s="90" t="n">
        <f aca="false">F194*O194</f>
        <v>0</v>
      </c>
      <c r="AL194" s="94"/>
      <c r="AM194" s="90" t="n">
        <f aca="false">-CHOOSE($G$3,AC194-AE194,AE194-AC194)</f>
        <v>-0</v>
      </c>
      <c r="AN194" s="90" t="n">
        <f aca="false">-CHOOSE($G$3,AF194-AH194,AH194-AF194)</f>
        <v>-0</v>
      </c>
      <c r="AO194" s="90" t="n">
        <f aca="false">-CHOOSE($G$3,AI194-AL194,AK194-AI194)</f>
        <v>-0</v>
      </c>
      <c r="AP194" s="107" t="n">
        <f aca="false">SUM(AM194:AO194)</f>
        <v>0</v>
      </c>
      <c r="AR194" s="90" t="n">
        <f aca="false">-CHOOSE($G$3,AD194-AC194,AC194-AD194)</f>
        <v>-0</v>
      </c>
      <c r="AS194" s="90" t="n">
        <f aca="false">-CHOOSE($G$3,AG194-AF194,AF194-AG194)</f>
        <v>-0</v>
      </c>
      <c r="AT194" s="90" t="n">
        <f aca="false">-CHOOSE($G$3,AJ194-AI194,AI194-AJ194:AJ195)</f>
        <v>-0</v>
      </c>
      <c r="AU194" s="107" t="n">
        <f aca="false">AR194+AS194+AT194</f>
        <v>-0</v>
      </c>
      <c r="AV194" s="107"/>
      <c r="AW194" s="91" t="n">
        <f aca="false">AU194+AP194</f>
        <v>0</v>
      </c>
      <c r="AY194" s="91" t="n">
        <f aca="false">AK194+AH194+AE194</f>
        <v>0</v>
      </c>
      <c r="AZ194" s="113"/>
      <c r="BA194" s="118" t="n">
        <f aca="false">'EO9904.1'!AW194</f>
        <v>0</v>
      </c>
      <c r="BB194" s="118" t="n">
        <f aca="false">AW194-BA194</f>
        <v>0</v>
      </c>
      <c r="BC194" s="108"/>
      <c r="BD194" s="138" t="n">
        <f aca="false">A194</f>
        <v>42552</v>
      </c>
      <c r="BE194" s="119" t="n">
        <f aca="false">MONTH(BD194)</f>
        <v>7</v>
      </c>
      <c r="BF194" s="139" t="n">
        <f aca="false">VLOOKUP($BE$10:$BE$369,$BS$7:$BU$18,2)</f>
        <v>1079.384</v>
      </c>
      <c r="BG194" s="140" t="n">
        <f aca="false">VLOOKUP($BE$10:$BE$369,$BS$7:$BU$18,3)</f>
        <v>11147.0035</v>
      </c>
      <c r="BH194" s="141" t="n">
        <f aca="false">BF194/BG194</f>
        <v>0.0968317629038154</v>
      </c>
      <c r="BI194" s="36" t="n">
        <f aca="false">BI182</f>
        <v>0.0981</v>
      </c>
      <c r="BJ194" s="36" t="n">
        <f aca="false">BH194/BI194</f>
        <v>0.987071996980789</v>
      </c>
      <c r="BK194" s="31" t="n">
        <v>2.115</v>
      </c>
      <c r="BL194" s="142" t="n">
        <f aca="false">MAX((BJ194*BK194),BK194)</f>
        <v>2.115</v>
      </c>
    </row>
    <row r="195" customFormat="false" ht="12" hidden="false" customHeight="true" outlineLevel="0" collapsed="false">
      <c r="A195" s="25" t="n">
        <f aca="false">EDATE(A194,1)</f>
        <v>42583</v>
      </c>
      <c r="B195" s="114" t="n">
        <f aca="false">'EO9904.1 floor'!B195</f>
        <v>0</v>
      </c>
      <c r="C195" s="110"/>
      <c r="D195" s="97" t="n">
        <f aca="false">B195+C195</f>
        <v>0</v>
      </c>
      <c r="E195" s="86" t="n">
        <f aca="false">IF(Z195=0,0,IF(AND(Z195=1,$H$3=1),D195*U195,IF($H$3=2,D195,"N/A")))</f>
        <v>0</v>
      </c>
      <c r="F195" s="86" t="n">
        <f aca="false">E195*Y195</f>
        <v>0</v>
      </c>
      <c r="G195" s="98" t="n">
        <f aca="false">VLOOKUP($A195,[1]!Table,MATCH(G$4,[1]!Curves,0))</f>
        <v>5.218</v>
      </c>
      <c r="H195" s="115" t="n">
        <f aca="false">G195</f>
        <v>5.218</v>
      </c>
      <c r="I195" s="116" t="n">
        <f aca="false">BL195</f>
        <v>2.115</v>
      </c>
      <c r="J195" s="98" t="n">
        <f aca="false">VLOOKUP($A195,[1]!Table,MATCH(J$4,[1]!Curves,0))</f>
        <v>0.013</v>
      </c>
      <c r="K195" s="115" t="n">
        <f aca="false">J195</f>
        <v>0.013</v>
      </c>
      <c r="L195" s="103" t="n">
        <f aca="false">L194</f>
        <v>0</v>
      </c>
      <c r="M195" s="98" t="n">
        <f aca="false">VLOOKUP($A195,[1]!Table,MATCH(M$4,[1]!Curves,0))</f>
        <v>0.01</v>
      </c>
      <c r="N195" s="115" t="n">
        <f aca="false">M195</f>
        <v>0.01</v>
      </c>
      <c r="O195" s="103" t="n">
        <f aca="false">O194</f>
        <v>0</v>
      </c>
      <c r="P195" s="102"/>
      <c r="Q195" s="103" t="n">
        <f aca="false">M195+J195+G195</f>
        <v>5.241</v>
      </c>
      <c r="R195" s="103" t="n">
        <f aca="false">N195+K195+H195</f>
        <v>5.241</v>
      </c>
      <c r="S195" s="103" t="n">
        <f aca="false">O195+L195+I195</f>
        <v>2.115</v>
      </c>
      <c r="T195" s="102"/>
      <c r="U195" s="37" t="n">
        <f aca="false">A196-A195</f>
        <v>31</v>
      </c>
      <c r="V195" s="104" t="n">
        <f aca="false">CHOOSE(F$3,A196+24,A195)</f>
        <v>42583</v>
      </c>
      <c r="W195" s="37" t="n">
        <f aca="false">V195-C$3</f>
        <v>5653</v>
      </c>
      <c r="X195" s="105" t="n">
        <f aca="false">VLOOKUP($A195,[1]!Table,MATCH(X$4,[1]!Curves,0))</f>
        <v>0.062808063288989</v>
      </c>
      <c r="Y195" s="106" t="n">
        <f aca="false">1/(1+CHOOSE(F$3,(X196+($K$3/10000))/2,(X195+($K$3/10000))/2))^(2*W195/365.25)</f>
        <v>0.383992080309214</v>
      </c>
      <c r="Z195" s="37" t="n">
        <f aca="false">IF(AND(mthbeg&lt;=A195,mthend&gt;=A195),1,0)</f>
        <v>0</v>
      </c>
      <c r="AA195" s="37" t="n">
        <f aca="false">U195*Z195</f>
        <v>0</v>
      </c>
      <c r="AC195" s="90" t="n">
        <f aca="false">F195*G195</f>
        <v>0</v>
      </c>
      <c r="AD195" s="90" t="n">
        <f aca="false">$F195*H195</f>
        <v>0</v>
      </c>
      <c r="AE195" s="90" t="n">
        <f aca="false">$F195*I195</f>
        <v>0</v>
      </c>
      <c r="AF195" s="90" t="n">
        <f aca="false">$F195*J195</f>
        <v>0</v>
      </c>
      <c r="AG195" s="90" t="n">
        <f aca="false">$F195*K195</f>
        <v>0</v>
      </c>
      <c r="AH195" s="90" t="n">
        <f aca="false">$F195*L195</f>
        <v>0</v>
      </c>
      <c r="AI195" s="90" t="n">
        <f aca="false">$F195*M195</f>
        <v>0</v>
      </c>
      <c r="AJ195" s="90" t="n">
        <f aca="false">$F195*N195</f>
        <v>0</v>
      </c>
      <c r="AK195" s="90" t="n">
        <f aca="false">F195*O195</f>
        <v>0</v>
      </c>
      <c r="AL195" s="94"/>
      <c r="AM195" s="90" t="n">
        <f aca="false">-CHOOSE($G$3,AC195-AE195,AE195-AC195)</f>
        <v>-0</v>
      </c>
      <c r="AN195" s="90" t="n">
        <f aca="false">-CHOOSE($G$3,AF195-AH195,AH195-AF195)</f>
        <v>-0</v>
      </c>
      <c r="AO195" s="90" t="n">
        <f aca="false">-CHOOSE($G$3,AI195-AL195,AK195-AI195)</f>
        <v>-0</v>
      </c>
      <c r="AP195" s="107" t="n">
        <f aca="false">SUM(AM195:AO195)</f>
        <v>0</v>
      </c>
      <c r="AR195" s="90" t="n">
        <f aca="false">-CHOOSE($G$3,AD195-AC195,AC195-AD195)</f>
        <v>-0</v>
      </c>
      <c r="AS195" s="90" t="n">
        <f aca="false">-CHOOSE($G$3,AG195-AF195,AF195-AG195)</f>
        <v>-0</v>
      </c>
      <c r="AT195" s="90" t="n">
        <f aca="false">-CHOOSE($G$3,AJ195-AI195,AI195-AJ195:AJ196)</f>
        <v>-0</v>
      </c>
      <c r="AU195" s="107" t="n">
        <f aca="false">AR195+AS195+AT195</f>
        <v>-0</v>
      </c>
      <c r="AV195" s="107"/>
      <c r="AW195" s="91" t="n">
        <f aca="false">AU195+AP195</f>
        <v>0</v>
      </c>
      <c r="AY195" s="91" t="n">
        <f aca="false">AK195+AH195+AE195</f>
        <v>0</v>
      </c>
      <c r="AZ195" s="113"/>
      <c r="BA195" s="118" t="n">
        <f aca="false">'EO9904.1'!AW195</f>
        <v>0</v>
      </c>
      <c r="BB195" s="118" t="n">
        <f aca="false">AW195-BA195</f>
        <v>0</v>
      </c>
      <c r="BC195" s="108"/>
      <c r="BD195" s="138" t="n">
        <f aca="false">A195</f>
        <v>42583</v>
      </c>
      <c r="BE195" s="119" t="n">
        <f aca="false">MONTH(BD195)</f>
        <v>8</v>
      </c>
      <c r="BF195" s="139" t="n">
        <f aca="false">VLOOKUP($BE$10:$BE$369,$BS$7:$BU$18,2)</f>
        <v>1109.031</v>
      </c>
      <c r="BG195" s="140" t="n">
        <f aca="false">VLOOKUP($BE$10:$BE$369,$BS$7:$BU$18,3)</f>
        <v>11486.346</v>
      </c>
      <c r="BH195" s="141" t="n">
        <f aca="false">BF195/BG195</f>
        <v>0.096552115006809</v>
      </c>
      <c r="BI195" s="36" t="n">
        <f aca="false">BI183</f>
        <v>0.0991</v>
      </c>
      <c r="BJ195" s="36" t="n">
        <f aca="false">BH195/BI195</f>
        <v>0.974289757889091</v>
      </c>
      <c r="BK195" s="31" t="n">
        <v>2.115</v>
      </c>
      <c r="BL195" s="142" t="n">
        <f aca="false">MAX((BJ195*BK195),BK195)</f>
        <v>2.115</v>
      </c>
    </row>
    <row r="196" customFormat="false" ht="12" hidden="false" customHeight="true" outlineLevel="0" collapsed="false">
      <c r="A196" s="25" t="n">
        <f aca="false">EDATE(A195,1)</f>
        <v>42614</v>
      </c>
      <c r="B196" s="114" t="n">
        <f aca="false">'EO9904.1 floor'!B196</f>
        <v>0</v>
      </c>
      <c r="C196" s="110"/>
      <c r="D196" s="97" t="n">
        <f aca="false">B196+C196</f>
        <v>0</v>
      </c>
      <c r="E196" s="86" t="n">
        <f aca="false">IF(Z196=0,0,IF(AND(Z196=1,$H$3=1),D196*U196,IF($H$3=2,D196,"N/A")))</f>
        <v>0</v>
      </c>
      <c r="F196" s="86" t="n">
        <f aca="false">E196*Y196</f>
        <v>0</v>
      </c>
      <c r="G196" s="98" t="n">
        <f aca="false">VLOOKUP($A196,[1]!Table,MATCH(G$4,[1]!Curves,0))</f>
        <v>5.228</v>
      </c>
      <c r="H196" s="115" t="n">
        <f aca="false">G196</f>
        <v>5.228</v>
      </c>
      <c r="I196" s="116" t="n">
        <f aca="false">BL196</f>
        <v>2.115</v>
      </c>
      <c r="J196" s="98" t="n">
        <f aca="false">VLOOKUP($A196,[1]!Table,MATCH(J$4,[1]!Curves,0))</f>
        <v>0.013</v>
      </c>
      <c r="K196" s="115" t="n">
        <f aca="false">J196</f>
        <v>0.013</v>
      </c>
      <c r="L196" s="103" t="n">
        <f aca="false">L195</f>
        <v>0</v>
      </c>
      <c r="M196" s="98" t="n">
        <f aca="false">VLOOKUP($A196,[1]!Table,MATCH(M$4,[1]!Curves,0))</f>
        <v>0.01</v>
      </c>
      <c r="N196" s="115" t="n">
        <f aca="false">M196</f>
        <v>0.01</v>
      </c>
      <c r="O196" s="103" t="n">
        <f aca="false">O195</f>
        <v>0</v>
      </c>
      <c r="P196" s="102"/>
      <c r="Q196" s="103" t="n">
        <f aca="false">M196+J196+G196</f>
        <v>5.251</v>
      </c>
      <c r="R196" s="103" t="n">
        <f aca="false">N196+K196+H196</f>
        <v>5.251</v>
      </c>
      <c r="S196" s="103" t="n">
        <f aca="false">O196+L196+I196</f>
        <v>2.115</v>
      </c>
      <c r="T196" s="102"/>
      <c r="U196" s="37" t="n">
        <f aca="false">A197-A196</f>
        <v>30</v>
      </c>
      <c r="V196" s="104" t="n">
        <f aca="false">CHOOSE(F$3,A197+24,A196)</f>
        <v>42614</v>
      </c>
      <c r="W196" s="37" t="n">
        <f aca="false">V196-C$3</f>
        <v>5684</v>
      </c>
      <c r="X196" s="105" t="n">
        <f aca="false">VLOOKUP($A196,[1]!Table,MATCH(X$4,[1]!Curves,0))</f>
        <v>0.062836849476875</v>
      </c>
      <c r="Y196" s="106" t="n">
        <f aca="false">1/(1+CHOOSE(F$3,(X197+($K$3/10000))/2,(X196+($K$3/10000))/2))^(2*W196/365.25)</f>
        <v>0.381816016614663</v>
      </c>
      <c r="Z196" s="37" t="n">
        <f aca="false">IF(AND(mthbeg&lt;=A196,mthend&gt;=A196),1,0)</f>
        <v>0</v>
      </c>
      <c r="AA196" s="37" t="n">
        <f aca="false">U196*Z196</f>
        <v>0</v>
      </c>
      <c r="AC196" s="90" t="n">
        <f aca="false">F196*G196</f>
        <v>0</v>
      </c>
      <c r="AD196" s="90" t="n">
        <f aca="false">$F196*H196</f>
        <v>0</v>
      </c>
      <c r="AE196" s="90" t="n">
        <f aca="false">$F196*I196</f>
        <v>0</v>
      </c>
      <c r="AF196" s="90" t="n">
        <f aca="false">$F196*J196</f>
        <v>0</v>
      </c>
      <c r="AG196" s="90" t="n">
        <f aca="false">$F196*K196</f>
        <v>0</v>
      </c>
      <c r="AH196" s="90" t="n">
        <f aca="false">$F196*L196</f>
        <v>0</v>
      </c>
      <c r="AI196" s="90" t="n">
        <f aca="false">$F196*M196</f>
        <v>0</v>
      </c>
      <c r="AJ196" s="90" t="n">
        <f aca="false">$F196*N196</f>
        <v>0</v>
      </c>
      <c r="AK196" s="90" t="n">
        <f aca="false">F196*O196</f>
        <v>0</v>
      </c>
      <c r="AL196" s="94"/>
      <c r="AM196" s="90" t="n">
        <f aca="false">-CHOOSE($G$3,AC196-AE196,AE196-AC196)</f>
        <v>-0</v>
      </c>
      <c r="AN196" s="90" t="n">
        <f aca="false">-CHOOSE($G$3,AF196-AH196,AH196-AF196)</f>
        <v>-0</v>
      </c>
      <c r="AO196" s="90" t="n">
        <f aca="false">-CHOOSE($G$3,AI196-AL196,AK196-AI196)</f>
        <v>-0</v>
      </c>
      <c r="AP196" s="107" t="n">
        <f aca="false">SUM(AM196:AO196)</f>
        <v>0</v>
      </c>
      <c r="AR196" s="90" t="n">
        <f aca="false">-CHOOSE($G$3,AD196-AC196,AC196-AD196)</f>
        <v>-0</v>
      </c>
      <c r="AS196" s="90" t="n">
        <f aca="false">-CHOOSE($G$3,AG196-AF196,AF196-AG196)</f>
        <v>-0</v>
      </c>
      <c r="AT196" s="90" t="n">
        <f aca="false">-CHOOSE($G$3,AJ196-AI196,AI196-AJ196:AJ197)</f>
        <v>-0</v>
      </c>
      <c r="AU196" s="107" t="n">
        <f aca="false">AR196+AS196+AT196</f>
        <v>-0</v>
      </c>
      <c r="AV196" s="107"/>
      <c r="AW196" s="91" t="n">
        <f aca="false">AU196+AP196</f>
        <v>0</v>
      </c>
      <c r="AY196" s="91" t="n">
        <f aca="false">AK196+AH196+AE196</f>
        <v>0</v>
      </c>
      <c r="AZ196" s="113"/>
      <c r="BA196" s="118" t="n">
        <f aca="false">'EO9904.1'!AW196</f>
        <v>0</v>
      </c>
      <c r="BB196" s="118" t="n">
        <f aca="false">AW196-BA196</f>
        <v>0</v>
      </c>
      <c r="BC196" s="108"/>
      <c r="BD196" s="138" t="n">
        <f aca="false">A196</f>
        <v>42614</v>
      </c>
      <c r="BE196" s="119" t="n">
        <f aca="false">MONTH(BD196)</f>
        <v>9</v>
      </c>
      <c r="BF196" s="139" t="n">
        <f aca="false">VLOOKUP($BE$10:$BE$369,$BS$7:$BU$18,2)</f>
        <v>998.16</v>
      </c>
      <c r="BG196" s="140" t="n">
        <f aca="false">VLOOKUP($BE$10:$BE$369,$BS$7:$BU$18,3)</f>
        <v>10141.4155</v>
      </c>
      <c r="BH196" s="141" t="n">
        <f aca="false">BF196/BG196</f>
        <v>0.0984241302409905</v>
      </c>
      <c r="BI196" s="36" t="n">
        <f aca="false">BI184</f>
        <v>0.1009</v>
      </c>
      <c r="BJ196" s="36" t="n">
        <f aca="false">BH196/BI196</f>
        <v>0.975462143121809</v>
      </c>
      <c r="BK196" s="31" t="n">
        <v>2.115</v>
      </c>
      <c r="BL196" s="142" t="n">
        <f aca="false">MAX((BJ196*BK196),BK196)</f>
        <v>2.115</v>
      </c>
    </row>
    <row r="197" customFormat="false" ht="12" hidden="false" customHeight="true" outlineLevel="0" collapsed="false">
      <c r="A197" s="25" t="n">
        <f aca="false">EDATE(A196,1)</f>
        <v>42644</v>
      </c>
      <c r="B197" s="114" t="n">
        <f aca="false">'EO9904.1 floor'!B197</f>
        <v>0</v>
      </c>
      <c r="C197" s="110"/>
      <c r="D197" s="97" t="n">
        <f aca="false">B197+C197</f>
        <v>0</v>
      </c>
      <c r="E197" s="86" t="n">
        <f aca="false">IF(Z197=0,0,IF(AND(Z197=1,$H$3=1),D197*U197,IF($H$3=2,D197,"N/A")))</f>
        <v>0</v>
      </c>
      <c r="F197" s="86" t="n">
        <f aca="false">E197*Y197</f>
        <v>0</v>
      </c>
      <c r="G197" s="98" t="n">
        <f aca="false">VLOOKUP($A197,[1]!Table,MATCH(G$4,[1]!Curves,0))</f>
        <v>5.258</v>
      </c>
      <c r="H197" s="115" t="n">
        <f aca="false">G197</f>
        <v>5.258</v>
      </c>
      <c r="I197" s="116" t="n">
        <f aca="false">BL197</f>
        <v>2.115</v>
      </c>
      <c r="J197" s="98" t="n">
        <f aca="false">VLOOKUP($A197,[1]!Table,MATCH(J$4,[1]!Curves,0))</f>
        <v>0.013</v>
      </c>
      <c r="K197" s="115" t="n">
        <f aca="false">J197</f>
        <v>0.013</v>
      </c>
      <c r="L197" s="103" t="n">
        <f aca="false">L196</f>
        <v>0</v>
      </c>
      <c r="M197" s="98" t="n">
        <f aca="false">VLOOKUP($A197,[1]!Table,MATCH(M$4,[1]!Curves,0))</f>
        <v>0.01</v>
      </c>
      <c r="N197" s="115" t="n">
        <f aca="false">M197</f>
        <v>0.01</v>
      </c>
      <c r="O197" s="103" t="n">
        <f aca="false">O196</f>
        <v>0</v>
      </c>
      <c r="P197" s="102"/>
      <c r="Q197" s="103" t="n">
        <f aca="false">M197+J197+G197</f>
        <v>5.281</v>
      </c>
      <c r="R197" s="103" t="n">
        <f aca="false">N197+K197+H197</f>
        <v>5.281</v>
      </c>
      <c r="S197" s="103" t="n">
        <f aca="false">O197+L197+I197</f>
        <v>2.115</v>
      </c>
      <c r="T197" s="102"/>
      <c r="U197" s="37" t="n">
        <f aca="false">A198-A197</f>
        <v>31</v>
      </c>
      <c r="V197" s="104" t="n">
        <f aca="false">CHOOSE(F$3,A198+24,A197)</f>
        <v>42644</v>
      </c>
      <c r="W197" s="37" t="n">
        <f aca="false">V197-C$3</f>
        <v>5714</v>
      </c>
      <c r="X197" s="105" t="n">
        <f aca="false">VLOOKUP($A197,[1]!Table,MATCH(X$4,[1]!Curves,0))</f>
        <v>0.062864707078316</v>
      </c>
      <c r="Y197" s="106" t="n">
        <f aca="false">1/(1+CHOOSE(F$3,(X198+($K$3/10000))/2,(X197+($K$3/10000))/2))^(2*W197/365.25)</f>
        <v>0.379720179970159</v>
      </c>
      <c r="Z197" s="37" t="n">
        <f aca="false">IF(AND(mthbeg&lt;=A197,mthend&gt;=A197),1,0)</f>
        <v>0</v>
      </c>
      <c r="AA197" s="37" t="n">
        <f aca="false">U197*Z197</f>
        <v>0</v>
      </c>
      <c r="AC197" s="90" t="n">
        <f aca="false">F197*G197</f>
        <v>0</v>
      </c>
      <c r="AD197" s="90" t="n">
        <f aca="false">$F197*H197</f>
        <v>0</v>
      </c>
      <c r="AE197" s="90" t="n">
        <f aca="false">$F197*I197</f>
        <v>0</v>
      </c>
      <c r="AF197" s="90" t="n">
        <f aca="false">$F197*J197</f>
        <v>0</v>
      </c>
      <c r="AG197" s="90" t="n">
        <f aca="false">$F197*K197</f>
        <v>0</v>
      </c>
      <c r="AH197" s="90" t="n">
        <f aca="false">$F197*L197</f>
        <v>0</v>
      </c>
      <c r="AI197" s="90" t="n">
        <f aca="false">$F197*M197</f>
        <v>0</v>
      </c>
      <c r="AJ197" s="90" t="n">
        <f aca="false">$F197*N197</f>
        <v>0</v>
      </c>
      <c r="AK197" s="90" t="n">
        <f aca="false">F197*O197</f>
        <v>0</v>
      </c>
      <c r="AL197" s="94"/>
      <c r="AM197" s="90" t="n">
        <f aca="false">-CHOOSE($G$3,AC197-AE197,AE197-AC197)</f>
        <v>-0</v>
      </c>
      <c r="AN197" s="90" t="n">
        <f aca="false">-CHOOSE($G$3,AF197-AH197,AH197-AF197)</f>
        <v>-0</v>
      </c>
      <c r="AO197" s="90" t="n">
        <f aca="false">-CHOOSE($G$3,AI197-AL197,AK197-AI197)</f>
        <v>-0</v>
      </c>
      <c r="AP197" s="107" t="n">
        <f aca="false">SUM(AM197:AO197)</f>
        <v>0</v>
      </c>
      <c r="AR197" s="90" t="n">
        <f aca="false">-CHOOSE($G$3,AD197-AC197,AC197-AD197)</f>
        <v>-0</v>
      </c>
      <c r="AS197" s="90" t="n">
        <f aca="false">-CHOOSE($G$3,AG197-AF197,AF197-AG197)</f>
        <v>-0</v>
      </c>
      <c r="AT197" s="90" t="n">
        <f aca="false">-CHOOSE($G$3,AJ197-AI197,AI197-AJ197:AJ198)</f>
        <v>-0</v>
      </c>
      <c r="AU197" s="107" t="n">
        <f aca="false">AR197+AS197+AT197</f>
        <v>-0</v>
      </c>
      <c r="AV197" s="107"/>
      <c r="AW197" s="91" t="n">
        <f aca="false">AU197+AP197</f>
        <v>0</v>
      </c>
      <c r="AY197" s="91" t="n">
        <f aca="false">AK197+AH197+AE197</f>
        <v>0</v>
      </c>
      <c r="AZ197" s="113"/>
      <c r="BA197" s="118" t="n">
        <f aca="false">'EO9904.1'!AW197</f>
        <v>0</v>
      </c>
      <c r="BB197" s="118" t="n">
        <f aca="false">AW197-BA197</f>
        <v>0</v>
      </c>
      <c r="BC197" s="108"/>
      <c r="BD197" s="138" t="n">
        <f aca="false">A197</f>
        <v>42644</v>
      </c>
      <c r="BE197" s="119" t="n">
        <f aca="false">MONTH(BD197)</f>
        <v>10</v>
      </c>
      <c r="BF197" s="139" t="n">
        <f aca="false">VLOOKUP($BE$10:$BE$369,$BS$7:$BU$18,2)</f>
        <v>697.9385</v>
      </c>
      <c r="BG197" s="140" t="n">
        <f aca="false">VLOOKUP($BE$10:$BE$369,$BS$7:$BU$18,3)</f>
        <v>9529.3095</v>
      </c>
      <c r="BH197" s="141" t="n">
        <f aca="false">BF197/BG197</f>
        <v>0.0732412458636169</v>
      </c>
      <c r="BI197" s="36" t="n">
        <f aca="false">BI185</f>
        <v>0.1035</v>
      </c>
      <c r="BJ197" s="36" t="n">
        <f aca="false">BH197/BI197</f>
        <v>0.707644887571178</v>
      </c>
      <c r="BK197" s="31" t="n">
        <v>2.115</v>
      </c>
      <c r="BL197" s="142" t="n">
        <f aca="false">MAX((BJ197*BK197),BK197)</f>
        <v>2.115</v>
      </c>
    </row>
    <row r="198" customFormat="false" ht="12" hidden="false" customHeight="true" outlineLevel="0" collapsed="false">
      <c r="A198" s="25" t="n">
        <f aca="false">EDATE(A197,1)</f>
        <v>42675</v>
      </c>
      <c r="B198" s="114" t="n">
        <f aca="false">'EO9904.1 floor'!B198</f>
        <v>0</v>
      </c>
      <c r="C198" s="110"/>
      <c r="D198" s="97" t="n">
        <f aca="false">B198+C198</f>
        <v>0</v>
      </c>
      <c r="E198" s="86" t="n">
        <f aca="false">IF(Z198=0,0,IF(AND(Z198=1,$H$3=1),D198*U198,IF($H$3=2,D198,"N/A")))</f>
        <v>0</v>
      </c>
      <c r="F198" s="86" t="n">
        <f aca="false">E198*Y198</f>
        <v>0</v>
      </c>
      <c r="G198" s="98" t="n">
        <f aca="false">VLOOKUP($A198,[1]!Table,MATCH(G$4,[1]!Curves,0))</f>
        <v>5.398</v>
      </c>
      <c r="H198" s="115" t="n">
        <f aca="false">G198</f>
        <v>5.398</v>
      </c>
      <c r="I198" s="116" t="n">
        <f aca="false">BL198</f>
        <v>2.115</v>
      </c>
      <c r="J198" s="98" t="n">
        <f aca="false">VLOOKUP($A198,[1]!Table,MATCH(J$4,[1]!Curves,0))</f>
        <v>0.0235</v>
      </c>
      <c r="K198" s="115" t="n">
        <f aca="false">J198</f>
        <v>0.0235</v>
      </c>
      <c r="L198" s="103" t="n">
        <f aca="false">L197</f>
        <v>0</v>
      </c>
      <c r="M198" s="98" t="n">
        <f aca="false">VLOOKUP($A198,[1]!Table,MATCH(M$4,[1]!Curves,0))</f>
        <v>0.015</v>
      </c>
      <c r="N198" s="115" t="n">
        <f aca="false">M198</f>
        <v>0.015</v>
      </c>
      <c r="O198" s="103" t="n">
        <f aca="false">O197</f>
        <v>0</v>
      </c>
      <c r="P198" s="102"/>
      <c r="Q198" s="103" t="n">
        <f aca="false">M198+J198+G198</f>
        <v>5.4365</v>
      </c>
      <c r="R198" s="103" t="n">
        <f aca="false">N198+K198+H198</f>
        <v>5.4365</v>
      </c>
      <c r="S198" s="103" t="n">
        <f aca="false">O198+L198+I198</f>
        <v>2.115</v>
      </c>
      <c r="T198" s="102"/>
      <c r="U198" s="37" t="n">
        <f aca="false">A199-A198</f>
        <v>30</v>
      </c>
      <c r="V198" s="104" t="n">
        <f aca="false">CHOOSE(F$3,A199+24,A198)</f>
        <v>42675</v>
      </c>
      <c r="W198" s="37" t="n">
        <f aca="false">V198-C$3</f>
        <v>5745</v>
      </c>
      <c r="X198" s="105" t="n">
        <f aca="false">VLOOKUP($A198,[1]!Table,MATCH(X$4,[1]!Curves,0))</f>
        <v>0.062893493266742</v>
      </c>
      <c r="Y198" s="106" t="n">
        <f aca="false">1/(1+CHOOSE(F$3,(X199+($K$3/10000))/2,(X198+($K$3/10000))/2))^(2*W198/365.25)</f>
        <v>0.377564809699334</v>
      </c>
      <c r="Z198" s="37" t="n">
        <f aca="false">IF(AND(mthbeg&lt;=A198,mthend&gt;=A198),1,0)</f>
        <v>0</v>
      </c>
      <c r="AA198" s="37" t="n">
        <f aca="false">U198*Z198</f>
        <v>0</v>
      </c>
      <c r="AC198" s="90" t="n">
        <f aca="false">F198*G198</f>
        <v>0</v>
      </c>
      <c r="AD198" s="90" t="n">
        <f aca="false">$F198*H198</f>
        <v>0</v>
      </c>
      <c r="AE198" s="90" t="n">
        <f aca="false">$F198*I198</f>
        <v>0</v>
      </c>
      <c r="AF198" s="90" t="n">
        <f aca="false">$F198*J198</f>
        <v>0</v>
      </c>
      <c r="AG198" s="90" t="n">
        <f aca="false">$F198*K198</f>
        <v>0</v>
      </c>
      <c r="AH198" s="90" t="n">
        <f aca="false">$F198*L198</f>
        <v>0</v>
      </c>
      <c r="AI198" s="90" t="n">
        <f aca="false">$F198*M198</f>
        <v>0</v>
      </c>
      <c r="AJ198" s="90" t="n">
        <f aca="false">$F198*N198</f>
        <v>0</v>
      </c>
      <c r="AK198" s="90" t="n">
        <f aca="false">F198*O198</f>
        <v>0</v>
      </c>
      <c r="AL198" s="94"/>
      <c r="AM198" s="90" t="n">
        <f aca="false">-CHOOSE($G$3,AC198-AE198,AE198-AC198)</f>
        <v>-0</v>
      </c>
      <c r="AN198" s="90" t="n">
        <f aca="false">-CHOOSE($G$3,AF198-AH198,AH198-AF198)</f>
        <v>-0</v>
      </c>
      <c r="AO198" s="90" t="n">
        <f aca="false">-CHOOSE($G$3,AI198-AL198,AK198-AI198)</f>
        <v>-0</v>
      </c>
      <c r="AP198" s="107" t="n">
        <f aca="false">SUM(AM198:AO198)</f>
        <v>0</v>
      </c>
      <c r="AR198" s="90" t="n">
        <f aca="false">-CHOOSE($G$3,AD198-AC198,AC198-AD198)</f>
        <v>-0</v>
      </c>
      <c r="AS198" s="90" t="n">
        <f aca="false">-CHOOSE($G$3,AG198-AF198,AF198-AG198)</f>
        <v>-0</v>
      </c>
      <c r="AT198" s="90" t="n">
        <f aca="false">-CHOOSE($G$3,AJ198-AI198,AI198-AJ198:AJ199)</f>
        <v>-0</v>
      </c>
      <c r="AU198" s="107" t="n">
        <f aca="false">AR198+AS198+AT198</f>
        <v>-0</v>
      </c>
      <c r="AV198" s="107"/>
      <c r="AW198" s="91" t="n">
        <f aca="false">AU198+AP198</f>
        <v>0</v>
      </c>
      <c r="AY198" s="91" t="n">
        <f aca="false">AK198+AH198+AE198</f>
        <v>0</v>
      </c>
      <c r="AZ198" s="113"/>
      <c r="BA198" s="118" t="n">
        <f aca="false">'EO9904.1'!AW198</f>
        <v>0</v>
      </c>
      <c r="BB198" s="118" t="n">
        <f aca="false">AW198-BA198</f>
        <v>0</v>
      </c>
      <c r="BC198" s="108"/>
      <c r="BD198" s="138" t="n">
        <f aca="false">A198</f>
        <v>42675</v>
      </c>
      <c r="BE198" s="119" t="n">
        <f aca="false">MONTH(BD198)</f>
        <v>11</v>
      </c>
      <c r="BF198" s="139" t="n">
        <f aca="false">VLOOKUP($BE$10:$BE$369,$BS$7:$BU$18,2)</f>
        <v>632.9505</v>
      </c>
      <c r="BG198" s="140" t="n">
        <f aca="false">VLOOKUP($BE$10:$BE$369,$BS$7:$BU$18,3)</f>
        <v>8729.326</v>
      </c>
      <c r="BH198" s="141" t="n">
        <f aca="false">BF198/BG198</f>
        <v>0.0725085189853146</v>
      </c>
      <c r="BI198" s="36" t="n">
        <f aca="false">BI186</f>
        <v>0.0778</v>
      </c>
      <c r="BJ198" s="36" t="n">
        <f aca="false">BH198/BI198</f>
        <v>0.931986105209699</v>
      </c>
      <c r="BK198" s="31" t="n">
        <v>2.115</v>
      </c>
      <c r="BL198" s="142" t="n">
        <f aca="false">MAX((BJ198*BK198),BK198)</f>
        <v>2.115</v>
      </c>
    </row>
    <row r="199" customFormat="false" ht="12" hidden="false" customHeight="true" outlineLevel="0" collapsed="false">
      <c r="A199" s="25" t="n">
        <f aca="false">EDATE(A198,1)</f>
        <v>42705</v>
      </c>
      <c r="B199" s="114" t="n">
        <f aca="false">'EO9904.1 floor'!B199</f>
        <v>0</v>
      </c>
      <c r="C199" s="110"/>
      <c r="D199" s="97" t="n">
        <f aca="false">B199+C199</f>
        <v>0</v>
      </c>
      <c r="E199" s="86" t="n">
        <f aca="false">IF(Z199=0,0,IF(AND(Z199=1,$H$3=1),D199*U199,IF($H$3=2,D199,"N/A")))</f>
        <v>0</v>
      </c>
      <c r="F199" s="86" t="n">
        <f aca="false">E199*Y199</f>
        <v>0</v>
      </c>
      <c r="G199" s="98" t="n">
        <f aca="false">VLOOKUP($A199,[1]!Table,MATCH(G$4,[1]!Curves,0))</f>
        <v>5.538</v>
      </c>
      <c r="H199" s="115" t="n">
        <f aca="false">G199</f>
        <v>5.538</v>
      </c>
      <c r="I199" s="116" t="n">
        <f aca="false">BL199</f>
        <v>2.115</v>
      </c>
      <c r="J199" s="98" t="n">
        <f aca="false">VLOOKUP($A199,[1]!Table,MATCH(J$4,[1]!Curves,0))</f>
        <v>0.0235</v>
      </c>
      <c r="K199" s="115" t="n">
        <f aca="false">J199</f>
        <v>0.0235</v>
      </c>
      <c r="L199" s="103" t="n">
        <f aca="false">L198</f>
        <v>0</v>
      </c>
      <c r="M199" s="98" t="n">
        <f aca="false">VLOOKUP($A199,[1]!Table,MATCH(M$4,[1]!Curves,0))</f>
        <v>0.015</v>
      </c>
      <c r="N199" s="115" t="n">
        <f aca="false">M199</f>
        <v>0.015</v>
      </c>
      <c r="O199" s="103" t="n">
        <f aca="false">O198</f>
        <v>0</v>
      </c>
      <c r="P199" s="102"/>
      <c r="Q199" s="103" t="n">
        <f aca="false">M199+J199+G199</f>
        <v>5.5765</v>
      </c>
      <c r="R199" s="103" t="n">
        <f aca="false">N199+K199+H199</f>
        <v>5.5765</v>
      </c>
      <c r="S199" s="103" t="n">
        <f aca="false">O199+L199+I199</f>
        <v>2.115</v>
      </c>
      <c r="T199" s="102"/>
      <c r="U199" s="37" t="n">
        <f aca="false">A200-A199</f>
        <v>31</v>
      </c>
      <c r="V199" s="104" t="n">
        <f aca="false">CHOOSE(F$3,A200+24,A199)</f>
        <v>42705</v>
      </c>
      <c r="W199" s="37" t="n">
        <f aca="false">V199-C$3</f>
        <v>5775</v>
      </c>
      <c r="X199" s="105" t="n">
        <f aca="false">VLOOKUP($A199,[1]!Table,MATCH(X$4,[1]!Curves,0))</f>
        <v>0.062921350868707</v>
      </c>
      <c r="Y199" s="106" t="n">
        <f aca="false">1/(1+CHOOSE(F$3,(X200+($K$3/10000))/2,(X199+($K$3/10000))/2))^(2*W199/365.25)</f>
        <v>0.375488925418325</v>
      </c>
      <c r="Z199" s="37" t="n">
        <f aca="false">IF(AND(mthbeg&lt;=A199,mthend&gt;=A199),1,0)</f>
        <v>0</v>
      </c>
      <c r="AA199" s="37" t="n">
        <f aca="false">U199*Z199</f>
        <v>0</v>
      </c>
      <c r="AC199" s="90" t="n">
        <f aca="false">F199*G199</f>
        <v>0</v>
      </c>
      <c r="AD199" s="90" t="n">
        <f aca="false">$F199*H199</f>
        <v>0</v>
      </c>
      <c r="AE199" s="90" t="n">
        <f aca="false">$F199*I199</f>
        <v>0</v>
      </c>
      <c r="AF199" s="90" t="n">
        <f aca="false">$F199*J199</f>
        <v>0</v>
      </c>
      <c r="AG199" s="90" t="n">
        <f aca="false">$F199*K199</f>
        <v>0</v>
      </c>
      <c r="AH199" s="90" t="n">
        <f aca="false">$F199*L199</f>
        <v>0</v>
      </c>
      <c r="AI199" s="90" t="n">
        <f aca="false">$F199*M199</f>
        <v>0</v>
      </c>
      <c r="AJ199" s="90" t="n">
        <f aca="false">$F199*N199</f>
        <v>0</v>
      </c>
      <c r="AK199" s="90" t="n">
        <f aca="false">F199*O199</f>
        <v>0</v>
      </c>
      <c r="AL199" s="94"/>
      <c r="AM199" s="90" t="n">
        <f aca="false">-CHOOSE($G$3,AC199-AE199,AE199-AC199)</f>
        <v>-0</v>
      </c>
      <c r="AN199" s="90" t="n">
        <f aca="false">-CHOOSE($G$3,AF199-AH199,AH199-AF199)</f>
        <v>-0</v>
      </c>
      <c r="AO199" s="90" t="n">
        <f aca="false">-CHOOSE($G$3,AI199-AL199,AK199-AI199)</f>
        <v>-0</v>
      </c>
      <c r="AP199" s="107" t="n">
        <f aca="false">SUM(AM199:AO199)</f>
        <v>0</v>
      </c>
      <c r="AR199" s="90" t="n">
        <f aca="false">-CHOOSE($G$3,AD199-AC199,AC199-AD199)</f>
        <v>-0</v>
      </c>
      <c r="AS199" s="90" t="n">
        <f aca="false">-CHOOSE($G$3,AG199-AF199,AF199-AG199)</f>
        <v>-0</v>
      </c>
      <c r="AT199" s="90" t="n">
        <f aca="false">-CHOOSE($G$3,AJ199-AI199,AI199-AJ199:AJ200)</f>
        <v>-0</v>
      </c>
      <c r="AU199" s="107" t="n">
        <f aca="false">AR199+AS199+AT199</f>
        <v>-0</v>
      </c>
      <c r="AV199" s="107"/>
      <c r="AW199" s="91" t="n">
        <f aca="false">AU199+AP199</f>
        <v>0</v>
      </c>
      <c r="AY199" s="91" t="n">
        <f aca="false">AK199+AH199+AE199</f>
        <v>0</v>
      </c>
      <c r="AZ199" s="113"/>
      <c r="BA199" s="118" t="n">
        <f aca="false">'EO9904.1'!AW199</f>
        <v>0</v>
      </c>
      <c r="BB199" s="118" t="n">
        <f aca="false">AW199-BA199</f>
        <v>0</v>
      </c>
      <c r="BC199" s="108"/>
      <c r="BD199" s="138" t="n">
        <f aca="false">A199</f>
        <v>42705</v>
      </c>
      <c r="BE199" s="119" t="n">
        <f aca="false">MONTH(BD199)</f>
        <v>12</v>
      </c>
      <c r="BF199" s="139" t="n">
        <f aca="false">VLOOKUP($BE$10:$BE$369,$BS$7:$BU$18,2)</f>
        <v>668.964</v>
      </c>
      <c r="BG199" s="140" t="n">
        <f aca="false">VLOOKUP($BE$10:$BE$369,$BS$7:$BU$18,3)</f>
        <v>9251.2415</v>
      </c>
      <c r="BH199" s="141" t="n">
        <f aca="false">BF199/BG199</f>
        <v>0.0723107271602411</v>
      </c>
      <c r="BI199" s="36" t="n">
        <f aca="false">BI187</f>
        <v>0.0779</v>
      </c>
      <c r="BJ199" s="36" t="n">
        <f aca="false">BH199/BI199</f>
        <v>0.928250669579475</v>
      </c>
      <c r="BK199" s="31" t="n">
        <v>2.115</v>
      </c>
      <c r="BL199" s="142" t="n">
        <f aca="false">MAX((BJ199*BK199),BK199)</f>
        <v>2.115</v>
      </c>
    </row>
    <row r="200" customFormat="false" ht="12" hidden="false" customHeight="true" outlineLevel="0" collapsed="false">
      <c r="A200" s="25" t="n">
        <f aca="false">EDATE(A199,1)</f>
        <v>42736</v>
      </c>
      <c r="B200" s="114" t="n">
        <f aca="false">'EO9904.1 floor'!B200</f>
        <v>0</v>
      </c>
      <c r="C200" s="110"/>
      <c r="D200" s="97" t="n">
        <f aca="false">B200+C200</f>
        <v>0</v>
      </c>
      <c r="E200" s="86" t="n">
        <f aca="false">IF(Z200=0,0,IF(AND(Z200=1,$H$3=1),D200*U200,IF($H$3=2,D200,"N/A")))</f>
        <v>0</v>
      </c>
      <c r="F200" s="86" t="n">
        <f aca="false">E200*Y200</f>
        <v>0</v>
      </c>
      <c r="G200" s="98" t="n">
        <f aca="false">VLOOKUP($A200,[1]!Table,MATCH(G$4,[1]!Curves,0))</f>
        <v>5.638</v>
      </c>
      <c r="H200" s="115" t="n">
        <f aca="false">G200</f>
        <v>5.638</v>
      </c>
      <c r="I200" s="116" t="n">
        <f aca="false">BL200</f>
        <v>2.115</v>
      </c>
      <c r="J200" s="98" t="n">
        <f aca="false">VLOOKUP($A200,[1]!Table,MATCH(J$4,[1]!Curves,0))</f>
        <v>0.0235</v>
      </c>
      <c r="K200" s="115" t="n">
        <f aca="false">J200</f>
        <v>0.0235</v>
      </c>
      <c r="L200" s="103" t="n">
        <f aca="false">L199</f>
        <v>0</v>
      </c>
      <c r="M200" s="98" t="n">
        <f aca="false">VLOOKUP($A200,[1]!Table,MATCH(M$4,[1]!Curves,0))</f>
        <v>0.015</v>
      </c>
      <c r="N200" s="115" t="n">
        <f aca="false">M200</f>
        <v>0.015</v>
      </c>
      <c r="O200" s="103" t="n">
        <f aca="false">O199</f>
        <v>0</v>
      </c>
      <c r="P200" s="102"/>
      <c r="Q200" s="103" t="n">
        <f aca="false">M200+J200+G200</f>
        <v>5.6765</v>
      </c>
      <c r="R200" s="103" t="n">
        <f aca="false">N200+K200+H200</f>
        <v>5.6765</v>
      </c>
      <c r="S200" s="103" t="n">
        <f aca="false">O200+L200+I200</f>
        <v>2.115</v>
      </c>
      <c r="T200" s="102"/>
      <c r="U200" s="37" t="n">
        <f aca="false">A201-A200</f>
        <v>31</v>
      </c>
      <c r="V200" s="104" t="n">
        <f aca="false">CHOOSE(F$3,A201+24,A200)</f>
        <v>42736</v>
      </c>
      <c r="W200" s="37" t="n">
        <f aca="false">V200-C$3</f>
        <v>5806</v>
      </c>
      <c r="X200" s="105" t="n">
        <f aca="false">VLOOKUP($A200,[1]!Table,MATCH(X$4,[1]!Curves,0))</f>
        <v>0.062950137057674</v>
      </c>
      <c r="Y200" s="106" t="n">
        <f aca="false">1/(1+CHOOSE(F$3,(X201+($K$3/10000))/2,(X200+($K$3/10000))/2))^(2*W200/365.25)</f>
        <v>0.373354096749754</v>
      </c>
      <c r="Z200" s="37" t="n">
        <f aca="false">IF(AND(mthbeg&lt;=A200,mthend&gt;=A200),1,0)</f>
        <v>0</v>
      </c>
      <c r="AA200" s="37" t="n">
        <f aca="false">U200*Z200</f>
        <v>0</v>
      </c>
      <c r="AC200" s="90" t="n">
        <f aca="false">F200*G200</f>
        <v>0</v>
      </c>
      <c r="AD200" s="90" t="n">
        <f aca="false">$F200*H200</f>
        <v>0</v>
      </c>
      <c r="AE200" s="90" t="n">
        <f aca="false">$F200*I200</f>
        <v>0</v>
      </c>
      <c r="AF200" s="90" t="n">
        <f aca="false">$F200*J200</f>
        <v>0</v>
      </c>
      <c r="AG200" s="90" t="n">
        <f aca="false">$F200*K200</f>
        <v>0</v>
      </c>
      <c r="AH200" s="90" t="n">
        <f aca="false">$F200*L200</f>
        <v>0</v>
      </c>
      <c r="AI200" s="90" t="n">
        <f aca="false">$F200*M200</f>
        <v>0</v>
      </c>
      <c r="AJ200" s="90" t="n">
        <f aca="false">$F200*N200</f>
        <v>0</v>
      </c>
      <c r="AK200" s="90" t="n">
        <f aca="false">F200*O200</f>
        <v>0</v>
      </c>
      <c r="AL200" s="94"/>
      <c r="AM200" s="90" t="n">
        <f aca="false">-CHOOSE($G$3,AC200-AE200,AE200-AC200)</f>
        <v>-0</v>
      </c>
      <c r="AN200" s="90" t="n">
        <f aca="false">-CHOOSE($G$3,AF200-AH200,AH200-AF200)</f>
        <v>-0</v>
      </c>
      <c r="AO200" s="90" t="n">
        <f aca="false">-CHOOSE($G$3,AI200-AL200,AK200-AI200)</f>
        <v>-0</v>
      </c>
      <c r="AP200" s="107" t="n">
        <f aca="false">SUM(AM200:AO200)</f>
        <v>0</v>
      </c>
      <c r="AR200" s="90" t="n">
        <f aca="false">-CHOOSE($G$3,AD200-AC200,AC200-AD200)</f>
        <v>-0</v>
      </c>
      <c r="AS200" s="90" t="n">
        <f aca="false">-CHOOSE($G$3,AG200-AF200,AF200-AG200)</f>
        <v>-0</v>
      </c>
      <c r="AT200" s="90" t="n">
        <f aca="false">-CHOOSE($G$3,AJ200-AI200,AI200-AJ200:AJ201)</f>
        <v>-0</v>
      </c>
      <c r="AU200" s="107" t="n">
        <f aca="false">AR200+AS200+AT200</f>
        <v>-0</v>
      </c>
      <c r="AV200" s="107"/>
      <c r="AW200" s="91" t="n">
        <f aca="false">AU200+AP200</f>
        <v>0</v>
      </c>
      <c r="AY200" s="91" t="n">
        <f aca="false">AK200+AH200+AE200</f>
        <v>0</v>
      </c>
      <c r="AZ200" s="113"/>
      <c r="BA200" s="118" t="n">
        <f aca="false">'EO9904.1'!AW200</f>
        <v>0</v>
      </c>
      <c r="BB200" s="118" t="n">
        <f aca="false">AW200-BA200</f>
        <v>0</v>
      </c>
      <c r="BC200" s="108"/>
      <c r="BD200" s="138" t="n">
        <f aca="false">A200</f>
        <v>42736</v>
      </c>
      <c r="BE200" s="119" t="n">
        <f aca="false">MONTH(BD200)</f>
        <v>1</v>
      </c>
      <c r="BF200" s="139" t="n">
        <f aca="false">VLOOKUP($BE$10:$BE$369,$BS$7:$BU$18,2)</f>
        <v>682.4905</v>
      </c>
      <c r="BG200" s="140" t="n">
        <f aca="false">VLOOKUP($BE$10:$BE$369,$BS$7:$BU$18,3)</f>
        <v>9457.078</v>
      </c>
      <c r="BH200" s="141" t="n">
        <f aca="false">BF200/BG200</f>
        <v>0.0721671641071375</v>
      </c>
      <c r="BI200" s="36" t="n">
        <f aca="false">BI188</f>
        <v>0.0779</v>
      </c>
      <c r="BJ200" s="36" t="n">
        <f aca="false">BH200/BI200</f>
        <v>0.926407754905488</v>
      </c>
      <c r="BK200" s="31" t="n">
        <v>2.115</v>
      </c>
      <c r="BL200" s="142" t="n">
        <f aca="false">MAX((BJ200*BK200),BK200)</f>
        <v>2.115</v>
      </c>
    </row>
    <row r="201" customFormat="false" ht="12" hidden="false" customHeight="true" outlineLevel="0" collapsed="false">
      <c r="A201" s="25" t="n">
        <f aca="false">EDATE(A200,1)</f>
        <v>42767</v>
      </c>
      <c r="B201" s="114" t="n">
        <f aca="false">'EO9904.1 floor'!B201</f>
        <v>0</v>
      </c>
      <c r="C201" s="110"/>
      <c r="D201" s="97" t="n">
        <f aca="false">B201+C201</f>
        <v>0</v>
      </c>
      <c r="E201" s="86" t="n">
        <f aca="false">IF(Z201=0,0,IF(AND(Z201=1,$H$3=1),D201*U201,IF($H$3=2,D201,"N/A")))</f>
        <v>0</v>
      </c>
      <c r="F201" s="86" t="n">
        <f aca="false">E201*Y201</f>
        <v>0</v>
      </c>
      <c r="G201" s="98" t="n">
        <f aca="false">VLOOKUP($A201,[1]!Table,MATCH(G$4,[1]!Curves,0))</f>
        <v>5.518</v>
      </c>
      <c r="H201" s="115" t="n">
        <f aca="false">G201</f>
        <v>5.518</v>
      </c>
      <c r="I201" s="116" t="n">
        <f aca="false">BL201</f>
        <v>2.26151966918453</v>
      </c>
      <c r="J201" s="98" t="n">
        <f aca="false">VLOOKUP($A201,[1]!Table,MATCH(J$4,[1]!Curves,0))</f>
        <v>0.0235</v>
      </c>
      <c r="K201" s="115" t="n">
        <f aca="false">J201</f>
        <v>0.0235</v>
      </c>
      <c r="L201" s="103" t="n">
        <f aca="false">L200</f>
        <v>0</v>
      </c>
      <c r="M201" s="98" t="n">
        <f aca="false">VLOOKUP($A201,[1]!Table,MATCH(M$4,[1]!Curves,0))</f>
        <v>0.015</v>
      </c>
      <c r="N201" s="115" t="n">
        <f aca="false">M201</f>
        <v>0.015</v>
      </c>
      <c r="O201" s="103" t="n">
        <f aca="false">O200</f>
        <v>0</v>
      </c>
      <c r="P201" s="102"/>
      <c r="Q201" s="103" t="n">
        <f aca="false">M201+J201+G201</f>
        <v>5.5565</v>
      </c>
      <c r="R201" s="103" t="n">
        <f aca="false">N201+K201+H201</f>
        <v>5.5565</v>
      </c>
      <c r="S201" s="103" t="n">
        <f aca="false">O201+L201+I201</f>
        <v>2.26151966918453</v>
      </c>
      <c r="T201" s="102"/>
      <c r="U201" s="37" t="n">
        <f aca="false">A202-A201</f>
        <v>28</v>
      </c>
      <c r="V201" s="104" t="n">
        <f aca="false">CHOOSE(F$3,A202+24,A201)</f>
        <v>42767</v>
      </c>
      <c r="W201" s="37" t="n">
        <f aca="false">V201-C$3</f>
        <v>5837</v>
      </c>
      <c r="X201" s="105" t="n">
        <f aca="false">VLOOKUP($A201,[1]!Table,MATCH(X$4,[1]!Curves,0))</f>
        <v>0.062978923246917</v>
      </c>
      <c r="Y201" s="106" t="n">
        <f aca="false">1/(1+CHOOSE(F$3,(X202+($K$3/10000))/2,(X201+($K$3/10000))/2))^(2*W201/365.25)</f>
        <v>0.371229649254344</v>
      </c>
      <c r="Z201" s="37" t="n">
        <f aca="false">IF(AND(mthbeg&lt;=A201,mthend&gt;=A201),1,0)</f>
        <v>0</v>
      </c>
      <c r="AA201" s="37" t="n">
        <f aca="false">U201*Z201</f>
        <v>0</v>
      </c>
      <c r="AC201" s="90" t="n">
        <f aca="false">F201*G201</f>
        <v>0</v>
      </c>
      <c r="AD201" s="90" t="n">
        <f aca="false">$F201*H201</f>
        <v>0</v>
      </c>
      <c r="AE201" s="90" t="n">
        <f aca="false">$F201*I201</f>
        <v>0</v>
      </c>
      <c r="AF201" s="90" t="n">
        <f aca="false">$F201*J201</f>
        <v>0</v>
      </c>
      <c r="AG201" s="90" t="n">
        <f aca="false">$F201*K201</f>
        <v>0</v>
      </c>
      <c r="AH201" s="90" t="n">
        <f aca="false">$F201*L201</f>
        <v>0</v>
      </c>
      <c r="AI201" s="90" t="n">
        <f aca="false">$F201*M201</f>
        <v>0</v>
      </c>
      <c r="AJ201" s="90" t="n">
        <f aca="false">$F201*N201</f>
        <v>0</v>
      </c>
      <c r="AK201" s="90" t="n">
        <f aca="false">F201*O201</f>
        <v>0</v>
      </c>
      <c r="AL201" s="94"/>
      <c r="AM201" s="90" t="n">
        <f aca="false">-CHOOSE($G$3,AC201-AE201,AE201-AC201)</f>
        <v>-0</v>
      </c>
      <c r="AN201" s="90" t="n">
        <f aca="false">-CHOOSE($G$3,AF201-AH201,AH201-AF201)</f>
        <v>-0</v>
      </c>
      <c r="AO201" s="90" t="n">
        <f aca="false">-CHOOSE($G$3,AI201-AL201,AK201-AI201)</f>
        <v>-0</v>
      </c>
      <c r="AP201" s="107" t="n">
        <f aca="false">SUM(AM201:AO201)</f>
        <v>0</v>
      </c>
      <c r="AR201" s="90" t="n">
        <f aca="false">-CHOOSE($G$3,AD201-AC201,AC201-AD201)</f>
        <v>-0</v>
      </c>
      <c r="AS201" s="90" t="n">
        <f aca="false">-CHOOSE($G$3,AG201-AF201,AF201-AG201)</f>
        <v>-0</v>
      </c>
      <c r="AT201" s="90" t="n">
        <f aca="false">-CHOOSE($G$3,AJ201-AI201,AI201-AJ201:AJ202)</f>
        <v>-0</v>
      </c>
      <c r="AU201" s="107" t="n">
        <f aca="false">AR201+AS201+AT201</f>
        <v>-0</v>
      </c>
      <c r="AV201" s="107"/>
      <c r="AW201" s="91" t="n">
        <f aca="false">AU201+AP201</f>
        <v>0</v>
      </c>
      <c r="AY201" s="91" t="n">
        <f aca="false">AK201+AH201+AE201</f>
        <v>0</v>
      </c>
      <c r="AZ201" s="113"/>
      <c r="BA201" s="118" t="n">
        <f aca="false">'EO9904.1'!AW201</f>
        <v>0</v>
      </c>
      <c r="BB201" s="118" t="n">
        <f aca="false">AW201-BA201</f>
        <v>0</v>
      </c>
      <c r="BC201" s="108"/>
      <c r="BD201" s="138" t="n">
        <f aca="false">A201</f>
        <v>42767</v>
      </c>
      <c r="BE201" s="119" t="n">
        <f aca="false">MONTH(BD201)</f>
        <v>2</v>
      </c>
      <c r="BF201" s="139" t="n">
        <f aca="false">VLOOKUP($BE$10:$BE$369,$BS$7:$BU$18,2)</f>
        <v>627.083</v>
      </c>
      <c r="BG201" s="140" t="n">
        <f aca="false">VLOOKUP($BE$10:$BE$369,$BS$7:$BU$18,3)</f>
        <v>8701.1195</v>
      </c>
      <c r="BH201" s="141" t="n">
        <f aca="false">BF201/BG201</f>
        <v>0.0720692320108924</v>
      </c>
      <c r="BI201" s="36" t="n">
        <f aca="false">BI189</f>
        <v>0.0674</v>
      </c>
      <c r="BJ201" s="36" t="n">
        <f aca="false">BH201/BI201</f>
        <v>1.06927643933075</v>
      </c>
      <c r="BK201" s="31" t="n">
        <v>2.115</v>
      </c>
      <c r="BL201" s="142" t="n">
        <f aca="false">MAX((BJ201*BK201),BK201)</f>
        <v>2.26151966918453</v>
      </c>
    </row>
    <row r="202" customFormat="false" ht="12" hidden="false" customHeight="true" outlineLevel="0" collapsed="false">
      <c r="A202" s="25" t="n">
        <f aca="false">EDATE(A201,1)</f>
        <v>42795</v>
      </c>
      <c r="B202" s="114" t="n">
        <f aca="false">'EO9904.1 floor'!B202</f>
        <v>0</v>
      </c>
      <c r="C202" s="110"/>
      <c r="D202" s="97" t="n">
        <f aca="false">B202+C202</f>
        <v>0</v>
      </c>
      <c r="E202" s="86" t="n">
        <f aca="false">IF(Z202=0,0,IF(AND(Z202=1,$H$3=1),D202*U202,IF($H$3=2,D202,"N/A")))</f>
        <v>0</v>
      </c>
      <c r="F202" s="86" t="n">
        <f aca="false">E202*Y202</f>
        <v>0</v>
      </c>
      <c r="G202" s="98" t="n">
        <f aca="false">VLOOKUP($A202,[1]!Table,MATCH(G$4,[1]!Curves,0))</f>
        <v>5.393</v>
      </c>
      <c r="H202" s="115" t="n">
        <f aca="false">G202</f>
        <v>5.393</v>
      </c>
      <c r="I202" s="116" t="n">
        <f aca="false">BL202</f>
        <v>2.13524532991486</v>
      </c>
      <c r="J202" s="98" t="n">
        <f aca="false">VLOOKUP($A202,[1]!Table,MATCH(J$4,[1]!Curves,0))</f>
        <v>0</v>
      </c>
      <c r="K202" s="115" t="n">
        <f aca="false">J202</f>
        <v>0</v>
      </c>
      <c r="L202" s="103" t="n">
        <f aca="false">L201</f>
        <v>0</v>
      </c>
      <c r="M202" s="98" t="n">
        <f aca="false">VLOOKUP($A202,[1]!Table,MATCH(M$4,[1]!Curves,0))</f>
        <v>0</v>
      </c>
      <c r="N202" s="115" t="n">
        <f aca="false">M202</f>
        <v>0</v>
      </c>
      <c r="O202" s="103" t="n">
        <f aca="false">O201</f>
        <v>0</v>
      </c>
      <c r="P202" s="102"/>
      <c r="Q202" s="103" t="n">
        <f aca="false">M202+J202+G202</f>
        <v>5.393</v>
      </c>
      <c r="R202" s="103" t="n">
        <f aca="false">N202+K202+H202</f>
        <v>5.393</v>
      </c>
      <c r="S202" s="103" t="n">
        <f aca="false">O202+L202+I202</f>
        <v>2.13524532991486</v>
      </c>
      <c r="T202" s="102"/>
      <c r="U202" s="37" t="n">
        <f aca="false">A203-A202</f>
        <v>31</v>
      </c>
      <c r="V202" s="104" t="n">
        <f aca="false">CHOOSE(F$3,A203+24,A202)</f>
        <v>42795</v>
      </c>
      <c r="W202" s="37" t="n">
        <f aca="false">V202-C$3</f>
        <v>5865</v>
      </c>
      <c r="X202" s="105" t="n">
        <f aca="false">VLOOKUP($A202,[1]!Table,MATCH(X$4,[1]!Curves,0))</f>
        <v>0.063004923676147</v>
      </c>
      <c r="Y202" s="106" t="n">
        <f aca="false">1/(1+CHOOSE(F$3,(X203+($K$3/10000))/2,(X202+($K$3/10000))/2))^(2*W202/365.25)</f>
        <v>0.369319683859034</v>
      </c>
      <c r="Z202" s="37" t="n">
        <f aca="false">IF(AND(mthbeg&lt;=A202,mthend&gt;=A202),1,0)</f>
        <v>0</v>
      </c>
      <c r="AA202" s="37" t="n">
        <f aca="false">U202*Z202</f>
        <v>0</v>
      </c>
      <c r="AC202" s="90" t="n">
        <f aca="false">F202*G202</f>
        <v>0</v>
      </c>
      <c r="AD202" s="90" t="n">
        <f aca="false">$F202*H202</f>
        <v>0</v>
      </c>
      <c r="AE202" s="90" t="n">
        <f aca="false">$F202*I202</f>
        <v>0</v>
      </c>
      <c r="AF202" s="90" t="n">
        <f aca="false">$F202*J202</f>
        <v>0</v>
      </c>
      <c r="AG202" s="90" t="n">
        <f aca="false">$F202*K202</f>
        <v>0</v>
      </c>
      <c r="AH202" s="90" t="n">
        <f aca="false">$F202*L202</f>
        <v>0</v>
      </c>
      <c r="AI202" s="90" t="n">
        <f aca="false">$F202*M202</f>
        <v>0</v>
      </c>
      <c r="AJ202" s="90" t="n">
        <f aca="false">$F202*N202</f>
        <v>0</v>
      </c>
      <c r="AK202" s="90" t="n">
        <f aca="false">F202*O202</f>
        <v>0</v>
      </c>
      <c r="AL202" s="94"/>
      <c r="AM202" s="90" t="n">
        <f aca="false">-CHOOSE($G$3,AC202-AE202,AE202-AC202)</f>
        <v>-0</v>
      </c>
      <c r="AN202" s="90" t="n">
        <f aca="false">-CHOOSE($G$3,AF202-AH202,AH202-AF202)</f>
        <v>-0</v>
      </c>
      <c r="AO202" s="90" t="n">
        <f aca="false">-CHOOSE($G$3,AI202-AL202,AK202-AI202)</f>
        <v>-0</v>
      </c>
      <c r="AP202" s="107" t="n">
        <f aca="false">SUM(AM202:AO202)</f>
        <v>0</v>
      </c>
      <c r="AR202" s="90" t="n">
        <f aca="false">-CHOOSE($G$3,AD202-AC202,AC202-AD202)</f>
        <v>-0</v>
      </c>
      <c r="AS202" s="90" t="n">
        <f aca="false">-CHOOSE($G$3,AG202-AF202,AF202-AG202)</f>
        <v>-0</v>
      </c>
      <c r="AT202" s="90" t="n">
        <f aca="false">-CHOOSE($G$3,AJ202-AI202,AI202-AJ202:AJ203)</f>
        <v>-0</v>
      </c>
      <c r="AU202" s="107" t="n">
        <f aca="false">AR202+AS202+AT202</f>
        <v>-0</v>
      </c>
      <c r="AV202" s="107"/>
      <c r="AW202" s="91" t="n">
        <f aca="false">AU202+AP202</f>
        <v>0</v>
      </c>
      <c r="AY202" s="91" t="n">
        <f aca="false">AK202+AH202+AE202</f>
        <v>0</v>
      </c>
      <c r="AZ202" s="113"/>
      <c r="BA202" s="118" t="n">
        <f aca="false">'EO9904.1'!AW202</f>
        <v>0</v>
      </c>
      <c r="BB202" s="118" t="n">
        <f aca="false">AW202-BA202</f>
        <v>0</v>
      </c>
      <c r="BC202" s="108"/>
      <c r="BD202" s="138" t="n">
        <f aca="false">A202</f>
        <v>42795</v>
      </c>
      <c r="BE202" s="119" t="n">
        <f aca="false">MONTH(BD202)</f>
        <v>3</v>
      </c>
      <c r="BF202" s="139" t="n">
        <f aca="false">VLOOKUP($BE$10:$BE$369,$BS$7:$BU$18,2)</f>
        <v>669.6575</v>
      </c>
      <c r="BG202" s="140" t="n">
        <f aca="false">VLOOKUP($BE$10:$BE$369,$BS$7:$BU$18,3)</f>
        <v>9290.03</v>
      </c>
      <c r="BH202" s="141" t="n">
        <f aca="false">BF202/BG202</f>
        <v>0.0720834593645015</v>
      </c>
      <c r="BI202" s="36" t="n">
        <f aca="false">BI190</f>
        <v>0.0714</v>
      </c>
      <c r="BJ202" s="36" t="n">
        <f aca="false">BH202/BI202</f>
        <v>1.00957226000702</v>
      </c>
      <c r="BK202" s="31" t="n">
        <v>2.115</v>
      </c>
      <c r="BL202" s="142" t="n">
        <f aca="false">MAX((BJ202*BK202),BK202)</f>
        <v>2.13524532991486</v>
      </c>
    </row>
    <row r="203" customFormat="false" ht="12" hidden="false" customHeight="true" outlineLevel="0" collapsed="false">
      <c r="A203" s="25" t="n">
        <f aca="false">EDATE(A202,1)</f>
        <v>42826</v>
      </c>
      <c r="B203" s="114" t="n">
        <f aca="false">'EO9904.1 floor'!B203</f>
        <v>0</v>
      </c>
      <c r="C203" s="110"/>
      <c r="D203" s="97" t="n">
        <f aca="false">B203+C203</f>
        <v>0</v>
      </c>
      <c r="E203" s="86" t="n">
        <f aca="false">IF(Z203=0,0,IF(AND(Z203=1,$H$3=1),D203*U203,IF($H$3=2,D203,"N/A")))</f>
        <v>0</v>
      </c>
      <c r="F203" s="86" t="n">
        <f aca="false">E203*Y203</f>
        <v>0</v>
      </c>
      <c r="G203" s="98" t="n">
        <f aca="false">VLOOKUP($A203,[1]!Table,MATCH(G$4,[1]!Curves,0))</f>
        <v>5.263</v>
      </c>
      <c r="H203" s="115" t="n">
        <f aca="false">G203</f>
        <v>5.263</v>
      </c>
      <c r="I203" s="116" t="n">
        <f aca="false">BL203</f>
        <v>2.115</v>
      </c>
      <c r="J203" s="98" t="n">
        <f aca="false">VLOOKUP($A203,[1]!Table,MATCH(J$4,[1]!Curves,0))</f>
        <v>0</v>
      </c>
      <c r="K203" s="115" t="n">
        <f aca="false">J203</f>
        <v>0</v>
      </c>
      <c r="L203" s="103" t="n">
        <f aca="false">L202</f>
        <v>0</v>
      </c>
      <c r="M203" s="98" t="n">
        <f aca="false">VLOOKUP($A203,[1]!Table,MATCH(M$4,[1]!Curves,0))</f>
        <v>0</v>
      </c>
      <c r="N203" s="115" t="n">
        <f aca="false">M203</f>
        <v>0</v>
      </c>
      <c r="O203" s="103" t="n">
        <f aca="false">O202</f>
        <v>0</v>
      </c>
      <c r="P203" s="102"/>
      <c r="Q203" s="103" t="n">
        <f aca="false">M203+J203+G203</f>
        <v>5.263</v>
      </c>
      <c r="R203" s="103" t="n">
        <f aca="false">N203+K203+H203</f>
        <v>5.263</v>
      </c>
      <c r="S203" s="103" t="n">
        <f aca="false">O203+L203+I203</f>
        <v>2.115</v>
      </c>
      <c r="T203" s="102"/>
      <c r="U203" s="37" t="n">
        <f aca="false">A204-A203</f>
        <v>30</v>
      </c>
      <c r="V203" s="104" t="n">
        <f aca="false">CHOOSE(F$3,A204+24,A203)</f>
        <v>42826</v>
      </c>
      <c r="W203" s="37" t="n">
        <f aca="false">V203-C$3</f>
        <v>5896</v>
      </c>
      <c r="X203" s="105" t="n">
        <f aca="false">VLOOKUP($A203,[1]!Table,MATCH(X$4,[1]!Curves,0))</f>
        <v>0.063033709865912</v>
      </c>
      <c r="Y203" s="106" t="n">
        <f aca="false">1/(1+CHOOSE(F$3,(X204+($K$3/10000))/2,(X203+($K$3/10000))/2))^(2*W203/365.25)</f>
        <v>0.367214886424445</v>
      </c>
      <c r="Z203" s="37" t="n">
        <f aca="false">IF(AND(mthbeg&lt;=A203,mthend&gt;=A203),1,0)</f>
        <v>0</v>
      </c>
      <c r="AA203" s="37" t="n">
        <f aca="false">U203*Z203</f>
        <v>0</v>
      </c>
      <c r="AC203" s="90" t="n">
        <f aca="false">F203*G203</f>
        <v>0</v>
      </c>
      <c r="AD203" s="90" t="n">
        <f aca="false">$F203*H203</f>
        <v>0</v>
      </c>
      <c r="AE203" s="90" t="n">
        <f aca="false">$F203*I203</f>
        <v>0</v>
      </c>
      <c r="AF203" s="90" t="n">
        <f aca="false">$F203*J203</f>
        <v>0</v>
      </c>
      <c r="AG203" s="90" t="n">
        <f aca="false">$F203*K203</f>
        <v>0</v>
      </c>
      <c r="AH203" s="90" t="n">
        <f aca="false">$F203*L203</f>
        <v>0</v>
      </c>
      <c r="AI203" s="90" t="n">
        <f aca="false">$F203*M203</f>
        <v>0</v>
      </c>
      <c r="AJ203" s="90" t="n">
        <f aca="false">$F203*N203</f>
        <v>0</v>
      </c>
      <c r="AK203" s="90" t="n">
        <f aca="false">F203*O203</f>
        <v>0</v>
      </c>
      <c r="AL203" s="94"/>
      <c r="AM203" s="90" t="n">
        <f aca="false">-CHOOSE($G$3,AC203-AE203,AE203-AC203)</f>
        <v>-0</v>
      </c>
      <c r="AN203" s="90" t="n">
        <f aca="false">-CHOOSE($G$3,AF203-AH203,AH203-AF203)</f>
        <v>-0</v>
      </c>
      <c r="AO203" s="90" t="n">
        <f aca="false">-CHOOSE($G$3,AI203-AL203,AK203-AI203)</f>
        <v>-0</v>
      </c>
      <c r="AP203" s="107" t="n">
        <f aca="false">SUM(AM203:AO203)</f>
        <v>0</v>
      </c>
      <c r="AR203" s="90" t="n">
        <f aca="false">-CHOOSE($G$3,AD203-AC203,AC203-AD203)</f>
        <v>-0</v>
      </c>
      <c r="AS203" s="90" t="n">
        <f aca="false">-CHOOSE($G$3,AG203-AF203,AF203-AG203)</f>
        <v>-0</v>
      </c>
      <c r="AT203" s="90" t="n">
        <f aca="false">-CHOOSE($G$3,AJ203-AI203,AI203-AJ203:AJ204)</f>
        <v>-0</v>
      </c>
      <c r="AU203" s="107" t="n">
        <f aca="false">AR203+AS203+AT203</f>
        <v>-0</v>
      </c>
      <c r="AV203" s="107"/>
      <c r="AW203" s="91" t="n">
        <f aca="false">AU203+AP203</f>
        <v>0</v>
      </c>
      <c r="AY203" s="91" t="n">
        <f aca="false">AK203+AH203+AE203</f>
        <v>0</v>
      </c>
      <c r="AZ203" s="113"/>
      <c r="BA203" s="118" t="n">
        <f aca="false">'EO9904.1'!AW203</f>
        <v>0</v>
      </c>
      <c r="BB203" s="118" t="n">
        <f aca="false">AW203-BA203</f>
        <v>0</v>
      </c>
      <c r="BC203" s="108"/>
      <c r="BD203" s="138" t="n">
        <f aca="false">A203</f>
        <v>42826</v>
      </c>
      <c r="BE203" s="119" t="n">
        <f aca="false">MONTH(BD203)</f>
        <v>4</v>
      </c>
      <c r="BF203" s="139" t="n">
        <f aca="false">VLOOKUP($BE$10:$BE$369,$BS$7:$BU$18,2)</f>
        <v>631.2795</v>
      </c>
      <c r="BG203" s="140" t="n">
        <f aca="false">VLOOKUP($BE$10:$BE$369,$BS$7:$BU$18,3)</f>
        <v>8727.106</v>
      </c>
      <c r="BH203" s="141" t="n">
        <f aca="false">BF203/BG203</f>
        <v>0.0723354912842814</v>
      </c>
      <c r="BI203" s="36" t="n">
        <f aca="false">BI191</f>
        <v>0.0749</v>
      </c>
      <c r="BJ203" s="36" t="n">
        <f aca="false">BH203/BI203</f>
        <v>0.965760898321514</v>
      </c>
      <c r="BK203" s="31" t="n">
        <v>2.115</v>
      </c>
      <c r="BL203" s="142" t="n">
        <f aca="false">MAX((BJ203*BK203),BK203)</f>
        <v>2.115</v>
      </c>
    </row>
    <row r="204" customFormat="false" ht="12" hidden="false" customHeight="true" outlineLevel="0" collapsed="false">
      <c r="A204" s="25" t="n">
        <f aca="false">EDATE(A203,1)</f>
        <v>42856</v>
      </c>
      <c r="B204" s="114" t="n">
        <f aca="false">'EO9904.1 floor'!B204</f>
        <v>0</v>
      </c>
      <c r="C204" s="110"/>
      <c r="D204" s="97" t="n">
        <f aca="false">B204+C204</f>
        <v>0</v>
      </c>
      <c r="E204" s="86" t="n">
        <f aca="false">IF(Z204=0,0,IF(AND(Z204=1,$H$3=1),D204*U204,IF($H$3=2,D204,"N/A")))</f>
        <v>0</v>
      </c>
      <c r="F204" s="86" t="n">
        <f aca="false">E204*Y204</f>
        <v>0</v>
      </c>
      <c r="G204" s="98" t="n">
        <f aca="false">VLOOKUP($A204,[1]!Table,MATCH(G$4,[1]!Curves,0))</f>
        <v>5.253</v>
      </c>
      <c r="H204" s="115" t="n">
        <f aca="false">G204</f>
        <v>5.253</v>
      </c>
      <c r="I204" s="116" t="n">
        <f aca="false">BL204</f>
        <v>2.15930673749763</v>
      </c>
      <c r="J204" s="98" t="n">
        <f aca="false">VLOOKUP($A204,[1]!Table,MATCH(J$4,[1]!Curves,0))</f>
        <v>0</v>
      </c>
      <c r="K204" s="115" t="n">
        <f aca="false">J204</f>
        <v>0</v>
      </c>
      <c r="L204" s="103" t="n">
        <f aca="false">L203</f>
        <v>0</v>
      </c>
      <c r="M204" s="98" t="n">
        <f aca="false">VLOOKUP($A204,[1]!Table,MATCH(M$4,[1]!Curves,0))</f>
        <v>0</v>
      </c>
      <c r="N204" s="115" t="n">
        <f aca="false">M204</f>
        <v>0</v>
      </c>
      <c r="O204" s="103" t="n">
        <f aca="false">O203</f>
        <v>0</v>
      </c>
      <c r="P204" s="102"/>
      <c r="Q204" s="103" t="n">
        <f aca="false">M204+J204+G204</f>
        <v>5.253</v>
      </c>
      <c r="R204" s="103" t="n">
        <f aca="false">N204+K204+H204</f>
        <v>5.253</v>
      </c>
      <c r="S204" s="103" t="n">
        <f aca="false">O204+L204+I204</f>
        <v>2.15930673749763</v>
      </c>
      <c r="T204" s="102"/>
      <c r="U204" s="37" t="n">
        <f aca="false">A205-A204</f>
        <v>31</v>
      </c>
      <c r="V204" s="104" t="n">
        <f aca="false">CHOOSE(F$3,A205+24,A204)</f>
        <v>42856</v>
      </c>
      <c r="W204" s="37" t="n">
        <f aca="false">V204-C$3</f>
        <v>5926</v>
      </c>
      <c r="X204" s="105" t="n">
        <f aca="false">VLOOKUP($A204,[1]!Table,MATCH(X$4,[1]!Curves,0))</f>
        <v>0.063061567469173</v>
      </c>
      <c r="Y204" s="106" t="n">
        <f aca="false">1/(1+CHOOSE(F$3,(X205+($K$3/10000))/2,(X204+($K$3/10000))/2))^(2*W204/365.25)</f>
        <v>0.365187762758322</v>
      </c>
      <c r="Z204" s="37" t="n">
        <f aca="false">IF(AND(mthbeg&lt;=A204,mthend&gt;=A204),1,0)</f>
        <v>0</v>
      </c>
      <c r="AA204" s="37" t="n">
        <f aca="false">U204*Z204</f>
        <v>0</v>
      </c>
      <c r="AC204" s="90" t="n">
        <f aca="false">F204*G204</f>
        <v>0</v>
      </c>
      <c r="AD204" s="90" t="n">
        <f aca="false">$F204*H204</f>
        <v>0</v>
      </c>
      <c r="AE204" s="90" t="n">
        <f aca="false">$F204*I204</f>
        <v>0</v>
      </c>
      <c r="AF204" s="90" t="n">
        <f aca="false">$F204*J204</f>
        <v>0</v>
      </c>
      <c r="AG204" s="90" t="n">
        <f aca="false">$F204*K204</f>
        <v>0</v>
      </c>
      <c r="AH204" s="90" t="n">
        <f aca="false">$F204*L204</f>
        <v>0</v>
      </c>
      <c r="AI204" s="90" t="n">
        <f aca="false">$F204*M204</f>
        <v>0</v>
      </c>
      <c r="AJ204" s="90" t="n">
        <f aca="false">$F204*N204</f>
        <v>0</v>
      </c>
      <c r="AK204" s="90" t="n">
        <f aca="false">F204*O204</f>
        <v>0</v>
      </c>
      <c r="AL204" s="94"/>
      <c r="AM204" s="90" t="n">
        <f aca="false">-CHOOSE($G$3,AC204-AE204,AE204-AC204)</f>
        <v>-0</v>
      </c>
      <c r="AN204" s="90" t="n">
        <f aca="false">-CHOOSE($G$3,AF204-AH204,AH204-AF204)</f>
        <v>-0</v>
      </c>
      <c r="AO204" s="90" t="n">
        <f aca="false">-CHOOSE($G$3,AI204-AL204,AK204-AI204)</f>
        <v>-0</v>
      </c>
      <c r="AP204" s="107" t="n">
        <f aca="false">SUM(AM204:AO204)</f>
        <v>0</v>
      </c>
      <c r="AR204" s="90" t="n">
        <f aca="false">-CHOOSE($G$3,AD204-AC204,AC204-AD204)</f>
        <v>-0</v>
      </c>
      <c r="AS204" s="90" t="n">
        <f aca="false">-CHOOSE($G$3,AG204-AF204,AF204-AG204)</f>
        <v>-0</v>
      </c>
      <c r="AT204" s="90" t="n">
        <f aca="false">-CHOOSE($G$3,AJ204-AI204,AI204-AJ204:AJ205)</f>
        <v>-0</v>
      </c>
      <c r="AU204" s="107" t="n">
        <f aca="false">AR204+AS204+AT204</f>
        <v>-0</v>
      </c>
      <c r="AV204" s="107"/>
      <c r="AW204" s="91" t="n">
        <f aca="false">AU204+AP204</f>
        <v>0</v>
      </c>
      <c r="AY204" s="91" t="n">
        <f aca="false">AK204+AH204+AE204</f>
        <v>0</v>
      </c>
      <c r="AZ204" s="113"/>
      <c r="BA204" s="118" t="n">
        <f aca="false">'EO9904.1'!AW204</f>
        <v>0</v>
      </c>
      <c r="BB204" s="118" t="n">
        <f aca="false">AW204-BA204</f>
        <v>0</v>
      </c>
      <c r="BC204" s="108"/>
      <c r="BD204" s="138" t="n">
        <f aca="false">A204</f>
        <v>42856</v>
      </c>
      <c r="BE204" s="119" t="n">
        <f aca="false">MONTH(BD204)</f>
        <v>5</v>
      </c>
      <c r="BF204" s="139" t="n">
        <f aca="false">VLOOKUP($BE$10:$BE$369,$BS$7:$BU$18,2)</f>
        <v>662.9805</v>
      </c>
      <c r="BG204" s="140" t="n">
        <f aca="false">VLOOKUP($BE$10:$BE$369,$BS$7:$BU$18,3)</f>
        <v>9044.2455</v>
      </c>
      <c r="BH204" s="141" t="n">
        <f aca="false">BF204/BG204</f>
        <v>0.0733041247055932</v>
      </c>
      <c r="BI204" s="36" t="n">
        <f aca="false">BI192</f>
        <v>0.0718</v>
      </c>
      <c r="BJ204" s="36" t="n">
        <f aca="false">BH204/BI204</f>
        <v>1.02094881205562</v>
      </c>
      <c r="BK204" s="31" t="n">
        <v>2.115</v>
      </c>
      <c r="BL204" s="142" t="n">
        <f aca="false">MAX((BJ204*BK204),BK204)</f>
        <v>2.15930673749763</v>
      </c>
    </row>
    <row r="205" customFormat="false" ht="12" hidden="false" customHeight="true" outlineLevel="0" collapsed="false">
      <c r="A205" s="25" t="n">
        <f aca="false">EDATE(A204,1)</f>
        <v>42887</v>
      </c>
      <c r="B205" s="114" t="n">
        <f aca="false">'EO9904.1 floor'!B205</f>
        <v>0</v>
      </c>
      <c r="C205" s="110"/>
      <c r="D205" s="97" t="n">
        <f aca="false">B205+C205</f>
        <v>0</v>
      </c>
      <c r="E205" s="86" t="n">
        <f aca="false">IF(Z205=0,0,IF(AND(Z205=1,$H$3=1),D205*U205,IF($H$3=2,D205,"N/A")))</f>
        <v>0</v>
      </c>
      <c r="F205" s="86" t="n">
        <f aca="false">E205*Y205</f>
        <v>0</v>
      </c>
      <c r="G205" s="98" t="n">
        <f aca="false">VLOOKUP($A205,[1]!Table,MATCH(G$4,[1]!Curves,0))</f>
        <v>5.273</v>
      </c>
      <c r="H205" s="115" t="n">
        <f aca="false">G205</f>
        <v>5.273</v>
      </c>
      <c r="I205" s="116" t="n">
        <f aca="false">BL205</f>
        <v>2.88438521922935</v>
      </c>
      <c r="J205" s="98" t="n">
        <f aca="false">VLOOKUP($A205,[1]!Table,MATCH(J$4,[1]!Curves,0))</f>
        <v>0</v>
      </c>
      <c r="K205" s="115" t="n">
        <f aca="false">J205</f>
        <v>0</v>
      </c>
      <c r="L205" s="103" t="n">
        <f aca="false">L204</f>
        <v>0</v>
      </c>
      <c r="M205" s="98" t="n">
        <f aca="false">VLOOKUP($A205,[1]!Table,MATCH(M$4,[1]!Curves,0))</f>
        <v>0</v>
      </c>
      <c r="N205" s="115" t="n">
        <f aca="false">M205</f>
        <v>0</v>
      </c>
      <c r="O205" s="103" t="n">
        <f aca="false">O204</f>
        <v>0</v>
      </c>
      <c r="P205" s="102"/>
      <c r="Q205" s="103" t="n">
        <f aca="false">M205+J205+G205</f>
        <v>5.273</v>
      </c>
      <c r="R205" s="103" t="n">
        <f aca="false">N205+K205+H205</f>
        <v>5.273</v>
      </c>
      <c r="S205" s="103" t="n">
        <f aca="false">O205+L205+I205</f>
        <v>2.88438521922935</v>
      </c>
      <c r="T205" s="102"/>
      <c r="U205" s="37" t="n">
        <f aca="false">A206-A205</f>
        <v>30</v>
      </c>
      <c r="V205" s="104" t="n">
        <f aca="false">CHOOSE(F$3,A206+24,A205)</f>
        <v>42887</v>
      </c>
      <c r="W205" s="37" t="n">
        <f aca="false">V205-C$3</f>
        <v>5957</v>
      </c>
      <c r="X205" s="105" t="n">
        <f aca="false">VLOOKUP($A205,[1]!Table,MATCH(X$4,[1]!Curves,0))</f>
        <v>0.063090353659479</v>
      </c>
      <c r="Y205" s="106" t="n">
        <f aca="false">1/(1+CHOOSE(F$3,(X206+($K$3/10000))/2,(X205+($K$3/10000))/2))^(2*W205/365.25)</f>
        <v>0.363103133546189</v>
      </c>
      <c r="Z205" s="37" t="n">
        <f aca="false">IF(AND(mthbeg&lt;=A205,mthend&gt;=A205),1,0)</f>
        <v>0</v>
      </c>
      <c r="AA205" s="37" t="n">
        <f aca="false">U205*Z205</f>
        <v>0</v>
      </c>
      <c r="AC205" s="90" t="n">
        <f aca="false">F205*G205</f>
        <v>0</v>
      </c>
      <c r="AD205" s="90" t="n">
        <f aca="false">$F205*H205</f>
        <v>0</v>
      </c>
      <c r="AE205" s="90" t="n">
        <f aca="false">$F205*I205</f>
        <v>0</v>
      </c>
      <c r="AF205" s="90" t="n">
        <f aca="false">$F205*J205</f>
        <v>0</v>
      </c>
      <c r="AG205" s="90" t="n">
        <f aca="false">$F205*K205</f>
        <v>0</v>
      </c>
      <c r="AH205" s="90" t="n">
        <f aca="false">$F205*L205</f>
        <v>0</v>
      </c>
      <c r="AI205" s="90" t="n">
        <f aca="false">$F205*M205</f>
        <v>0</v>
      </c>
      <c r="AJ205" s="90" t="n">
        <f aca="false">$F205*N205</f>
        <v>0</v>
      </c>
      <c r="AK205" s="90" t="n">
        <f aca="false">F205*O205</f>
        <v>0</v>
      </c>
      <c r="AL205" s="94"/>
      <c r="AM205" s="90" t="n">
        <f aca="false">-CHOOSE($G$3,AC205-AE205,AE205-AC205)</f>
        <v>-0</v>
      </c>
      <c r="AN205" s="90" t="n">
        <f aca="false">-CHOOSE($G$3,AF205-AH205,AH205-AF205)</f>
        <v>-0</v>
      </c>
      <c r="AO205" s="90" t="n">
        <f aca="false">-CHOOSE($G$3,AI205-AL205,AK205-AI205)</f>
        <v>-0</v>
      </c>
      <c r="AP205" s="107" t="n">
        <f aca="false">SUM(AM205:AO205)</f>
        <v>0</v>
      </c>
      <c r="AR205" s="90" t="n">
        <f aca="false">-CHOOSE($G$3,AD205-AC205,AC205-AD205)</f>
        <v>-0</v>
      </c>
      <c r="AS205" s="90" t="n">
        <f aca="false">-CHOOSE($G$3,AG205-AF205,AF205-AG205)</f>
        <v>-0</v>
      </c>
      <c r="AT205" s="90" t="n">
        <f aca="false">-CHOOSE($G$3,AJ205-AI205,AI205-AJ205:AJ206)</f>
        <v>-0</v>
      </c>
      <c r="AU205" s="107" t="n">
        <f aca="false">AR205+AS205+AT205</f>
        <v>-0</v>
      </c>
      <c r="AV205" s="107"/>
      <c r="AW205" s="91" t="n">
        <f aca="false">AU205+AP205</f>
        <v>0</v>
      </c>
      <c r="AY205" s="91" t="n">
        <f aca="false">AK205+AH205+AE205</f>
        <v>0</v>
      </c>
      <c r="AZ205" s="113"/>
      <c r="BA205" s="118" t="n">
        <f aca="false">'EO9904.1'!AW205</f>
        <v>0</v>
      </c>
      <c r="BB205" s="118" t="n">
        <f aca="false">AW205-BA205</f>
        <v>0</v>
      </c>
      <c r="BC205" s="108"/>
      <c r="BD205" s="138" t="n">
        <f aca="false">A205</f>
        <v>42887</v>
      </c>
      <c r="BE205" s="119" t="n">
        <f aca="false">MONTH(BD205)</f>
        <v>6</v>
      </c>
      <c r="BF205" s="139" t="n">
        <f aca="false">VLOOKUP($BE$10:$BE$369,$BS$7:$BU$18,2)</f>
        <v>1052.6425</v>
      </c>
      <c r="BG205" s="140" t="n">
        <f aca="false">VLOOKUP($BE$10:$BE$369,$BS$7:$BU$18,3)</f>
        <v>10765.1195</v>
      </c>
      <c r="BH205" s="141" t="n">
        <f aca="false">BF205/BG205</f>
        <v>0.097782704595151</v>
      </c>
      <c r="BI205" s="36" t="n">
        <f aca="false">BI193</f>
        <v>0.0717</v>
      </c>
      <c r="BJ205" s="36" t="n">
        <f aca="false">BH205/BI205</f>
        <v>1.36377551736612</v>
      </c>
      <c r="BK205" s="31" t="n">
        <v>2.115</v>
      </c>
      <c r="BL205" s="142" t="n">
        <f aca="false">MAX((BJ205*BK205),BK205)</f>
        <v>2.88438521922935</v>
      </c>
    </row>
    <row r="206" customFormat="false" ht="12" hidden="false" customHeight="true" outlineLevel="0" collapsed="false">
      <c r="A206" s="25" t="n">
        <f aca="false">EDATE(A205,1)</f>
        <v>42917</v>
      </c>
      <c r="B206" s="114" t="n">
        <f aca="false">'EO9904.1 floor'!B206</f>
        <v>0</v>
      </c>
      <c r="C206" s="110"/>
      <c r="D206" s="97" t="n">
        <f aca="false">B206+C206</f>
        <v>0</v>
      </c>
      <c r="E206" s="86" t="n">
        <f aca="false">IF(Z206=0,0,IF(AND(Z206=1,$H$3=1),D206*U206,IF($H$3=2,D206,"N/A")))</f>
        <v>0</v>
      </c>
      <c r="F206" s="86" t="n">
        <f aca="false">E206*Y206</f>
        <v>0</v>
      </c>
      <c r="G206" s="98" t="n">
        <f aca="false">VLOOKUP($A206,[1]!Table,MATCH(G$4,[1]!Curves,0))</f>
        <v>5.294</v>
      </c>
      <c r="H206" s="115" t="n">
        <f aca="false">G206</f>
        <v>5.294</v>
      </c>
      <c r="I206" s="116" t="n">
        <f aca="false">BL206</f>
        <v>2.115</v>
      </c>
      <c r="J206" s="98" t="n">
        <f aca="false">VLOOKUP($A206,[1]!Table,MATCH(J$4,[1]!Curves,0))</f>
        <v>0</v>
      </c>
      <c r="K206" s="115" t="n">
        <f aca="false">J206</f>
        <v>0</v>
      </c>
      <c r="L206" s="103" t="n">
        <f aca="false">L205</f>
        <v>0</v>
      </c>
      <c r="M206" s="98" t="n">
        <f aca="false">VLOOKUP($A206,[1]!Table,MATCH(M$4,[1]!Curves,0))</f>
        <v>0</v>
      </c>
      <c r="N206" s="115" t="n">
        <f aca="false">M206</f>
        <v>0</v>
      </c>
      <c r="O206" s="103" t="n">
        <f aca="false">O205</f>
        <v>0</v>
      </c>
      <c r="P206" s="102"/>
      <c r="Q206" s="103" t="n">
        <f aca="false">M206+J206+G206</f>
        <v>5.294</v>
      </c>
      <c r="R206" s="103" t="n">
        <f aca="false">N206+K206+H206</f>
        <v>5.294</v>
      </c>
      <c r="S206" s="103" t="n">
        <f aca="false">O206+L206+I206</f>
        <v>2.115</v>
      </c>
      <c r="T206" s="102"/>
      <c r="U206" s="37" t="n">
        <f aca="false">A207-A206</f>
        <v>31</v>
      </c>
      <c r="V206" s="104" t="n">
        <f aca="false">CHOOSE(F$3,A207+24,A206)</f>
        <v>42917</v>
      </c>
      <c r="W206" s="37" t="n">
        <f aca="false">V206-C$3</f>
        <v>5987</v>
      </c>
      <c r="X206" s="105" t="n">
        <f aca="false">VLOOKUP($A206,[1]!Table,MATCH(X$4,[1]!Curves,0))</f>
        <v>0.063118211263264</v>
      </c>
      <c r="Y206" s="106" t="n">
        <f aca="false">1/(1+CHOOSE(F$3,(X207+($K$3/10000))/2,(X206+($K$3/10000))/2))^(2*W206/365.25)</f>
        <v>0.361095454942321</v>
      </c>
      <c r="Z206" s="37" t="n">
        <f aca="false">IF(AND(mthbeg&lt;=A206,mthend&gt;=A206),1,0)</f>
        <v>0</v>
      </c>
      <c r="AA206" s="37" t="n">
        <f aca="false">U206*Z206</f>
        <v>0</v>
      </c>
      <c r="AC206" s="90" t="n">
        <f aca="false">F206*G206</f>
        <v>0</v>
      </c>
      <c r="AD206" s="90" t="n">
        <f aca="false">$F206*H206</f>
        <v>0</v>
      </c>
      <c r="AE206" s="90" t="n">
        <f aca="false">$F206*I206</f>
        <v>0</v>
      </c>
      <c r="AF206" s="90" t="n">
        <f aca="false">$F206*J206</f>
        <v>0</v>
      </c>
      <c r="AG206" s="90" t="n">
        <f aca="false">$F206*K206</f>
        <v>0</v>
      </c>
      <c r="AH206" s="90" t="n">
        <f aca="false">$F206*L206</f>
        <v>0</v>
      </c>
      <c r="AI206" s="90" t="n">
        <f aca="false">$F206*M206</f>
        <v>0</v>
      </c>
      <c r="AJ206" s="90" t="n">
        <f aca="false">$F206*N206</f>
        <v>0</v>
      </c>
      <c r="AK206" s="90" t="n">
        <f aca="false">F206*O206</f>
        <v>0</v>
      </c>
      <c r="AL206" s="94"/>
      <c r="AM206" s="90" t="n">
        <f aca="false">-CHOOSE($G$3,AC206-AE206,AE206-AC206)</f>
        <v>-0</v>
      </c>
      <c r="AN206" s="90" t="n">
        <f aca="false">-CHOOSE($G$3,AF206-AH206,AH206-AF206)</f>
        <v>-0</v>
      </c>
      <c r="AO206" s="90" t="n">
        <f aca="false">-CHOOSE($G$3,AI206-AL206,AK206-AI206)</f>
        <v>-0</v>
      </c>
      <c r="AP206" s="107" t="n">
        <f aca="false">SUM(AM206:AO206)</f>
        <v>0</v>
      </c>
      <c r="AR206" s="90" t="n">
        <f aca="false">-CHOOSE($G$3,AD206-AC206,AC206-AD206)</f>
        <v>-0</v>
      </c>
      <c r="AS206" s="90" t="n">
        <f aca="false">-CHOOSE($G$3,AG206-AF206,AF206-AG206)</f>
        <v>-0</v>
      </c>
      <c r="AT206" s="90" t="n">
        <f aca="false">-CHOOSE($G$3,AJ206-AI206,AI206-AJ206:AJ207)</f>
        <v>-0</v>
      </c>
      <c r="AU206" s="107" t="n">
        <f aca="false">AR206+AS206+AT206</f>
        <v>-0</v>
      </c>
      <c r="AV206" s="107"/>
      <c r="AW206" s="91" t="n">
        <f aca="false">AU206+AP206</f>
        <v>0</v>
      </c>
      <c r="AY206" s="91" t="n">
        <f aca="false">AK206+AH206+AE206</f>
        <v>0</v>
      </c>
      <c r="AZ206" s="113"/>
      <c r="BA206" s="118" t="n">
        <f aca="false">'EO9904.1'!AW206</f>
        <v>0</v>
      </c>
      <c r="BB206" s="118" t="n">
        <f aca="false">AW206-BA206</f>
        <v>0</v>
      </c>
      <c r="BC206" s="108"/>
      <c r="BD206" s="138" t="n">
        <f aca="false">A206</f>
        <v>42917</v>
      </c>
      <c r="BE206" s="119" t="n">
        <f aca="false">MONTH(BD206)</f>
        <v>7</v>
      </c>
      <c r="BF206" s="139" t="n">
        <f aca="false">VLOOKUP($BE$10:$BE$369,$BS$7:$BU$18,2)</f>
        <v>1079.384</v>
      </c>
      <c r="BG206" s="140" t="n">
        <f aca="false">VLOOKUP($BE$10:$BE$369,$BS$7:$BU$18,3)</f>
        <v>11147.0035</v>
      </c>
      <c r="BH206" s="141" t="n">
        <f aca="false">BF206/BG206</f>
        <v>0.0968317629038154</v>
      </c>
      <c r="BI206" s="36" t="n">
        <f aca="false">BI194</f>
        <v>0.0981</v>
      </c>
      <c r="BJ206" s="36" t="n">
        <f aca="false">BH206/BI206</f>
        <v>0.987071996980789</v>
      </c>
      <c r="BK206" s="31" t="n">
        <v>2.115</v>
      </c>
      <c r="BL206" s="142" t="n">
        <f aca="false">MAX((BJ206*BK206),BK206)</f>
        <v>2.115</v>
      </c>
    </row>
    <row r="207" customFormat="false" ht="12" hidden="false" customHeight="true" outlineLevel="0" collapsed="false">
      <c r="A207" s="25" t="n">
        <f aca="false">EDATE(A206,1)</f>
        <v>42948</v>
      </c>
      <c r="B207" s="114" t="n">
        <f aca="false">'EO9904.1 floor'!B207</f>
        <v>0</v>
      </c>
      <c r="C207" s="110"/>
      <c r="D207" s="97" t="n">
        <f aca="false">B207+C207</f>
        <v>0</v>
      </c>
      <c r="E207" s="86" t="n">
        <f aca="false">IF(Z207=0,0,IF(AND(Z207=1,$H$3=1),D207*U207,IF($H$3=2,D207,"N/A")))</f>
        <v>0</v>
      </c>
      <c r="F207" s="86" t="n">
        <f aca="false">E207*Y207</f>
        <v>0</v>
      </c>
      <c r="G207" s="98" t="n">
        <f aca="false">VLOOKUP($A207,[1]!Table,MATCH(G$4,[1]!Curves,0))</f>
        <v>5.318</v>
      </c>
      <c r="H207" s="115" t="n">
        <f aca="false">G207</f>
        <v>5.318</v>
      </c>
      <c r="I207" s="116" t="n">
        <f aca="false">BL207</f>
        <v>2.115</v>
      </c>
      <c r="J207" s="98" t="n">
        <f aca="false">VLOOKUP($A207,[1]!Table,MATCH(J$4,[1]!Curves,0))</f>
        <v>0</v>
      </c>
      <c r="K207" s="115" t="n">
        <f aca="false">J207</f>
        <v>0</v>
      </c>
      <c r="L207" s="103" t="n">
        <f aca="false">L206</f>
        <v>0</v>
      </c>
      <c r="M207" s="98" t="n">
        <f aca="false">VLOOKUP($A207,[1]!Table,MATCH(M$4,[1]!Curves,0))</f>
        <v>0</v>
      </c>
      <c r="N207" s="115" t="n">
        <f aca="false">M207</f>
        <v>0</v>
      </c>
      <c r="O207" s="103" t="n">
        <f aca="false">O206</f>
        <v>0</v>
      </c>
      <c r="P207" s="102"/>
      <c r="Q207" s="103" t="n">
        <f aca="false">M207+J207+G207</f>
        <v>5.318</v>
      </c>
      <c r="R207" s="103" t="n">
        <f aca="false">N207+K207+H207</f>
        <v>5.318</v>
      </c>
      <c r="S207" s="103" t="n">
        <f aca="false">O207+L207+I207</f>
        <v>2.115</v>
      </c>
      <c r="T207" s="102"/>
      <c r="U207" s="37" t="n">
        <f aca="false">A208-A207</f>
        <v>31</v>
      </c>
      <c r="V207" s="104" t="n">
        <f aca="false">CHOOSE(F$3,A208+24,A207)</f>
        <v>42948</v>
      </c>
      <c r="W207" s="37" t="n">
        <f aca="false">V207-C$3</f>
        <v>6018</v>
      </c>
      <c r="X207" s="105" t="n">
        <f aca="false">VLOOKUP($A207,[1]!Table,MATCH(X$4,[1]!Curves,0))</f>
        <v>0.063146997454111</v>
      </c>
      <c r="Y207" s="106" t="n">
        <f aca="false">1/(1+CHOOSE(F$3,(X208+($K$3/10000))/2,(X207+($K$3/10000))/2))^(2*W207/365.25)</f>
        <v>0.359030844115283</v>
      </c>
      <c r="Z207" s="37" t="n">
        <f aca="false">IF(AND(mthbeg&lt;=A207,mthend&gt;=A207),1,0)</f>
        <v>0</v>
      </c>
      <c r="AA207" s="37" t="n">
        <f aca="false">U207*Z207</f>
        <v>0</v>
      </c>
      <c r="AC207" s="90" t="n">
        <f aca="false">F207*G207</f>
        <v>0</v>
      </c>
      <c r="AD207" s="90" t="n">
        <f aca="false">$F207*H207</f>
        <v>0</v>
      </c>
      <c r="AE207" s="90" t="n">
        <f aca="false">$F207*I207</f>
        <v>0</v>
      </c>
      <c r="AF207" s="90" t="n">
        <f aca="false">$F207*J207</f>
        <v>0</v>
      </c>
      <c r="AG207" s="90" t="n">
        <f aca="false">$F207*K207</f>
        <v>0</v>
      </c>
      <c r="AH207" s="90" t="n">
        <f aca="false">$F207*L207</f>
        <v>0</v>
      </c>
      <c r="AI207" s="90" t="n">
        <f aca="false">$F207*M207</f>
        <v>0</v>
      </c>
      <c r="AJ207" s="90" t="n">
        <f aca="false">$F207*N207</f>
        <v>0</v>
      </c>
      <c r="AK207" s="90" t="n">
        <f aca="false">F207*O207</f>
        <v>0</v>
      </c>
      <c r="AL207" s="94"/>
      <c r="AM207" s="90" t="n">
        <f aca="false">-CHOOSE($G$3,AC207-AE207,AE207-AC207)</f>
        <v>-0</v>
      </c>
      <c r="AN207" s="90" t="n">
        <f aca="false">-CHOOSE($G$3,AF207-AH207,AH207-AF207)</f>
        <v>-0</v>
      </c>
      <c r="AO207" s="90" t="n">
        <f aca="false">-CHOOSE($G$3,AI207-AL207,AK207-AI207)</f>
        <v>-0</v>
      </c>
      <c r="AP207" s="107" t="n">
        <f aca="false">SUM(AM207:AO207)</f>
        <v>0</v>
      </c>
      <c r="AR207" s="90" t="n">
        <f aca="false">-CHOOSE($G$3,AD207-AC207,AC207-AD207)</f>
        <v>-0</v>
      </c>
      <c r="AS207" s="90" t="n">
        <f aca="false">-CHOOSE($G$3,AG207-AF207,AF207-AG207)</f>
        <v>-0</v>
      </c>
      <c r="AT207" s="90" t="n">
        <f aca="false">-CHOOSE($G$3,AJ207-AI207,AI207-AJ207:AJ208)</f>
        <v>-0</v>
      </c>
      <c r="AU207" s="107" t="n">
        <f aca="false">AR207+AS207+AT207</f>
        <v>-0</v>
      </c>
      <c r="AV207" s="107"/>
      <c r="AW207" s="91" t="n">
        <f aca="false">AU207+AP207</f>
        <v>0</v>
      </c>
      <c r="AY207" s="91" t="n">
        <f aca="false">AK207+AH207+AE207</f>
        <v>0</v>
      </c>
      <c r="AZ207" s="113"/>
      <c r="BA207" s="118" t="n">
        <f aca="false">'EO9904.1'!AW207</f>
        <v>0</v>
      </c>
      <c r="BB207" s="118" t="n">
        <f aca="false">AW207-BA207</f>
        <v>0</v>
      </c>
      <c r="BC207" s="108"/>
      <c r="BD207" s="138" t="n">
        <f aca="false">A207</f>
        <v>42948</v>
      </c>
      <c r="BE207" s="119" t="n">
        <f aca="false">MONTH(BD207)</f>
        <v>8</v>
      </c>
      <c r="BF207" s="139" t="n">
        <f aca="false">VLOOKUP($BE$10:$BE$369,$BS$7:$BU$18,2)</f>
        <v>1109.031</v>
      </c>
      <c r="BG207" s="140" t="n">
        <f aca="false">VLOOKUP($BE$10:$BE$369,$BS$7:$BU$18,3)</f>
        <v>11486.346</v>
      </c>
      <c r="BH207" s="141" t="n">
        <f aca="false">BF207/BG207</f>
        <v>0.096552115006809</v>
      </c>
      <c r="BI207" s="36" t="n">
        <f aca="false">BI195</f>
        <v>0.0991</v>
      </c>
      <c r="BJ207" s="36" t="n">
        <f aca="false">BH207/BI207</f>
        <v>0.974289757889091</v>
      </c>
      <c r="BK207" s="31" t="n">
        <v>2.115</v>
      </c>
      <c r="BL207" s="142" t="n">
        <f aca="false">MAX((BJ207*BK207),BK207)</f>
        <v>2.115</v>
      </c>
    </row>
    <row r="208" customFormat="false" ht="12" hidden="false" customHeight="true" outlineLevel="0" collapsed="false">
      <c r="A208" s="25" t="n">
        <f aca="false">EDATE(A207,1)</f>
        <v>42979</v>
      </c>
      <c r="B208" s="114" t="n">
        <f aca="false">'EO9904.1 floor'!B208</f>
        <v>0</v>
      </c>
      <c r="C208" s="110"/>
      <c r="D208" s="97" t="n">
        <f aca="false">B208+C208</f>
        <v>0</v>
      </c>
      <c r="E208" s="86" t="n">
        <f aca="false">IF(Z208=0,0,IF(AND(Z208=1,$H$3=1),D208*U208,IF($H$3=2,D208,"N/A")))</f>
        <v>0</v>
      </c>
      <c r="F208" s="86" t="n">
        <f aca="false">E208*Y208</f>
        <v>0</v>
      </c>
      <c r="G208" s="98" t="n">
        <f aca="false">VLOOKUP($A208,[1]!Table,MATCH(G$4,[1]!Curves,0))</f>
        <v>5.328</v>
      </c>
      <c r="H208" s="115" t="n">
        <f aca="false">G208</f>
        <v>5.328</v>
      </c>
      <c r="I208" s="116" t="n">
        <f aca="false">BL208</f>
        <v>2.115</v>
      </c>
      <c r="J208" s="98" t="n">
        <f aca="false">VLOOKUP($A208,[1]!Table,MATCH(J$4,[1]!Curves,0))</f>
        <v>0</v>
      </c>
      <c r="K208" s="115" t="n">
        <f aca="false">J208</f>
        <v>0</v>
      </c>
      <c r="L208" s="103" t="n">
        <f aca="false">L207</f>
        <v>0</v>
      </c>
      <c r="M208" s="98" t="n">
        <f aca="false">VLOOKUP($A208,[1]!Table,MATCH(M$4,[1]!Curves,0))</f>
        <v>0</v>
      </c>
      <c r="N208" s="115" t="n">
        <f aca="false">M208</f>
        <v>0</v>
      </c>
      <c r="O208" s="103" t="n">
        <f aca="false">O207</f>
        <v>0</v>
      </c>
      <c r="P208" s="102"/>
      <c r="Q208" s="103" t="n">
        <f aca="false">M208+J208+G208</f>
        <v>5.328</v>
      </c>
      <c r="R208" s="103" t="n">
        <f aca="false">N208+K208+H208</f>
        <v>5.328</v>
      </c>
      <c r="S208" s="103" t="n">
        <f aca="false">O208+L208+I208</f>
        <v>2.115</v>
      </c>
      <c r="T208" s="102"/>
      <c r="U208" s="37" t="n">
        <f aca="false">A209-A208</f>
        <v>30</v>
      </c>
      <c r="V208" s="104" t="n">
        <f aca="false">CHOOSE(F$3,A209+24,A208)</f>
        <v>42979</v>
      </c>
      <c r="W208" s="37" t="n">
        <f aca="false">V208-C$3</f>
        <v>6049</v>
      </c>
      <c r="X208" s="105" t="n">
        <f aca="false">VLOOKUP($A208,[1]!Table,MATCH(X$4,[1]!Curves,0))</f>
        <v>0.063175783645233</v>
      </c>
      <c r="Y208" s="106" t="n">
        <f aca="false">1/(1+CHOOSE(F$3,(X209+($K$3/10000))/2,(X208+($K$3/10000))/2))^(2*W208/365.25)</f>
        <v>0.356976349329763</v>
      </c>
      <c r="Z208" s="37" t="n">
        <f aca="false">IF(AND(mthbeg&lt;=A208,mthend&gt;=A208),1,0)</f>
        <v>0</v>
      </c>
      <c r="AA208" s="37" t="n">
        <f aca="false">U208*Z208</f>
        <v>0</v>
      </c>
      <c r="AC208" s="90" t="n">
        <f aca="false">F208*G208</f>
        <v>0</v>
      </c>
      <c r="AD208" s="90" t="n">
        <f aca="false">$F208*H208</f>
        <v>0</v>
      </c>
      <c r="AE208" s="90" t="n">
        <f aca="false">$F208*I208</f>
        <v>0</v>
      </c>
      <c r="AF208" s="90" t="n">
        <f aca="false">$F208*J208</f>
        <v>0</v>
      </c>
      <c r="AG208" s="90" t="n">
        <f aca="false">$F208*K208</f>
        <v>0</v>
      </c>
      <c r="AH208" s="90" t="n">
        <f aca="false">$F208*L208</f>
        <v>0</v>
      </c>
      <c r="AI208" s="90" t="n">
        <f aca="false">$F208*M208</f>
        <v>0</v>
      </c>
      <c r="AJ208" s="90" t="n">
        <f aca="false">$F208*N208</f>
        <v>0</v>
      </c>
      <c r="AK208" s="90" t="n">
        <f aca="false">F208*O208</f>
        <v>0</v>
      </c>
      <c r="AL208" s="94"/>
      <c r="AM208" s="90" t="n">
        <f aca="false">-CHOOSE($G$3,AC208-AE208,AE208-AC208)</f>
        <v>-0</v>
      </c>
      <c r="AN208" s="90" t="n">
        <f aca="false">-CHOOSE($G$3,AF208-AH208,AH208-AF208)</f>
        <v>-0</v>
      </c>
      <c r="AO208" s="90" t="n">
        <f aca="false">-CHOOSE($G$3,AI208-AL208,AK208-AI208)</f>
        <v>-0</v>
      </c>
      <c r="AP208" s="107" t="n">
        <f aca="false">SUM(AM208:AO208)</f>
        <v>0</v>
      </c>
      <c r="AR208" s="90" t="n">
        <f aca="false">-CHOOSE($G$3,AD208-AC208,AC208-AD208)</f>
        <v>-0</v>
      </c>
      <c r="AS208" s="90" t="n">
        <f aca="false">-CHOOSE($G$3,AG208-AF208,AF208-AG208)</f>
        <v>-0</v>
      </c>
      <c r="AT208" s="90" t="n">
        <f aca="false">-CHOOSE($G$3,AJ208-AI208,AI208-AJ208:AJ209)</f>
        <v>-0</v>
      </c>
      <c r="AU208" s="107" t="n">
        <f aca="false">AR208+AS208+AT208</f>
        <v>-0</v>
      </c>
      <c r="AV208" s="107"/>
      <c r="AW208" s="91" t="n">
        <f aca="false">AU208+AP208</f>
        <v>0</v>
      </c>
      <c r="AY208" s="91" t="n">
        <f aca="false">AK208+AH208+AE208</f>
        <v>0</v>
      </c>
      <c r="AZ208" s="113"/>
      <c r="BA208" s="118" t="n">
        <f aca="false">'EO9904.1'!AW208</f>
        <v>0</v>
      </c>
      <c r="BB208" s="118" t="n">
        <f aca="false">AW208-BA208</f>
        <v>0</v>
      </c>
      <c r="BC208" s="108"/>
      <c r="BD208" s="138" t="n">
        <f aca="false">A208</f>
        <v>42979</v>
      </c>
      <c r="BE208" s="119" t="n">
        <f aca="false">MONTH(BD208)</f>
        <v>9</v>
      </c>
      <c r="BF208" s="139" t="n">
        <f aca="false">VLOOKUP($BE$10:$BE$369,$BS$7:$BU$18,2)</f>
        <v>998.16</v>
      </c>
      <c r="BG208" s="140" t="n">
        <f aca="false">VLOOKUP($BE$10:$BE$369,$BS$7:$BU$18,3)</f>
        <v>10141.4155</v>
      </c>
      <c r="BH208" s="141" t="n">
        <f aca="false">BF208/BG208</f>
        <v>0.0984241302409905</v>
      </c>
      <c r="BI208" s="36" t="n">
        <f aca="false">BI196</f>
        <v>0.1009</v>
      </c>
      <c r="BJ208" s="36" t="n">
        <f aca="false">BH208/BI208</f>
        <v>0.975462143121809</v>
      </c>
      <c r="BK208" s="31" t="n">
        <v>2.115</v>
      </c>
      <c r="BL208" s="142" t="n">
        <f aca="false">MAX((BJ208*BK208),BK208)</f>
        <v>2.115</v>
      </c>
    </row>
    <row r="209" customFormat="false" ht="12" hidden="false" customHeight="true" outlineLevel="0" collapsed="false">
      <c r="A209" s="25" t="n">
        <f aca="false">EDATE(A208,1)</f>
        <v>43009</v>
      </c>
      <c r="B209" s="114" t="n">
        <f aca="false">'EO9904.1 floor'!B209</f>
        <v>0</v>
      </c>
      <c r="C209" s="110"/>
      <c r="D209" s="97" t="n">
        <f aca="false">B209+C209</f>
        <v>0</v>
      </c>
      <c r="E209" s="86" t="n">
        <f aca="false">IF(Z209=0,0,IF(AND(Z209=1,$H$3=1),D209*U209,IF($H$3=2,D209,"N/A")))</f>
        <v>0</v>
      </c>
      <c r="F209" s="86" t="n">
        <f aca="false">E209*Y209</f>
        <v>0</v>
      </c>
      <c r="G209" s="98" t="n">
        <f aca="false">VLOOKUP($A209,[1]!Table,MATCH(G$4,[1]!Curves,0))</f>
        <v>5.358</v>
      </c>
      <c r="H209" s="115" t="n">
        <f aca="false">G209</f>
        <v>5.358</v>
      </c>
      <c r="I209" s="116" t="n">
        <f aca="false">BL209</f>
        <v>2.115</v>
      </c>
      <c r="J209" s="98" t="n">
        <f aca="false">VLOOKUP($A209,[1]!Table,MATCH(J$4,[1]!Curves,0))</f>
        <v>0</v>
      </c>
      <c r="K209" s="115" t="n">
        <f aca="false">J209</f>
        <v>0</v>
      </c>
      <c r="L209" s="103" t="n">
        <f aca="false">L208</f>
        <v>0</v>
      </c>
      <c r="M209" s="98" t="n">
        <f aca="false">VLOOKUP($A209,[1]!Table,MATCH(M$4,[1]!Curves,0))</f>
        <v>0</v>
      </c>
      <c r="N209" s="115" t="n">
        <f aca="false">M209</f>
        <v>0</v>
      </c>
      <c r="O209" s="103" t="n">
        <f aca="false">O208</f>
        <v>0</v>
      </c>
      <c r="P209" s="102"/>
      <c r="Q209" s="103" t="n">
        <f aca="false">M209+J209+G209</f>
        <v>5.358</v>
      </c>
      <c r="R209" s="103" t="n">
        <f aca="false">N209+K209+H209</f>
        <v>5.358</v>
      </c>
      <c r="S209" s="103" t="n">
        <f aca="false">O209+L209+I209</f>
        <v>2.115</v>
      </c>
      <c r="T209" s="102"/>
      <c r="U209" s="37" t="n">
        <f aca="false">A210-A209</f>
        <v>31</v>
      </c>
      <c r="V209" s="104" t="n">
        <f aca="false">CHOOSE(F$3,A210+24,A209)</f>
        <v>43009</v>
      </c>
      <c r="W209" s="37" t="n">
        <f aca="false">V209-C$3</f>
        <v>6079</v>
      </c>
      <c r="X209" s="105" t="n">
        <f aca="false">VLOOKUP($A209,[1]!Table,MATCH(X$4,[1]!Curves,0))</f>
        <v>0.063203641249807</v>
      </c>
      <c r="Y209" s="106" t="n">
        <f aca="false">1/(1+CHOOSE(F$3,(X210+($K$3/10000))/2,(X209+($K$3/10000))/2))^(2*W209/365.25)</f>
        <v>0.354997724152458</v>
      </c>
      <c r="Z209" s="37" t="n">
        <f aca="false">IF(AND(mthbeg&lt;=A209,mthend&gt;=A209),1,0)</f>
        <v>0</v>
      </c>
      <c r="AA209" s="37" t="n">
        <f aca="false">U209*Z209</f>
        <v>0</v>
      </c>
      <c r="AC209" s="90" t="n">
        <f aca="false">F209*G209</f>
        <v>0</v>
      </c>
      <c r="AD209" s="90" t="n">
        <f aca="false">$F209*H209</f>
        <v>0</v>
      </c>
      <c r="AE209" s="90" t="n">
        <f aca="false">$F209*I209</f>
        <v>0</v>
      </c>
      <c r="AF209" s="90" t="n">
        <f aca="false">$F209*J209</f>
        <v>0</v>
      </c>
      <c r="AG209" s="90" t="n">
        <f aca="false">$F209*K209</f>
        <v>0</v>
      </c>
      <c r="AH209" s="90" t="n">
        <f aca="false">$F209*L209</f>
        <v>0</v>
      </c>
      <c r="AI209" s="90" t="n">
        <f aca="false">$F209*M209</f>
        <v>0</v>
      </c>
      <c r="AJ209" s="90" t="n">
        <f aca="false">$F209*N209</f>
        <v>0</v>
      </c>
      <c r="AK209" s="90" t="n">
        <f aca="false">F209*O209</f>
        <v>0</v>
      </c>
      <c r="AL209" s="94"/>
      <c r="AM209" s="90" t="n">
        <f aca="false">-CHOOSE($G$3,AC209-AE209,AE209-AC209)</f>
        <v>-0</v>
      </c>
      <c r="AN209" s="90" t="n">
        <f aca="false">-CHOOSE($G$3,AF209-AH209,AH209-AF209)</f>
        <v>-0</v>
      </c>
      <c r="AO209" s="90" t="n">
        <f aca="false">-CHOOSE($G$3,AI209-AL209,AK209-AI209)</f>
        <v>-0</v>
      </c>
      <c r="AP209" s="107" t="n">
        <f aca="false">SUM(AM209:AO209)</f>
        <v>0</v>
      </c>
      <c r="AR209" s="90" t="n">
        <f aca="false">-CHOOSE($G$3,AD209-AC209,AC209-AD209)</f>
        <v>-0</v>
      </c>
      <c r="AS209" s="90" t="n">
        <f aca="false">-CHOOSE($G$3,AG209-AF209,AF209-AG209)</f>
        <v>-0</v>
      </c>
      <c r="AT209" s="90" t="n">
        <f aca="false">-CHOOSE($G$3,AJ209-AI209,AI209-AJ209:AJ210)</f>
        <v>-0</v>
      </c>
      <c r="AU209" s="107" t="n">
        <f aca="false">AR209+AS209+AT209</f>
        <v>-0</v>
      </c>
      <c r="AV209" s="107"/>
      <c r="AW209" s="91" t="n">
        <f aca="false">AU209+AP209</f>
        <v>0</v>
      </c>
      <c r="AY209" s="91" t="n">
        <f aca="false">AK209+AH209+AE209</f>
        <v>0</v>
      </c>
      <c r="AZ209" s="113"/>
      <c r="BA209" s="118" t="n">
        <f aca="false">'EO9904.1'!AW209</f>
        <v>0</v>
      </c>
      <c r="BB209" s="118" t="n">
        <f aca="false">AW209-BA209</f>
        <v>0</v>
      </c>
      <c r="BC209" s="108"/>
      <c r="BD209" s="138" t="n">
        <f aca="false">A209</f>
        <v>43009</v>
      </c>
      <c r="BE209" s="119" t="n">
        <f aca="false">MONTH(BD209)</f>
        <v>10</v>
      </c>
      <c r="BF209" s="139" t="n">
        <f aca="false">VLOOKUP($BE$10:$BE$369,$BS$7:$BU$18,2)</f>
        <v>697.9385</v>
      </c>
      <c r="BG209" s="140" t="n">
        <f aca="false">VLOOKUP($BE$10:$BE$369,$BS$7:$BU$18,3)</f>
        <v>9529.3095</v>
      </c>
      <c r="BH209" s="141" t="n">
        <f aca="false">BF209/BG209</f>
        <v>0.0732412458636169</v>
      </c>
      <c r="BI209" s="36" t="n">
        <f aca="false">BI197</f>
        <v>0.1035</v>
      </c>
      <c r="BJ209" s="36" t="n">
        <f aca="false">BH209/BI209</f>
        <v>0.707644887571178</v>
      </c>
      <c r="BK209" s="31" t="n">
        <v>2.115</v>
      </c>
      <c r="BL209" s="142" t="n">
        <f aca="false">MAX((BJ209*BK209),BK209)</f>
        <v>2.115</v>
      </c>
    </row>
    <row r="210" customFormat="false" ht="12" hidden="false" customHeight="true" outlineLevel="0" collapsed="false">
      <c r="A210" s="25" t="n">
        <f aca="false">EDATE(A209,1)</f>
        <v>43040</v>
      </c>
      <c r="B210" s="114" t="n">
        <f aca="false">'EO9904.1 floor'!B210</f>
        <v>0</v>
      </c>
      <c r="C210" s="110"/>
      <c r="D210" s="97" t="n">
        <f aca="false">B210+C210</f>
        <v>0</v>
      </c>
      <c r="E210" s="86" t="n">
        <f aca="false">IF(Z210=0,0,IF(AND(Z210=1,$H$3=1),D210*U210,IF($H$3=2,D210,"N/A")))</f>
        <v>0</v>
      </c>
      <c r="F210" s="86" t="n">
        <f aca="false">E210*Y210</f>
        <v>0</v>
      </c>
      <c r="G210" s="98" t="n">
        <f aca="false">VLOOKUP($A210,[1]!Table,MATCH(G$4,[1]!Curves,0))</f>
        <v>5.498</v>
      </c>
      <c r="H210" s="115" t="n">
        <f aca="false">G210</f>
        <v>5.498</v>
      </c>
      <c r="I210" s="116" t="n">
        <f aca="false">BL210</f>
        <v>2.115</v>
      </c>
      <c r="J210" s="98" t="n">
        <f aca="false">VLOOKUP($A210,[1]!Table,MATCH(J$4,[1]!Curves,0))</f>
        <v>0</v>
      </c>
      <c r="K210" s="115" t="n">
        <f aca="false">J210</f>
        <v>0</v>
      </c>
      <c r="L210" s="103" t="n">
        <f aca="false">L209</f>
        <v>0</v>
      </c>
      <c r="M210" s="98" t="n">
        <f aca="false">VLOOKUP($A210,[1]!Table,MATCH(M$4,[1]!Curves,0))</f>
        <v>0</v>
      </c>
      <c r="N210" s="115" t="n">
        <f aca="false">M210</f>
        <v>0</v>
      </c>
      <c r="O210" s="103" t="n">
        <f aca="false">O209</f>
        <v>0</v>
      </c>
      <c r="P210" s="102"/>
      <c r="Q210" s="103" t="n">
        <f aca="false">M210+J210+G210</f>
        <v>5.498</v>
      </c>
      <c r="R210" s="103" t="n">
        <f aca="false">N210+K210+H210</f>
        <v>5.498</v>
      </c>
      <c r="S210" s="103" t="n">
        <f aca="false">O210+L210+I210</f>
        <v>2.115</v>
      </c>
      <c r="T210" s="102"/>
      <c r="U210" s="37" t="n">
        <f aca="false">A211-A210</f>
        <v>30</v>
      </c>
      <c r="V210" s="104" t="n">
        <f aca="false">CHOOSE(F$3,A211+24,A210)</f>
        <v>43040</v>
      </c>
      <c r="W210" s="37" t="n">
        <f aca="false">V210-C$3</f>
        <v>6110</v>
      </c>
      <c r="X210" s="105" t="n">
        <f aca="false">VLOOKUP($A210,[1]!Table,MATCH(X$4,[1]!Curves,0))</f>
        <v>0.06323242744147</v>
      </c>
      <c r="Y210" s="106" t="n">
        <f aca="false">1/(1+CHOOSE(F$3,(X211+($K$3/10000))/2,(X210+($K$3/10000))/2))^(2*W210/365.25)</f>
        <v>0.352963022868672</v>
      </c>
      <c r="Z210" s="37" t="n">
        <f aca="false">IF(AND(mthbeg&lt;=A210,mthend&gt;=A210),1,0)</f>
        <v>0</v>
      </c>
      <c r="AA210" s="37" t="n">
        <f aca="false">U210*Z210</f>
        <v>0</v>
      </c>
      <c r="AC210" s="90" t="n">
        <f aca="false">F210*G210</f>
        <v>0</v>
      </c>
      <c r="AD210" s="90" t="n">
        <f aca="false">$F210*H210</f>
        <v>0</v>
      </c>
      <c r="AE210" s="90" t="n">
        <f aca="false">$F210*I210</f>
        <v>0</v>
      </c>
      <c r="AF210" s="90" t="n">
        <f aca="false">$F210*J210</f>
        <v>0</v>
      </c>
      <c r="AG210" s="90" t="n">
        <f aca="false">$F210*K210</f>
        <v>0</v>
      </c>
      <c r="AH210" s="90" t="n">
        <f aca="false">$F210*L210</f>
        <v>0</v>
      </c>
      <c r="AI210" s="90" t="n">
        <f aca="false">$F210*M210</f>
        <v>0</v>
      </c>
      <c r="AJ210" s="90" t="n">
        <f aca="false">$F210*N210</f>
        <v>0</v>
      </c>
      <c r="AK210" s="90" t="n">
        <f aca="false">F210*O210</f>
        <v>0</v>
      </c>
      <c r="AL210" s="94"/>
      <c r="AM210" s="90" t="n">
        <f aca="false">-CHOOSE($G$3,AC210-AE210,AE210-AC210)</f>
        <v>-0</v>
      </c>
      <c r="AN210" s="90" t="n">
        <f aca="false">-CHOOSE($G$3,AF210-AH210,AH210-AF210)</f>
        <v>-0</v>
      </c>
      <c r="AO210" s="90" t="n">
        <f aca="false">-CHOOSE($G$3,AI210-AL210,AK210-AI210)</f>
        <v>-0</v>
      </c>
      <c r="AP210" s="107" t="n">
        <f aca="false">SUM(AM210:AO210)</f>
        <v>0</v>
      </c>
      <c r="AR210" s="90" t="n">
        <f aca="false">-CHOOSE($G$3,AD210-AC210,AC210-AD210)</f>
        <v>-0</v>
      </c>
      <c r="AS210" s="90" t="n">
        <f aca="false">-CHOOSE($G$3,AG210-AF210,AF210-AG210)</f>
        <v>-0</v>
      </c>
      <c r="AT210" s="90" t="n">
        <f aca="false">-CHOOSE($G$3,AJ210-AI210,AI210-AJ210:AJ211)</f>
        <v>-0</v>
      </c>
      <c r="AU210" s="107" t="n">
        <f aca="false">AR210+AS210+AT210</f>
        <v>-0</v>
      </c>
      <c r="AV210" s="107"/>
      <c r="AW210" s="91" t="n">
        <f aca="false">AU210+AP210</f>
        <v>0</v>
      </c>
      <c r="AY210" s="91" t="n">
        <f aca="false">AK210+AH210+AE210</f>
        <v>0</v>
      </c>
      <c r="AZ210" s="113"/>
      <c r="BA210" s="118" t="n">
        <f aca="false">'EO9904.1'!AW210</f>
        <v>0</v>
      </c>
      <c r="BB210" s="118" t="n">
        <f aca="false">AW210-BA210</f>
        <v>0</v>
      </c>
      <c r="BC210" s="108"/>
      <c r="BD210" s="138" t="n">
        <f aca="false">A210</f>
        <v>43040</v>
      </c>
      <c r="BE210" s="119" t="n">
        <f aca="false">MONTH(BD210)</f>
        <v>11</v>
      </c>
      <c r="BF210" s="139" t="n">
        <f aca="false">VLOOKUP($BE$10:$BE$369,$BS$7:$BU$18,2)</f>
        <v>632.9505</v>
      </c>
      <c r="BG210" s="140" t="n">
        <f aca="false">VLOOKUP($BE$10:$BE$369,$BS$7:$BU$18,3)</f>
        <v>8729.326</v>
      </c>
      <c r="BH210" s="141" t="n">
        <f aca="false">BF210/BG210</f>
        <v>0.0725085189853146</v>
      </c>
      <c r="BI210" s="36" t="n">
        <f aca="false">BI198</f>
        <v>0.0778</v>
      </c>
      <c r="BJ210" s="36" t="n">
        <f aca="false">BH210/BI210</f>
        <v>0.931986105209699</v>
      </c>
      <c r="BK210" s="31" t="n">
        <v>2.115</v>
      </c>
      <c r="BL210" s="142" t="n">
        <f aca="false">MAX((BJ210*BK210),BK210)</f>
        <v>2.115</v>
      </c>
    </row>
    <row r="211" customFormat="false" ht="12" hidden="false" customHeight="true" outlineLevel="0" collapsed="false">
      <c r="A211" s="25" t="n">
        <f aca="false">EDATE(A210,1)</f>
        <v>43070</v>
      </c>
      <c r="B211" s="114" t="n">
        <f aca="false">'EO9904.1 floor'!B211</f>
        <v>0</v>
      </c>
      <c r="C211" s="110"/>
      <c r="D211" s="97" t="n">
        <f aca="false">B211+C211</f>
        <v>0</v>
      </c>
      <c r="E211" s="86" t="n">
        <f aca="false">IF(Z211=0,0,IF(AND(Z211=1,$H$3=1),D211*U211,IF($H$3=2,D211,"N/A")))</f>
        <v>0</v>
      </c>
      <c r="F211" s="86" t="n">
        <f aca="false">E211*Y211</f>
        <v>0</v>
      </c>
      <c r="G211" s="98" t="n">
        <f aca="false">VLOOKUP($A211,[1]!Table,MATCH(G$4,[1]!Curves,0))</f>
        <v>5.638</v>
      </c>
      <c r="H211" s="115" t="n">
        <f aca="false">G211</f>
        <v>5.638</v>
      </c>
      <c r="I211" s="116" t="n">
        <f aca="false">BL211</f>
        <v>2.115</v>
      </c>
      <c r="J211" s="98" t="n">
        <f aca="false">VLOOKUP($A211,[1]!Table,MATCH(J$4,[1]!Curves,0))</f>
        <v>0</v>
      </c>
      <c r="K211" s="115" t="n">
        <f aca="false">J211</f>
        <v>0</v>
      </c>
      <c r="L211" s="103" t="n">
        <f aca="false">L210</f>
        <v>0</v>
      </c>
      <c r="M211" s="98" t="n">
        <f aca="false">VLOOKUP($A211,[1]!Table,MATCH(M$4,[1]!Curves,0))</f>
        <v>0</v>
      </c>
      <c r="N211" s="115" t="n">
        <f aca="false">M211</f>
        <v>0</v>
      </c>
      <c r="O211" s="103" t="n">
        <f aca="false">O210</f>
        <v>0</v>
      </c>
      <c r="P211" s="102"/>
      <c r="Q211" s="103" t="n">
        <f aca="false">M211+J211+G211</f>
        <v>5.638</v>
      </c>
      <c r="R211" s="103" t="n">
        <f aca="false">N211+K211+H211</f>
        <v>5.638</v>
      </c>
      <c r="S211" s="103" t="n">
        <f aca="false">O211+L211+I211</f>
        <v>2.115</v>
      </c>
      <c r="T211" s="102"/>
      <c r="U211" s="37" t="n">
        <f aca="false">A212-A211</f>
        <v>31</v>
      </c>
      <c r="V211" s="104" t="n">
        <f aca="false">CHOOSE(F$3,A212+24,A211)</f>
        <v>43070</v>
      </c>
      <c r="W211" s="37" t="n">
        <f aca="false">V211-C$3</f>
        <v>6140</v>
      </c>
      <c r="X211" s="105" t="n">
        <f aca="false">VLOOKUP($A211,[1]!Table,MATCH(X$4,[1]!Curves,0))</f>
        <v>0.063260285046568</v>
      </c>
      <c r="Y211" s="106" t="n">
        <f aca="false">1/(1+CHOOSE(F$3,(X212+($K$3/10000))/2,(X211+($K$3/10000))/2))^(2*W211/365.25)</f>
        <v>0.351003480828825</v>
      </c>
      <c r="Z211" s="37" t="n">
        <f aca="false">IF(AND(mthbeg&lt;=A211,mthend&gt;=A211),1,0)</f>
        <v>0</v>
      </c>
      <c r="AA211" s="37" t="n">
        <f aca="false">U211*Z211</f>
        <v>0</v>
      </c>
      <c r="AC211" s="90" t="n">
        <f aca="false">F211*G211</f>
        <v>0</v>
      </c>
      <c r="AD211" s="90" t="n">
        <f aca="false">$F211*H211</f>
        <v>0</v>
      </c>
      <c r="AE211" s="90" t="n">
        <f aca="false">$F211*I211</f>
        <v>0</v>
      </c>
      <c r="AF211" s="90" t="n">
        <f aca="false">$F211*J211</f>
        <v>0</v>
      </c>
      <c r="AG211" s="90" t="n">
        <f aca="false">$F211*K211</f>
        <v>0</v>
      </c>
      <c r="AH211" s="90" t="n">
        <f aca="false">$F211*L211</f>
        <v>0</v>
      </c>
      <c r="AI211" s="90" t="n">
        <f aca="false">$F211*M211</f>
        <v>0</v>
      </c>
      <c r="AJ211" s="90" t="n">
        <f aca="false">$F211*N211</f>
        <v>0</v>
      </c>
      <c r="AK211" s="90" t="n">
        <f aca="false">F211*O211</f>
        <v>0</v>
      </c>
      <c r="AL211" s="94"/>
      <c r="AM211" s="90" t="n">
        <f aca="false">-CHOOSE($G$3,AC211-AE211,AE211-AC211)</f>
        <v>-0</v>
      </c>
      <c r="AN211" s="90" t="n">
        <f aca="false">-CHOOSE($G$3,AF211-AH211,AH211-AF211)</f>
        <v>-0</v>
      </c>
      <c r="AO211" s="90" t="n">
        <f aca="false">-CHOOSE($G$3,AI211-AL211,AK211-AI211)</f>
        <v>-0</v>
      </c>
      <c r="AP211" s="107" t="n">
        <f aca="false">SUM(AM211:AO211)</f>
        <v>0</v>
      </c>
      <c r="AR211" s="90" t="n">
        <f aca="false">-CHOOSE($G$3,AD211-AC211,AC211-AD211)</f>
        <v>-0</v>
      </c>
      <c r="AS211" s="90" t="n">
        <f aca="false">-CHOOSE($G$3,AG211-AF211,AF211-AG211)</f>
        <v>-0</v>
      </c>
      <c r="AT211" s="90" t="n">
        <f aca="false">-CHOOSE($G$3,AJ211-AI211,AI211-AJ211:AJ212)</f>
        <v>-0</v>
      </c>
      <c r="AU211" s="107" t="n">
        <f aca="false">AR211+AS211+AT211</f>
        <v>-0</v>
      </c>
      <c r="AV211" s="107"/>
      <c r="AW211" s="91" t="n">
        <f aca="false">AU211+AP211</f>
        <v>0</v>
      </c>
      <c r="AY211" s="91" t="n">
        <f aca="false">AK211+AH211+AE211</f>
        <v>0</v>
      </c>
      <c r="AZ211" s="113"/>
      <c r="BA211" s="118" t="n">
        <f aca="false">'EO9904.1'!AW211</f>
        <v>0</v>
      </c>
      <c r="BB211" s="118" t="n">
        <f aca="false">AW211-BA211</f>
        <v>0</v>
      </c>
      <c r="BC211" s="108"/>
      <c r="BD211" s="138" t="n">
        <f aca="false">A211</f>
        <v>43070</v>
      </c>
      <c r="BE211" s="119" t="n">
        <f aca="false">MONTH(BD211)</f>
        <v>12</v>
      </c>
      <c r="BF211" s="139" t="n">
        <f aca="false">VLOOKUP($BE$10:$BE$369,$BS$7:$BU$18,2)</f>
        <v>668.964</v>
      </c>
      <c r="BG211" s="140" t="n">
        <f aca="false">VLOOKUP($BE$10:$BE$369,$BS$7:$BU$18,3)</f>
        <v>9251.2415</v>
      </c>
      <c r="BH211" s="141" t="n">
        <f aca="false">BF211/BG211</f>
        <v>0.0723107271602411</v>
      </c>
      <c r="BI211" s="36" t="n">
        <f aca="false">BI199</f>
        <v>0.0779</v>
      </c>
      <c r="BJ211" s="36" t="n">
        <f aca="false">BH211/BI211</f>
        <v>0.928250669579475</v>
      </c>
      <c r="BK211" s="31" t="n">
        <v>2.115</v>
      </c>
      <c r="BL211" s="142" t="n">
        <f aca="false">MAX((BJ211*BK211),BK211)</f>
        <v>2.115</v>
      </c>
    </row>
    <row r="212" customFormat="false" ht="12" hidden="false" customHeight="true" outlineLevel="0" collapsed="false">
      <c r="A212" s="25" t="n">
        <f aca="false">EDATE(A211,1)</f>
        <v>43101</v>
      </c>
      <c r="B212" s="114" t="n">
        <f aca="false">'EO9904.1 floor'!B212</f>
        <v>0</v>
      </c>
      <c r="C212" s="110"/>
      <c r="D212" s="97" t="n">
        <f aca="false">B212+C212</f>
        <v>0</v>
      </c>
      <c r="E212" s="86" t="n">
        <f aca="false">IF(Z212=0,0,IF(AND(Z212=1,$H$3=1),D212*U212,IF($H$3=2,D212,"N/A")))</f>
        <v>0</v>
      </c>
      <c r="F212" s="86" t="n">
        <f aca="false">E212*Y212</f>
        <v>0</v>
      </c>
      <c r="G212" s="98" t="n">
        <f aca="false">VLOOKUP($A212,[1]!Table,MATCH(G$4,[1]!Curves,0))</f>
        <v>5.743</v>
      </c>
      <c r="H212" s="115" t="n">
        <f aca="false">G212</f>
        <v>5.743</v>
      </c>
      <c r="I212" s="116" t="n">
        <f aca="false">BL212</f>
        <v>2.115</v>
      </c>
      <c r="J212" s="98" t="n">
        <f aca="false">VLOOKUP($A212,[1]!Table,MATCH(J$4,[1]!Curves,0))</f>
        <v>0</v>
      </c>
      <c r="K212" s="115" t="n">
        <f aca="false">J212</f>
        <v>0</v>
      </c>
      <c r="L212" s="103" t="n">
        <f aca="false">L211</f>
        <v>0</v>
      </c>
      <c r="M212" s="98" t="n">
        <f aca="false">VLOOKUP($A212,[1]!Table,MATCH(M$4,[1]!Curves,0))</f>
        <v>0</v>
      </c>
      <c r="N212" s="115" t="n">
        <f aca="false">M212</f>
        <v>0</v>
      </c>
      <c r="O212" s="103" t="n">
        <f aca="false">O211</f>
        <v>0</v>
      </c>
      <c r="P212" s="102"/>
      <c r="Q212" s="103" t="n">
        <f aca="false">M212+J212+G212</f>
        <v>5.743</v>
      </c>
      <c r="R212" s="103" t="n">
        <f aca="false">N212+K212+H212</f>
        <v>5.743</v>
      </c>
      <c r="S212" s="103" t="n">
        <f aca="false">O212+L212+I212</f>
        <v>2.115</v>
      </c>
      <c r="T212" s="102"/>
      <c r="U212" s="37" t="n">
        <f aca="false">A213-A212</f>
        <v>31</v>
      </c>
      <c r="V212" s="104" t="n">
        <f aca="false">CHOOSE(F$3,A213+24,A212)</f>
        <v>43101</v>
      </c>
      <c r="W212" s="37" t="n">
        <f aca="false">V212-C$3</f>
        <v>6171</v>
      </c>
      <c r="X212" s="105" t="n">
        <f aca="false">VLOOKUP($A212,[1]!Table,MATCH(X$4,[1]!Curves,0))</f>
        <v>0.063289071238772</v>
      </c>
      <c r="Y212" s="106" t="n">
        <f aca="false">1/(1+CHOOSE(F$3,(X213+($K$3/10000))/2,(X212+($K$3/10000))/2))^(2*W212/365.25)</f>
        <v>0.34898842467572</v>
      </c>
      <c r="Z212" s="37" t="n">
        <f aca="false">IF(AND(mthbeg&lt;=A212,mthend&gt;=A212),1,0)</f>
        <v>0</v>
      </c>
      <c r="AA212" s="37" t="n">
        <f aca="false">U212*Z212</f>
        <v>0</v>
      </c>
      <c r="AC212" s="90" t="n">
        <f aca="false">F212*G212</f>
        <v>0</v>
      </c>
      <c r="AD212" s="90" t="n">
        <f aca="false">$F212*H212</f>
        <v>0</v>
      </c>
      <c r="AE212" s="90" t="n">
        <f aca="false">$F212*I212</f>
        <v>0</v>
      </c>
      <c r="AF212" s="90" t="n">
        <f aca="false">$F212*J212</f>
        <v>0</v>
      </c>
      <c r="AG212" s="90" t="n">
        <f aca="false">$F212*K212</f>
        <v>0</v>
      </c>
      <c r="AH212" s="90" t="n">
        <f aca="false">$F212*L212</f>
        <v>0</v>
      </c>
      <c r="AI212" s="90" t="n">
        <f aca="false">$F212*M212</f>
        <v>0</v>
      </c>
      <c r="AJ212" s="90" t="n">
        <f aca="false">$F212*N212</f>
        <v>0</v>
      </c>
      <c r="AK212" s="90" t="n">
        <f aca="false">F212*O212</f>
        <v>0</v>
      </c>
      <c r="AL212" s="94"/>
      <c r="AM212" s="90" t="n">
        <f aca="false">-CHOOSE($G$3,AC212-AE212,AE212-AC212)</f>
        <v>-0</v>
      </c>
      <c r="AN212" s="90" t="n">
        <f aca="false">-CHOOSE($G$3,AF212-AH212,AH212-AF212)</f>
        <v>-0</v>
      </c>
      <c r="AO212" s="90" t="n">
        <f aca="false">-CHOOSE($G$3,AI212-AL212,AK212-AI212)</f>
        <v>-0</v>
      </c>
      <c r="AP212" s="107" t="n">
        <f aca="false">SUM(AM212:AO212)</f>
        <v>0</v>
      </c>
      <c r="AR212" s="90" t="n">
        <f aca="false">-CHOOSE($G$3,AD212-AC212,AC212-AD212)</f>
        <v>-0</v>
      </c>
      <c r="AS212" s="90" t="n">
        <f aca="false">-CHOOSE($G$3,AG212-AF212,AF212-AG212)</f>
        <v>-0</v>
      </c>
      <c r="AT212" s="90" t="n">
        <f aca="false">-CHOOSE($G$3,AJ212-AI212,AI212-AJ212:AJ213)</f>
        <v>-0</v>
      </c>
      <c r="AU212" s="107" t="n">
        <f aca="false">AR212+AS212+AT212</f>
        <v>-0</v>
      </c>
      <c r="AV212" s="107"/>
      <c r="AW212" s="91" t="n">
        <f aca="false">AU212+AP212</f>
        <v>0</v>
      </c>
      <c r="AY212" s="91" t="n">
        <f aca="false">AK212+AH212+AE212</f>
        <v>0</v>
      </c>
      <c r="AZ212" s="113"/>
      <c r="BA212" s="118" t="n">
        <f aca="false">'EO9904.1'!AW212</f>
        <v>0</v>
      </c>
      <c r="BB212" s="118" t="n">
        <f aca="false">AW212-BA212</f>
        <v>0</v>
      </c>
      <c r="BC212" s="108"/>
      <c r="BD212" s="138" t="n">
        <f aca="false">A212</f>
        <v>43101</v>
      </c>
      <c r="BE212" s="119" t="n">
        <f aca="false">MONTH(BD212)</f>
        <v>1</v>
      </c>
      <c r="BF212" s="139" t="n">
        <f aca="false">VLOOKUP($BE$10:$BE$369,$BS$7:$BU$18,2)</f>
        <v>682.4905</v>
      </c>
      <c r="BG212" s="140" t="n">
        <f aca="false">VLOOKUP($BE$10:$BE$369,$BS$7:$BU$18,3)</f>
        <v>9457.078</v>
      </c>
      <c r="BH212" s="141" t="n">
        <f aca="false">BF212/BG212</f>
        <v>0.0721671641071375</v>
      </c>
      <c r="BI212" s="36" t="n">
        <f aca="false">BI200</f>
        <v>0.0779</v>
      </c>
      <c r="BJ212" s="36" t="n">
        <f aca="false">BH212/BI212</f>
        <v>0.926407754905488</v>
      </c>
      <c r="BK212" s="31" t="n">
        <v>2.115</v>
      </c>
      <c r="BL212" s="142" t="n">
        <f aca="false">MAX((BJ212*BK212),BK212)</f>
        <v>2.115</v>
      </c>
    </row>
    <row r="213" customFormat="false" ht="12" hidden="false" customHeight="true" outlineLevel="0" collapsed="false">
      <c r="A213" s="25" t="n">
        <f aca="false">EDATE(A212,1)</f>
        <v>43132</v>
      </c>
      <c r="B213" s="114" t="n">
        <f aca="false">'EO9904.1 floor'!B213</f>
        <v>0</v>
      </c>
      <c r="C213" s="110"/>
      <c r="D213" s="97" t="n">
        <f aca="false">B213+C213</f>
        <v>0</v>
      </c>
      <c r="E213" s="86" t="n">
        <f aca="false">IF(Z213=0,0,IF(AND(Z213=1,$H$3=1),D213*U213,IF($H$3=2,D213,"N/A")))</f>
        <v>0</v>
      </c>
      <c r="F213" s="86" t="n">
        <f aca="false">E213*Y213</f>
        <v>0</v>
      </c>
      <c r="G213" s="98" t="n">
        <f aca="false">VLOOKUP($A213,[1]!Table,MATCH(G$4,[1]!Curves,0))</f>
        <v>5.623</v>
      </c>
      <c r="H213" s="115" t="n">
        <f aca="false">G213</f>
        <v>5.623</v>
      </c>
      <c r="I213" s="116" t="n">
        <f aca="false">BL213</f>
        <v>2.26151966918453</v>
      </c>
      <c r="J213" s="98" t="n">
        <f aca="false">VLOOKUP($A213,[1]!Table,MATCH(J$4,[1]!Curves,0))</f>
        <v>0</v>
      </c>
      <c r="K213" s="115" t="n">
        <f aca="false">J213</f>
        <v>0</v>
      </c>
      <c r="L213" s="103" t="n">
        <f aca="false">L212</f>
        <v>0</v>
      </c>
      <c r="M213" s="98" t="n">
        <f aca="false">VLOOKUP($A213,[1]!Table,MATCH(M$4,[1]!Curves,0))</f>
        <v>0</v>
      </c>
      <c r="N213" s="115" t="n">
        <f aca="false">M213</f>
        <v>0</v>
      </c>
      <c r="O213" s="103" t="n">
        <f aca="false">O212</f>
        <v>0</v>
      </c>
      <c r="P213" s="102"/>
      <c r="Q213" s="103" t="n">
        <f aca="false">M213+J213+G213</f>
        <v>5.623</v>
      </c>
      <c r="R213" s="103" t="n">
        <f aca="false">N213+K213+H213</f>
        <v>5.623</v>
      </c>
      <c r="S213" s="103" t="n">
        <f aca="false">O213+L213+I213</f>
        <v>2.26151966918453</v>
      </c>
      <c r="T213" s="102"/>
      <c r="U213" s="37" t="n">
        <f aca="false">A214-A213</f>
        <v>28</v>
      </c>
      <c r="V213" s="104" t="n">
        <f aca="false">CHOOSE(F$3,A214+24,A213)</f>
        <v>43132</v>
      </c>
      <c r="W213" s="37" t="n">
        <f aca="false">V213-C$3</f>
        <v>6202</v>
      </c>
      <c r="X213" s="105" t="n">
        <f aca="false">VLOOKUP($A213,[1]!Table,MATCH(X$4,[1]!Curves,0))</f>
        <v>0.063317857431251</v>
      </c>
      <c r="Y213" s="106" t="n">
        <f aca="false">1/(1+CHOOSE(F$3,(X214+($K$3/10000))/2,(X213+($K$3/10000))/2))^(2*W213/365.25)</f>
        <v>0.34698329544291</v>
      </c>
      <c r="Z213" s="37" t="n">
        <f aca="false">IF(AND(mthbeg&lt;=A213,mthend&gt;=A213),1,0)</f>
        <v>0</v>
      </c>
      <c r="AA213" s="37" t="n">
        <f aca="false">U213*Z213</f>
        <v>0</v>
      </c>
      <c r="AC213" s="90" t="n">
        <f aca="false">F213*G213</f>
        <v>0</v>
      </c>
      <c r="AD213" s="90" t="n">
        <f aca="false">$F213*H213</f>
        <v>0</v>
      </c>
      <c r="AE213" s="90" t="n">
        <f aca="false">$F213*I213</f>
        <v>0</v>
      </c>
      <c r="AF213" s="90" t="n">
        <f aca="false">$F213*J213</f>
        <v>0</v>
      </c>
      <c r="AG213" s="90" t="n">
        <f aca="false">$F213*K213</f>
        <v>0</v>
      </c>
      <c r="AH213" s="90" t="n">
        <f aca="false">$F213*L213</f>
        <v>0</v>
      </c>
      <c r="AI213" s="90" t="n">
        <f aca="false">$F213*M213</f>
        <v>0</v>
      </c>
      <c r="AJ213" s="90" t="n">
        <f aca="false">$F213*N213</f>
        <v>0</v>
      </c>
      <c r="AK213" s="90" t="n">
        <f aca="false">F213*O213</f>
        <v>0</v>
      </c>
      <c r="AL213" s="94"/>
      <c r="AM213" s="90" t="n">
        <f aca="false">-CHOOSE($G$3,AC213-AE213,AE213-AC213)</f>
        <v>-0</v>
      </c>
      <c r="AN213" s="90" t="n">
        <f aca="false">-CHOOSE($G$3,AF213-AH213,AH213-AF213)</f>
        <v>-0</v>
      </c>
      <c r="AO213" s="90" t="n">
        <f aca="false">-CHOOSE($G$3,AI213-AL213,AK213-AI213)</f>
        <v>-0</v>
      </c>
      <c r="AP213" s="107" t="n">
        <f aca="false">SUM(AM213:AO213)</f>
        <v>0</v>
      </c>
      <c r="AR213" s="90" t="n">
        <f aca="false">-CHOOSE($G$3,AD213-AC213,AC213-AD213)</f>
        <v>-0</v>
      </c>
      <c r="AS213" s="90" t="n">
        <f aca="false">-CHOOSE($G$3,AG213-AF213,AF213-AG213)</f>
        <v>-0</v>
      </c>
      <c r="AT213" s="90" t="n">
        <f aca="false">-CHOOSE($G$3,AJ213-AI213,AI213-AJ213:AJ214)</f>
        <v>-0</v>
      </c>
      <c r="AU213" s="107" t="n">
        <f aca="false">AR213+AS213+AT213</f>
        <v>-0</v>
      </c>
      <c r="AV213" s="107"/>
      <c r="AW213" s="91" t="n">
        <f aca="false">AU213+AP213</f>
        <v>0</v>
      </c>
      <c r="AY213" s="91" t="n">
        <f aca="false">AK213+AH213+AE213</f>
        <v>0</v>
      </c>
      <c r="AZ213" s="113"/>
      <c r="BA213" s="118" t="n">
        <f aca="false">'EO9904.1'!AW213</f>
        <v>0</v>
      </c>
      <c r="BB213" s="118" t="n">
        <f aca="false">AW213-BA213</f>
        <v>0</v>
      </c>
      <c r="BC213" s="108"/>
      <c r="BD213" s="138" t="n">
        <f aca="false">A213</f>
        <v>43132</v>
      </c>
      <c r="BE213" s="119" t="n">
        <f aca="false">MONTH(BD213)</f>
        <v>2</v>
      </c>
      <c r="BF213" s="139" t="n">
        <f aca="false">VLOOKUP($BE$10:$BE$369,$BS$7:$BU$18,2)</f>
        <v>627.083</v>
      </c>
      <c r="BG213" s="140" t="n">
        <f aca="false">VLOOKUP($BE$10:$BE$369,$BS$7:$BU$18,3)</f>
        <v>8701.1195</v>
      </c>
      <c r="BH213" s="141" t="n">
        <f aca="false">BF213/BG213</f>
        <v>0.0720692320108924</v>
      </c>
      <c r="BI213" s="36" t="n">
        <f aca="false">BI201</f>
        <v>0.0674</v>
      </c>
      <c r="BJ213" s="36" t="n">
        <f aca="false">BH213/BI213</f>
        <v>1.06927643933075</v>
      </c>
      <c r="BK213" s="31" t="n">
        <v>2.115</v>
      </c>
      <c r="BL213" s="142" t="n">
        <f aca="false">MAX((BJ213*BK213),BK213)</f>
        <v>2.26151966918453</v>
      </c>
    </row>
    <row r="214" customFormat="false" ht="12" hidden="false" customHeight="true" outlineLevel="0" collapsed="false">
      <c r="A214" s="25" t="n">
        <f aca="false">EDATE(A213,1)</f>
        <v>43160</v>
      </c>
      <c r="B214" s="114" t="n">
        <f aca="false">'EO9904.1 floor'!B214</f>
        <v>0</v>
      </c>
      <c r="C214" s="110"/>
      <c r="D214" s="97" t="n">
        <f aca="false">B214+C214</f>
        <v>0</v>
      </c>
      <c r="E214" s="86" t="n">
        <f aca="false">IF(Z214=0,0,IF(AND(Z214=1,$H$3=1),D214*U214,IF($H$3=2,D214,"N/A")))</f>
        <v>0</v>
      </c>
      <c r="F214" s="86" t="n">
        <f aca="false">E214*Y214</f>
        <v>0</v>
      </c>
      <c r="G214" s="98" t="n">
        <f aca="false">VLOOKUP($A214,[1]!Table,MATCH(G$4,[1]!Curves,0))</f>
        <v>5.498</v>
      </c>
      <c r="H214" s="115" t="n">
        <f aca="false">G214</f>
        <v>5.498</v>
      </c>
      <c r="I214" s="116" t="n">
        <f aca="false">BL214</f>
        <v>2.13524532991486</v>
      </c>
      <c r="J214" s="98" t="n">
        <f aca="false">VLOOKUP($A214,[1]!Table,MATCH(J$4,[1]!Curves,0))</f>
        <v>0</v>
      </c>
      <c r="K214" s="115" t="n">
        <f aca="false">J214</f>
        <v>0</v>
      </c>
      <c r="L214" s="103" t="n">
        <f aca="false">L213</f>
        <v>0</v>
      </c>
      <c r="M214" s="98" t="n">
        <f aca="false">VLOOKUP($A214,[1]!Table,MATCH(M$4,[1]!Curves,0))</f>
        <v>0</v>
      </c>
      <c r="N214" s="115" t="n">
        <f aca="false">M214</f>
        <v>0</v>
      </c>
      <c r="O214" s="103" t="n">
        <f aca="false">O213</f>
        <v>0</v>
      </c>
      <c r="P214" s="102"/>
      <c r="Q214" s="103" t="n">
        <f aca="false">M214+J214+G214</f>
        <v>5.498</v>
      </c>
      <c r="R214" s="103" t="n">
        <f aca="false">N214+K214+H214</f>
        <v>5.498</v>
      </c>
      <c r="S214" s="103" t="n">
        <f aca="false">O214+L214+I214</f>
        <v>2.13524532991486</v>
      </c>
      <c r="T214" s="102"/>
      <c r="U214" s="37" t="n">
        <f aca="false">A215-A214</f>
        <v>31</v>
      </c>
      <c r="V214" s="104" t="n">
        <f aca="false">CHOOSE(F$3,A215+24,A214)</f>
        <v>43160</v>
      </c>
      <c r="W214" s="37" t="n">
        <f aca="false">V214-C$3</f>
        <v>6230</v>
      </c>
      <c r="X214" s="105" t="n">
        <f aca="false">VLOOKUP($A214,[1]!Table,MATCH(X$4,[1]!Curves,0))</f>
        <v>0.063343857863404</v>
      </c>
      <c r="Y214" s="106" t="n">
        <f aca="false">1/(1+CHOOSE(F$3,(X215+($K$3/10000))/2,(X214+($K$3/10000))/2))^(2*W214/365.25)</f>
        <v>0.345180711691457</v>
      </c>
      <c r="Z214" s="37" t="n">
        <f aca="false">IF(AND(mthbeg&lt;=A214,mthend&gt;=A214),1,0)</f>
        <v>0</v>
      </c>
      <c r="AA214" s="37" t="n">
        <f aca="false">U214*Z214</f>
        <v>0</v>
      </c>
      <c r="AC214" s="90" t="n">
        <f aca="false">F214*G214</f>
        <v>0</v>
      </c>
      <c r="AD214" s="90" t="n">
        <f aca="false">$F214*H214</f>
        <v>0</v>
      </c>
      <c r="AE214" s="90" t="n">
        <f aca="false">$F214*I214</f>
        <v>0</v>
      </c>
      <c r="AF214" s="90" t="n">
        <f aca="false">$F214*J214</f>
        <v>0</v>
      </c>
      <c r="AG214" s="90" t="n">
        <f aca="false">$F214*K214</f>
        <v>0</v>
      </c>
      <c r="AH214" s="90" t="n">
        <f aca="false">$F214*L214</f>
        <v>0</v>
      </c>
      <c r="AI214" s="90" t="n">
        <f aca="false">$F214*M214</f>
        <v>0</v>
      </c>
      <c r="AJ214" s="90" t="n">
        <f aca="false">$F214*N214</f>
        <v>0</v>
      </c>
      <c r="AK214" s="90" t="n">
        <f aca="false">F214*O214</f>
        <v>0</v>
      </c>
      <c r="AL214" s="94"/>
      <c r="AM214" s="90" t="n">
        <f aca="false">-CHOOSE($G$3,AC214-AE214,AE214-AC214)</f>
        <v>-0</v>
      </c>
      <c r="AN214" s="90" t="n">
        <f aca="false">-CHOOSE($G$3,AF214-AH214,AH214-AF214)</f>
        <v>-0</v>
      </c>
      <c r="AO214" s="90" t="n">
        <f aca="false">-CHOOSE($G$3,AI214-AL214,AK214-AI214)</f>
        <v>-0</v>
      </c>
      <c r="AP214" s="107" t="n">
        <f aca="false">SUM(AM214:AO214)</f>
        <v>0</v>
      </c>
      <c r="AR214" s="90" t="n">
        <f aca="false">-CHOOSE($G$3,AD214-AC214,AC214-AD214)</f>
        <v>-0</v>
      </c>
      <c r="AS214" s="90" t="n">
        <f aca="false">-CHOOSE($G$3,AG214-AF214,AF214-AG214)</f>
        <v>-0</v>
      </c>
      <c r="AT214" s="90" t="n">
        <f aca="false">-CHOOSE($G$3,AJ214-AI214,AI214-AJ214:AJ215)</f>
        <v>-0</v>
      </c>
      <c r="AU214" s="107" t="n">
        <f aca="false">AR214+AS214+AT214</f>
        <v>-0</v>
      </c>
      <c r="AV214" s="107"/>
      <c r="AW214" s="91" t="n">
        <f aca="false">AU214+AP214</f>
        <v>0</v>
      </c>
      <c r="AY214" s="91" t="n">
        <f aca="false">AK214+AH214+AE214</f>
        <v>0</v>
      </c>
      <c r="AZ214" s="113"/>
      <c r="BA214" s="118" t="n">
        <f aca="false">'EO9904.1'!AW214</f>
        <v>0</v>
      </c>
      <c r="BB214" s="118" t="n">
        <f aca="false">AW214-BA214</f>
        <v>0</v>
      </c>
      <c r="BC214" s="108"/>
      <c r="BD214" s="138" t="n">
        <f aca="false">A214</f>
        <v>43160</v>
      </c>
      <c r="BE214" s="119" t="n">
        <f aca="false">MONTH(BD214)</f>
        <v>3</v>
      </c>
      <c r="BF214" s="139" t="n">
        <f aca="false">VLOOKUP($BE$10:$BE$369,$BS$7:$BU$18,2)</f>
        <v>669.6575</v>
      </c>
      <c r="BG214" s="140" t="n">
        <f aca="false">VLOOKUP($BE$10:$BE$369,$BS$7:$BU$18,3)</f>
        <v>9290.03</v>
      </c>
      <c r="BH214" s="141" t="n">
        <f aca="false">BF214/BG214</f>
        <v>0.0720834593645015</v>
      </c>
      <c r="BI214" s="36" t="n">
        <f aca="false">BI202</f>
        <v>0.0714</v>
      </c>
      <c r="BJ214" s="36" t="n">
        <f aca="false">BH214/BI214</f>
        <v>1.00957226000702</v>
      </c>
      <c r="BK214" s="31" t="n">
        <v>2.115</v>
      </c>
      <c r="BL214" s="142" t="n">
        <f aca="false">MAX((BJ214*BK214),BK214)</f>
        <v>2.13524532991486</v>
      </c>
    </row>
    <row r="215" customFormat="false" ht="12" hidden="false" customHeight="true" outlineLevel="0" collapsed="false">
      <c r="A215" s="25" t="n">
        <f aca="false">EDATE(A214,1)</f>
        <v>43191</v>
      </c>
      <c r="B215" s="114" t="n">
        <f aca="false">'EO9904.1 floor'!B215</f>
        <v>0</v>
      </c>
      <c r="C215" s="110"/>
      <c r="D215" s="97" t="n">
        <f aca="false">B215+C215</f>
        <v>0</v>
      </c>
      <c r="E215" s="86" t="n">
        <f aca="false">IF(Z215=0,0,IF(AND(Z215=1,$H$3=1),D215*U215,IF($H$3=2,D215,"N/A")))</f>
        <v>0</v>
      </c>
      <c r="F215" s="86" t="n">
        <f aca="false">E215*Y215</f>
        <v>0</v>
      </c>
      <c r="G215" s="98" t="n">
        <f aca="false">VLOOKUP($A215,[1]!Table,MATCH(G$4,[1]!Curves,0))</f>
        <v>5.368</v>
      </c>
      <c r="H215" s="115" t="n">
        <f aca="false">G215</f>
        <v>5.368</v>
      </c>
      <c r="I215" s="116" t="n">
        <f aca="false">BL215</f>
        <v>2.115</v>
      </c>
      <c r="J215" s="98" t="n">
        <f aca="false">VLOOKUP($A215,[1]!Table,MATCH(J$4,[1]!Curves,0))</f>
        <v>0</v>
      </c>
      <c r="K215" s="115" t="n">
        <f aca="false">J215</f>
        <v>0</v>
      </c>
      <c r="L215" s="103" t="n">
        <f aca="false">L214</f>
        <v>0</v>
      </c>
      <c r="M215" s="98" t="n">
        <f aca="false">VLOOKUP($A215,[1]!Table,MATCH(M$4,[1]!Curves,0))</f>
        <v>0</v>
      </c>
      <c r="N215" s="115" t="n">
        <f aca="false">M215</f>
        <v>0</v>
      </c>
      <c r="O215" s="103" t="n">
        <f aca="false">O214</f>
        <v>0</v>
      </c>
      <c r="P215" s="102"/>
      <c r="Q215" s="103" t="n">
        <f aca="false">M215+J215+G215</f>
        <v>5.368</v>
      </c>
      <c r="R215" s="103" t="n">
        <f aca="false">N215+K215+H215</f>
        <v>5.368</v>
      </c>
      <c r="S215" s="103" t="n">
        <f aca="false">O215+L215+I215</f>
        <v>2.115</v>
      </c>
      <c r="T215" s="102"/>
      <c r="U215" s="37" t="n">
        <f aca="false">A216-A215</f>
        <v>30</v>
      </c>
      <c r="V215" s="104" t="n">
        <f aca="false">CHOOSE(F$3,A216+24,A215)</f>
        <v>43191</v>
      </c>
      <c r="W215" s="37" t="n">
        <f aca="false">V215-C$3</f>
        <v>6261</v>
      </c>
      <c r="X215" s="105" t="n">
        <f aca="false">VLOOKUP($A215,[1]!Table,MATCH(X$4,[1]!Curves,0))</f>
        <v>0.063372644056407</v>
      </c>
      <c r="Y215" s="106" t="n">
        <f aca="false">1/(1+CHOOSE(F$3,(X216+($K$3/10000))/2,(X215+($K$3/10000))/2))^(2*W215/365.25)</f>
        <v>0.343194370467621</v>
      </c>
      <c r="Z215" s="37" t="n">
        <f aca="false">IF(AND(mthbeg&lt;=A215,mthend&gt;=A215),1,0)</f>
        <v>0</v>
      </c>
      <c r="AA215" s="37" t="n">
        <f aca="false">U215*Z215</f>
        <v>0</v>
      </c>
      <c r="AC215" s="90" t="n">
        <f aca="false">F215*G215</f>
        <v>0</v>
      </c>
      <c r="AD215" s="90" t="n">
        <f aca="false">$F215*H215</f>
        <v>0</v>
      </c>
      <c r="AE215" s="90" t="n">
        <f aca="false">$F215*I215</f>
        <v>0</v>
      </c>
      <c r="AF215" s="90" t="n">
        <f aca="false">$F215*J215</f>
        <v>0</v>
      </c>
      <c r="AG215" s="90" t="n">
        <f aca="false">$F215*K215</f>
        <v>0</v>
      </c>
      <c r="AH215" s="90" t="n">
        <f aca="false">$F215*L215</f>
        <v>0</v>
      </c>
      <c r="AI215" s="90" t="n">
        <f aca="false">$F215*M215</f>
        <v>0</v>
      </c>
      <c r="AJ215" s="90" t="n">
        <f aca="false">$F215*N215</f>
        <v>0</v>
      </c>
      <c r="AK215" s="90" t="n">
        <f aca="false">F215*O215</f>
        <v>0</v>
      </c>
      <c r="AL215" s="94"/>
      <c r="AM215" s="90" t="n">
        <f aca="false">-CHOOSE($G$3,AC215-AE215,AE215-AC215)</f>
        <v>-0</v>
      </c>
      <c r="AN215" s="90" t="n">
        <f aca="false">-CHOOSE($G$3,AF215-AH215,AH215-AF215)</f>
        <v>-0</v>
      </c>
      <c r="AO215" s="90" t="n">
        <f aca="false">-CHOOSE($G$3,AI215-AL215,AK215-AI215)</f>
        <v>-0</v>
      </c>
      <c r="AP215" s="107" t="n">
        <f aca="false">SUM(AM215:AO215)</f>
        <v>0</v>
      </c>
      <c r="AR215" s="90" t="n">
        <f aca="false">-CHOOSE($G$3,AD215-AC215,AC215-AD215)</f>
        <v>-0</v>
      </c>
      <c r="AS215" s="90" t="n">
        <f aca="false">-CHOOSE($G$3,AG215-AF215,AF215-AG215)</f>
        <v>-0</v>
      </c>
      <c r="AT215" s="90" t="n">
        <f aca="false">-CHOOSE($G$3,AJ215-AI215,AI215-AJ215:AJ216)</f>
        <v>-0</v>
      </c>
      <c r="AU215" s="107" t="n">
        <f aca="false">AR215+AS215+AT215</f>
        <v>-0</v>
      </c>
      <c r="AV215" s="107"/>
      <c r="AW215" s="91" t="n">
        <f aca="false">AU215+AP215</f>
        <v>0</v>
      </c>
      <c r="AY215" s="91" t="n">
        <f aca="false">AK215+AH215+AE215</f>
        <v>0</v>
      </c>
      <c r="AZ215" s="113"/>
      <c r="BA215" s="118" t="n">
        <f aca="false">'EO9904.1'!AW215</f>
        <v>0</v>
      </c>
      <c r="BB215" s="118" t="n">
        <f aca="false">AW215-BA215</f>
        <v>0</v>
      </c>
      <c r="BC215" s="108"/>
      <c r="BD215" s="138" t="n">
        <f aca="false">A215</f>
        <v>43191</v>
      </c>
      <c r="BE215" s="119" t="n">
        <f aca="false">MONTH(BD215)</f>
        <v>4</v>
      </c>
      <c r="BF215" s="139" t="n">
        <f aca="false">VLOOKUP($BE$10:$BE$369,$BS$7:$BU$18,2)</f>
        <v>631.2795</v>
      </c>
      <c r="BG215" s="140" t="n">
        <f aca="false">VLOOKUP($BE$10:$BE$369,$BS$7:$BU$18,3)</f>
        <v>8727.106</v>
      </c>
      <c r="BH215" s="141" t="n">
        <f aca="false">BF215/BG215</f>
        <v>0.0723354912842814</v>
      </c>
      <c r="BI215" s="36" t="n">
        <f aca="false">BI203</f>
        <v>0.0749</v>
      </c>
      <c r="BJ215" s="36" t="n">
        <f aca="false">BH215/BI215</f>
        <v>0.965760898321514</v>
      </c>
      <c r="BK215" s="31" t="n">
        <v>2.115</v>
      </c>
      <c r="BL215" s="142" t="n">
        <f aca="false">MAX((BJ215*BK215),BK215)</f>
        <v>2.115</v>
      </c>
    </row>
    <row r="216" customFormat="false" ht="12" hidden="false" customHeight="true" outlineLevel="0" collapsed="false">
      <c r="A216" s="25" t="n">
        <f aca="false">EDATE(A215,1)</f>
        <v>43221</v>
      </c>
      <c r="B216" s="114" t="n">
        <f aca="false">'EO9904.1 floor'!B216</f>
        <v>0</v>
      </c>
      <c r="C216" s="110"/>
      <c r="D216" s="97" t="n">
        <f aca="false">B216+C216</f>
        <v>0</v>
      </c>
      <c r="E216" s="86" t="n">
        <f aca="false">IF(Z216=0,0,IF(AND(Z216=1,$H$3=1),D216*U216,IF($H$3=2,D216,"N/A")))</f>
        <v>0</v>
      </c>
      <c r="F216" s="86" t="n">
        <f aca="false">E216*Y216</f>
        <v>0</v>
      </c>
      <c r="G216" s="98" t="n">
        <f aca="false">VLOOKUP($A216,[1]!Table,MATCH(G$4,[1]!Curves,0))</f>
        <v>5.358</v>
      </c>
      <c r="H216" s="115" t="n">
        <f aca="false">G216</f>
        <v>5.358</v>
      </c>
      <c r="I216" s="116" t="n">
        <f aca="false">BL216</f>
        <v>2.15930673749763</v>
      </c>
      <c r="J216" s="98" t="n">
        <f aca="false">VLOOKUP($A216,[1]!Table,MATCH(J$4,[1]!Curves,0))</f>
        <v>0</v>
      </c>
      <c r="K216" s="115" t="n">
        <f aca="false">J216</f>
        <v>0</v>
      </c>
      <c r="L216" s="103" t="n">
        <f aca="false">L215</f>
        <v>0</v>
      </c>
      <c r="M216" s="98" t="n">
        <f aca="false">VLOOKUP($A216,[1]!Table,MATCH(M$4,[1]!Curves,0))</f>
        <v>0</v>
      </c>
      <c r="N216" s="115" t="n">
        <f aca="false">M216</f>
        <v>0</v>
      </c>
      <c r="O216" s="103" t="n">
        <f aca="false">O215</f>
        <v>0</v>
      </c>
      <c r="P216" s="102"/>
      <c r="Q216" s="103" t="n">
        <f aca="false">M216+J216+G216</f>
        <v>5.358</v>
      </c>
      <c r="R216" s="103" t="n">
        <f aca="false">N216+K216+H216</f>
        <v>5.358</v>
      </c>
      <c r="S216" s="103" t="n">
        <f aca="false">O216+L216+I216</f>
        <v>2.15930673749763</v>
      </c>
      <c r="T216" s="102"/>
      <c r="U216" s="37" t="n">
        <f aca="false">A217-A216</f>
        <v>31</v>
      </c>
      <c r="V216" s="104" t="n">
        <f aca="false">CHOOSE(F$3,A217+24,A216)</f>
        <v>43221</v>
      </c>
      <c r="W216" s="37" t="n">
        <f aca="false">V216-C$3</f>
        <v>6291</v>
      </c>
      <c r="X216" s="105" t="n">
        <f aca="false">VLOOKUP($A216,[1]!Table,MATCH(X$4,[1]!Curves,0))</f>
        <v>0.0634005016628</v>
      </c>
      <c r="Y216" s="106" t="n">
        <f aca="false">1/(1+CHOOSE(F$3,(X217+($K$3/10000))/2,(X216+($K$3/10000))/2))^(2*W216/365.25)</f>
        <v>0.341281451827119</v>
      </c>
      <c r="Z216" s="37" t="n">
        <f aca="false">IF(AND(mthbeg&lt;=A216,mthend&gt;=A216),1,0)</f>
        <v>0</v>
      </c>
      <c r="AA216" s="37" t="n">
        <f aca="false">U216*Z216</f>
        <v>0</v>
      </c>
      <c r="AC216" s="90" t="n">
        <f aca="false">F216*G216</f>
        <v>0</v>
      </c>
      <c r="AD216" s="90" t="n">
        <f aca="false">$F216*H216</f>
        <v>0</v>
      </c>
      <c r="AE216" s="90" t="n">
        <f aca="false">$F216*I216</f>
        <v>0</v>
      </c>
      <c r="AF216" s="90" t="n">
        <f aca="false">$F216*J216</f>
        <v>0</v>
      </c>
      <c r="AG216" s="90" t="n">
        <f aca="false">$F216*K216</f>
        <v>0</v>
      </c>
      <c r="AH216" s="90" t="n">
        <f aca="false">$F216*L216</f>
        <v>0</v>
      </c>
      <c r="AI216" s="90" t="n">
        <f aca="false">$F216*M216</f>
        <v>0</v>
      </c>
      <c r="AJ216" s="90" t="n">
        <f aca="false">$F216*N216</f>
        <v>0</v>
      </c>
      <c r="AK216" s="90" t="n">
        <f aca="false">F216*O216</f>
        <v>0</v>
      </c>
      <c r="AL216" s="94"/>
      <c r="AM216" s="90" t="n">
        <f aca="false">-CHOOSE($G$3,AC216-AE216,AE216-AC216)</f>
        <v>-0</v>
      </c>
      <c r="AN216" s="90" t="n">
        <f aca="false">-CHOOSE($G$3,AF216-AH216,AH216-AF216)</f>
        <v>-0</v>
      </c>
      <c r="AO216" s="90" t="n">
        <f aca="false">-CHOOSE($G$3,AI216-AL216,AK216-AI216)</f>
        <v>-0</v>
      </c>
      <c r="AP216" s="107" t="n">
        <f aca="false">SUM(AM216:AO216)</f>
        <v>0</v>
      </c>
      <c r="AR216" s="90" t="n">
        <f aca="false">-CHOOSE($G$3,AD216-AC216,AC216-AD216)</f>
        <v>-0</v>
      </c>
      <c r="AS216" s="90" t="n">
        <f aca="false">-CHOOSE($G$3,AG216-AF216,AF216-AG216)</f>
        <v>-0</v>
      </c>
      <c r="AT216" s="90" t="n">
        <f aca="false">-CHOOSE($G$3,AJ216-AI216,AI216-AJ216:AJ217)</f>
        <v>-0</v>
      </c>
      <c r="AU216" s="107" t="n">
        <f aca="false">AR216+AS216+AT216</f>
        <v>-0</v>
      </c>
      <c r="AV216" s="107"/>
      <c r="AW216" s="91" t="n">
        <f aca="false">AU216+AP216</f>
        <v>0</v>
      </c>
      <c r="AY216" s="91" t="n">
        <f aca="false">AK216+AH216+AE216</f>
        <v>0</v>
      </c>
      <c r="AZ216" s="113"/>
      <c r="BA216" s="118" t="n">
        <f aca="false">'EO9904.1'!AW216</f>
        <v>0</v>
      </c>
      <c r="BB216" s="118" t="n">
        <f aca="false">AW216-BA216</f>
        <v>0</v>
      </c>
      <c r="BC216" s="108"/>
      <c r="BD216" s="138" t="n">
        <f aca="false">A216</f>
        <v>43221</v>
      </c>
      <c r="BE216" s="119" t="n">
        <f aca="false">MONTH(BD216)</f>
        <v>5</v>
      </c>
      <c r="BF216" s="139" t="n">
        <f aca="false">VLOOKUP($BE$10:$BE$369,$BS$7:$BU$18,2)</f>
        <v>662.9805</v>
      </c>
      <c r="BG216" s="140" t="n">
        <f aca="false">VLOOKUP($BE$10:$BE$369,$BS$7:$BU$18,3)</f>
        <v>9044.2455</v>
      </c>
      <c r="BH216" s="141" t="n">
        <f aca="false">BF216/BG216</f>
        <v>0.0733041247055932</v>
      </c>
      <c r="BI216" s="36" t="n">
        <f aca="false">BI204</f>
        <v>0.0718</v>
      </c>
      <c r="BJ216" s="36" t="n">
        <f aca="false">BH216/BI216</f>
        <v>1.02094881205562</v>
      </c>
      <c r="BK216" s="31" t="n">
        <v>2.115</v>
      </c>
      <c r="BL216" s="142" t="n">
        <f aca="false">MAX((BJ216*BK216),BK216)</f>
        <v>2.15930673749763</v>
      </c>
    </row>
    <row r="217" customFormat="false" ht="12" hidden="false" customHeight="true" outlineLevel="0" collapsed="false">
      <c r="A217" s="25" t="n">
        <f aca="false">EDATE(A216,1)</f>
        <v>43252</v>
      </c>
      <c r="B217" s="114" t="n">
        <f aca="false">'EO9904.1 floor'!B217</f>
        <v>0</v>
      </c>
      <c r="C217" s="110"/>
      <c r="D217" s="97" t="n">
        <f aca="false">B217+C217</f>
        <v>0</v>
      </c>
      <c r="E217" s="86" t="n">
        <f aca="false">IF(Z217=0,0,IF(AND(Z217=1,$H$3=1),D217*U217,IF($H$3=2,D217,"N/A")))</f>
        <v>0</v>
      </c>
      <c r="F217" s="86" t="n">
        <f aca="false">E217*Y217</f>
        <v>0</v>
      </c>
      <c r="G217" s="98" t="n">
        <f aca="false">VLOOKUP($A217,[1]!Table,MATCH(G$4,[1]!Curves,0))</f>
        <v>5.378</v>
      </c>
      <c r="H217" s="115" t="n">
        <f aca="false">G217</f>
        <v>5.378</v>
      </c>
      <c r="I217" s="116" t="n">
        <f aca="false">BL217</f>
        <v>2.88438521922935</v>
      </c>
      <c r="J217" s="98" t="n">
        <f aca="false">VLOOKUP($A217,[1]!Table,MATCH(J$4,[1]!Curves,0))</f>
        <v>0</v>
      </c>
      <c r="K217" s="115" t="n">
        <f aca="false">J217</f>
        <v>0</v>
      </c>
      <c r="L217" s="103" t="n">
        <f aca="false">L216</f>
        <v>0</v>
      </c>
      <c r="M217" s="98" t="n">
        <f aca="false">VLOOKUP($A217,[1]!Table,MATCH(M$4,[1]!Curves,0))</f>
        <v>0</v>
      </c>
      <c r="N217" s="115" t="n">
        <f aca="false">M217</f>
        <v>0</v>
      </c>
      <c r="O217" s="103" t="n">
        <f aca="false">O216</f>
        <v>0</v>
      </c>
      <c r="P217" s="102"/>
      <c r="Q217" s="103" t="n">
        <f aca="false">M217+J217+G217</f>
        <v>5.378</v>
      </c>
      <c r="R217" s="103" t="n">
        <f aca="false">N217+K217+H217</f>
        <v>5.378</v>
      </c>
      <c r="S217" s="103" t="n">
        <f aca="false">O217+L217+I217</f>
        <v>2.88438521922935</v>
      </c>
      <c r="T217" s="102"/>
      <c r="U217" s="37" t="n">
        <f aca="false">A218-A217</f>
        <v>30</v>
      </c>
      <c r="V217" s="104" t="n">
        <f aca="false">CHOOSE(F$3,A218+24,A217)</f>
        <v>43252</v>
      </c>
      <c r="W217" s="37" t="n">
        <f aca="false">V217-C$3</f>
        <v>6322</v>
      </c>
      <c r="X217" s="105" t="n">
        <f aca="false">VLOOKUP($A217,[1]!Table,MATCH(X$4,[1]!Curves,0))</f>
        <v>0.063429287856343</v>
      </c>
      <c r="Y217" s="106" t="n">
        <f aca="false">1/(1+CHOOSE(F$3,(X218+($K$3/10000))/2,(X217+($K$3/10000))/2))^(2*W217/365.25)</f>
        <v>0.339314391011051</v>
      </c>
      <c r="Z217" s="37" t="n">
        <f aca="false">IF(AND(mthbeg&lt;=A217,mthend&gt;=A217),1,0)</f>
        <v>0</v>
      </c>
      <c r="AA217" s="37" t="n">
        <f aca="false">U217*Z217</f>
        <v>0</v>
      </c>
      <c r="AC217" s="90" t="n">
        <f aca="false">F217*G217</f>
        <v>0</v>
      </c>
      <c r="AD217" s="90" t="n">
        <f aca="false">$F217*H217</f>
        <v>0</v>
      </c>
      <c r="AE217" s="90" t="n">
        <f aca="false">$F217*I217</f>
        <v>0</v>
      </c>
      <c r="AF217" s="90" t="n">
        <f aca="false">$F217*J217</f>
        <v>0</v>
      </c>
      <c r="AG217" s="90" t="n">
        <f aca="false">$F217*K217</f>
        <v>0</v>
      </c>
      <c r="AH217" s="90" t="n">
        <f aca="false">$F217*L217</f>
        <v>0</v>
      </c>
      <c r="AI217" s="90" t="n">
        <f aca="false">$F217*M217</f>
        <v>0</v>
      </c>
      <c r="AJ217" s="90" t="n">
        <f aca="false">$F217*N217</f>
        <v>0</v>
      </c>
      <c r="AK217" s="90" t="n">
        <f aca="false">F217*O217</f>
        <v>0</v>
      </c>
      <c r="AL217" s="94"/>
      <c r="AM217" s="90" t="n">
        <f aca="false">-CHOOSE($G$3,AC217-AE217,AE217-AC217)</f>
        <v>-0</v>
      </c>
      <c r="AN217" s="90" t="n">
        <f aca="false">-CHOOSE($G$3,AF217-AH217,AH217-AF217)</f>
        <v>-0</v>
      </c>
      <c r="AO217" s="90" t="n">
        <f aca="false">-CHOOSE($G$3,AI217-AL217,AK217-AI217)</f>
        <v>-0</v>
      </c>
      <c r="AP217" s="107" t="n">
        <f aca="false">SUM(AM217:AO217)</f>
        <v>0</v>
      </c>
      <c r="AR217" s="90" t="n">
        <f aca="false">-CHOOSE($G$3,AD217-AC217,AC217-AD217)</f>
        <v>-0</v>
      </c>
      <c r="AS217" s="90" t="n">
        <f aca="false">-CHOOSE($G$3,AG217-AF217,AF217-AG217)</f>
        <v>-0</v>
      </c>
      <c r="AT217" s="90" t="n">
        <f aca="false">-CHOOSE($G$3,AJ217-AI217,AI217-AJ217:AJ218)</f>
        <v>-0</v>
      </c>
      <c r="AU217" s="107" t="n">
        <f aca="false">AR217+AS217+AT217</f>
        <v>-0</v>
      </c>
      <c r="AV217" s="107"/>
      <c r="AW217" s="91" t="n">
        <f aca="false">AU217+AP217</f>
        <v>0</v>
      </c>
      <c r="AY217" s="91" t="n">
        <f aca="false">AK217+AH217+AE217</f>
        <v>0</v>
      </c>
      <c r="AZ217" s="113"/>
      <c r="BA217" s="118" t="n">
        <f aca="false">'EO9904.1'!AW217</f>
        <v>0</v>
      </c>
      <c r="BB217" s="118" t="n">
        <f aca="false">AW217-BA217</f>
        <v>0</v>
      </c>
      <c r="BC217" s="108"/>
      <c r="BD217" s="138" t="n">
        <f aca="false">A217</f>
        <v>43252</v>
      </c>
      <c r="BE217" s="119" t="n">
        <f aca="false">MONTH(BD217)</f>
        <v>6</v>
      </c>
      <c r="BF217" s="139" t="n">
        <f aca="false">VLOOKUP($BE$10:$BE$369,$BS$7:$BU$18,2)</f>
        <v>1052.6425</v>
      </c>
      <c r="BG217" s="140" t="n">
        <f aca="false">VLOOKUP($BE$10:$BE$369,$BS$7:$BU$18,3)</f>
        <v>10765.1195</v>
      </c>
      <c r="BH217" s="141" t="n">
        <f aca="false">BF217/BG217</f>
        <v>0.097782704595151</v>
      </c>
      <c r="BI217" s="36" t="n">
        <f aca="false">BI205</f>
        <v>0.0717</v>
      </c>
      <c r="BJ217" s="36" t="n">
        <f aca="false">BH217/BI217</f>
        <v>1.36377551736612</v>
      </c>
      <c r="BK217" s="31" t="n">
        <v>2.115</v>
      </c>
      <c r="BL217" s="142" t="n">
        <f aca="false">MAX((BJ217*BK217),BK217)</f>
        <v>2.88438521922935</v>
      </c>
    </row>
    <row r="218" customFormat="false" ht="12" hidden="false" customHeight="true" outlineLevel="0" collapsed="false">
      <c r="A218" s="25" t="n">
        <f aca="false">EDATE(A217,1)</f>
        <v>43282</v>
      </c>
      <c r="B218" s="114" t="n">
        <f aca="false">'EO9904.1 floor'!B218</f>
        <v>0</v>
      </c>
      <c r="C218" s="110"/>
      <c r="D218" s="97" t="n">
        <f aca="false">B218+C218</f>
        <v>0</v>
      </c>
      <c r="E218" s="86" t="n">
        <f aca="false">IF(Z218=0,0,IF(AND(Z218=1,$H$3=1),D218*U218,IF($H$3=2,D218,"N/A")))</f>
        <v>0</v>
      </c>
      <c r="F218" s="86" t="n">
        <f aca="false">E218*Y218</f>
        <v>0</v>
      </c>
      <c r="G218" s="98" t="n">
        <f aca="false">VLOOKUP($A218,[1]!Table,MATCH(G$4,[1]!Curves,0))</f>
        <v>5.399</v>
      </c>
      <c r="H218" s="115" t="n">
        <f aca="false">G218</f>
        <v>5.399</v>
      </c>
      <c r="I218" s="116" t="n">
        <f aca="false">BL218</f>
        <v>2.115</v>
      </c>
      <c r="J218" s="98" t="n">
        <f aca="false">VLOOKUP($A218,[1]!Table,MATCH(J$4,[1]!Curves,0))</f>
        <v>0</v>
      </c>
      <c r="K218" s="115" t="n">
        <f aca="false">J218</f>
        <v>0</v>
      </c>
      <c r="L218" s="103" t="n">
        <f aca="false">L217</f>
        <v>0</v>
      </c>
      <c r="M218" s="98" t="n">
        <f aca="false">VLOOKUP($A218,[1]!Table,MATCH(M$4,[1]!Curves,0))</f>
        <v>0</v>
      </c>
      <c r="N218" s="115" t="n">
        <f aca="false">M218</f>
        <v>0</v>
      </c>
      <c r="O218" s="103" t="n">
        <f aca="false">O217</f>
        <v>0</v>
      </c>
      <c r="P218" s="102"/>
      <c r="Q218" s="103" t="n">
        <f aca="false">M218+J218+G218</f>
        <v>5.399</v>
      </c>
      <c r="R218" s="103" t="n">
        <f aca="false">N218+K218+H218</f>
        <v>5.399</v>
      </c>
      <c r="S218" s="103" t="n">
        <f aca="false">O218+L218+I218</f>
        <v>2.115</v>
      </c>
      <c r="T218" s="102"/>
      <c r="U218" s="37" t="n">
        <f aca="false">A219-A218</f>
        <v>31</v>
      </c>
      <c r="V218" s="104" t="n">
        <f aca="false">CHOOSE(F$3,A219+24,A218)</f>
        <v>43282</v>
      </c>
      <c r="W218" s="37" t="n">
        <f aca="false">V218-C$3</f>
        <v>6352</v>
      </c>
      <c r="X218" s="105" t="n">
        <f aca="false">VLOOKUP($A218,[1]!Table,MATCH(X$4,[1]!Curves,0))</f>
        <v>0.06345714546326</v>
      </c>
      <c r="Y218" s="106" t="n">
        <f aca="false">1/(1+CHOOSE(F$3,(X219+($K$3/10000))/2,(X218+($K$3/10000))/2))^(2*W218/365.25)</f>
        <v>0.337420059968211</v>
      </c>
      <c r="Z218" s="37" t="n">
        <f aca="false">IF(AND(mthbeg&lt;=A218,mthend&gt;=A218),1,0)</f>
        <v>0</v>
      </c>
      <c r="AA218" s="37" t="n">
        <f aca="false">U218*Z218</f>
        <v>0</v>
      </c>
      <c r="AC218" s="90" t="n">
        <f aca="false">F218*G218</f>
        <v>0</v>
      </c>
      <c r="AD218" s="90" t="n">
        <f aca="false">$F218*H218</f>
        <v>0</v>
      </c>
      <c r="AE218" s="90" t="n">
        <f aca="false">$F218*I218</f>
        <v>0</v>
      </c>
      <c r="AF218" s="90" t="n">
        <f aca="false">$F218*J218</f>
        <v>0</v>
      </c>
      <c r="AG218" s="90" t="n">
        <f aca="false">$F218*K218</f>
        <v>0</v>
      </c>
      <c r="AH218" s="90" t="n">
        <f aca="false">$F218*L218</f>
        <v>0</v>
      </c>
      <c r="AI218" s="90" t="n">
        <f aca="false">$F218*M218</f>
        <v>0</v>
      </c>
      <c r="AJ218" s="90" t="n">
        <f aca="false">$F218*N218</f>
        <v>0</v>
      </c>
      <c r="AK218" s="90" t="n">
        <f aca="false">F218*O218</f>
        <v>0</v>
      </c>
      <c r="AL218" s="94"/>
      <c r="AM218" s="90" t="n">
        <f aca="false">-CHOOSE($G$3,AC218-AE218,AE218-AC218)</f>
        <v>-0</v>
      </c>
      <c r="AN218" s="90" t="n">
        <f aca="false">-CHOOSE($G$3,AF218-AH218,AH218-AF218)</f>
        <v>-0</v>
      </c>
      <c r="AO218" s="90" t="n">
        <f aca="false">-CHOOSE($G$3,AI218-AL218,AK218-AI218)</f>
        <v>-0</v>
      </c>
      <c r="AP218" s="107" t="n">
        <f aca="false">SUM(AM218:AO218)</f>
        <v>0</v>
      </c>
      <c r="AR218" s="90" t="n">
        <f aca="false">-CHOOSE($G$3,AD218-AC218,AC218-AD218)</f>
        <v>-0</v>
      </c>
      <c r="AS218" s="90" t="n">
        <f aca="false">-CHOOSE($G$3,AG218-AF218,AF218-AG218)</f>
        <v>-0</v>
      </c>
      <c r="AT218" s="90" t="n">
        <f aca="false">-CHOOSE($G$3,AJ218-AI218,AI218-AJ218:AJ219)</f>
        <v>-0</v>
      </c>
      <c r="AU218" s="107" t="n">
        <f aca="false">AR218+AS218+AT218</f>
        <v>-0</v>
      </c>
      <c r="AV218" s="107"/>
      <c r="AW218" s="91" t="n">
        <f aca="false">AU218+AP218</f>
        <v>0</v>
      </c>
      <c r="AY218" s="91" t="n">
        <f aca="false">AK218+AH218+AE218</f>
        <v>0</v>
      </c>
      <c r="AZ218" s="113"/>
      <c r="BA218" s="118" t="n">
        <f aca="false">'EO9904.1'!AW218</f>
        <v>0</v>
      </c>
      <c r="BB218" s="118" t="n">
        <f aca="false">AW218-BA218</f>
        <v>0</v>
      </c>
      <c r="BC218" s="108"/>
      <c r="BD218" s="138" t="n">
        <f aca="false">A218</f>
        <v>43282</v>
      </c>
      <c r="BE218" s="119" t="n">
        <f aca="false">MONTH(BD218)</f>
        <v>7</v>
      </c>
      <c r="BF218" s="139" t="n">
        <f aca="false">VLOOKUP($BE$10:$BE$369,$BS$7:$BU$18,2)</f>
        <v>1079.384</v>
      </c>
      <c r="BG218" s="140" t="n">
        <f aca="false">VLOOKUP($BE$10:$BE$369,$BS$7:$BU$18,3)</f>
        <v>11147.0035</v>
      </c>
      <c r="BH218" s="141" t="n">
        <f aca="false">BF218/BG218</f>
        <v>0.0968317629038154</v>
      </c>
      <c r="BI218" s="36" t="n">
        <f aca="false">BI206</f>
        <v>0.0981</v>
      </c>
      <c r="BJ218" s="36" t="n">
        <f aca="false">BH218/BI218</f>
        <v>0.987071996980789</v>
      </c>
      <c r="BK218" s="31" t="n">
        <v>2.115</v>
      </c>
      <c r="BL218" s="142" t="n">
        <f aca="false">MAX((BJ218*BK218),BK218)</f>
        <v>2.115</v>
      </c>
    </row>
    <row r="219" customFormat="false" ht="12" hidden="false" customHeight="true" outlineLevel="0" collapsed="false">
      <c r="A219" s="25" t="n">
        <f aca="false">EDATE(A218,1)</f>
        <v>43313</v>
      </c>
      <c r="B219" s="114" t="n">
        <f aca="false">'EO9904.1 floor'!B219</f>
        <v>0</v>
      </c>
      <c r="C219" s="110"/>
      <c r="D219" s="97" t="n">
        <f aca="false">B219+C219</f>
        <v>0</v>
      </c>
      <c r="E219" s="86" t="n">
        <f aca="false">IF(Z219=0,0,IF(AND(Z219=1,$H$3=1),D219*U219,IF($H$3=2,D219,"N/A")))</f>
        <v>0</v>
      </c>
      <c r="F219" s="86" t="n">
        <f aca="false">E219*Y219</f>
        <v>0</v>
      </c>
      <c r="G219" s="98" t="n">
        <f aca="false">VLOOKUP($A219,[1]!Table,MATCH(G$4,[1]!Curves,0))</f>
        <v>5.423</v>
      </c>
      <c r="H219" s="115" t="n">
        <f aca="false">G219</f>
        <v>5.423</v>
      </c>
      <c r="I219" s="116" t="n">
        <f aca="false">BL219</f>
        <v>2.115</v>
      </c>
      <c r="J219" s="98" t="n">
        <f aca="false">VLOOKUP($A219,[1]!Table,MATCH(J$4,[1]!Curves,0))</f>
        <v>0</v>
      </c>
      <c r="K219" s="115" t="n">
        <f aca="false">J219</f>
        <v>0</v>
      </c>
      <c r="L219" s="103" t="n">
        <f aca="false">L218</f>
        <v>0</v>
      </c>
      <c r="M219" s="98" t="n">
        <f aca="false">VLOOKUP($A219,[1]!Table,MATCH(M$4,[1]!Curves,0))</f>
        <v>0</v>
      </c>
      <c r="N219" s="115" t="n">
        <f aca="false">M219</f>
        <v>0</v>
      </c>
      <c r="O219" s="103" t="n">
        <f aca="false">O218</f>
        <v>0</v>
      </c>
      <c r="P219" s="102"/>
      <c r="Q219" s="103" t="n">
        <f aca="false">M219+J219+G219</f>
        <v>5.423</v>
      </c>
      <c r="R219" s="103" t="n">
        <f aca="false">N219+K219+H219</f>
        <v>5.423</v>
      </c>
      <c r="S219" s="103" t="n">
        <f aca="false">O219+L219+I219</f>
        <v>2.115</v>
      </c>
      <c r="T219" s="102"/>
      <c r="U219" s="37" t="n">
        <f aca="false">A220-A219</f>
        <v>31</v>
      </c>
      <c r="V219" s="104" t="n">
        <f aca="false">CHOOSE(F$3,A220+24,A219)</f>
        <v>43313</v>
      </c>
      <c r="W219" s="37" t="n">
        <f aca="false">V219-C$3</f>
        <v>6383</v>
      </c>
      <c r="X219" s="105" t="n">
        <f aca="false">VLOOKUP($A219,[1]!Table,MATCH(X$4,[1]!Curves,0))</f>
        <v>0.063485931657344</v>
      </c>
      <c r="Y219" s="106" t="n">
        <f aca="false">1/(1+CHOOSE(F$3,(X220+($K$3/10000))/2,(X219+($K$3/10000))/2))^(2*W219/365.25)</f>
        <v>0.33547213326481</v>
      </c>
      <c r="Z219" s="37" t="n">
        <f aca="false">IF(AND(mthbeg&lt;=A219,mthend&gt;=A219),1,0)</f>
        <v>0</v>
      </c>
      <c r="AA219" s="37" t="n">
        <f aca="false">U219*Z219</f>
        <v>0</v>
      </c>
      <c r="AC219" s="90" t="n">
        <f aca="false">F219*G219</f>
        <v>0</v>
      </c>
      <c r="AD219" s="90" t="n">
        <f aca="false">$F219*H219</f>
        <v>0</v>
      </c>
      <c r="AE219" s="90" t="n">
        <f aca="false">$F219*I219</f>
        <v>0</v>
      </c>
      <c r="AF219" s="90" t="n">
        <f aca="false">$F219*J219</f>
        <v>0</v>
      </c>
      <c r="AG219" s="90" t="n">
        <f aca="false">$F219*K219</f>
        <v>0</v>
      </c>
      <c r="AH219" s="90" t="n">
        <f aca="false">$F219*L219</f>
        <v>0</v>
      </c>
      <c r="AI219" s="90" t="n">
        <f aca="false">$F219*M219</f>
        <v>0</v>
      </c>
      <c r="AJ219" s="90" t="n">
        <f aca="false">$F219*N219</f>
        <v>0</v>
      </c>
      <c r="AK219" s="90" t="n">
        <f aca="false">F219*O219</f>
        <v>0</v>
      </c>
      <c r="AL219" s="94"/>
      <c r="AM219" s="90" t="n">
        <f aca="false">-CHOOSE($G$3,AC219-AE219,AE219-AC219)</f>
        <v>-0</v>
      </c>
      <c r="AN219" s="90" t="n">
        <f aca="false">-CHOOSE($G$3,AF219-AH219,AH219-AF219)</f>
        <v>-0</v>
      </c>
      <c r="AO219" s="90" t="n">
        <f aca="false">-CHOOSE($G$3,AI219-AL219,AK219-AI219)</f>
        <v>-0</v>
      </c>
      <c r="AP219" s="107" t="n">
        <f aca="false">SUM(AM219:AO219)</f>
        <v>0</v>
      </c>
      <c r="AR219" s="90" t="n">
        <f aca="false">-CHOOSE($G$3,AD219-AC219,AC219-AD219)</f>
        <v>-0</v>
      </c>
      <c r="AS219" s="90" t="n">
        <f aca="false">-CHOOSE($G$3,AG219-AF219,AF219-AG219)</f>
        <v>-0</v>
      </c>
      <c r="AT219" s="90" t="n">
        <f aca="false">-CHOOSE($G$3,AJ219-AI219,AI219-AJ219:AJ220)</f>
        <v>-0</v>
      </c>
      <c r="AU219" s="107" t="n">
        <f aca="false">AR219+AS219+AT219</f>
        <v>-0</v>
      </c>
      <c r="AV219" s="107"/>
      <c r="AW219" s="91" t="n">
        <f aca="false">AU219+AP219</f>
        <v>0</v>
      </c>
      <c r="AY219" s="91" t="n">
        <f aca="false">AK219+AH219+AE219</f>
        <v>0</v>
      </c>
      <c r="AZ219" s="113"/>
      <c r="BA219" s="118" t="n">
        <f aca="false">'EO9904.1'!AW219</f>
        <v>0</v>
      </c>
      <c r="BB219" s="118" t="n">
        <f aca="false">AW219-BA219</f>
        <v>0</v>
      </c>
      <c r="BC219" s="108"/>
      <c r="BD219" s="138" t="n">
        <f aca="false">A219</f>
        <v>43313</v>
      </c>
      <c r="BE219" s="119" t="n">
        <f aca="false">MONTH(BD219)</f>
        <v>8</v>
      </c>
      <c r="BF219" s="139" t="n">
        <f aca="false">VLOOKUP($BE$10:$BE$369,$BS$7:$BU$18,2)</f>
        <v>1109.031</v>
      </c>
      <c r="BG219" s="140" t="n">
        <f aca="false">VLOOKUP($BE$10:$BE$369,$BS$7:$BU$18,3)</f>
        <v>11486.346</v>
      </c>
      <c r="BH219" s="141" t="n">
        <f aca="false">BF219/BG219</f>
        <v>0.096552115006809</v>
      </c>
      <c r="BI219" s="36" t="n">
        <f aca="false">BI207</f>
        <v>0.0991</v>
      </c>
      <c r="BJ219" s="36" t="n">
        <f aca="false">BH219/BI219</f>
        <v>0.974289757889091</v>
      </c>
      <c r="BK219" s="31" t="n">
        <v>2.115</v>
      </c>
      <c r="BL219" s="142" t="n">
        <f aca="false">MAX((BJ219*BK219),BK219)</f>
        <v>2.115</v>
      </c>
    </row>
    <row r="220" customFormat="false" ht="12" hidden="false" customHeight="true" outlineLevel="0" collapsed="false">
      <c r="A220" s="25" t="n">
        <f aca="false">EDATE(A219,1)</f>
        <v>43344</v>
      </c>
      <c r="B220" s="114" t="n">
        <f aca="false">'EO9904.1 floor'!B220</f>
        <v>0</v>
      </c>
      <c r="C220" s="110"/>
      <c r="D220" s="97" t="n">
        <f aca="false">B220+C220</f>
        <v>0</v>
      </c>
      <c r="E220" s="86" t="n">
        <f aca="false">IF(Z220=0,0,IF(AND(Z220=1,$H$3=1),D220*U220,IF($H$3=2,D220,"N/A")))</f>
        <v>0</v>
      </c>
      <c r="F220" s="86" t="n">
        <f aca="false">E220*Y220</f>
        <v>0</v>
      </c>
      <c r="G220" s="98" t="n">
        <f aca="false">VLOOKUP($A220,[1]!Table,MATCH(G$4,[1]!Curves,0))</f>
        <v>5.433</v>
      </c>
      <c r="H220" s="115" t="n">
        <f aca="false">G220</f>
        <v>5.433</v>
      </c>
      <c r="I220" s="116" t="n">
        <f aca="false">BL220</f>
        <v>2.115</v>
      </c>
      <c r="J220" s="98" t="n">
        <f aca="false">VLOOKUP($A220,[1]!Table,MATCH(J$4,[1]!Curves,0))</f>
        <v>0</v>
      </c>
      <c r="K220" s="115" t="n">
        <f aca="false">J220</f>
        <v>0</v>
      </c>
      <c r="L220" s="103" t="n">
        <f aca="false">L219</f>
        <v>0</v>
      </c>
      <c r="M220" s="98" t="n">
        <f aca="false">VLOOKUP($A220,[1]!Table,MATCH(M$4,[1]!Curves,0))</f>
        <v>0</v>
      </c>
      <c r="N220" s="115" t="n">
        <f aca="false">M220</f>
        <v>0</v>
      </c>
      <c r="O220" s="103" t="n">
        <f aca="false">O219</f>
        <v>0</v>
      </c>
      <c r="P220" s="102"/>
      <c r="Q220" s="103" t="n">
        <f aca="false">M220+J220+G220</f>
        <v>5.433</v>
      </c>
      <c r="R220" s="103" t="n">
        <f aca="false">N220+K220+H220</f>
        <v>5.433</v>
      </c>
      <c r="S220" s="103" t="n">
        <f aca="false">O220+L220+I220</f>
        <v>2.115</v>
      </c>
      <c r="T220" s="102"/>
      <c r="U220" s="37" t="n">
        <f aca="false">A221-A220</f>
        <v>30</v>
      </c>
      <c r="V220" s="104" t="n">
        <f aca="false">CHOOSE(F$3,A221+24,A220)</f>
        <v>43344</v>
      </c>
      <c r="W220" s="37" t="n">
        <f aca="false">V220-C$3</f>
        <v>6414</v>
      </c>
      <c r="X220" s="105" t="n">
        <f aca="false">VLOOKUP($A220,[1]!Table,MATCH(X$4,[1]!Curves,0))</f>
        <v>0.063514717851703</v>
      </c>
      <c r="Y220" s="106" t="n">
        <f aca="false">1/(1+CHOOSE(F$3,(X221+($K$3/10000))/2,(X220+($K$3/10000))/2))^(2*W220/365.25)</f>
        <v>0.33353387458413</v>
      </c>
      <c r="Z220" s="37" t="n">
        <f aca="false">IF(AND(mthbeg&lt;=A220,mthend&gt;=A220),1,0)</f>
        <v>0</v>
      </c>
      <c r="AA220" s="37" t="n">
        <f aca="false">U220*Z220</f>
        <v>0</v>
      </c>
      <c r="AC220" s="90" t="n">
        <f aca="false">F220*G220</f>
        <v>0</v>
      </c>
      <c r="AD220" s="90" t="n">
        <f aca="false">$F220*H220</f>
        <v>0</v>
      </c>
      <c r="AE220" s="90" t="n">
        <f aca="false">$F220*I220</f>
        <v>0</v>
      </c>
      <c r="AF220" s="90" t="n">
        <f aca="false">$F220*J220</f>
        <v>0</v>
      </c>
      <c r="AG220" s="90" t="n">
        <f aca="false">$F220*K220</f>
        <v>0</v>
      </c>
      <c r="AH220" s="90" t="n">
        <f aca="false">$F220*L220</f>
        <v>0</v>
      </c>
      <c r="AI220" s="90" t="n">
        <f aca="false">$F220*M220</f>
        <v>0</v>
      </c>
      <c r="AJ220" s="90" t="n">
        <f aca="false">$F220*N220</f>
        <v>0</v>
      </c>
      <c r="AK220" s="90" t="n">
        <f aca="false">F220*O220</f>
        <v>0</v>
      </c>
      <c r="AL220" s="94"/>
      <c r="AM220" s="90" t="n">
        <f aca="false">-CHOOSE($G$3,AC220-AE220,AE220-AC220)</f>
        <v>-0</v>
      </c>
      <c r="AN220" s="90" t="n">
        <f aca="false">-CHOOSE($G$3,AF220-AH220,AH220-AF220)</f>
        <v>-0</v>
      </c>
      <c r="AO220" s="90" t="n">
        <f aca="false">-CHOOSE($G$3,AI220-AL220,AK220-AI220)</f>
        <v>-0</v>
      </c>
      <c r="AP220" s="107" t="n">
        <f aca="false">SUM(AM220:AO220)</f>
        <v>0</v>
      </c>
      <c r="AR220" s="90" t="n">
        <f aca="false">-CHOOSE($G$3,AD220-AC220,AC220-AD220)</f>
        <v>-0</v>
      </c>
      <c r="AS220" s="90" t="n">
        <f aca="false">-CHOOSE($G$3,AG220-AF220,AF220-AG220)</f>
        <v>-0</v>
      </c>
      <c r="AT220" s="90" t="n">
        <f aca="false">-CHOOSE($G$3,AJ220-AI220,AI220-AJ220:AJ221)</f>
        <v>-0</v>
      </c>
      <c r="AU220" s="107" t="n">
        <f aca="false">AR220+AS220+AT220</f>
        <v>-0</v>
      </c>
      <c r="AV220" s="107"/>
      <c r="AW220" s="91" t="n">
        <f aca="false">AU220+AP220</f>
        <v>0</v>
      </c>
      <c r="AY220" s="91" t="n">
        <f aca="false">AK220+AH220+AE220</f>
        <v>0</v>
      </c>
      <c r="AZ220" s="113"/>
      <c r="BA220" s="118" t="n">
        <f aca="false">'EO9904.1'!AW220</f>
        <v>0</v>
      </c>
      <c r="BB220" s="118" t="n">
        <f aca="false">AW220-BA220</f>
        <v>0</v>
      </c>
      <c r="BC220" s="108"/>
      <c r="BD220" s="138" t="n">
        <f aca="false">A220</f>
        <v>43344</v>
      </c>
      <c r="BE220" s="119" t="n">
        <f aca="false">MONTH(BD220)</f>
        <v>9</v>
      </c>
      <c r="BF220" s="139" t="n">
        <f aca="false">VLOOKUP($BE$10:$BE$369,$BS$7:$BU$18,2)</f>
        <v>998.16</v>
      </c>
      <c r="BG220" s="140" t="n">
        <f aca="false">VLOOKUP($BE$10:$BE$369,$BS$7:$BU$18,3)</f>
        <v>10141.4155</v>
      </c>
      <c r="BH220" s="141" t="n">
        <f aca="false">BF220/BG220</f>
        <v>0.0984241302409905</v>
      </c>
      <c r="BI220" s="36" t="n">
        <f aca="false">BI208</f>
        <v>0.1009</v>
      </c>
      <c r="BJ220" s="36" t="n">
        <f aca="false">BH220/BI220</f>
        <v>0.975462143121809</v>
      </c>
      <c r="BK220" s="31" t="n">
        <v>2.115</v>
      </c>
      <c r="BL220" s="142" t="n">
        <f aca="false">MAX((BJ220*BK220),BK220)</f>
        <v>2.115</v>
      </c>
    </row>
    <row r="221" customFormat="false" ht="12" hidden="false" customHeight="true" outlineLevel="0" collapsed="false">
      <c r="A221" s="25" t="n">
        <f aca="false">EDATE(A220,1)</f>
        <v>43374</v>
      </c>
      <c r="B221" s="114" t="n">
        <f aca="false">'EO9904.1 floor'!B221</f>
        <v>0</v>
      </c>
      <c r="C221" s="110"/>
      <c r="D221" s="97" t="n">
        <f aca="false">B221+C221</f>
        <v>0</v>
      </c>
      <c r="E221" s="86" t="n">
        <f aca="false">IF(Z221=0,0,IF(AND(Z221=1,$H$3=1),D221*U221,IF($H$3=2,D221,"N/A")))</f>
        <v>0</v>
      </c>
      <c r="F221" s="86" t="n">
        <f aca="false">E221*Y221</f>
        <v>0</v>
      </c>
      <c r="G221" s="98" t="n">
        <f aca="false">VLOOKUP($A221,[1]!Table,MATCH(G$4,[1]!Curves,0))</f>
        <v>5.463</v>
      </c>
      <c r="H221" s="115" t="n">
        <f aca="false">G221</f>
        <v>5.463</v>
      </c>
      <c r="I221" s="116" t="n">
        <f aca="false">BL221</f>
        <v>2.115</v>
      </c>
      <c r="J221" s="98" t="n">
        <f aca="false">VLOOKUP($A221,[1]!Table,MATCH(J$4,[1]!Curves,0))</f>
        <v>0</v>
      </c>
      <c r="K221" s="115" t="n">
        <f aca="false">J221</f>
        <v>0</v>
      </c>
      <c r="L221" s="103" t="n">
        <f aca="false">L220</f>
        <v>0</v>
      </c>
      <c r="M221" s="98" t="n">
        <f aca="false">VLOOKUP($A221,[1]!Table,MATCH(M$4,[1]!Curves,0))</f>
        <v>0</v>
      </c>
      <c r="N221" s="115" t="n">
        <f aca="false">M221</f>
        <v>0</v>
      </c>
      <c r="O221" s="103" t="n">
        <f aca="false">O220</f>
        <v>0</v>
      </c>
      <c r="P221" s="102"/>
      <c r="Q221" s="103" t="n">
        <f aca="false">M221+J221+G221</f>
        <v>5.463</v>
      </c>
      <c r="R221" s="103" t="n">
        <f aca="false">N221+K221+H221</f>
        <v>5.463</v>
      </c>
      <c r="S221" s="103" t="n">
        <f aca="false">O221+L221+I221</f>
        <v>2.115</v>
      </c>
      <c r="T221" s="102"/>
      <c r="U221" s="37" t="n">
        <f aca="false">A222-A221</f>
        <v>31</v>
      </c>
      <c r="V221" s="104" t="n">
        <f aca="false">CHOOSE(F$3,A222+24,A221)</f>
        <v>43374</v>
      </c>
      <c r="W221" s="37" t="n">
        <f aca="false">V221-C$3</f>
        <v>6444</v>
      </c>
      <c r="X221" s="105" t="n">
        <f aca="false">VLOOKUP($A221,[1]!Table,MATCH(X$4,[1]!Curves,0))</f>
        <v>0.063542575459409</v>
      </c>
      <c r="Y221" s="106" t="n">
        <f aca="false">1/(1+CHOOSE(F$3,(X222+($K$3/10000))/2,(X221+($K$3/10000))/2))^(2*W221/365.25)</f>
        <v>0.331667310257127</v>
      </c>
      <c r="Z221" s="37" t="n">
        <f aca="false">IF(AND(mthbeg&lt;=A221,mthend&gt;=A221),1,0)</f>
        <v>0</v>
      </c>
      <c r="AA221" s="37" t="n">
        <f aca="false">U221*Z221</f>
        <v>0</v>
      </c>
      <c r="AC221" s="90" t="n">
        <f aca="false">F221*G221</f>
        <v>0</v>
      </c>
      <c r="AD221" s="90" t="n">
        <f aca="false">$F221*H221</f>
        <v>0</v>
      </c>
      <c r="AE221" s="90" t="n">
        <f aca="false">$F221*I221</f>
        <v>0</v>
      </c>
      <c r="AF221" s="90" t="n">
        <f aca="false">$F221*J221</f>
        <v>0</v>
      </c>
      <c r="AG221" s="90" t="n">
        <f aca="false">$F221*K221</f>
        <v>0</v>
      </c>
      <c r="AH221" s="90" t="n">
        <f aca="false">$F221*L221</f>
        <v>0</v>
      </c>
      <c r="AI221" s="90" t="n">
        <f aca="false">$F221*M221</f>
        <v>0</v>
      </c>
      <c r="AJ221" s="90" t="n">
        <f aca="false">$F221*N221</f>
        <v>0</v>
      </c>
      <c r="AK221" s="90" t="n">
        <f aca="false">F221*O221</f>
        <v>0</v>
      </c>
      <c r="AL221" s="94"/>
      <c r="AM221" s="90" t="n">
        <f aca="false">-CHOOSE($G$3,AC221-AE221,AE221-AC221)</f>
        <v>-0</v>
      </c>
      <c r="AN221" s="90" t="n">
        <f aca="false">-CHOOSE($G$3,AF221-AH221,AH221-AF221)</f>
        <v>-0</v>
      </c>
      <c r="AO221" s="90" t="n">
        <f aca="false">-CHOOSE($G$3,AI221-AL221,AK221-AI221)</f>
        <v>-0</v>
      </c>
      <c r="AP221" s="107" t="n">
        <f aca="false">SUM(AM221:AO221)</f>
        <v>0</v>
      </c>
      <c r="AR221" s="90" t="n">
        <f aca="false">-CHOOSE($G$3,AD221-AC221,AC221-AD221)</f>
        <v>-0</v>
      </c>
      <c r="AS221" s="90" t="n">
        <f aca="false">-CHOOSE($G$3,AG221-AF221,AF221-AG221)</f>
        <v>-0</v>
      </c>
      <c r="AT221" s="90" t="n">
        <f aca="false">-CHOOSE($G$3,AJ221-AI221,AI221-AJ221:AJ222)</f>
        <v>-0</v>
      </c>
      <c r="AU221" s="107" t="n">
        <f aca="false">AR221+AS221+AT221</f>
        <v>-0</v>
      </c>
      <c r="AV221" s="107"/>
      <c r="AW221" s="91" t="n">
        <f aca="false">AU221+AP221</f>
        <v>0</v>
      </c>
      <c r="AY221" s="91" t="n">
        <f aca="false">AK221+AH221+AE221</f>
        <v>0</v>
      </c>
      <c r="AZ221" s="113"/>
      <c r="BA221" s="118" t="n">
        <f aca="false">'EO9904.1'!AW221</f>
        <v>0</v>
      </c>
      <c r="BB221" s="118" t="n">
        <f aca="false">AW221-BA221</f>
        <v>0</v>
      </c>
      <c r="BC221" s="108"/>
      <c r="BD221" s="138" t="n">
        <f aca="false">A221</f>
        <v>43374</v>
      </c>
      <c r="BE221" s="119" t="n">
        <f aca="false">MONTH(BD221)</f>
        <v>10</v>
      </c>
      <c r="BF221" s="139" t="n">
        <f aca="false">VLOOKUP($BE$10:$BE$369,$BS$7:$BU$18,2)</f>
        <v>697.9385</v>
      </c>
      <c r="BG221" s="140" t="n">
        <f aca="false">VLOOKUP($BE$10:$BE$369,$BS$7:$BU$18,3)</f>
        <v>9529.3095</v>
      </c>
      <c r="BH221" s="141" t="n">
        <f aca="false">BF221/BG221</f>
        <v>0.0732412458636169</v>
      </c>
      <c r="BI221" s="36" t="n">
        <f aca="false">BI209</f>
        <v>0.1035</v>
      </c>
      <c r="BJ221" s="36" t="n">
        <f aca="false">BH221/BI221</f>
        <v>0.707644887571178</v>
      </c>
      <c r="BK221" s="31" t="n">
        <v>2.115</v>
      </c>
      <c r="BL221" s="142" t="n">
        <f aca="false">MAX((BJ221*BK221),BK221)</f>
        <v>2.115</v>
      </c>
    </row>
    <row r="222" customFormat="false" ht="12" hidden="false" customHeight="true" outlineLevel="0" collapsed="false">
      <c r="A222" s="25" t="n">
        <f aca="false">EDATE(A221,1)</f>
        <v>43405</v>
      </c>
      <c r="B222" s="114" t="n">
        <f aca="false">'EO9904.1 floor'!B222</f>
        <v>0</v>
      </c>
      <c r="C222" s="110"/>
      <c r="D222" s="97" t="n">
        <f aca="false">B222+C222</f>
        <v>0</v>
      </c>
      <c r="E222" s="86" t="n">
        <f aca="false">IF(Z222=0,0,IF(AND(Z222=1,$H$3=1),D222*U222,IF($H$3=2,D222,"N/A")))</f>
        <v>0</v>
      </c>
      <c r="F222" s="86" t="n">
        <f aca="false">E222*Y222</f>
        <v>0</v>
      </c>
      <c r="G222" s="98" t="n">
        <f aca="false">VLOOKUP($A222,[1]!Table,MATCH(G$4,[1]!Curves,0))</f>
        <v>5.603</v>
      </c>
      <c r="H222" s="115" t="n">
        <f aca="false">G222</f>
        <v>5.603</v>
      </c>
      <c r="I222" s="116" t="n">
        <f aca="false">BL222</f>
        <v>2.115</v>
      </c>
      <c r="J222" s="98" t="n">
        <f aca="false">VLOOKUP($A222,[1]!Table,MATCH(J$4,[1]!Curves,0))</f>
        <v>0</v>
      </c>
      <c r="K222" s="115" t="n">
        <f aca="false">J222</f>
        <v>0</v>
      </c>
      <c r="L222" s="103" t="n">
        <f aca="false">L221</f>
        <v>0</v>
      </c>
      <c r="M222" s="98" t="n">
        <f aca="false">VLOOKUP($A222,[1]!Table,MATCH(M$4,[1]!Curves,0))</f>
        <v>0</v>
      </c>
      <c r="N222" s="115" t="n">
        <f aca="false">M222</f>
        <v>0</v>
      </c>
      <c r="O222" s="103" t="n">
        <f aca="false">O221</f>
        <v>0</v>
      </c>
      <c r="P222" s="102"/>
      <c r="Q222" s="103" t="n">
        <f aca="false">M222+J222+G222</f>
        <v>5.603</v>
      </c>
      <c r="R222" s="103" t="n">
        <f aca="false">N222+K222+H222</f>
        <v>5.603</v>
      </c>
      <c r="S222" s="103" t="n">
        <f aca="false">O222+L222+I222</f>
        <v>2.115</v>
      </c>
      <c r="T222" s="102"/>
      <c r="U222" s="37" t="n">
        <f aca="false">A223-A222</f>
        <v>30</v>
      </c>
      <c r="V222" s="104" t="n">
        <f aca="false">CHOOSE(F$3,A223+24,A222)</f>
        <v>43405</v>
      </c>
      <c r="W222" s="37" t="n">
        <f aca="false">V222-C$3</f>
        <v>6475</v>
      </c>
      <c r="X222" s="105" t="n">
        <f aca="false">VLOOKUP($A222,[1]!Table,MATCH(X$4,[1]!Curves,0))</f>
        <v>0.063571361654309</v>
      </c>
      <c r="Y222" s="106" t="n">
        <f aca="false">1/(1+CHOOSE(F$3,(X223+($K$3/10000))/2,(X222+($K$3/10000))/2))^(2*W222/365.25)</f>
        <v>0.329747966195346</v>
      </c>
      <c r="Z222" s="37" t="n">
        <f aca="false">IF(AND(mthbeg&lt;=A222,mthend&gt;=A222),1,0)</f>
        <v>0</v>
      </c>
      <c r="AA222" s="37" t="n">
        <f aca="false">U222*Z222</f>
        <v>0</v>
      </c>
      <c r="AC222" s="90" t="n">
        <f aca="false">F222*G222</f>
        <v>0</v>
      </c>
      <c r="AD222" s="90" t="n">
        <f aca="false">$F222*H222</f>
        <v>0</v>
      </c>
      <c r="AE222" s="90" t="n">
        <f aca="false">$F222*I222</f>
        <v>0</v>
      </c>
      <c r="AF222" s="90" t="n">
        <f aca="false">$F222*J222</f>
        <v>0</v>
      </c>
      <c r="AG222" s="90" t="n">
        <f aca="false">$F222*K222</f>
        <v>0</v>
      </c>
      <c r="AH222" s="90" t="n">
        <f aca="false">$F222*L222</f>
        <v>0</v>
      </c>
      <c r="AI222" s="90" t="n">
        <f aca="false">$F222*M222</f>
        <v>0</v>
      </c>
      <c r="AJ222" s="90" t="n">
        <f aca="false">$F222*N222</f>
        <v>0</v>
      </c>
      <c r="AK222" s="90" t="n">
        <f aca="false">F222*O222</f>
        <v>0</v>
      </c>
      <c r="AL222" s="94"/>
      <c r="AM222" s="90" t="n">
        <f aca="false">-CHOOSE($G$3,AC222-AE222,AE222-AC222)</f>
        <v>-0</v>
      </c>
      <c r="AN222" s="90" t="n">
        <f aca="false">-CHOOSE($G$3,AF222-AH222,AH222-AF222)</f>
        <v>-0</v>
      </c>
      <c r="AO222" s="90" t="n">
        <f aca="false">-CHOOSE($G$3,AI222-AL222,AK222-AI222)</f>
        <v>-0</v>
      </c>
      <c r="AP222" s="107" t="n">
        <f aca="false">SUM(AM222:AO222)</f>
        <v>0</v>
      </c>
      <c r="AR222" s="90" t="n">
        <f aca="false">-CHOOSE($G$3,AD222-AC222,AC222-AD222)</f>
        <v>-0</v>
      </c>
      <c r="AS222" s="90" t="n">
        <f aca="false">-CHOOSE($G$3,AG222-AF222,AF222-AG222)</f>
        <v>-0</v>
      </c>
      <c r="AT222" s="90" t="n">
        <f aca="false">-CHOOSE($G$3,AJ222-AI222,AI222-AJ222:AJ223)</f>
        <v>-0</v>
      </c>
      <c r="AU222" s="107" t="n">
        <f aca="false">AR222+AS222+AT222</f>
        <v>-0</v>
      </c>
      <c r="AV222" s="107"/>
      <c r="AW222" s="91" t="n">
        <f aca="false">AU222+AP222</f>
        <v>0</v>
      </c>
      <c r="AY222" s="91" t="n">
        <f aca="false">AK222+AH222+AE222</f>
        <v>0</v>
      </c>
      <c r="AZ222" s="113"/>
      <c r="BA222" s="118" t="n">
        <f aca="false">'EO9904.1'!AW222</f>
        <v>0</v>
      </c>
      <c r="BB222" s="118" t="n">
        <f aca="false">AW222-BA222</f>
        <v>0</v>
      </c>
      <c r="BC222" s="108"/>
      <c r="BD222" s="138" t="n">
        <f aca="false">A222</f>
        <v>43405</v>
      </c>
      <c r="BE222" s="119" t="n">
        <f aca="false">MONTH(BD222)</f>
        <v>11</v>
      </c>
      <c r="BF222" s="139" t="n">
        <f aca="false">VLOOKUP($BE$10:$BE$369,$BS$7:$BU$18,2)</f>
        <v>632.9505</v>
      </c>
      <c r="BG222" s="140" t="n">
        <f aca="false">VLOOKUP($BE$10:$BE$369,$BS$7:$BU$18,3)</f>
        <v>8729.326</v>
      </c>
      <c r="BH222" s="141" t="n">
        <f aca="false">BF222/BG222</f>
        <v>0.0725085189853146</v>
      </c>
      <c r="BI222" s="36" t="n">
        <f aca="false">BI210</f>
        <v>0.0778</v>
      </c>
      <c r="BJ222" s="36" t="n">
        <f aca="false">BH222/BI222</f>
        <v>0.931986105209699</v>
      </c>
      <c r="BK222" s="31" t="n">
        <v>2.115</v>
      </c>
      <c r="BL222" s="142" t="n">
        <f aca="false">MAX((BJ222*BK222),BK222)</f>
        <v>2.115</v>
      </c>
    </row>
    <row r="223" customFormat="false" ht="12" hidden="false" customHeight="true" outlineLevel="0" collapsed="false">
      <c r="A223" s="25" t="n">
        <f aca="false">EDATE(A222,1)</f>
        <v>43435</v>
      </c>
      <c r="B223" s="114" t="n">
        <f aca="false">'EO9904.1 floor'!B223</f>
        <v>0</v>
      </c>
      <c r="C223" s="110"/>
      <c r="D223" s="97" t="n">
        <f aca="false">B223+C223</f>
        <v>0</v>
      </c>
      <c r="E223" s="86" t="n">
        <f aca="false">IF(Z223=0,0,IF(AND(Z223=1,$H$3=1),D223*U223,IF($H$3=2,D223,"N/A")))</f>
        <v>0</v>
      </c>
      <c r="F223" s="86" t="n">
        <f aca="false">E223*Y223</f>
        <v>0</v>
      </c>
      <c r="G223" s="98" t="n">
        <f aca="false">VLOOKUP($A223,[1]!Table,MATCH(G$4,[1]!Curves,0))</f>
        <v>5.743</v>
      </c>
      <c r="H223" s="115" t="n">
        <f aca="false">G223</f>
        <v>5.743</v>
      </c>
      <c r="I223" s="116" t="n">
        <f aca="false">BL223</f>
        <v>2.115</v>
      </c>
      <c r="J223" s="98" t="n">
        <f aca="false">VLOOKUP($A223,[1]!Table,MATCH(J$4,[1]!Curves,0))</f>
        <v>0</v>
      </c>
      <c r="K223" s="115" t="n">
        <f aca="false">J223</f>
        <v>0</v>
      </c>
      <c r="L223" s="103" t="n">
        <f aca="false">L222</f>
        <v>0</v>
      </c>
      <c r="M223" s="98" t="n">
        <f aca="false">VLOOKUP($A223,[1]!Table,MATCH(M$4,[1]!Curves,0))</f>
        <v>0</v>
      </c>
      <c r="N223" s="115" t="n">
        <f aca="false">M223</f>
        <v>0</v>
      </c>
      <c r="O223" s="103" t="n">
        <f aca="false">O222</f>
        <v>0</v>
      </c>
      <c r="P223" s="102"/>
      <c r="Q223" s="103" t="n">
        <f aca="false">M223+J223+G223</f>
        <v>5.743</v>
      </c>
      <c r="R223" s="103" t="n">
        <f aca="false">N223+K223+H223</f>
        <v>5.743</v>
      </c>
      <c r="S223" s="103" t="n">
        <f aca="false">O223+L223+I223</f>
        <v>2.115</v>
      </c>
      <c r="T223" s="102"/>
      <c r="U223" s="37" t="n">
        <f aca="false">A224-A223</f>
        <v>31</v>
      </c>
      <c r="V223" s="104" t="n">
        <f aca="false">CHOOSE(F$3,A224+24,A223)</f>
        <v>43435</v>
      </c>
      <c r="W223" s="37" t="n">
        <f aca="false">V223-C$3</f>
        <v>6505</v>
      </c>
      <c r="X223" s="105" t="n">
        <f aca="false">VLOOKUP($A223,[1]!Table,MATCH(X$4,[1]!Curves,0))</f>
        <v>0.063599219262538</v>
      </c>
      <c r="Y223" s="106" t="n">
        <f aca="false">1/(1+CHOOSE(F$3,(X224+($K$3/10000))/2,(X223+($K$3/10000))/2))^(2*W223/365.25)</f>
        <v>0.327899636214966</v>
      </c>
      <c r="Z223" s="37" t="n">
        <f aca="false">IF(AND(mthbeg&lt;=A223,mthend&gt;=A223),1,0)</f>
        <v>0</v>
      </c>
      <c r="AA223" s="37" t="n">
        <f aca="false">U223*Z223</f>
        <v>0</v>
      </c>
      <c r="AC223" s="90" t="n">
        <f aca="false">F223*G223</f>
        <v>0</v>
      </c>
      <c r="AD223" s="90" t="n">
        <f aca="false">$F223*H223</f>
        <v>0</v>
      </c>
      <c r="AE223" s="90" t="n">
        <f aca="false">$F223*I223</f>
        <v>0</v>
      </c>
      <c r="AF223" s="90" t="n">
        <f aca="false">$F223*J223</f>
        <v>0</v>
      </c>
      <c r="AG223" s="90" t="n">
        <f aca="false">$F223*K223</f>
        <v>0</v>
      </c>
      <c r="AH223" s="90" t="n">
        <f aca="false">$F223*L223</f>
        <v>0</v>
      </c>
      <c r="AI223" s="90" t="n">
        <f aca="false">$F223*M223</f>
        <v>0</v>
      </c>
      <c r="AJ223" s="90" t="n">
        <f aca="false">$F223*N223</f>
        <v>0</v>
      </c>
      <c r="AK223" s="90" t="n">
        <f aca="false">F223*O223</f>
        <v>0</v>
      </c>
      <c r="AL223" s="94"/>
      <c r="AM223" s="90" t="n">
        <f aca="false">-CHOOSE($G$3,AC223-AE223,AE223-AC223)</f>
        <v>-0</v>
      </c>
      <c r="AN223" s="90" t="n">
        <f aca="false">-CHOOSE($G$3,AF223-AH223,AH223-AF223)</f>
        <v>-0</v>
      </c>
      <c r="AO223" s="90" t="n">
        <f aca="false">-CHOOSE($G$3,AI223-AL223,AK223-AI223)</f>
        <v>-0</v>
      </c>
      <c r="AP223" s="107" t="n">
        <f aca="false">SUM(AM223:AO223)</f>
        <v>0</v>
      </c>
      <c r="AR223" s="90" t="n">
        <f aca="false">-CHOOSE($G$3,AD223-AC223,AC223-AD223)</f>
        <v>-0</v>
      </c>
      <c r="AS223" s="90" t="n">
        <f aca="false">-CHOOSE($G$3,AG223-AF223,AF223-AG223)</f>
        <v>-0</v>
      </c>
      <c r="AT223" s="90" t="n">
        <f aca="false">-CHOOSE($G$3,AJ223-AI223,AI223-AJ223:AJ224)</f>
        <v>-0</v>
      </c>
      <c r="AU223" s="107" t="n">
        <f aca="false">AR223+AS223+AT223</f>
        <v>-0</v>
      </c>
      <c r="AV223" s="107"/>
      <c r="AW223" s="91" t="n">
        <f aca="false">AU223+AP223</f>
        <v>0</v>
      </c>
      <c r="AY223" s="91" t="n">
        <f aca="false">AK223+AH223+AE223</f>
        <v>0</v>
      </c>
      <c r="AZ223" s="113"/>
      <c r="BA223" s="118" t="n">
        <f aca="false">'EO9904.1'!AW223</f>
        <v>0</v>
      </c>
      <c r="BB223" s="118" t="n">
        <f aca="false">AW223-BA223</f>
        <v>0</v>
      </c>
      <c r="BC223" s="108"/>
      <c r="BD223" s="138" t="n">
        <f aca="false">A223</f>
        <v>43435</v>
      </c>
      <c r="BE223" s="119" t="n">
        <f aca="false">MONTH(BD223)</f>
        <v>12</v>
      </c>
      <c r="BF223" s="139" t="n">
        <f aca="false">VLOOKUP($BE$10:$BE$369,$BS$7:$BU$18,2)</f>
        <v>668.964</v>
      </c>
      <c r="BG223" s="140" t="n">
        <f aca="false">VLOOKUP($BE$10:$BE$369,$BS$7:$BU$18,3)</f>
        <v>9251.2415</v>
      </c>
      <c r="BH223" s="141" t="n">
        <f aca="false">BF223/BG223</f>
        <v>0.0723107271602411</v>
      </c>
      <c r="BI223" s="36" t="n">
        <f aca="false">BI211</f>
        <v>0.0779</v>
      </c>
      <c r="BJ223" s="36" t="n">
        <f aca="false">BH223/BI223</f>
        <v>0.928250669579475</v>
      </c>
      <c r="BK223" s="31" t="n">
        <v>2.115</v>
      </c>
      <c r="BL223" s="142" t="n">
        <f aca="false">MAX((BJ223*BK223),BK223)</f>
        <v>2.115</v>
      </c>
    </row>
    <row r="224" customFormat="false" ht="12" hidden="false" customHeight="true" outlineLevel="0" collapsed="false">
      <c r="A224" s="25" t="n">
        <f aca="false">EDATE(A223,1)</f>
        <v>43466</v>
      </c>
      <c r="B224" s="114" t="n">
        <f aca="false">'EO9904.1 floor'!B224</f>
        <v>0</v>
      </c>
      <c r="C224" s="110"/>
      <c r="D224" s="97" t="n">
        <f aca="false">B224+C224</f>
        <v>0</v>
      </c>
      <c r="E224" s="86" t="n">
        <f aca="false">IF(Z224=0,0,IF(AND(Z224=1,$H$3=1),D224*U224,IF($H$3=2,D224,"N/A")))</f>
        <v>0</v>
      </c>
      <c r="F224" s="86" t="n">
        <f aca="false">E224*Y224</f>
        <v>0</v>
      </c>
      <c r="G224" s="98" t="n">
        <f aca="false">VLOOKUP($A224,[1]!Table,MATCH(G$4,[1]!Curves,0))</f>
        <v>5.848</v>
      </c>
      <c r="H224" s="115" t="n">
        <f aca="false">G224</f>
        <v>5.848</v>
      </c>
      <c r="I224" s="116" t="n">
        <f aca="false">BL224</f>
        <v>2.115</v>
      </c>
      <c r="J224" s="98" t="n">
        <f aca="false">VLOOKUP($A224,[1]!Table,MATCH(J$4,[1]!Curves,0))</f>
        <v>0</v>
      </c>
      <c r="K224" s="115" t="n">
        <f aca="false">J224</f>
        <v>0</v>
      </c>
      <c r="L224" s="103" t="n">
        <f aca="false">L223</f>
        <v>0</v>
      </c>
      <c r="M224" s="98" t="n">
        <f aca="false">VLOOKUP($A224,[1]!Table,MATCH(M$4,[1]!Curves,0))</f>
        <v>0</v>
      </c>
      <c r="N224" s="115" t="n">
        <f aca="false">M224</f>
        <v>0</v>
      </c>
      <c r="O224" s="103" t="n">
        <f aca="false">O223</f>
        <v>0</v>
      </c>
      <c r="P224" s="102"/>
      <c r="Q224" s="103" t="n">
        <f aca="false">M224+J224+G224</f>
        <v>5.848</v>
      </c>
      <c r="R224" s="103" t="n">
        <f aca="false">N224+K224+H224</f>
        <v>5.848</v>
      </c>
      <c r="S224" s="103" t="n">
        <f aca="false">O224+L224+I224</f>
        <v>2.115</v>
      </c>
      <c r="T224" s="102"/>
      <c r="U224" s="37" t="n">
        <f aca="false">A225-A224</f>
        <v>31</v>
      </c>
      <c r="V224" s="104" t="n">
        <f aca="false">CHOOSE(F$3,A225+24,A224)</f>
        <v>43466</v>
      </c>
      <c r="W224" s="37" t="n">
        <f aca="false">V224-C$3</f>
        <v>6536</v>
      </c>
      <c r="X224" s="105" t="n">
        <f aca="false">VLOOKUP($A224,[1]!Table,MATCH(X$4,[1]!Curves,0))</f>
        <v>0.063628005457979</v>
      </c>
      <c r="Y224" s="106" t="n">
        <f aca="false">1/(1+CHOOSE(F$3,(X225+($K$3/10000))/2,(X224+($K$3/10000))/2))^(2*W224/365.25)</f>
        <v>0.32599906200494</v>
      </c>
      <c r="Z224" s="37" t="n">
        <f aca="false">IF(AND(mthbeg&lt;=A224,mthend&gt;=A224),1,0)</f>
        <v>0</v>
      </c>
      <c r="AA224" s="37" t="n">
        <f aca="false">U224*Z224</f>
        <v>0</v>
      </c>
      <c r="AC224" s="90" t="n">
        <f aca="false">F224*G224</f>
        <v>0</v>
      </c>
      <c r="AD224" s="90" t="n">
        <f aca="false">$F224*H224</f>
        <v>0</v>
      </c>
      <c r="AE224" s="90" t="n">
        <f aca="false">$F224*I224</f>
        <v>0</v>
      </c>
      <c r="AF224" s="90" t="n">
        <f aca="false">$F224*J224</f>
        <v>0</v>
      </c>
      <c r="AG224" s="90" t="n">
        <f aca="false">$F224*K224</f>
        <v>0</v>
      </c>
      <c r="AH224" s="90" t="n">
        <f aca="false">$F224*L224</f>
        <v>0</v>
      </c>
      <c r="AI224" s="90" t="n">
        <f aca="false">$F224*M224</f>
        <v>0</v>
      </c>
      <c r="AJ224" s="90" t="n">
        <f aca="false">$F224*N224</f>
        <v>0</v>
      </c>
      <c r="AK224" s="90" t="n">
        <f aca="false">F224*O224</f>
        <v>0</v>
      </c>
      <c r="AL224" s="94"/>
      <c r="AM224" s="90" t="n">
        <f aca="false">-CHOOSE($G$3,AC224-AE224,AE224-AC224)</f>
        <v>-0</v>
      </c>
      <c r="AN224" s="90" t="n">
        <f aca="false">-CHOOSE($G$3,AF224-AH224,AH224-AF224)</f>
        <v>-0</v>
      </c>
      <c r="AO224" s="90" t="n">
        <f aca="false">-CHOOSE($G$3,AI224-AL224,AK224-AI224)</f>
        <v>-0</v>
      </c>
      <c r="AP224" s="107" t="n">
        <f aca="false">SUM(AM224:AO224)</f>
        <v>0</v>
      </c>
      <c r="AR224" s="90" t="n">
        <f aca="false">-CHOOSE($G$3,AD224-AC224,AC224-AD224)</f>
        <v>-0</v>
      </c>
      <c r="AS224" s="90" t="n">
        <f aca="false">-CHOOSE($G$3,AG224-AF224,AF224-AG224)</f>
        <v>-0</v>
      </c>
      <c r="AT224" s="90" t="n">
        <f aca="false">-CHOOSE($G$3,AJ224-AI224,AI224-AJ224:AJ225)</f>
        <v>-0</v>
      </c>
      <c r="AU224" s="107" t="n">
        <f aca="false">AR224+AS224+AT224</f>
        <v>-0</v>
      </c>
      <c r="AV224" s="107"/>
      <c r="AW224" s="91" t="n">
        <f aca="false">AU224+AP224</f>
        <v>0</v>
      </c>
      <c r="AY224" s="91" t="n">
        <f aca="false">AK224+AH224+AE224</f>
        <v>0</v>
      </c>
      <c r="AZ224" s="113"/>
      <c r="BA224" s="118" t="n">
        <f aca="false">'EO9904.1'!AW224</f>
        <v>0</v>
      </c>
      <c r="BB224" s="118" t="n">
        <f aca="false">AW224-BA224</f>
        <v>0</v>
      </c>
      <c r="BC224" s="108"/>
      <c r="BD224" s="138" t="n">
        <f aca="false">A224</f>
        <v>43466</v>
      </c>
      <c r="BE224" s="119" t="n">
        <f aca="false">MONTH(BD224)</f>
        <v>1</v>
      </c>
      <c r="BF224" s="139" t="n">
        <f aca="false">VLOOKUP($BE$10:$BE$369,$BS$7:$BU$18,2)</f>
        <v>682.4905</v>
      </c>
      <c r="BG224" s="140" t="n">
        <f aca="false">VLOOKUP($BE$10:$BE$369,$BS$7:$BU$18,3)</f>
        <v>9457.078</v>
      </c>
      <c r="BH224" s="141" t="n">
        <f aca="false">BF224/BG224</f>
        <v>0.0721671641071375</v>
      </c>
      <c r="BI224" s="36" t="n">
        <f aca="false">BI212</f>
        <v>0.0779</v>
      </c>
      <c r="BJ224" s="36" t="n">
        <f aca="false">BH224/BI224</f>
        <v>0.926407754905488</v>
      </c>
      <c r="BK224" s="31" t="n">
        <v>2.115</v>
      </c>
      <c r="BL224" s="142" t="n">
        <f aca="false">MAX((BJ224*BK224),BK224)</f>
        <v>2.115</v>
      </c>
    </row>
    <row r="225" customFormat="false" ht="12" hidden="false" customHeight="true" outlineLevel="0" collapsed="false">
      <c r="A225" s="25" t="n">
        <f aca="false">EDATE(A224,1)</f>
        <v>43497</v>
      </c>
      <c r="B225" s="114" t="n">
        <f aca="false">'EO9904.1 floor'!B225</f>
        <v>0</v>
      </c>
      <c r="C225" s="110"/>
      <c r="D225" s="97" t="n">
        <f aca="false">B225+C225</f>
        <v>0</v>
      </c>
      <c r="E225" s="86" t="n">
        <f aca="false">IF(Z225=0,0,IF(AND(Z225=1,$H$3=1),D225*U225,IF($H$3=2,D225,"N/A")))</f>
        <v>0</v>
      </c>
      <c r="F225" s="86" t="n">
        <f aca="false">E225*Y225</f>
        <v>0</v>
      </c>
      <c r="G225" s="98" t="n">
        <f aca="false">VLOOKUP($A225,[1]!Table,MATCH(G$4,[1]!Curves,0))</f>
        <v>5.728</v>
      </c>
      <c r="H225" s="115" t="n">
        <f aca="false">G225</f>
        <v>5.728</v>
      </c>
      <c r="I225" s="116" t="n">
        <f aca="false">BL225</f>
        <v>2.26151966918453</v>
      </c>
      <c r="J225" s="98" t="n">
        <f aca="false">VLOOKUP($A225,[1]!Table,MATCH(J$4,[1]!Curves,0))</f>
        <v>0</v>
      </c>
      <c r="K225" s="115" t="n">
        <f aca="false">J225</f>
        <v>0</v>
      </c>
      <c r="L225" s="103" t="n">
        <f aca="false">L224</f>
        <v>0</v>
      </c>
      <c r="M225" s="98" t="n">
        <f aca="false">VLOOKUP($A225,[1]!Table,MATCH(M$4,[1]!Curves,0))</f>
        <v>0</v>
      </c>
      <c r="N225" s="115" t="n">
        <f aca="false">M225</f>
        <v>0</v>
      </c>
      <c r="O225" s="103" t="n">
        <f aca="false">O224</f>
        <v>0</v>
      </c>
      <c r="P225" s="102"/>
      <c r="Q225" s="103" t="n">
        <f aca="false">M225+J225+G225</f>
        <v>5.728</v>
      </c>
      <c r="R225" s="103" t="n">
        <f aca="false">N225+K225+H225</f>
        <v>5.728</v>
      </c>
      <c r="S225" s="103" t="n">
        <f aca="false">O225+L225+I225</f>
        <v>2.26151966918453</v>
      </c>
      <c r="T225" s="102"/>
      <c r="U225" s="37" t="n">
        <f aca="false">A226-A225</f>
        <v>28</v>
      </c>
      <c r="V225" s="104" t="n">
        <f aca="false">CHOOSE(F$3,A226+24,A225)</f>
        <v>43497</v>
      </c>
      <c r="W225" s="37" t="n">
        <f aca="false">V225-C$3</f>
        <v>6567</v>
      </c>
      <c r="X225" s="105" t="n">
        <f aca="false">VLOOKUP($A225,[1]!Table,MATCH(X$4,[1]!Curves,0))</f>
        <v>0.063656791653694</v>
      </c>
      <c r="Y225" s="106" t="n">
        <f aca="false">1/(1+CHOOSE(F$3,(X226+($K$3/10000))/2,(X225+($K$3/10000))/2))^(2*W225/365.25)</f>
        <v>0.324107971290021</v>
      </c>
      <c r="Z225" s="37" t="n">
        <f aca="false">IF(AND(mthbeg&lt;=A225,mthend&gt;=A225),1,0)</f>
        <v>0</v>
      </c>
      <c r="AA225" s="37" t="n">
        <f aca="false">U225*Z225</f>
        <v>0</v>
      </c>
      <c r="AC225" s="90" t="n">
        <f aca="false">F225*G225</f>
        <v>0</v>
      </c>
      <c r="AD225" s="90" t="n">
        <f aca="false">$F225*H225</f>
        <v>0</v>
      </c>
      <c r="AE225" s="90" t="n">
        <f aca="false">$F225*I225</f>
        <v>0</v>
      </c>
      <c r="AF225" s="90" t="n">
        <f aca="false">$F225*J225</f>
        <v>0</v>
      </c>
      <c r="AG225" s="90" t="n">
        <f aca="false">$F225*K225</f>
        <v>0</v>
      </c>
      <c r="AH225" s="90" t="n">
        <f aca="false">$F225*L225</f>
        <v>0</v>
      </c>
      <c r="AI225" s="90" t="n">
        <f aca="false">$F225*M225</f>
        <v>0</v>
      </c>
      <c r="AJ225" s="90" t="n">
        <f aca="false">$F225*N225</f>
        <v>0</v>
      </c>
      <c r="AK225" s="90" t="n">
        <f aca="false">F225*O225</f>
        <v>0</v>
      </c>
      <c r="AL225" s="94"/>
      <c r="AM225" s="90" t="n">
        <f aca="false">-CHOOSE($G$3,AC225-AE225,AE225-AC225)</f>
        <v>-0</v>
      </c>
      <c r="AN225" s="90" t="n">
        <f aca="false">-CHOOSE($G$3,AF225-AH225,AH225-AF225)</f>
        <v>-0</v>
      </c>
      <c r="AO225" s="90" t="n">
        <f aca="false">-CHOOSE($G$3,AI225-AL225,AK225-AI225)</f>
        <v>-0</v>
      </c>
      <c r="AP225" s="107" t="n">
        <f aca="false">SUM(AM225:AO225)</f>
        <v>0</v>
      </c>
      <c r="AR225" s="90" t="n">
        <f aca="false">-CHOOSE($G$3,AD225-AC225,AC225-AD225)</f>
        <v>-0</v>
      </c>
      <c r="AS225" s="90" t="n">
        <f aca="false">-CHOOSE($G$3,AG225-AF225,AF225-AG225)</f>
        <v>-0</v>
      </c>
      <c r="AT225" s="90" t="n">
        <f aca="false">-CHOOSE($G$3,AJ225-AI225,AI225-AJ225:AJ226)</f>
        <v>-0</v>
      </c>
      <c r="AU225" s="107" t="n">
        <f aca="false">AR225+AS225+AT225</f>
        <v>-0</v>
      </c>
      <c r="AV225" s="107"/>
      <c r="AW225" s="91" t="n">
        <f aca="false">AU225+AP225</f>
        <v>0</v>
      </c>
      <c r="AY225" s="91" t="n">
        <f aca="false">AK225+AH225+AE225</f>
        <v>0</v>
      </c>
      <c r="AZ225" s="113"/>
      <c r="BA225" s="118" t="n">
        <f aca="false">'EO9904.1'!AW225</f>
        <v>0</v>
      </c>
      <c r="BB225" s="118" t="n">
        <f aca="false">AW225-BA225</f>
        <v>0</v>
      </c>
      <c r="BC225" s="108"/>
      <c r="BD225" s="138" t="n">
        <f aca="false">A225</f>
        <v>43497</v>
      </c>
      <c r="BE225" s="119" t="n">
        <f aca="false">MONTH(BD225)</f>
        <v>2</v>
      </c>
      <c r="BF225" s="139" t="n">
        <f aca="false">VLOOKUP($BE$10:$BE$369,$BS$7:$BU$18,2)</f>
        <v>627.083</v>
      </c>
      <c r="BG225" s="140" t="n">
        <f aca="false">VLOOKUP($BE$10:$BE$369,$BS$7:$BU$18,3)</f>
        <v>8701.1195</v>
      </c>
      <c r="BH225" s="141" t="n">
        <f aca="false">BF225/BG225</f>
        <v>0.0720692320108924</v>
      </c>
      <c r="BI225" s="36" t="n">
        <f aca="false">BI213</f>
        <v>0.0674</v>
      </c>
      <c r="BJ225" s="36" t="n">
        <f aca="false">BH225/BI225</f>
        <v>1.06927643933075</v>
      </c>
      <c r="BK225" s="31" t="n">
        <v>2.115</v>
      </c>
      <c r="BL225" s="142" t="n">
        <f aca="false">MAX((BJ225*BK225),BK225)</f>
        <v>2.26151966918453</v>
      </c>
    </row>
    <row r="226" customFormat="false" ht="12" hidden="false" customHeight="true" outlineLevel="0" collapsed="false">
      <c r="A226" s="25" t="n">
        <f aca="false">EDATE(A225,1)</f>
        <v>43525</v>
      </c>
      <c r="B226" s="114" t="n">
        <f aca="false">'EO9904.1 floor'!B226</f>
        <v>0</v>
      </c>
      <c r="C226" s="110"/>
      <c r="D226" s="97" t="n">
        <f aca="false">B226+C226</f>
        <v>0</v>
      </c>
      <c r="E226" s="86" t="n">
        <f aca="false">IF(Z226=0,0,IF(AND(Z226=1,$H$3=1),D226*U226,IF($H$3=2,D226,"N/A")))</f>
        <v>0</v>
      </c>
      <c r="F226" s="86" t="n">
        <f aca="false">E226*Y226</f>
        <v>0</v>
      </c>
      <c r="G226" s="98" t="n">
        <f aca="false">VLOOKUP($A226,[1]!Table,MATCH(G$4,[1]!Curves,0))</f>
        <v>5.603</v>
      </c>
      <c r="H226" s="115" t="n">
        <f aca="false">G226</f>
        <v>5.603</v>
      </c>
      <c r="I226" s="116" t="n">
        <f aca="false">BL226</f>
        <v>2.13524532991486</v>
      </c>
      <c r="J226" s="98" t="n">
        <f aca="false">VLOOKUP($A226,[1]!Table,MATCH(J$4,[1]!Curves,0))</f>
        <v>0</v>
      </c>
      <c r="K226" s="115" t="n">
        <f aca="false">J226</f>
        <v>0</v>
      </c>
      <c r="L226" s="103" t="n">
        <f aca="false">L225</f>
        <v>0</v>
      </c>
      <c r="M226" s="98" t="n">
        <f aca="false">VLOOKUP($A226,[1]!Table,MATCH(M$4,[1]!Curves,0))</f>
        <v>0</v>
      </c>
      <c r="N226" s="115" t="n">
        <f aca="false">M226</f>
        <v>0</v>
      </c>
      <c r="O226" s="103" t="n">
        <f aca="false">O225</f>
        <v>0</v>
      </c>
      <c r="P226" s="102"/>
      <c r="Q226" s="103" t="n">
        <f aca="false">M226+J226+G226</f>
        <v>5.603</v>
      </c>
      <c r="R226" s="103" t="n">
        <f aca="false">N226+K226+H226</f>
        <v>5.603</v>
      </c>
      <c r="S226" s="103" t="n">
        <f aca="false">O226+L226+I226</f>
        <v>2.13524532991486</v>
      </c>
      <c r="T226" s="102"/>
      <c r="U226" s="37" t="n">
        <f aca="false">A227-A226</f>
        <v>31</v>
      </c>
      <c r="V226" s="104" t="n">
        <f aca="false">CHOOSE(F$3,A227+24,A226)</f>
        <v>43525</v>
      </c>
      <c r="W226" s="37" t="n">
        <f aca="false">V226-C$3</f>
        <v>6595</v>
      </c>
      <c r="X226" s="105" t="n">
        <f aca="false">VLOOKUP($A226,[1]!Table,MATCH(X$4,[1]!Curves,0))</f>
        <v>0.06368279208877</v>
      </c>
      <c r="Y226" s="106" t="n">
        <f aca="false">1/(1+CHOOSE(F$3,(X227+($K$3/10000))/2,(X226+($K$3/10000))/2))^(2*W226/365.25)</f>
        <v>0.322408009719155</v>
      </c>
      <c r="Z226" s="37" t="n">
        <f aca="false">IF(AND(mthbeg&lt;=A226,mthend&gt;=A226),1,0)</f>
        <v>0</v>
      </c>
      <c r="AA226" s="37" t="n">
        <f aca="false">U226*Z226</f>
        <v>0</v>
      </c>
      <c r="AC226" s="90" t="n">
        <f aca="false">F226*G226</f>
        <v>0</v>
      </c>
      <c r="AD226" s="90" t="n">
        <f aca="false">$F226*H226</f>
        <v>0</v>
      </c>
      <c r="AE226" s="90" t="n">
        <f aca="false">$F226*I226</f>
        <v>0</v>
      </c>
      <c r="AF226" s="90" t="n">
        <f aca="false">$F226*J226</f>
        <v>0</v>
      </c>
      <c r="AG226" s="90" t="n">
        <f aca="false">$F226*K226</f>
        <v>0</v>
      </c>
      <c r="AH226" s="90" t="n">
        <f aca="false">$F226*L226</f>
        <v>0</v>
      </c>
      <c r="AI226" s="90" t="n">
        <f aca="false">$F226*M226</f>
        <v>0</v>
      </c>
      <c r="AJ226" s="90" t="n">
        <f aca="false">$F226*N226</f>
        <v>0</v>
      </c>
      <c r="AK226" s="90" t="n">
        <f aca="false">F226*O226</f>
        <v>0</v>
      </c>
      <c r="AL226" s="94"/>
      <c r="AM226" s="90" t="n">
        <f aca="false">-CHOOSE($G$3,AC226-AE226,AE226-AC226)</f>
        <v>-0</v>
      </c>
      <c r="AN226" s="90" t="n">
        <f aca="false">-CHOOSE($G$3,AF226-AH226,AH226-AF226)</f>
        <v>-0</v>
      </c>
      <c r="AO226" s="90" t="n">
        <f aca="false">-CHOOSE($G$3,AI226-AL226,AK226-AI226)</f>
        <v>-0</v>
      </c>
      <c r="AP226" s="107" t="n">
        <f aca="false">SUM(AM226:AO226)</f>
        <v>0</v>
      </c>
      <c r="AR226" s="90" t="n">
        <f aca="false">-CHOOSE($G$3,AD226-AC226,AC226-AD226)</f>
        <v>-0</v>
      </c>
      <c r="AS226" s="90" t="n">
        <f aca="false">-CHOOSE($G$3,AG226-AF226,AF226-AG226)</f>
        <v>-0</v>
      </c>
      <c r="AT226" s="90" t="n">
        <f aca="false">-CHOOSE($G$3,AJ226-AI226,AI226-AJ226:AJ227)</f>
        <v>-0</v>
      </c>
      <c r="AU226" s="107" t="n">
        <f aca="false">AR226+AS226+AT226</f>
        <v>-0</v>
      </c>
      <c r="AV226" s="107"/>
      <c r="AW226" s="91" t="n">
        <f aca="false">AU226+AP226</f>
        <v>0</v>
      </c>
      <c r="AY226" s="91" t="n">
        <f aca="false">AK226+AH226+AE226</f>
        <v>0</v>
      </c>
      <c r="AZ226" s="113"/>
      <c r="BA226" s="118" t="n">
        <f aca="false">'EO9904.1'!AW226</f>
        <v>0</v>
      </c>
      <c r="BB226" s="118" t="n">
        <f aca="false">AW226-BA226</f>
        <v>0</v>
      </c>
      <c r="BC226" s="108"/>
      <c r="BD226" s="138" t="n">
        <f aca="false">A226</f>
        <v>43525</v>
      </c>
      <c r="BE226" s="119" t="n">
        <f aca="false">MONTH(BD226)</f>
        <v>3</v>
      </c>
      <c r="BF226" s="139" t="n">
        <f aca="false">VLOOKUP($BE$10:$BE$369,$BS$7:$BU$18,2)</f>
        <v>669.6575</v>
      </c>
      <c r="BG226" s="140" t="n">
        <f aca="false">VLOOKUP($BE$10:$BE$369,$BS$7:$BU$18,3)</f>
        <v>9290.03</v>
      </c>
      <c r="BH226" s="141" t="n">
        <f aca="false">BF226/BG226</f>
        <v>0.0720834593645015</v>
      </c>
      <c r="BI226" s="36" t="n">
        <f aca="false">BI214</f>
        <v>0.0714</v>
      </c>
      <c r="BJ226" s="36" t="n">
        <f aca="false">BH226/BI226</f>
        <v>1.00957226000702</v>
      </c>
      <c r="BK226" s="31" t="n">
        <v>2.115</v>
      </c>
      <c r="BL226" s="142" t="n">
        <f aca="false">MAX((BJ226*BK226),BK226)</f>
        <v>2.13524532991486</v>
      </c>
    </row>
    <row r="227" customFormat="false" ht="12" hidden="false" customHeight="true" outlineLevel="0" collapsed="false">
      <c r="A227" s="25" t="n">
        <f aca="false">EDATE(A226,1)</f>
        <v>43556</v>
      </c>
      <c r="B227" s="114" t="n">
        <f aca="false">'EO9904.1 floor'!B227</f>
        <v>0</v>
      </c>
      <c r="C227" s="110"/>
      <c r="D227" s="97" t="n">
        <f aca="false">B227+C227</f>
        <v>0</v>
      </c>
      <c r="E227" s="86" t="n">
        <f aca="false">IF(Z227=0,0,IF(AND(Z227=1,$H$3=1),D227*U227,IF($H$3=2,D227,"N/A")))</f>
        <v>0</v>
      </c>
      <c r="F227" s="86" t="n">
        <f aca="false">E227*Y227</f>
        <v>0</v>
      </c>
      <c r="G227" s="98" t="n">
        <f aca="false">VLOOKUP($A227,[1]!Table,MATCH(G$4,[1]!Curves,0))</f>
        <v>5.473</v>
      </c>
      <c r="H227" s="115" t="n">
        <f aca="false">G227</f>
        <v>5.473</v>
      </c>
      <c r="I227" s="116" t="n">
        <f aca="false">BL227</f>
        <v>2.115</v>
      </c>
      <c r="J227" s="98" t="n">
        <f aca="false">VLOOKUP($A227,[1]!Table,MATCH(J$4,[1]!Curves,0))</f>
        <v>0</v>
      </c>
      <c r="K227" s="115" t="n">
        <f aca="false">J227</f>
        <v>0</v>
      </c>
      <c r="L227" s="103" t="n">
        <f aca="false">L226</f>
        <v>0</v>
      </c>
      <c r="M227" s="98" t="n">
        <f aca="false">VLOOKUP($A227,[1]!Table,MATCH(M$4,[1]!Curves,0))</f>
        <v>0</v>
      </c>
      <c r="N227" s="115" t="n">
        <f aca="false">M227</f>
        <v>0</v>
      </c>
      <c r="O227" s="103" t="n">
        <f aca="false">O226</f>
        <v>0</v>
      </c>
      <c r="P227" s="102"/>
      <c r="Q227" s="103" t="n">
        <f aca="false">M227+J227+G227</f>
        <v>5.473</v>
      </c>
      <c r="R227" s="103" t="n">
        <f aca="false">N227+K227+H227</f>
        <v>5.473</v>
      </c>
      <c r="S227" s="103" t="n">
        <f aca="false">O227+L227+I227</f>
        <v>2.115</v>
      </c>
      <c r="T227" s="102"/>
      <c r="U227" s="37" t="n">
        <f aca="false">A228-A227</f>
        <v>30</v>
      </c>
      <c r="V227" s="104" t="n">
        <f aca="false">CHOOSE(F$3,A228+24,A227)</f>
        <v>43556</v>
      </c>
      <c r="W227" s="37" t="n">
        <f aca="false">V227-C$3</f>
        <v>6626</v>
      </c>
      <c r="X227" s="105" t="n">
        <f aca="false">VLOOKUP($A227,[1]!Table,MATCH(X$4,[1]!Curves,0))</f>
        <v>0.063711578285009</v>
      </c>
      <c r="Y227" s="106" t="n">
        <f aca="false">1/(1+CHOOSE(F$3,(X228+($K$3/10000))/2,(X227+($K$3/10000))/2))^(2*W227/365.25)</f>
        <v>0.320534865674028</v>
      </c>
      <c r="Z227" s="37" t="n">
        <f aca="false">IF(AND(mthbeg&lt;=A227,mthend&gt;=A227),1,0)</f>
        <v>0</v>
      </c>
      <c r="AA227" s="37" t="n">
        <f aca="false">U227*Z227</f>
        <v>0</v>
      </c>
      <c r="AC227" s="90" t="n">
        <f aca="false">F227*G227</f>
        <v>0</v>
      </c>
      <c r="AD227" s="90" t="n">
        <f aca="false">$F227*H227</f>
        <v>0</v>
      </c>
      <c r="AE227" s="90" t="n">
        <f aca="false">$F227*I227</f>
        <v>0</v>
      </c>
      <c r="AF227" s="90" t="n">
        <f aca="false">$F227*J227</f>
        <v>0</v>
      </c>
      <c r="AG227" s="90" t="n">
        <f aca="false">$F227*K227</f>
        <v>0</v>
      </c>
      <c r="AH227" s="90" t="n">
        <f aca="false">$F227*L227</f>
        <v>0</v>
      </c>
      <c r="AI227" s="90" t="n">
        <f aca="false">$F227*M227</f>
        <v>0</v>
      </c>
      <c r="AJ227" s="90" t="n">
        <f aca="false">$F227*N227</f>
        <v>0</v>
      </c>
      <c r="AK227" s="90" t="n">
        <f aca="false">F227*O227</f>
        <v>0</v>
      </c>
      <c r="AL227" s="94"/>
      <c r="AM227" s="90" t="n">
        <f aca="false">-CHOOSE($G$3,AC227-AE227,AE227-AC227)</f>
        <v>-0</v>
      </c>
      <c r="AN227" s="90" t="n">
        <f aca="false">-CHOOSE($G$3,AF227-AH227,AH227-AF227)</f>
        <v>-0</v>
      </c>
      <c r="AO227" s="90" t="n">
        <f aca="false">-CHOOSE($G$3,AI227-AL227,AK227-AI227)</f>
        <v>-0</v>
      </c>
      <c r="AP227" s="107" t="n">
        <f aca="false">SUM(AM227:AO227)</f>
        <v>0</v>
      </c>
      <c r="AR227" s="90" t="n">
        <f aca="false">-CHOOSE($G$3,AD227-AC227,AC227-AD227)</f>
        <v>-0</v>
      </c>
      <c r="AS227" s="90" t="n">
        <f aca="false">-CHOOSE($G$3,AG227-AF227,AF227-AG227)</f>
        <v>-0</v>
      </c>
      <c r="AT227" s="90" t="n">
        <f aca="false">-CHOOSE($G$3,AJ227-AI227,AI227-AJ227:AJ228)</f>
        <v>-0</v>
      </c>
      <c r="AU227" s="107" t="n">
        <f aca="false">AR227+AS227+AT227</f>
        <v>-0</v>
      </c>
      <c r="AV227" s="107"/>
      <c r="AW227" s="91" t="n">
        <f aca="false">AU227+AP227</f>
        <v>0</v>
      </c>
      <c r="AY227" s="91" t="n">
        <f aca="false">AK227+AH227+AE227</f>
        <v>0</v>
      </c>
      <c r="AZ227" s="113"/>
      <c r="BA227" s="118" t="n">
        <f aca="false">'EO9904.1'!AW227</f>
        <v>0</v>
      </c>
      <c r="BB227" s="118" t="n">
        <f aca="false">AW227-BA227</f>
        <v>0</v>
      </c>
      <c r="BC227" s="108"/>
      <c r="BD227" s="138" t="n">
        <f aca="false">A227</f>
        <v>43556</v>
      </c>
      <c r="BE227" s="119" t="n">
        <f aca="false">MONTH(BD227)</f>
        <v>4</v>
      </c>
      <c r="BF227" s="139" t="n">
        <f aca="false">VLOOKUP($BE$10:$BE$369,$BS$7:$BU$18,2)</f>
        <v>631.2795</v>
      </c>
      <c r="BG227" s="140" t="n">
        <f aca="false">VLOOKUP($BE$10:$BE$369,$BS$7:$BU$18,3)</f>
        <v>8727.106</v>
      </c>
      <c r="BH227" s="141" t="n">
        <f aca="false">BF227/BG227</f>
        <v>0.0723354912842814</v>
      </c>
      <c r="BI227" s="36" t="n">
        <f aca="false">BI215</f>
        <v>0.0749</v>
      </c>
      <c r="BJ227" s="36" t="n">
        <f aca="false">BH227/BI227</f>
        <v>0.965760898321514</v>
      </c>
      <c r="BK227" s="31" t="n">
        <v>2.115</v>
      </c>
      <c r="BL227" s="142" t="n">
        <f aca="false">MAX((BJ227*BK227),BK227)</f>
        <v>2.115</v>
      </c>
    </row>
    <row r="228" customFormat="false" ht="12" hidden="false" customHeight="true" outlineLevel="0" collapsed="false">
      <c r="A228" s="25" t="n">
        <f aca="false">EDATE(A227,1)</f>
        <v>43586</v>
      </c>
      <c r="B228" s="114" t="n">
        <f aca="false">'EO9904.1 floor'!B228</f>
        <v>0</v>
      </c>
      <c r="C228" s="110"/>
      <c r="D228" s="97" t="n">
        <f aca="false">B228+C228</f>
        <v>0</v>
      </c>
      <c r="E228" s="86" t="n">
        <f aca="false">IF(Z228=0,0,IF(AND(Z228=1,$H$3=1),D228*U228,IF($H$3=2,D228,"N/A")))</f>
        <v>0</v>
      </c>
      <c r="F228" s="86" t="n">
        <f aca="false">E228*Y228</f>
        <v>0</v>
      </c>
      <c r="G228" s="98" t="n">
        <f aca="false">VLOOKUP($A228,[1]!Table,MATCH(G$4,[1]!Curves,0))</f>
        <v>5.463</v>
      </c>
      <c r="H228" s="115" t="n">
        <f aca="false">G228</f>
        <v>5.463</v>
      </c>
      <c r="I228" s="116" t="n">
        <f aca="false">BL228</f>
        <v>2.15930673749763</v>
      </c>
      <c r="J228" s="98" t="n">
        <f aca="false">VLOOKUP($A228,[1]!Table,MATCH(J$4,[1]!Curves,0))</f>
        <v>0</v>
      </c>
      <c r="K228" s="115" t="n">
        <f aca="false">J228</f>
        <v>0</v>
      </c>
      <c r="L228" s="103" t="n">
        <f aca="false">L227</f>
        <v>0</v>
      </c>
      <c r="M228" s="98" t="n">
        <f aca="false">VLOOKUP($A228,[1]!Table,MATCH(M$4,[1]!Curves,0))</f>
        <v>0</v>
      </c>
      <c r="N228" s="115" t="n">
        <f aca="false">M228</f>
        <v>0</v>
      </c>
      <c r="O228" s="103" t="n">
        <f aca="false">O227</f>
        <v>0</v>
      </c>
      <c r="P228" s="102"/>
      <c r="Q228" s="103" t="n">
        <f aca="false">M228+J228+G228</f>
        <v>5.463</v>
      </c>
      <c r="R228" s="103" t="n">
        <f aca="false">N228+K228+H228</f>
        <v>5.463</v>
      </c>
      <c r="S228" s="103" t="n">
        <f aca="false">O228+L228+I228</f>
        <v>2.15930673749763</v>
      </c>
      <c r="T228" s="102"/>
      <c r="U228" s="37" t="n">
        <f aca="false">A229-A228</f>
        <v>31</v>
      </c>
      <c r="V228" s="104" t="n">
        <f aca="false">CHOOSE(F$3,A229+24,A228)</f>
        <v>43586</v>
      </c>
      <c r="W228" s="37" t="n">
        <f aca="false">V228-C$3</f>
        <v>6656</v>
      </c>
      <c r="X228" s="105" t="n">
        <f aca="false">VLOOKUP($A228,[1]!Table,MATCH(X$4,[1]!Curves,0))</f>
        <v>0.063739435894533</v>
      </c>
      <c r="Y228" s="106" t="n">
        <f aca="false">1/(1+CHOOSE(F$3,(X229+($K$3/10000))/2,(X228+($K$3/10000))/2))^(2*W228/365.25)</f>
        <v>0.31873107308664</v>
      </c>
      <c r="Z228" s="37" t="n">
        <f aca="false">IF(AND(mthbeg&lt;=A228,mthend&gt;=A228),1,0)</f>
        <v>0</v>
      </c>
      <c r="AA228" s="37" t="n">
        <f aca="false">U228*Z228</f>
        <v>0</v>
      </c>
      <c r="AC228" s="90" t="n">
        <f aca="false">F228*G228</f>
        <v>0</v>
      </c>
      <c r="AD228" s="90" t="n">
        <f aca="false">$F228*H228</f>
        <v>0</v>
      </c>
      <c r="AE228" s="90" t="n">
        <f aca="false">$F228*I228</f>
        <v>0</v>
      </c>
      <c r="AF228" s="90" t="n">
        <f aca="false">$F228*J228</f>
        <v>0</v>
      </c>
      <c r="AG228" s="90" t="n">
        <f aca="false">$F228*K228</f>
        <v>0</v>
      </c>
      <c r="AH228" s="90" t="n">
        <f aca="false">$F228*L228</f>
        <v>0</v>
      </c>
      <c r="AI228" s="90" t="n">
        <f aca="false">$F228*M228</f>
        <v>0</v>
      </c>
      <c r="AJ228" s="90" t="n">
        <f aca="false">$F228*N228</f>
        <v>0</v>
      </c>
      <c r="AK228" s="90" t="n">
        <f aca="false">F228*O228</f>
        <v>0</v>
      </c>
      <c r="AL228" s="94"/>
      <c r="AM228" s="90" t="n">
        <f aca="false">-CHOOSE($G$3,AC228-AE228,AE228-AC228)</f>
        <v>-0</v>
      </c>
      <c r="AN228" s="90" t="n">
        <f aca="false">-CHOOSE($G$3,AF228-AH228,AH228-AF228)</f>
        <v>-0</v>
      </c>
      <c r="AO228" s="90" t="n">
        <f aca="false">-CHOOSE($G$3,AI228-AL228,AK228-AI228)</f>
        <v>-0</v>
      </c>
      <c r="AP228" s="107" t="n">
        <f aca="false">SUM(AM228:AO228)</f>
        <v>0</v>
      </c>
      <c r="AR228" s="90" t="n">
        <f aca="false">-CHOOSE($G$3,AD228-AC228,AC228-AD228)</f>
        <v>-0</v>
      </c>
      <c r="AS228" s="90" t="n">
        <f aca="false">-CHOOSE($G$3,AG228-AF228,AF228-AG228)</f>
        <v>-0</v>
      </c>
      <c r="AT228" s="90" t="n">
        <f aca="false">-CHOOSE($G$3,AJ228-AI228,AI228-AJ228:AJ229)</f>
        <v>-0</v>
      </c>
      <c r="AU228" s="107" t="n">
        <f aca="false">AR228+AS228+AT228</f>
        <v>-0</v>
      </c>
      <c r="AV228" s="107"/>
      <c r="AW228" s="91" t="n">
        <f aca="false">AU228+AP228</f>
        <v>0</v>
      </c>
      <c r="AY228" s="91" t="n">
        <f aca="false">AK228+AH228+AE228</f>
        <v>0</v>
      </c>
      <c r="AZ228" s="113"/>
      <c r="BA228" s="118" t="n">
        <f aca="false">'EO9904.1'!AW228</f>
        <v>0</v>
      </c>
      <c r="BB228" s="118" t="n">
        <f aca="false">AW228-BA228</f>
        <v>0</v>
      </c>
      <c r="BC228" s="108"/>
      <c r="BD228" s="138" t="n">
        <f aca="false">A228</f>
        <v>43586</v>
      </c>
      <c r="BE228" s="119" t="n">
        <f aca="false">MONTH(BD228)</f>
        <v>5</v>
      </c>
      <c r="BF228" s="139" t="n">
        <f aca="false">VLOOKUP($BE$10:$BE$369,$BS$7:$BU$18,2)</f>
        <v>662.9805</v>
      </c>
      <c r="BG228" s="140" t="n">
        <f aca="false">VLOOKUP($BE$10:$BE$369,$BS$7:$BU$18,3)</f>
        <v>9044.2455</v>
      </c>
      <c r="BH228" s="141" t="n">
        <f aca="false">BF228/BG228</f>
        <v>0.0733041247055932</v>
      </c>
      <c r="BI228" s="36" t="n">
        <f aca="false">BI216</f>
        <v>0.0718</v>
      </c>
      <c r="BJ228" s="36" t="n">
        <f aca="false">BH228/BI228</f>
        <v>1.02094881205562</v>
      </c>
      <c r="BK228" s="31" t="n">
        <v>2.115</v>
      </c>
      <c r="BL228" s="142" t="n">
        <f aca="false">MAX((BJ228*BK228),BK228)</f>
        <v>2.15930673749763</v>
      </c>
    </row>
    <row r="229" customFormat="false" ht="12" hidden="false" customHeight="true" outlineLevel="0" collapsed="false">
      <c r="A229" s="25" t="n">
        <f aca="false">EDATE(A228,1)</f>
        <v>43617</v>
      </c>
      <c r="B229" s="114" t="n">
        <f aca="false">'EO9904.1 floor'!B229</f>
        <v>0</v>
      </c>
      <c r="C229" s="110"/>
      <c r="D229" s="97" t="n">
        <f aca="false">B229+C229</f>
        <v>0</v>
      </c>
      <c r="E229" s="86" t="n">
        <f aca="false">IF(Z229=0,0,IF(AND(Z229=1,$H$3=1),D229*U229,IF($H$3=2,D229,"N/A")))</f>
        <v>0</v>
      </c>
      <c r="F229" s="86" t="n">
        <f aca="false">E229*Y229</f>
        <v>0</v>
      </c>
      <c r="G229" s="98" t="n">
        <f aca="false">VLOOKUP($A229,[1]!Table,MATCH(G$4,[1]!Curves,0))</f>
        <v>5.483</v>
      </c>
      <c r="H229" s="115" t="n">
        <f aca="false">G229</f>
        <v>5.483</v>
      </c>
      <c r="I229" s="116" t="n">
        <f aca="false">BL229</f>
        <v>2.88438521922935</v>
      </c>
      <c r="J229" s="98" t="n">
        <f aca="false">VLOOKUP($A229,[1]!Table,MATCH(J$4,[1]!Curves,0))</f>
        <v>0</v>
      </c>
      <c r="K229" s="115" t="n">
        <f aca="false">J229</f>
        <v>0</v>
      </c>
      <c r="L229" s="103" t="n">
        <f aca="false">L228</f>
        <v>0</v>
      </c>
      <c r="M229" s="98" t="n">
        <f aca="false">VLOOKUP($A229,[1]!Table,MATCH(M$4,[1]!Curves,0))</f>
        <v>0</v>
      </c>
      <c r="N229" s="115" t="n">
        <f aca="false">M229</f>
        <v>0</v>
      </c>
      <c r="O229" s="103" t="n">
        <f aca="false">O228</f>
        <v>0</v>
      </c>
      <c r="P229" s="102"/>
      <c r="Q229" s="103" t="n">
        <f aca="false">M229+J229+G229</f>
        <v>5.483</v>
      </c>
      <c r="R229" s="103" t="n">
        <f aca="false">N229+K229+H229</f>
        <v>5.483</v>
      </c>
      <c r="S229" s="103" t="n">
        <f aca="false">O229+L229+I229</f>
        <v>2.88438521922935</v>
      </c>
      <c r="T229" s="102"/>
      <c r="U229" s="37" t="n">
        <f aca="false">A230-A229</f>
        <v>30</v>
      </c>
      <c r="V229" s="104" t="n">
        <f aca="false">CHOOSE(F$3,A230+24,A229)</f>
        <v>43617</v>
      </c>
      <c r="W229" s="37" t="n">
        <f aca="false">V229-C$3</f>
        <v>6687</v>
      </c>
      <c r="X229" s="105" t="n">
        <f aca="false">VLOOKUP($A229,[1]!Table,MATCH(X$4,[1]!Curves,0))</f>
        <v>0.063768222091313</v>
      </c>
      <c r="Y229" s="106" t="n">
        <f aca="false">1/(1+CHOOSE(F$3,(X230+($K$3/10000))/2,(X229+($K$3/10000))/2))^(2*W229/365.25)</f>
        <v>0.316876343191341</v>
      </c>
      <c r="Z229" s="37" t="n">
        <f aca="false">IF(AND(mthbeg&lt;=A229,mthend&gt;=A229),1,0)</f>
        <v>0</v>
      </c>
      <c r="AA229" s="37" t="n">
        <f aca="false">U229*Z229</f>
        <v>0</v>
      </c>
      <c r="AC229" s="90" t="n">
        <f aca="false">F229*G229</f>
        <v>0</v>
      </c>
      <c r="AD229" s="90" t="n">
        <f aca="false">$F229*H229</f>
        <v>0</v>
      </c>
      <c r="AE229" s="90" t="n">
        <f aca="false">$F229*I229</f>
        <v>0</v>
      </c>
      <c r="AF229" s="90" t="n">
        <f aca="false">$F229*J229</f>
        <v>0</v>
      </c>
      <c r="AG229" s="90" t="n">
        <f aca="false">$F229*K229</f>
        <v>0</v>
      </c>
      <c r="AH229" s="90" t="n">
        <f aca="false">$F229*L229</f>
        <v>0</v>
      </c>
      <c r="AI229" s="90" t="n">
        <f aca="false">$F229*M229</f>
        <v>0</v>
      </c>
      <c r="AJ229" s="90" t="n">
        <f aca="false">$F229*N229</f>
        <v>0</v>
      </c>
      <c r="AK229" s="90" t="n">
        <f aca="false">F229*O229</f>
        <v>0</v>
      </c>
      <c r="AL229" s="94"/>
      <c r="AM229" s="90" t="n">
        <f aca="false">-CHOOSE($G$3,AC229-AE229,AE229-AC229)</f>
        <v>-0</v>
      </c>
      <c r="AN229" s="90" t="n">
        <f aca="false">-CHOOSE($G$3,AF229-AH229,AH229-AF229)</f>
        <v>-0</v>
      </c>
      <c r="AO229" s="90" t="n">
        <f aca="false">-CHOOSE($G$3,AI229-AL229,AK229-AI229)</f>
        <v>-0</v>
      </c>
      <c r="AP229" s="107" t="n">
        <f aca="false">SUM(AM229:AO229)</f>
        <v>0</v>
      </c>
      <c r="AR229" s="90" t="n">
        <f aca="false">-CHOOSE($G$3,AD229-AC229,AC229-AD229)</f>
        <v>-0</v>
      </c>
      <c r="AS229" s="90" t="n">
        <f aca="false">-CHOOSE($G$3,AG229-AF229,AF229-AG229)</f>
        <v>-0</v>
      </c>
      <c r="AT229" s="90" t="n">
        <f aca="false">-CHOOSE($G$3,AJ229-AI229,AI229-AJ229:AJ230)</f>
        <v>-0</v>
      </c>
      <c r="AU229" s="107" t="n">
        <f aca="false">AR229+AS229+AT229</f>
        <v>-0</v>
      </c>
      <c r="AV229" s="107"/>
      <c r="AW229" s="91" t="n">
        <f aca="false">AU229+AP229</f>
        <v>0</v>
      </c>
      <c r="AY229" s="91" t="n">
        <f aca="false">AK229+AH229+AE229</f>
        <v>0</v>
      </c>
      <c r="AZ229" s="113"/>
      <c r="BA229" s="118" t="n">
        <f aca="false">'EO9904.1'!AW229</f>
        <v>0</v>
      </c>
      <c r="BB229" s="118" t="n">
        <f aca="false">AW229-BA229</f>
        <v>0</v>
      </c>
      <c r="BC229" s="108"/>
      <c r="BD229" s="138" t="n">
        <f aca="false">A229</f>
        <v>43617</v>
      </c>
      <c r="BE229" s="119" t="n">
        <f aca="false">MONTH(BD229)</f>
        <v>6</v>
      </c>
      <c r="BF229" s="139" t="n">
        <f aca="false">VLOOKUP($BE$10:$BE$369,$BS$7:$BU$18,2)</f>
        <v>1052.6425</v>
      </c>
      <c r="BG229" s="140" t="n">
        <f aca="false">VLOOKUP($BE$10:$BE$369,$BS$7:$BU$18,3)</f>
        <v>10765.1195</v>
      </c>
      <c r="BH229" s="141" t="n">
        <f aca="false">BF229/BG229</f>
        <v>0.097782704595151</v>
      </c>
      <c r="BI229" s="36" t="n">
        <f aca="false">BI217</f>
        <v>0.0717</v>
      </c>
      <c r="BJ229" s="36" t="n">
        <f aca="false">BH229/BI229</f>
        <v>1.36377551736612</v>
      </c>
      <c r="BK229" s="31" t="n">
        <v>2.115</v>
      </c>
      <c r="BL229" s="142" t="n">
        <f aca="false">MAX((BJ229*BK229),BK229)</f>
        <v>2.88438521922935</v>
      </c>
    </row>
    <row r="230" customFormat="false" ht="12" hidden="false" customHeight="true" outlineLevel="0" collapsed="false">
      <c r="A230" s="25" t="n">
        <f aca="false">EDATE(A229,1)</f>
        <v>43647</v>
      </c>
      <c r="B230" s="114" t="n">
        <f aca="false">'EO9904.1 floor'!B230</f>
        <v>0</v>
      </c>
      <c r="C230" s="110"/>
      <c r="D230" s="97" t="n">
        <f aca="false">B230+C230</f>
        <v>0</v>
      </c>
      <c r="E230" s="86" t="n">
        <f aca="false">IF(Z230=0,0,IF(AND(Z230=1,$H$3=1),D230*U230,IF($H$3=2,D230,"N/A")))</f>
        <v>0</v>
      </c>
      <c r="F230" s="86" t="n">
        <f aca="false">E230*Y230</f>
        <v>0</v>
      </c>
      <c r="G230" s="98" t="n">
        <f aca="false">VLOOKUP($A230,[1]!Table,MATCH(G$4,[1]!Curves,0))</f>
        <v>5.504</v>
      </c>
      <c r="H230" s="115" t="n">
        <f aca="false">G230</f>
        <v>5.504</v>
      </c>
      <c r="I230" s="116" t="n">
        <f aca="false">BL230</f>
        <v>2.115</v>
      </c>
      <c r="J230" s="98" t="n">
        <f aca="false">VLOOKUP($A230,[1]!Table,MATCH(J$4,[1]!Curves,0))</f>
        <v>0</v>
      </c>
      <c r="K230" s="115" t="n">
        <f aca="false">J230</f>
        <v>0</v>
      </c>
      <c r="L230" s="103" t="n">
        <f aca="false">L229</f>
        <v>0</v>
      </c>
      <c r="M230" s="98" t="n">
        <f aca="false">VLOOKUP($A230,[1]!Table,MATCH(M$4,[1]!Curves,0))</f>
        <v>0</v>
      </c>
      <c r="N230" s="115" t="n">
        <f aca="false">M230</f>
        <v>0</v>
      </c>
      <c r="O230" s="103" t="n">
        <f aca="false">O229</f>
        <v>0</v>
      </c>
      <c r="P230" s="102"/>
      <c r="Q230" s="103" t="n">
        <f aca="false">M230+J230+G230</f>
        <v>5.504</v>
      </c>
      <c r="R230" s="103" t="n">
        <f aca="false">N230+K230+H230</f>
        <v>5.504</v>
      </c>
      <c r="S230" s="103" t="n">
        <f aca="false">O230+L230+I230</f>
        <v>2.115</v>
      </c>
      <c r="T230" s="102"/>
      <c r="U230" s="37" t="n">
        <f aca="false">A231-A230</f>
        <v>31</v>
      </c>
      <c r="V230" s="104" t="n">
        <f aca="false">CHOOSE(F$3,A231+24,A230)</f>
        <v>43647</v>
      </c>
      <c r="W230" s="37" t="n">
        <f aca="false">V230-C$3</f>
        <v>6717</v>
      </c>
      <c r="X230" s="105" t="n">
        <f aca="false">VLOOKUP($A230,[1]!Table,MATCH(X$4,[1]!Curves,0))</f>
        <v>0.063796079701361</v>
      </c>
      <c r="Y230" s="106" t="n">
        <f aca="false">1/(1+CHOOSE(F$3,(X231+($K$3/10000))/2,(X230+($K$3/10000))/2))^(2*W230/365.25)</f>
        <v>0.315090301666954</v>
      </c>
      <c r="Z230" s="37" t="n">
        <f aca="false">IF(AND(mthbeg&lt;=A230,mthend&gt;=A230),1,0)</f>
        <v>0</v>
      </c>
      <c r="AA230" s="37" t="n">
        <f aca="false">U230*Z230</f>
        <v>0</v>
      </c>
      <c r="AC230" s="90" t="n">
        <f aca="false">F230*G230</f>
        <v>0</v>
      </c>
      <c r="AD230" s="90" t="n">
        <f aca="false">$F230*H230</f>
        <v>0</v>
      </c>
      <c r="AE230" s="90" t="n">
        <f aca="false">$F230*I230</f>
        <v>0</v>
      </c>
      <c r="AF230" s="90" t="n">
        <f aca="false">$F230*J230</f>
        <v>0</v>
      </c>
      <c r="AG230" s="90" t="n">
        <f aca="false">$F230*K230</f>
        <v>0</v>
      </c>
      <c r="AH230" s="90" t="n">
        <f aca="false">$F230*L230</f>
        <v>0</v>
      </c>
      <c r="AI230" s="90" t="n">
        <f aca="false">$F230*M230</f>
        <v>0</v>
      </c>
      <c r="AJ230" s="90" t="n">
        <f aca="false">$F230*N230</f>
        <v>0</v>
      </c>
      <c r="AK230" s="90" t="n">
        <f aca="false">F230*O230</f>
        <v>0</v>
      </c>
      <c r="AL230" s="94"/>
      <c r="AM230" s="90" t="n">
        <f aca="false">-CHOOSE($G$3,AC230-AE230,AE230-AC230)</f>
        <v>-0</v>
      </c>
      <c r="AN230" s="90" t="n">
        <f aca="false">-CHOOSE($G$3,AF230-AH230,AH230-AF230)</f>
        <v>-0</v>
      </c>
      <c r="AO230" s="90" t="n">
        <f aca="false">-CHOOSE($G$3,AI230-AL230,AK230-AI230)</f>
        <v>-0</v>
      </c>
      <c r="AP230" s="107" t="n">
        <f aca="false">SUM(AM230:AO230)</f>
        <v>0</v>
      </c>
      <c r="AR230" s="90" t="n">
        <f aca="false">-CHOOSE($G$3,AD230-AC230,AC230-AD230)</f>
        <v>-0</v>
      </c>
      <c r="AS230" s="90" t="n">
        <f aca="false">-CHOOSE($G$3,AG230-AF230,AF230-AG230)</f>
        <v>-0</v>
      </c>
      <c r="AT230" s="90" t="n">
        <f aca="false">-CHOOSE($G$3,AJ230-AI230,AI230-AJ230:AJ231)</f>
        <v>-0</v>
      </c>
      <c r="AU230" s="107" t="n">
        <f aca="false">AR230+AS230+AT230</f>
        <v>-0</v>
      </c>
      <c r="AV230" s="107"/>
      <c r="AW230" s="91" t="n">
        <f aca="false">AU230+AP230</f>
        <v>0</v>
      </c>
      <c r="AY230" s="91" t="n">
        <f aca="false">AK230+AH230+AE230</f>
        <v>0</v>
      </c>
      <c r="AZ230" s="113"/>
      <c r="BA230" s="118" t="n">
        <f aca="false">'EO9904.1'!AW230</f>
        <v>0</v>
      </c>
      <c r="BB230" s="118" t="n">
        <f aca="false">AW230-BA230</f>
        <v>0</v>
      </c>
      <c r="BC230" s="108"/>
      <c r="BD230" s="138" t="n">
        <f aca="false">A230</f>
        <v>43647</v>
      </c>
      <c r="BE230" s="119" t="n">
        <f aca="false">MONTH(BD230)</f>
        <v>7</v>
      </c>
      <c r="BF230" s="139" t="n">
        <f aca="false">VLOOKUP($BE$10:$BE$369,$BS$7:$BU$18,2)</f>
        <v>1079.384</v>
      </c>
      <c r="BG230" s="140" t="n">
        <f aca="false">VLOOKUP($BE$10:$BE$369,$BS$7:$BU$18,3)</f>
        <v>11147.0035</v>
      </c>
      <c r="BH230" s="141" t="n">
        <f aca="false">BF230/BG230</f>
        <v>0.0968317629038154</v>
      </c>
      <c r="BI230" s="36" t="n">
        <f aca="false">BI218</f>
        <v>0.0981</v>
      </c>
      <c r="BJ230" s="36" t="n">
        <f aca="false">BH230/BI230</f>
        <v>0.987071996980789</v>
      </c>
      <c r="BK230" s="31" t="n">
        <v>2.115</v>
      </c>
      <c r="BL230" s="142" t="n">
        <f aca="false">MAX((BJ230*BK230),BK230)</f>
        <v>2.115</v>
      </c>
    </row>
    <row r="231" customFormat="false" ht="12" hidden="false" customHeight="true" outlineLevel="0" collapsed="false">
      <c r="A231" s="25" t="n">
        <f aca="false">EDATE(A230,1)</f>
        <v>43678</v>
      </c>
      <c r="B231" s="114" t="n">
        <f aca="false">'EO9904.1 floor'!B231</f>
        <v>0</v>
      </c>
      <c r="C231" s="110"/>
      <c r="D231" s="97" t="n">
        <f aca="false">B231+C231</f>
        <v>0</v>
      </c>
      <c r="E231" s="86" t="n">
        <f aca="false">IF(Z231=0,0,IF(AND(Z231=1,$H$3=1),D231*U231,IF($H$3=2,D231,"N/A")))</f>
        <v>0</v>
      </c>
      <c r="F231" s="86" t="n">
        <f aca="false">E231*Y231</f>
        <v>0</v>
      </c>
      <c r="G231" s="98" t="n">
        <f aca="false">VLOOKUP($A231,[1]!Table,MATCH(G$4,[1]!Curves,0))</f>
        <v>5.528</v>
      </c>
      <c r="H231" s="115" t="n">
        <f aca="false">G231</f>
        <v>5.528</v>
      </c>
      <c r="I231" s="116" t="n">
        <f aca="false">BL231</f>
        <v>2.115</v>
      </c>
      <c r="J231" s="98" t="n">
        <f aca="false">VLOOKUP($A231,[1]!Table,MATCH(J$4,[1]!Curves,0))</f>
        <v>0</v>
      </c>
      <c r="K231" s="115" t="n">
        <f aca="false">J231</f>
        <v>0</v>
      </c>
      <c r="L231" s="103" t="n">
        <f aca="false">L230</f>
        <v>0</v>
      </c>
      <c r="M231" s="98" t="n">
        <f aca="false">VLOOKUP($A231,[1]!Table,MATCH(M$4,[1]!Curves,0))</f>
        <v>0</v>
      </c>
      <c r="N231" s="115" t="n">
        <f aca="false">M231</f>
        <v>0</v>
      </c>
      <c r="O231" s="103" t="n">
        <f aca="false">O230</f>
        <v>0</v>
      </c>
      <c r="P231" s="102"/>
      <c r="Q231" s="103" t="n">
        <f aca="false">M231+J231+G231</f>
        <v>5.528</v>
      </c>
      <c r="R231" s="103" t="n">
        <f aca="false">N231+K231+H231</f>
        <v>5.528</v>
      </c>
      <c r="S231" s="103" t="n">
        <f aca="false">O231+L231+I231</f>
        <v>2.115</v>
      </c>
      <c r="T231" s="102"/>
      <c r="U231" s="37" t="n">
        <f aca="false">A232-A231</f>
        <v>31</v>
      </c>
      <c r="V231" s="104" t="n">
        <f aca="false">CHOOSE(F$3,A232+24,A231)</f>
        <v>43678</v>
      </c>
      <c r="W231" s="37" t="n">
        <f aca="false">V231-C$3</f>
        <v>6748</v>
      </c>
      <c r="X231" s="105" t="n">
        <f aca="false">VLOOKUP($A231,[1]!Table,MATCH(X$4,[1]!Curves,0))</f>
        <v>0.063824865898681</v>
      </c>
      <c r="Y231" s="106" t="n">
        <f aca="false">1/(1+CHOOSE(F$3,(X232+($K$3/10000))/2,(X231+($K$3/10000))/2))^(2*W231/365.25)</f>
        <v>0.313253843309414</v>
      </c>
      <c r="Z231" s="37" t="n">
        <f aca="false">IF(AND(mthbeg&lt;=A231,mthend&gt;=A231),1,0)</f>
        <v>0</v>
      </c>
      <c r="AA231" s="37" t="n">
        <f aca="false">U231*Z231</f>
        <v>0</v>
      </c>
      <c r="AC231" s="90" t="n">
        <f aca="false">F231*G231</f>
        <v>0</v>
      </c>
      <c r="AD231" s="90" t="n">
        <f aca="false">$F231*H231</f>
        <v>0</v>
      </c>
      <c r="AE231" s="90" t="n">
        <f aca="false">$F231*I231</f>
        <v>0</v>
      </c>
      <c r="AF231" s="90" t="n">
        <f aca="false">$F231*J231</f>
        <v>0</v>
      </c>
      <c r="AG231" s="90" t="n">
        <f aca="false">$F231*K231</f>
        <v>0</v>
      </c>
      <c r="AH231" s="90" t="n">
        <f aca="false">$F231*L231</f>
        <v>0</v>
      </c>
      <c r="AI231" s="90" t="n">
        <f aca="false">$F231*M231</f>
        <v>0</v>
      </c>
      <c r="AJ231" s="90" t="n">
        <f aca="false">$F231*N231</f>
        <v>0</v>
      </c>
      <c r="AK231" s="90" t="n">
        <f aca="false">F231*O231</f>
        <v>0</v>
      </c>
      <c r="AL231" s="94"/>
      <c r="AM231" s="90" t="n">
        <f aca="false">-CHOOSE($G$3,AC231-AE231,AE231-AC231)</f>
        <v>-0</v>
      </c>
      <c r="AN231" s="90" t="n">
        <f aca="false">-CHOOSE($G$3,AF231-AH231,AH231-AF231)</f>
        <v>-0</v>
      </c>
      <c r="AO231" s="90" t="n">
        <f aca="false">-CHOOSE($G$3,AI231-AL231,AK231-AI231)</f>
        <v>-0</v>
      </c>
      <c r="AP231" s="107" t="n">
        <f aca="false">SUM(AM231:AO231)</f>
        <v>0</v>
      </c>
      <c r="AR231" s="90" t="n">
        <f aca="false">-CHOOSE($G$3,AD231-AC231,AC231-AD231)</f>
        <v>-0</v>
      </c>
      <c r="AS231" s="90" t="n">
        <f aca="false">-CHOOSE($G$3,AG231-AF231,AF231-AG231)</f>
        <v>-0</v>
      </c>
      <c r="AT231" s="90" t="n">
        <f aca="false">-CHOOSE($G$3,AJ231-AI231,AI231-AJ231:AJ232)</f>
        <v>-0</v>
      </c>
      <c r="AU231" s="107" t="n">
        <f aca="false">AR231+AS231+AT231</f>
        <v>-0</v>
      </c>
      <c r="AV231" s="107"/>
      <c r="AW231" s="91" t="n">
        <f aca="false">AU231+AP231</f>
        <v>0</v>
      </c>
      <c r="AY231" s="91" t="n">
        <f aca="false">AK231+AH231+AE231</f>
        <v>0</v>
      </c>
      <c r="AZ231" s="113"/>
      <c r="BA231" s="118" t="n">
        <f aca="false">'EO9904.1'!AW231</f>
        <v>0</v>
      </c>
      <c r="BB231" s="118" t="n">
        <f aca="false">AW231-BA231</f>
        <v>0</v>
      </c>
      <c r="BC231" s="108"/>
      <c r="BD231" s="138" t="n">
        <f aca="false">A231</f>
        <v>43678</v>
      </c>
      <c r="BE231" s="119" t="n">
        <f aca="false">MONTH(BD231)</f>
        <v>8</v>
      </c>
      <c r="BF231" s="139" t="n">
        <f aca="false">VLOOKUP($BE$10:$BE$369,$BS$7:$BU$18,2)</f>
        <v>1109.031</v>
      </c>
      <c r="BG231" s="140" t="n">
        <f aca="false">VLOOKUP($BE$10:$BE$369,$BS$7:$BU$18,3)</f>
        <v>11486.346</v>
      </c>
      <c r="BH231" s="141" t="n">
        <f aca="false">BF231/BG231</f>
        <v>0.096552115006809</v>
      </c>
      <c r="BI231" s="36" t="n">
        <f aca="false">BI219</f>
        <v>0.0991</v>
      </c>
      <c r="BJ231" s="36" t="n">
        <f aca="false">BH231/BI231</f>
        <v>0.974289757889091</v>
      </c>
      <c r="BK231" s="31" t="n">
        <v>2.115</v>
      </c>
      <c r="BL231" s="142" t="n">
        <f aca="false">MAX((BJ231*BK231),BK231)</f>
        <v>2.115</v>
      </c>
    </row>
    <row r="232" customFormat="false" ht="12" hidden="false" customHeight="true" outlineLevel="0" collapsed="false">
      <c r="A232" s="25" t="n">
        <f aca="false">EDATE(A231,1)</f>
        <v>43709</v>
      </c>
      <c r="B232" s="114" t="n">
        <f aca="false">'EO9904.1 floor'!B232</f>
        <v>0</v>
      </c>
      <c r="C232" s="110"/>
      <c r="D232" s="97" t="n">
        <f aca="false">B232+C232</f>
        <v>0</v>
      </c>
      <c r="E232" s="86" t="n">
        <f aca="false">IF(Z232=0,0,IF(AND(Z232=1,$H$3=1),D232*U232,IF($H$3=2,D232,"N/A")))</f>
        <v>0</v>
      </c>
      <c r="F232" s="86" t="n">
        <f aca="false">E232*Y232</f>
        <v>0</v>
      </c>
      <c r="G232" s="98" t="n">
        <f aca="false">VLOOKUP($A232,[1]!Table,MATCH(G$4,[1]!Curves,0))</f>
        <v>5.538</v>
      </c>
      <c r="H232" s="115" t="n">
        <f aca="false">G232</f>
        <v>5.538</v>
      </c>
      <c r="I232" s="116" t="n">
        <f aca="false">BL232</f>
        <v>2.115</v>
      </c>
      <c r="J232" s="98" t="n">
        <f aca="false">VLOOKUP($A232,[1]!Table,MATCH(J$4,[1]!Curves,0))</f>
        <v>0</v>
      </c>
      <c r="K232" s="115" t="n">
        <f aca="false">J232</f>
        <v>0</v>
      </c>
      <c r="L232" s="103" t="n">
        <f aca="false">L231</f>
        <v>0</v>
      </c>
      <c r="M232" s="98" t="n">
        <f aca="false">VLOOKUP($A232,[1]!Table,MATCH(M$4,[1]!Curves,0))</f>
        <v>0</v>
      </c>
      <c r="N232" s="115" t="n">
        <f aca="false">M232</f>
        <v>0</v>
      </c>
      <c r="O232" s="103" t="n">
        <f aca="false">O231</f>
        <v>0</v>
      </c>
      <c r="P232" s="102"/>
      <c r="Q232" s="103" t="n">
        <f aca="false">M232+J232+G232</f>
        <v>5.538</v>
      </c>
      <c r="R232" s="103" t="n">
        <f aca="false">N232+K232+H232</f>
        <v>5.538</v>
      </c>
      <c r="S232" s="103" t="n">
        <f aca="false">O232+L232+I232</f>
        <v>2.115</v>
      </c>
      <c r="T232" s="102"/>
      <c r="U232" s="37" t="n">
        <f aca="false">A233-A232</f>
        <v>30</v>
      </c>
      <c r="V232" s="104" t="n">
        <f aca="false">CHOOSE(F$3,A233+24,A232)</f>
        <v>43709</v>
      </c>
      <c r="W232" s="37" t="n">
        <f aca="false">V232-C$3</f>
        <v>6779</v>
      </c>
      <c r="X232" s="105" t="n">
        <f aca="false">VLOOKUP($A232,[1]!Table,MATCH(X$4,[1]!Curves,0))</f>
        <v>0.063853652096276</v>
      </c>
      <c r="Y232" s="106" t="n">
        <f aca="false">1/(1+CHOOSE(F$3,(X233+($K$3/10000))/2,(X232+($K$3/10000))/2))^(2*W232/365.25)</f>
        <v>0.311426616035187</v>
      </c>
      <c r="Z232" s="37" t="n">
        <f aca="false">IF(AND(mthbeg&lt;=A232,mthend&gt;=A232),1,0)</f>
        <v>0</v>
      </c>
      <c r="AA232" s="37" t="n">
        <f aca="false">U232*Z232</f>
        <v>0</v>
      </c>
      <c r="AC232" s="90" t="n">
        <f aca="false">F232*G232</f>
        <v>0</v>
      </c>
      <c r="AD232" s="90" t="n">
        <f aca="false">$F232*H232</f>
        <v>0</v>
      </c>
      <c r="AE232" s="90" t="n">
        <f aca="false">$F232*I232</f>
        <v>0</v>
      </c>
      <c r="AF232" s="90" t="n">
        <f aca="false">$F232*J232</f>
        <v>0</v>
      </c>
      <c r="AG232" s="90" t="n">
        <f aca="false">$F232*K232</f>
        <v>0</v>
      </c>
      <c r="AH232" s="90" t="n">
        <f aca="false">$F232*L232</f>
        <v>0</v>
      </c>
      <c r="AI232" s="90" t="n">
        <f aca="false">$F232*M232</f>
        <v>0</v>
      </c>
      <c r="AJ232" s="90" t="n">
        <f aca="false">$F232*N232</f>
        <v>0</v>
      </c>
      <c r="AK232" s="90" t="n">
        <f aca="false">F232*O232</f>
        <v>0</v>
      </c>
      <c r="AL232" s="94"/>
      <c r="AM232" s="90" t="n">
        <f aca="false">-CHOOSE($G$3,AC232-AE232,AE232-AC232)</f>
        <v>-0</v>
      </c>
      <c r="AN232" s="90" t="n">
        <f aca="false">-CHOOSE($G$3,AF232-AH232,AH232-AF232)</f>
        <v>-0</v>
      </c>
      <c r="AO232" s="90" t="n">
        <f aca="false">-CHOOSE($G$3,AI232-AL232,AK232-AI232)</f>
        <v>-0</v>
      </c>
      <c r="AP232" s="107" t="n">
        <f aca="false">SUM(AM232:AO232)</f>
        <v>0</v>
      </c>
      <c r="AR232" s="90" t="n">
        <f aca="false">-CHOOSE($G$3,AD232-AC232,AC232-AD232)</f>
        <v>-0</v>
      </c>
      <c r="AS232" s="90" t="n">
        <f aca="false">-CHOOSE($G$3,AG232-AF232,AF232-AG232)</f>
        <v>-0</v>
      </c>
      <c r="AT232" s="90" t="n">
        <f aca="false">-CHOOSE($G$3,AJ232-AI232,AI232-AJ232:AJ233)</f>
        <v>-0</v>
      </c>
      <c r="AU232" s="107" t="n">
        <f aca="false">AR232+AS232+AT232</f>
        <v>-0</v>
      </c>
      <c r="AV232" s="107"/>
      <c r="AW232" s="91" t="n">
        <f aca="false">AU232+AP232</f>
        <v>0</v>
      </c>
      <c r="AY232" s="91" t="n">
        <f aca="false">AK232+AH232+AE232</f>
        <v>0</v>
      </c>
      <c r="AZ232" s="113"/>
      <c r="BA232" s="118" t="n">
        <f aca="false">'EO9904.1'!AW232</f>
        <v>0</v>
      </c>
      <c r="BB232" s="118" t="n">
        <f aca="false">AW232-BA232</f>
        <v>0</v>
      </c>
      <c r="BC232" s="108"/>
      <c r="BD232" s="138" t="n">
        <f aca="false">A232</f>
        <v>43709</v>
      </c>
      <c r="BE232" s="119" t="n">
        <f aca="false">MONTH(BD232)</f>
        <v>9</v>
      </c>
      <c r="BF232" s="139" t="n">
        <f aca="false">VLOOKUP($BE$10:$BE$369,$BS$7:$BU$18,2)</f>
        <v>998.16</v>
      </c>
      <c r="BG232" s="140" t="n">
        <f aca="false">VLOOKUP($BE$10:$BE$369,$BS$7:$BU$18,3)</f>
        <v>10141.4155</v>
      </c>
      <c r="BH232" s="141" t="n">
        <f aca="false">BF232/BG232</f>
        <v>0.0984241302409905</v>
      </c>
      <c r="BI232" s="36" t="n">
        <f aca="false">BI220</f>
        <v>0.1009</v>
      </c>
      <c r="BJ232" s="36" t="n">
        <f aca="false">BH232/BI232</f>
        <v>0.975462143121809</v>
      </c>
      <c r="BK232" s="31" t="n">
        <v>2.115</v>
      </c>
      <c r="BL232" s="142" t="n">
        <f aca="false">MAX((BJ232*BK232),BK232)</f>
        <v>2.115</v>
      </c>
    </row>
    <row r="233" customFormat="false" ht="12" hidden="false" customHeight="true" outlineLevel="0" collapsed="false">
      <c r="A233" s="25" t="n">
        <f aca="false">EDATE(A232,1)</f>
        <v>43739</v>
      </c>
      <c r="B233" s="114" t="n">
        <f aca="false">'EO9904.1 floor'!B233</f>
        <v>0</v>
      </c>
      <c r="C233" s="110"/>
      <c r="D233" s="97" t="n">
        <f aca="false">B233+C233</f>
        <v>0</v>
      </c>
      <c r="E233" s="86" t="n">
        <f aca="false">IF(Z233=0,0,IF(AND(Z233=1,$H$3=1),D233*U233,IF($H$3=2,D233,"N/A")))</f>
        <v>0</v>
      </c>
      <c r="F233" s="86" t="n">
        <f aca="false">E233*Y233</f>
        <v>0</v>
      </c>
      <c r="G233" s="98" t="n">
        <f aca="false">VLOOKUP($A233,[1]!Table,MATCH(G$4,[1]!Curves,0))</f>
        <v>5.568</v>
      </c>
      <c r="H233" s="115" t="n">
        <f aca="false">G233</f>
        <v>5.568</v>
      </c>
      <c r="I233" s="116" t="n">
        <f aca="false">BL233</f>
        <v>2.115</v>
      </c>
      <c r="J233" s="98" t="n">
        <f aca="false">VLOOKUP($A233,[1]!Table,MATCH(J$4,[1]!Curves,0))</f>
        <v>0</v>
      </c>
      <c r="K233" s="115" t="n">
        <f aca="false">J233</f>
        <v>0</v>
      </c>
      <c r="L233" s="103" t="n">
        <f aca="false">L232</f>
        <v>0</v>
      </c>
      <c r="M233" s="98" t="n">
        <f aca="false">VLOOKUP($A233,[1]!Table,MATCH(M$4,[1]!Curves,0))</f>
        <v>0</v>
      </c>
      <c r="N233" s="115" t="n">
        <f aca="false">M233</f>
        <v>0</v>
      </c>
      <c r="O233" s="103" t="n">
        <f aca="false">O232</f>
        <v>0</v>
      </c>
      <c r="P233" s="102"/>
      <c r="Q233" s="103" t="n">
        <f aca="false">M233+J233+G233</f>
        <v>5.568</v>
      </c>
      <c r="R233" s="103" t="n">
        <f aca="false">N233+K233+H233</f>
        <v>5.568</v>
      </c>
      <c r="S233" s="103" t="n">
        <f aca="false">O233+L233+I233</f>
        <v>2.115</v>
      </c>
      <c r="T233" s="102"/>
      <c r="U233" s="37" t="n">
        <f aca="false">A234-A233</f>
        <v>31</v>
      </c>
      <c r="V233" s="104" t="n">
        <f aca="false">CHOOSE(F$3,A234+24,A233)</f>
        <v>43739</v>
      </c>
      <c r="W233" s="37" t="n">
        <f aca="false">V233-C$3</f>
        <v>6809</v>
      </c>
      <c r="X233" s="105" t="n">
        <f aca="false">VLOOKUP($A233,[1]!Table,MATCH(X$4,[1]!Curves,0))</f>
        <v>0.063881509707114</v>
      </c>
      <c r="Y233" s="106" t="n">
        <f aca="false">1/(1+CHOOSE(F$3,(X234+($K$3/10000))/2,(X233+($K$3/10000))/2))^(2*W233/365.25)</f>
        <v>0.309667086335566</v>
      </c>
      <c r="Z233" s="37" t="n">
        <f aca="false">IF(AND(mthbeg&lt;=A233,mthend&gt;=A233),1,0)</f>
        <v>0</v>
      </c>
      <c r="AA233" s="37" t="n">
        <f aca="false">U233*Z233</f>
        <v>0</v>
      </c>
      <c r="AC233" s="90" t="n">
        <f aca="false">F233*G233</f>
        <v>0</v>
      </c>
      <c r="AD233" s="90" t="n">
        <f aca="false">$F233*H233</f>
        <v>0</v>
      </c>
      <c r="AE233" s="90" t="n">
        <f aca="false">$F233*I233</f>
        <v>0</v>
      </c>
      <c r="AF233" s="90" t="n">
        <f aca="false">$F233*J233</f>
        <v>0</v>
      </c>
      <c r="AG233" s="90" t="n">
        <f aca="false">$F233*K233</f>
        <v>0</v>
      </c>
      <c r="AH233" s="90" t="n">
        <f aca="false">$F233*L233</f>
        <v>0</v>
      </c>
      <c r="AI233" s="90" t="n">
        <f aca="false">$F233*M233</f>
        <v>0</v>
      </c>
      <c r="AJ233" s="90" t="n">
        <f aca="false">$F233*N233</f>
        <v>0</v>
      </c>
      <c r="AK233" s="90" t="n">
        <f aca="false">F233*O233</f>
        <v>0</v>
      </c>
      <c r="AL233" s="94"/>
      <c r="AM233" s="90" t="n">
        <f aca="false">-CHOOSE($G$3,AC233-AE233,AE233-AC233)</f>
        <v>-0</v>
      </c>
      <c r="AN233" s="90" t="n">
        <f aca="false">-CHOOSE($G$3,AF233-AH233,AH233-AF233)</f>
        <v>-0</v>
      </c>
      <c r="AO233" s="90" t="n">
        <f aca="false">-CHOOSE($G$3,AI233-AL233,AK233-AI233)</f>
        <v>-0</v>
      </c>
      <c r="AP233" s="107" t="n">
        <f aca="false">SUM(AM233:AO233)</f>
        <v>0</v>
      </c>
      <c r="AR233" s="90" t="n">
        <f aca="false">-CHOOSE($G$3,AD233-AC233,AC233-AD233)</f>
        <v>-0</v>
      </c>
      <c r="AS233" s="90" t="n">
        <f aca="false">-CHOOSE($G$3,AG233-AF233,AF233-AG233)</f>
        <v>-0</v>
      </c>
      <c r="AT233" s="90" t="n">
        <f aca="false">-CHOOSE($G$3,AJ233-AI233,AI233-AJ233:AJ234)</f>
        <v>-0</v>
      </c>
      <c r="AU233" s="107" t="n">
        <f aca="false">AR233+AS233+AT233</f>
        <v>-0</v>
      </c>
      <c r="AV233" s="107"/>
      <c r="AW233" s="91" t="n">
        <f aca="false">AU233+AP233</f>
        <v>0</v>
      </c>
      <c r="AY233" s="91" t="n">
        <f aca="false">AK233+AH233+AE233</f>
        <v>0</v>
      </c>
      <c r="AZ233" s="113"/>
      <c r="BA233" s="118" t="n">
        <f aca="false">'EO9904.1'!AW233</f>
        <v>0</v>
      </c>
      <c r="BB233" s="118" t="n">
        <f aca="false">AW233-BA233</f>
        <v>0</v>
      </c>
      <c r="BC233" s="108"/>
      <c r="BD233" s="138" t="n">
        <f aca="false">A233</f>
        <v>43739</v>
      </c>
      <c r="BE233" s="119" t="n">
        <f aca="false">MONTH(BD233)</f>
        <v>10</v>
      </c>
      <c r="BF233" s="139" t="n">
        <f aca="false">VLOOKUP($BE$10:$BE$369,$BS$7:$BU$18,2)</f>
        <v>697.9385</v>
      </c>
      <c r="BG233" s="140" t="n">
        <f aca="false">VLOOKUP($BE$10:$BE$369,$BS$7:$BU$18,3)</f>
        <v>9529.3095</v>
      </c>
      <c r="BH233" s="141" t="n">
        <f aca="false">BF233/BG233</f>
        <v>0.0732412458636169</v>
      </c>
      <c r="BI233" s="36" t="n">
        <f aca="false">BI221</f>
        <v>0.1035</v>
      </c>
      <c r="BJ233" s="36" t="n">
        <f aca="false">BH233/BI233</f>
        <v>0.707644887571178</v>
      </c>
      <c r="BK233" s="31" t="n">
        <v>2.115</v>
      </c>
      <c r="BL233" s="142" t="n">
        <f aca="false">MAX((BJ233*BK233),BK233)</f>
        <v>2.115</v>
      </c>
    </row>
    <row r="234" customFormat="false" ht="12" hidden="false" customHeight="true" outlineLevel="0" collapsed="false">
      <c r="A234" s="25" t="n">
        <f aca="false">EDATE(A233,1)</f>
        <v>43770</v>
      </c>
      <c r="B234" s="114" t="n">
        <f aca="false">'EO9904.1 floor'!B234</f>
        <v>0</v>
      </c>
      <c r="C234" s="110"/>
      <c r="D234" s="97" t="n">
        <f aca="false">B234+C234</f>
        <v>0</v>
      </c>
      <c r="E234" s="86" t="n">
        <f aca="false">IF(Z234=0,0,IF(AND(Z234=1,$H$3=1),D234*U234,IF($H$3=2,D234,"N/A")))</f>
        <v>0</v>
      </c>
      <c r="F234" s="86" t="n">
        <f aca="false">E234*Y234</f>
        <v>0</v>
      </c>
      <c r="G234" s="98" t="n">
        <f aca="false">VLOOKUP($A234,[1]!Table,MATCH(G$4,[1]!Curves,0))</f>
        <v>5.708</v>
      </c>
      <c r="H234" s="115" t="n">
        <f aca="false">G234</f>
        <v>5.708</v>
      </c>
      <c r="I234" s="116" t="n">
        <f aca="false">BL234</f>
        <v>2.115</v>
      </c>
      <c r="J234" s="98" t="n">
        <f aca="false">VLOOKUP($A234,[1]!Table,MATCH(J$4,[1]!Curves,0))</f>
        <v>0</v>
      </c>
      <c r="K234" s="115" t="n">
        <f aca="false">J234</f>
        <v>0</v>
      </c>
      <c r="L234" s="103" t="n">
        <f aca="false">L233</f>
        <v>0</v>
      </c>
      <c r="M234" s="98" t="n">
        <f aca="false">VLOOKUP($A234,[1]!Table,MATCH(M$4,[1]!Curves,0))</f>
        <v>0</v>
      </c>
      <c r="N234" s="115" t="n">
        <f aca="false">M234</f>
        <v>0</v>
      </c>
      <c r="O234" s="103" t="n">
        <f aca="false">O233</f>
        <v>0</v>
      </c>
      <c r="P234" s="102"/>
      <c r="Q234" s="103" t="n">
        <f aca="false">M234+J234+G234</f>
        <v>5.708</v>
      </c>
      <c r="R234" s="103" t="n">
        <f aca="false">N234+K234+H234</f>
        <v>5.708</v>
      </c>
      <c r="S234" s="103" t="n">
        <f aca="false">O234+L234+I234</f>
        <v>2.115</v>
      </c>
      <c r="T234" s="102"/>
      <c r="U234" s="37" t="n">
        <f aca="false">A235-A234</f>
        <v>30</v>
      </c>
      <c r="V234" s="104" t="n">
        <f aca="false">CHOOSE(F$3,A235+24,A234)</f>
        <v>43770</v>
      </c>
      <c r="W234" s="37" t="n">
        <f aca="false">V234-C$3</f>
        <v>6840</v>
      </c>
      <c r="X234" s="105" t="n">
        <f aca="false">VLOOKUP($A234,[1]!Table,MATCH(X$4,[1]!Curves,0))</f>
        <v>0.06391029590525</v>
      </c>
      <c r="Y234" s="106" t="n">
        <f aca="false">1/(1+CHOOSE(F$3,(X235+($K$3/10000))/2,(X234+($K$3/10000))/2))^(2*W234/365.25)</f>
        <v>0.307857916700395</v>
      </c>
      <c r="Z234" s="37" t="n">
        <f aca="false">IF(AND(mthbeg&lt;=A234,mthend&gt;=A234),1,0)</f>
        <v>0</v>
      </c>
      <c r="AA234" s="37" t="n">
        <f aca="false">U234*Z234</f>
        <v>0</v>
      </c>
      <c r="AC234" s="90" t="n">
        <f aca="false">F234*G234</f>
        <v>0</v>
      </c>
      <c r="AD234" s="90" t="n">
        <f aca="false">$F234*H234</f>
        <v>0</v>
      </c>
      <c r="AE234" s="90" t="n">
        <f aca="false">$F234*I234</f>
        <v>0</v>
      </c>
      <c r="AF234" s="90" t="n">
        <f aca="false">$F234*J234</f>
        <v>0</v>
      </c>
      <c r="AG234" s="90" t="n">
        <f aca="false">$F234*K234</f>
        <v>0</v>
      </c>
      <c r="AH234" s="90" t="n">
        <f aca="false">$F234*L234</f>
        <v>0</v>
      </c>
      <c r="AI234" s="90" t="n">
        <f aca="false">$F234*M234</f>
        <v>0</v>
      </c>
      <c r="AJ234" s="90" t="n">
        <f aca="false">$F234*N234</f>
        <v>0</v>
      </c>
      <c r="AK234" s="90" t="n">
        <f aca="false">F234*O234</f>
        <v>0</v>
      </c>
      <c r="AL234" s="94"/>
      <c r="AM234" s="90" t="n">
        <f aca="false">-CHOOSE($G$3,AC234-AE234,AE234-AC234)</f>
        <v>-0</v>
      </c>
      <c r="AN234" s="90" t="n">
        <f aca="false">-CHOOSE($G$3,AF234-AH234,AH234-AF234)</f>
        <v>-0</v>
      </c>
      <c r="AO234" s="90" t="n">
        <f aca="false">-CHOOSE($G$3,AI234-AL234,AK234-AI234)</f>
        <v>-0</v>
      </c>
      <c r="AP234" s="107" t="n">
        <f aca="false">SUM(AM234:AO234)</f>
        <v>0</v>
      </c>
      <c r="AR234" s="90" t="n">
        <f aca="false">-CHOOSE($G$3,AD234-AC234,AC234-AD234)</f>
        <v>-0</v>
      </c>
      <c r="AS234" s="90" t="n">
        <f aca="false">-CHOOSE($G$3,AG234-AF234,AF234-AG234)</f>
        <v>-0</v>
      </c>
      <c r="AT234" s="90" t="n">
        <f aca="false">-CHOOSE($G$3,AJ234-AI234,AI234-AJ234:AJ235)</f>
        <v>-0</v>
      </c>
      <c r="AU234" s="107" t="n">
        <f aca="false">AR234+AS234+AT234</f>
        <v>-0</v>
      </c>
      <c r="AV234" s="107"/>
      <c r="AW234" s="91" t="n">
        <f aca="false">AU234+AP234</f>
        <v>0</v>
      </c>
      <c r="AY234" s="91" t="n">
        <f aca="false">AK234+AH234+AE234</f>
        <v>0</v>
      </c>
      <c r="AZ234" s="113"/>
      <c r="BA234" s="118" t="n">
        <f aca="false">'EO9904.1'!AW234</f>
        <v>0</v>
      </c>
      <c r="BB234" s="118" t="n">
        <f aca="false">AW234-BA234</f>
        <v>0</v>
      </c>
      <c r="BC234" s="108"/>
      <c r="BD234" s="138" t="n">
        <f aca="false">A234</f>
        <v>43770</v>
      </c>
      <c r="BE234" s="119" t="n">
        <f aca="false">MONTH(BD234)</f>
        <v>11</v>
      </c>
      <c r="BF234" s="139" t="n">
        <f aca="false">VLOOKUP($BE$10:$BE$369,$BS$7:$BU$18,2)</f>
        <v>632.9505</v>
      </c>
      <c r="BG234" s="140" t="n">
        <f aca="false">VLOOKUP($BE$10:$BE$369,$BS$7:$BU$18,3)</f>
        <v>8729.326</v>
      </c>
      <c r="BH234" s="141" t="n">
        <f aca="false">BF234/BG234</f>
        <v>0.0725085189853146</v>
      </c>
      <c r="BI234" s="36" t="n">
        <f aca="false">BI222</f>
        <v>0.0778</v>
      </c>
      <c r="BJ234" s="36" t="n">
        <f aca="false">BH234/BI234</f>
        <v>0.931986105209699</v>
      </c>
      <c r="BK234" s="31" t="n">
        <v>2.115</v>
      </c>
      <c r="BL234" s="142" t="n">
        <f aca="false">MAX((BJ234*BK234),BK234)</f>
        <v>2.115</v>
      </c>
    </row>
    <row r="235" customFormat="false" ht="12" hidden="false" customHeight="true" outlineLevel="0" collapsed="false">
      <c r="A235" s="25" t="n">
        <f aca="false">EDATE(A234,1)</f>
        <v>43800</v>
      </c>
      <c r="B235" s="114" t="n">
        <f aca="false">'EO9904.1 floor'!B235</f>
        <v>0</v>
      </c>
      <c r="C235" s="110"/>
      <c r="D235" s="97" t="n">
        <f aca="false">B235+C235</f>
        <v>0</v>
      </c>
      <c r="E235" s="86" t="n">
        <f aca="false">IF(Z235=0,0,IF(AND(Z235=1,$H$3=1),D235*U235,IF($H$3=2,D235,"N/A")))</f>
        <v>0</v>
      </c>
      <c r="F235" s="86" t="n">
        <f aca="false">E235*Y235</f>
        <v>0</v>
      </c>
      <c r="G235" s="98" t="n">
        <f aca="false">VLOOKUP($A235,[1]!Table,MATCH(G$4,[1]!Curves,0))</f>
        <v>5.848</v>
      </c>
      <c r="H235" s="115" t="n">
        <f aca="false">G235</f>
        <v>5.848</v>
      </c>
      <c r="I235" s="116" t="n">
        <f aca="false">BL235</f>
        <v>2.115</v>
      </c>
      <c r="J235" s="98" t="n">
        <f aca="false">VLOOKUP($A235,[1]!Table,MATCH(J$4,[1]!Curves,0))</f>
        <v>0</v>
      </c>
      <c r="K235" s="115" t="n">
        <f aca="false">J235</f>
        <v>0</v>
      </c>
      <c r="L235" s="103" t="n">
        <f aca="false">L234</f>
        <v>0</v>
      </c>
      <c r="M235" s="98" t="n">
        <f aca="false">VLOOKUP($A235,[1]!Table,MATCH(M$4,[1]!Curves,0))</f>
        <v>0</v>
      </c>
      <c r="N235" s="115" t="n">
        <f aca="false">M235</f>
        <v>0</v>
      </c>
      <c r="O235" s="103" t="n">
        <f aca="false">O234</f>
        <v>0</v>
      </c>
      <c r="P235" s="102"/>
      <c r="Q235" s="103" t="n">
        <f aca="false">M235+J235+G235</f>
        <v>5.848</v>
      </c>
      <c r="R235" s="103" t="n">
        <f aca="false">N235+K235+H235</f>
        <v>5.848</v>
      </c>
      <c r="S235" s="103" t="n">
        <f aca="false">O235+L235+I235</f>
        <v>2.115</v>
      </c>
      <c r="T235" s="102"/>
      <c r="U235" s="37" t="n">
        <f aca="false">A236-A235</f>
        <v>31</v>
      </c>
      <c r="V235" s="104" t="n">
        <f aca="false">CHOOSE(F$3,A236+24,A235)</f>
        <v>43800</v>
      </c>
      <c r="W235" s="37" t="n">
        <f aca="false">V235-C$3</f>
        <v>6870</v>
      </c>
      <c r="X235" s="105" t="n">
        <f aca="false">VLOOKUP($A235,[1]!Table,MATCH(X$4,[1]!Curves,0))</f>
        <v>0.063938153516611</v>
      </c>
      <c r="Y235" s="106" t="n">
        <f aca="false">1/(1+CHOOSE(F$3,(X236+($K$3/10000))/2,(X235+($K$3/10000))/2))^(2*W235/365.25)</f>
        <v>0.306115793817177</v>
      </c>
      <c r="Z235" s="37" t="n">
        <f aca="false">IF(AND(mthbeg&lt;=A235,mthend&gt;=A235),1,0)</f>
        <v>0</v>
      </c>
      <c r="AA235" s="37" t="n">
        <f aca="false">U235*Z235</f>
        <v>0</v>
      </c>
      <c r="AC235" s="90" t="n">
        <f aca="false">F235*G235</f>
        <v>0</v>
      </c>
      <c r="AD235" s="90" t="n">
        <f aca="false">$F235*H235</f>
        <v>0</v>
      </c>
      <c r="AE235" s="90" t="n">
        <f aca="false">$F235*I235</f>
        <v>0</v>
      </c>
      <c r="AF235" s="90" t="n">
        <f aca="false">$F235*J235</f>
        <v>0</v>
      </c>
      <c r="AG235" s="90" t="n">
        <f aca="false">$F235*K235</f>
        <v>0</v>
      </c>
      <c r="AH235" s="90" t="n">
        <f aca="false">$F235*L235</f>
        <v>0</v>
      </c>
      <c r="AI235" s="90" t="n">
        <f aca="false">$F235*M235</f>
        <v>0</v>
      </c>
      <c r="AJ235" s="90" t="n">
        <f aca="false">$F235*N235</f>
        <v>0</v>
      </c>
      <c r="AK235" s="90" t="n">
        <f aca="false">F235*O235</f>
        <v>0</v>
      </c>
      <c r="AL235" s="94"/>
      <c r="AM235" s="90" t="n">
        <f aca="false">-CHOOSE($G$3,AC235-AE235,AE235-AC235)</f>
        <v>-0</v>
      </c>
      <c r="AN235" s="90" t="n">
        <f aca="false">-CHOOSE($G$3,AF235-AH235,AH235-AF235)</f>
        <v>-0</v>
      </c>
      <c r="AO235" s="90" t="n">
        <f aca="false">-CHOOSE($G$3,AI235-AL235,AK235-AI235)</f>
        <v>-0</v>
      </c>
      <c r="AP235" s="107" t="n">
        <f aca="false">SUM(AM235:AO235)</f>
        <v>0</v>
      </c>
      <c r="AR235" s="90" t="n">
        <f aca="false">-CHOOSE($G$3,AD235-AC235,AC235-AD235)</f>
        <v>-0</v>
      </c>
      <c r="AS235" s="90" t="n">
        <f aca="false">-CHOOSE($G$3,AG235-AF235,AF235-AG235)</f>
        <v>-0</v>
      </c>
      <c r="AT235" s="90" t="n">
        <f aca="false">-CHOOSE($G$3,AJ235-AI235,AI235-AJ235:AJ236)</f>
        <v>-0</v>
      </c>
      <c r="AU235" s="107" t="n">
        <f aca="false">AR235+AS235+AT235</f>
        <v>-0</v>
      </c>
      <c r="AV235" s="107"/>
      <c r="AW235" s="91" t="n">
        <f aca="false">AU235+AP235</f>
        <v>0</v>
      </c>
      <c r="AY235" s="91" t="n">
        <f aca="false">AK235+AH235+AE235</f>
        <v>0</v>
      </c>
      <c r="AZ235" s="113"/>
      <c r="BA235" s="118" t="n">
        <f aca="false">'EO9904.1'!AW235</f>
        <v>0</v>
      </c>
      <c r="BB235" s="118" t="n">
        <f aca="false">AW235-BA235</f>
        <v>0</v>
      </c>
      <c r="BC235" s="108"/>
      <c r="BD235" s="138" t="n">
        <f aca="false">A235</f>
        <v>43800</v>
      </c>
      <c r="BE235" s="119" t="n">
        <f aca="false">MONTH(BD235)</f>
        <v>12</v>
      </c>
      <c r="BF235" s="139" t="n">
        <f aca="false">VLOOKUP($BE$10:$BE$369,$BS$7:$BU$18,2)</f>
        <v>668.964</v>
      </c>
      <c r="BG235" s="140" t="n">
        <f aca="false">VLOOKUP($BE$10:$BE$369,$BS$7:$BU$18,3)</f>
        <v>9251.2415</v>
      </c>
      <c r="BH235" s="141" t="n">
        <f aca="false">BF235/BG235</f>
        <v>0.0723107271602411</v>
      </c>
      <c r="BI235" s="36" t="n">
        <f aca="false">BI223</f>
        <v>0.0779</v>
      </c>
      <c r="BJ235" s="36" t="n">
        <f aca="false">BH235/BI235</f>
        <v>0.928250669579475</v>
      </c>
      <c r="BK235" s="31" t="n">
        <v>2.115</v>
      </c>
      <c r="BL235" s="142" t="n">
        <f aca="false">MAX((BJ235*BK235),BK235)</f>
        <v>2.115</v>
      </c>
    </row>
    <row r="236" customFormat="false" ht="12" hidden="false" customHeight="true" outlineLevel="0" collapsed="false">
      <c r="A236" s="25" t="n">
        <f aca="false">EDATE(A235,1)</f>
        <v>43831</v>
      </c>
      <c r="B236" s="114" t="n">
        <f aca="false">'EO9904.1 floor'!B236</f>
        <v>0</v>
      </c>
      <c r="C236" s="110"/>
      <c r="D236" s="97" t="n">
        <f aca="false">B236+C236</f>
        <v>0</v>
      </c>
      <c r="E236" s="86" t="n">
        <f aca="false">IF(Z236=0,0,IF(AND(Z236=1,$H$3=1),D236*U236,IF($H$3=2,D236,"N/A")))</f>
        <v>0</v>
      </c>
      <c r="F236" s="86" t="n">
        <f aca="false">E236*Y236</f>
        <v>0</v>
      </c>
      <c r="G236" s="98" t="n">
        <f aca="false">VLOOKUP($A236,[1]!Table,MATCH(G$4,[1]!Curves,0))</f>
        <v>5.953</v>
      </c>
      <c r="H236" s="115" t="n">
        <f aca="false">G236</f>
        <v>5.953</v>
      </c>
      <c r="I236" s="116" t="n">
        <f aca="false">BL236</f>
        <v>2.115</v>
      </c>
      <c r="J236" s="98" t="n">
        <f aca="false">VLOOKUP($A236,[1]!Table,MATCH(J$4,[1]!Curves,0))</f>
        <v>0</v>
      </c>
      <c r="K236" s="115" t="n">
        <f aca="false">J236</f>
        <v>0</v>
      </c>
      <c r="L236" s="103" t="n">
        <f aca="false">L235</f>
        <v>0</v>
      </c>
      <c r="M236" s="98" t="n">
        <f aca="false">VLOOKUP($A236,[1]!Table,MATCH(M$4,[1]!Curves,0))</f>
        <v>0</v>
      </c>
      <c r="N236" s="115" t="n">
        <f aca="false">M236</f>
        <v>0</v>
      </c>
      <c r="O236" s="103" t="n">
        <f aca="false">O235</f>
        <v>0</v>
      </c>
      <c r="P236" s="102"/>
      <c r="Q236" s="103" t="n">
        <f aca="false">M236+J236+G236</f>
        <v>5.953</v>
      </c>
      <c r="R236" s="103" t="n">
        <f aca="false">N236+K236+H236</f>
        <v>5.953</v>
      </c>
      <c r="S236" s="103" t="n">
        <f aca="false">O236+L236+I236</f>
        <v>2.115</v>
      </c>
      <c r="T236" s="102"/>
      <c r="U236" s="37" t="n">
        <f aca="false">A237-A236</f>
        <v>31</v>
      </c>
      <c r="V236" s="104" t="n">
        <f aca="false">CHOOSE(F$3,A237+24,A236)</f>
        <v>43831</v>
      </c>
      <c r="W236" s="37" t="n">
        <f aca="false">V236-C$3</f>
        <v>6901</v>
      </c>
      <c r="X236" s="105" t="n">
        <f aca="false">VLOOKUP($A236,[1]!Table,MATCH(X$4,[1]!Curves,0))</f>
        <v>0.063966939715287</v>
      </c>
      <c r="Y236" s="106" t="n">
        <f aca="false">1/(1+CHOOSE(F$3,(X237+($K$3/10000))/2,(X236+($K$3/10000))/2))^(2*W236/365.25)</f>
        <v>0.304324540789581</v>
      </c>
      <c r="Z236" s="37" t="n">
        <f aca="false">IF(AND(mthbeg&lt;=A236,mthend&gt;=A236),1,0)</f>
        <v>0</v>
      </c>
      <c r="AA236" s="37" t="n">
        <f aca="false">U236*Z236</f>
        <v>0</v>
      </c>
      <c r="AC236" s="90" t="n">
        <f aca="false">F236*G236</f>
        <v>0</v>
      </c>
      <c r="AD236" s="90" t="n">
        <f aca="false">$F236*H236</f>
        <v>0</v>
      </c>
      <c r="AE236" s="90" t="n">
        <f aca="false">$F236*I236</f>
        <v>0</v>
      </c>
      <c r="AF236" s="90" t="n">
        <f aca="false">$F236*J236</f>
        <v>0</v>
      </c>
      <c r="AG236" s="90" t="n">
        <f aca="false">$F236*K236</f>
        <v>0</v>
      </c>
      <c r="AH236" s="90" t="n">
        <f aca="false">$F236*L236</f>
        <v>0</v>
      </c>
      <c r="AI236" s="90" t="n">
        <f aca="false">$F236*M236</f>
        <v>0</v>
      </c>
      <c r="AJ236" s="90" t="n">
        <f aca="false">$F236*N236</f>
        <v>0</v>
      </c>
      <c r="AK236" s="90" t="n">
        <f aca="false">F236*O236</f>
        <v>0</v>
      </c>
      <c r="AL236" s="94"/>
      <c r="AM236" s="90" t="n">
        <f aca="false">-CHOOSE($G$3,AC236-AE236,AE236-AC236)</f>
        <v>-0</v>
      </c>
      <c r="AN236" s="90" t="n">
        <f aca="false">-CHOOSE($G$3,AF236-AH236,AH236-AF236)</f>
        <v>-0</v>
      </c>
      <c r="AO236" s="90" t="n">
        <f aca="false">-CHOOSE($G$3,AI236-AL236,AK236-AI236)</f>
        <v>-0</v>
      </c>
      <c r="AP236" s="107" t="n">
        <f aca="false">SUM(AM236:AO236)</f>
        <v>0</v>
      </c>
      <c r="AR236" s="90" t="n">
        <f aca="false">-CHOOSE($G$3,AD236-AC236,AC236-AD236)</f>
        <v>-0</v>
      </c>
      <c r="AS236" s="90" t="n">
        <f aca="false">-CHOOSE($G$3,AG236-AF236,AF236-AG236)</f>
        <v>-0</v>
      </c>
      <c r="AT236" s="90" t="n">
        <f aca="false">-CHOOSE($G$3,AJ236-AI236,AI236-AJ236:AJ237)</f>
        <v>-0</v>
      </c>
      <c r="AU236" s="107" t="n">
        <f aca="false">AR236+AS236+AT236</f>
        <v>-0</v>
      </c>
      <c r="AV236" s="107"/>
      <c r="AW236" s="91" t="n">
        <f aca="false">AU236+AP236</f>
        <v>0</v>
      </c>
      <c r="AY236" s="91" t="n">
        <f aca="false">AK236+AH236+AE236</f>
        <v>0</v>
      </c>
      <c r="AZ236" s="113"/>
      <c r="BA236" s="118" t="n">
        <f aca="false">'EO9904.1'!AW236</f>
        <v>0</v>
      </c>
      <c r="BB236" s="118" t="n">
        <f aca="false">AW236-BA236</f>
        <v>0</v>
      </c>
      <c r="BC236" s="108"/>
      <c r="BD236" s="138" t="n">
        <f aca="false">A236</f>
        <v>43831</v>
      </c>
      <c r="BE236" s="119" t="n">
        <f aca="false">MONTH(BD236)</f>
        <v>1</v>
      </c>
      <c r="BF236" s="139" t="n">
        <f aca="false">VLOOKUP($BE$10:$BE$369,$BS$7:$BU$18,2)</f>
        <v>682.4905</v>
      </c>
      <c r="BG236" s="140" t="n">
        <f aca="false">VLOOKUP($BE$10:$BE$369,$BS$7:$BU$18,3)</f>
        <v>9457.078</v>
      </c>
      <c r="BH236" s="141" t="n">
        <f aca="false">BF236/BG236</f>
        <v>0.0721671641071375</v>
      </c>
      <c r="BI236" s="36" t="n">
        <f aca="false">BI224</f>
        <v>0.0779</v>
      </c>
      <c r="BJ236" s="36" t="n">
        <f aca="false">BH236/BI236</f>
        <v>0.926407754905488</v>
      </c>
      <c r="BK236" s="31" t="n">
        <v>2.115</v>
      </c>
      <c r="BL236" s="142" t="n">
        <f aca="false">MAX((BJ236*BK236),BK236)</f>
        <v>2.115</v>
      </c>
    </row>
    <row r="237" customFormat="false" ht="12" hidden="false" customHeight="true" outlineLevel="0" collapsed="false">
      <c r="A237" s="25" t="n">
        <f aca="false">EDATE(A236,1)</f>
        <v>43862</v>
      </c>
      <c r="B237" s="114" t="n">
        <f aca="false">'EO9904.1 floor'!B237</f>
        <v>0</v>
      </c>
      <c r="C237" s="110"/>
      <c r="D237" s="97" t="n">
        <f aca="false">B237+C237</f>
        <v>0</v>
      </c>
      <c r="E237" s="86" t="n">
        <f aca="false">IF(Z237=0,0,IF(AND(Z237=1,$H$3=1),D237*U237,IF($H$3=2,D237,"N/A")))</f>
        <v>0</v>
      </c>
      <c r="F237" s="86" t="n">
        <f aca="false">E237*Y237</f>
        <v>0</v>
      </c>
      <c r="G237" s="98" t="n">
        <f aca="false">VLOOKUP($A237,[1]!Table,MATCH(G$4,[1]!Curves,0))</f>
        <v>5.833</v>
      </c>
      <c r="H237" s="115" t="n">
        <f aca="false">G237</f>
        <v>5.833</v>
      </c>
      <c r="I237" s="116" t="n">
        <f aca="false">BL237</f>
        <v>2.26151966918453</v>
      </c>
      <c r="J237" s="98" t="n">
        <f aca="false">VLOOKUP($A237,[1]!Table,MATCH(J$4,[1]!Curves,0))</f>
        <v>0</v>
      </c>
      <c r="K237" s="115" t="n">
        <f aca="false">J237</f>
        <v>0</v>
      </c>
      <c r="L237" s="103" t="n">
        <f aca="false">L236</f>
        <v>0</v>
      </c>
      <c r="M237" s="98" t="n">
        <f aca="false">VLOOKUP($A237,[1]!Table,MATCH(M$4,[1]!Curves,0))</f>
        <v>0</v>
      </c>
      <c r="N237" s="115" t="n">
        <f aca="false">M237</f>
        <v>0</v>
      </c>
      <c r="O237" s="103" t="n">
        <f aca="false">O236</f>
        <v>0</v>
      </c>
      <c r="P237" s="102"/>
      <c r="Q237" s="103" t="n">
        <f aca="false">M237+J237+G237</f>
        <v>5.833</v>
      </c>
      <c r="R237" s="103" t="n">
        <f aca="false">N237+K237+H237</f>
        <v>5.833</v>
      </c>
      <c r="S237" s="103" t="n">
        <f aca="false">O237+L237+I237</f>
        <v>2.26151966918453</v>
      </c>
      <c r="T237" s="102"/>
      <c r="U237" s="37" t="n">
        <f aca="false">A238-A237</f>
        <v>29</v>
      </c>
      <c r="V237" s="104" t="n">
        <f aca="false">CHOOSE(F$3,A238+24,A237)</f>
        <v>43862</v>
      </c>
      <c r="W237" s="37" t="n">
        <f aca="false">V237-C$3</f>
        <v>6932</v>
      </c>
      <c r="X237" s="105" t="n">
        <f aca="false">VLOOKUP($A237,[1]!Table,MATCH(X$4,[1]!Curves,0))</f>
        <v>0.063995725914238</v>
      </c>
      <c r="Y237" s="106" t="n">
        <f aca="false">1/(1+CHOOSE(F$3,(X238+($K$3/10000))/2,(X237+($K$3/10000))/2))^(2*W237/365.25)</f>
        <v>0.302542339079231</v>
      </c>
      <c r="Z237" s="37" t="n">
        <f aca="false">IF(AND(mthbeg&lt;=A237,mthend&gt;=A237),1,0)</f>
        <v>0</v>
      </c>
      <c r="AA237" s="37" t="n">
        <f aca="false">U237*Z237</f>
        <v>0</v>
      </c>
      <c r="AC237" s="90" t="n">
        <f aca="false">F237*G237</f>
        <v>0</v>
      </c>
      <c r="AD237" s="90" t="n">
        <f aca="false">$F237*H237</f>
        <v>0</v>
      </c>
      <c r="AE237" s="90" t="n">
        <f aca="false">$F237*I237</f>
        <v>0</v>
      </c>
      <c r="AF237" s="90" t="n">
        <f aca="false">$F237*J237</f>
        <v>0</v>
      </c>
      <c r="AG237" s="90" t="n">
        <f aca="false">$F237*K237</f>
        <v>0</v>
      </c>
      <c r="AH237" s="90" t="n">
        <f aca="false">$F237*L237</f>
        <v>0</v>
      </c>
      <c r="AI237" s="90" t="n">
        <f aca="false">$F237*M237</f>
        <v>0</v>
      </c>
      <c r="AJ237" s="90" t="n">
        <f aca="false">$F237*N237</f>
        <v>0</v>
      </c>
      <c r="AK237" s="90" t="n">
        <f aca="false">F237*O237</f>
        <v>0</v>
      </c>
      <c r="AL237" s="94"/>
      <c r="AM237" s="90" t="n">
        <f aca="false">-CHOOSE($G$3,AC237-AE237,AE237-AC237)</f>
        <v>-0</v>
      </c>
      <c r="AN237" s="90" t="n">
        <f aca="false">-CHOOSE($G$3,AF237-AH237,AH237-AF237)</f>
        <v>-0</v>
      </c>
      <c r="AO237" s="90" t="n">
        <f aca="false">-CHOOSE($G$3,AI237-AL237,AK237-AI237)</f>
        <v>-0</v>
      </c>
      <c r="AP237" s="107" t="n">
        <f aca="false">SUM(AM237:AO237)</f>
        <v>0</v>
      </c>
      <c r="AR237" s="90" t="n">
        <f aca="false">-CHOOSE($G$3,AD237-AC237,AC237-AD237)</f>
        <v>-0</v>
      </c>
      <c r="AS237" s="90" t="n">
        <f aca="false">-CHOOSE($G$3,AG237-AF237,AF237-AG237)</f>
        <v>-0</v>
      </c>
      <c r="AT237" s="90" t="n">
        <f aca="false">-CHOOSE($G$3,AJ237-AI237,AI237-AJ237:AJ238)</f>
        <v>-0</v>
      </c>
      <c r="AU237" s="107" t="n">
        <f aca="false">AR237+AS237+AT237</f>
        <v>-0</v>
      </c>
      <c r="AV237" s="107"/>
      <c r="AW237" s="91" t="n">
        <f aca="false">AU237+AP237</f>
        <v>0</v>
      </c>
      <c r="AY237" s="91" t="n">
        <f aca="false">AK237+AH237+AE237</f>
        <v>0</v>
      </c>
      <c r="AZ237" s="113"/>
      <c r="BA237" s="118" t="n">
        <f aca="false">'EO9904.1'!AW237</f>
        <v>0</v>
      </c>
      <c r="BB237" s="118" t="n">
        <f aca="false">AW237-BA237</f>
        <v>0</v>
      </c>
      <c r="BC237" s="108"/>
      <c r="BD237" s="138" t="n">
        <f aca="false">A237</f>
        <v>43862</v>
      </c>
      <c r="BE237" s="119" t="n">
        <f aca="false">MONTH(BD237)</f>
        <v>2</v>
      </c>
      <c r="BF237" s="139" t="n">
        <f aca="false">VLOOKUP($BE$10:$BE$369,$BS$7:$BU$18,2)</f>
        <v>627.083</v>
      </c>
      <c r="BG237" s="140" t="n">
        <f aca="false">VLOOKUP($BE$10:$BE$369,$BS$7:$BU$18,3)</f>
        <v>8701.1195</v>
      </c>
      <c r="BH237" s="141" t="n">
        <f aca="false">BF237/BG237</f>
        <v>0.0720692320108924</v>
      </c>
      <c r="BI237" s="36" t="n">
        <f aca="false">BI225</f>
        <v>0.0674</v>
      </c>
      <c r="BJ237" s="36" t="n">
        <f aca="false">BH237/BI237</f>
        <v>1.06927643933075</v>
      </c>
      <c r="BK237" s="31" t="n">
        <v>2.115</v>
      </c>
      <c r="BL237" s="142" t="n">
        <f aca="false">MAX((BJ237*BK237),BK237)</f>
        <v>2.26151966918453</v>
      </c>
    </row>
    <row r="238" customFormat="false" ht="12" hidden="false" customHeight="true" outlineLevel="0" collapsed="false">
      <c r="A238" s="25" t="n">
        <f aca="false">EDATE(A237,1)</f>
        <v>43891</v>
      </c>
      <c r="B238" s="114" t="n">
        <f aca="false">'EO9904.1 floor'!B238</f>
        <v>0</v>
      </c>
      <c r="C238" s="110"/>
      <c r="D238" s="97" t="n">
        <f aca="false">B238+C238</f>
        <v>0</v>
      </c>
      <c r="E238" s="86" t="n">
        <f aca="false">IF(Z238=0,0,IF(AND(Z238=1,$H$3=1),D238*U238,IF($H$3=2,D238,"N/A")))</f>
        <v>0</v>
      </c>
      <c r="F238" s="86" t="n">
        <f aca="false">E238*Y238</f>
        <v>0</v>
      </c>
      <c r="G238" s="98" t="n">
        <f aca="false">VLOOKUP($A238,[1]!Table,MATCH(G$4,[1]!Curves,0))</f>
        <v>5.708</v>
      </c>
      <c r="H238" s="115" t="n">
        <f aca="false">G238</f>
        <v>5.708</v>
      </c>
      <c r="I238" s="116" t="n">
        <f aca="false">BL238</f>
        <v>2.13524532991486</v>
      </c>
      <c r="J238" s="98" t="n">
        <f aca="false">VLOOKUP($A238,[1]!Table,MATCH(J$4,[1]!Curves,0))</f>
        <v>0</v>
      </c>
      <c r="K238" s="115" t="n">
        <f aca="false">J238</f>
        <v>0</v>
      </c>
      <c r="L238" s="103" t="n">
        <f aca="false">L237</f>
        <v>0</v>
      </c>
      <c r="M238" s="98" t="n">
        <f aca="false">VLOOKUP($A238,[1]!Table,MATCH(M$4,[1]!Curves,0))</f>
        <v>0</v>
      </c>
      <c r="N238" s="115" t="n">
        <f aca="false">M238</f>
        <v>0</v>
      </c>
      <c r="O238" s="103" t="n">
        <f aca="false">O237</f>
        <v>0</v>
      </c>
      <c r="P238" s="102"/>
      <c r="Q238" s="103" t="n">
        <f aca="false">M238+J238+G238</f>
        <v>5.708</v>
      </c>
      <c r="R238" s="103" t="n">
        <f aca="false">N238+K238+H238</f>
        <v>5.708</v>
      </c>
      <c r="S238" s="103" t="n">
        <f aca="false">O238+L238+I238</f>
        <v>2.13524532991486</v>
      </c>
      <c r="T238" s="102"/>
      <c r="U238" s="37" t="n">
        <f aca="false">A239-A238</f>
        <v>31</v>
      </c>
      <c r="V238" s="104" t="n">
        <f aca="false">CHOOSE(F$3,A239+24,A238)</f>
        <v>43891</v>
      </c>
      <c r="W238" s="37" t="n">
        <f aca="false">V238-C$3</f>
        <v>6961</v>
      </c>
      <c r="X238" s="105" t="n">
        <f aca="false">VLOOKUP($A238,[1]!Table,MATCH(X$4,[1]!Curves,0))</f>
        <v>0.064022654939313</v>
      </c>
      <c r="Y238" s="106" t="n">
        <f aca="false">1/(1+CHOOSE(F$3,(X239+($K$3/10000))/2,(X238+($K$3/10000))/2))^(2*W238/365.25)</f>
        <v>0.300883280298171</v>
      </c>
      <c r="Z238" s="37" t="n">
        <f aca="false">IF(AND(mthbeg&lt;=A238,mthend&gt;=A238),1,0)</f>
        <v>0</v>
      </c>
      <c r="AA238" s="37" t="n">
        <f aca="false">U238*Z238</f>
        <v>0</v>
      </c>
      <c r="AC238" s="90" t="n">
        <f aca="false">F238*G238</f>
        <v>0</v>
      </c>
      <c r="AD238" s="90" t="n">
        <f aca="false">$F238*H238</f>
        <v>0</v>
      </c>
      <c r="AE238" s="90" t="n">
        <f aca="false">$F238*I238</f>
        <v>0</v>
      </c>
      <c r="AF238" s="90" t="n">
        <f aca="false">$F238*J238</f>
        <v>0</v>
      </c>
      <c r="AG238" s="90" t="n">
        <f aca="false">$F238*K238</f>
        <v>0</v>
      </c>
      <c r="AH238" s="90" t="n">
        <f aca="false">$F238*L238</f>
        <v>0</v>
      </c>
      <c r="AI238" s="90" t="n">
        <f aca="false">$F238*M238</f>
        <v>0</v>
      </c>
      <c r="AJ238" s="90" t="n">
        <f aca="false">$F238*N238</f>
        <v>0</v>
      </c>
      <c r="AK238" s="90" t="n">
        <f aca="false">F238*O238</f>
        <v>0</v>
      </c>
      <c r="AL238" s="94"/>
      <c r="AM238" s="90" t="n">
        <f aca="false">-CHOOSE($G$3,AC238-AE238,AE238-AC238)</f>
        <v>-0</v>
      </c>
      <c r="AN238" s="90" t="n">
        <f aca="false">-CHOOSE($G$3,AF238-AH238,AH238-AF238)</f>
        <v>-0</v>
      </c>
      <c r="AO238" s="90" t="n">
        <f aca="false">-CHOOSE($G$3,AI238-AL238,AK238-AI238)</f>
        <v>-0</v>
      </c>
      <c r="AP238" s="107" t="n">
        <f aca="false">SUM(AM238:AO238)</f>
        <v>0</v>
      </c>
      <c r="AR238" s="90" t="n">
        <f aca="false">-CHOOSE($G$3,AD238-AC238,AC238-AD238)</f>
        <v>-0</v>
      </c>
      <c r="AS238" s="90" t="n">
        <f aca="false">-CHOOSE($G$3,AG238-AF238,AF238-AG238)</f>
        <v>-0</v>
      </c>
      <c r="AT238" s="90" t="n">
        <f aca="false">-CHOOSE($G$3,AJ238-AI238,AI238-AJ238:AJ239)</f>
        <v>-0</v>
      </c>
      <c r="AU238" s="107" t="n">
        <f aca="false">AR238+AS238+AT238</f>
        <v>-0</v>
      </c>
      <c r="AV238" s="107"/>
      <c r="AW238" s="91" t="n">
        <f aca="false">AU238+AP238</f>
        <v>0</v>
      </c>
      <c r="AY238" s="91" t="n">
        <f aca="false">AK238+AH238+AE238</f>
        <v>0</v>
      </c>
      <c r="AZ238" s="113"/>
      <c r="BA238" s="118" t="n">
        <f aca="false">'EO9904.1'!AW238</f>
        <v>0</v>
      </c>
      <c r="BB238" s="118" t="n">
        <f aca="false">AW238-BA238</f>
        <v>0</v>
      </c>
      <c r="BC238" s="108"/>
      <c r="BD238" s="138" t="n">
        <f aca="false">A238</f>
        <v>43891</v>
      </c>
      <c r="BE238" s="119" t="n">
        <f aca="false">MONTH(BD238)</f>
        <v>3</v>
      </c>
      <c r="BF238" s="139" t="n">
        <f aca="false">VLOOKUP($BE$10:$BE$369,$BS$7:$BU$18,2)</f>
        <v>669.6575</v>
      </c>
      <c r="BG238" s="140" t="n">
        <f aca="false">VLOOKUP($BE$10:$BE$369,$BS$7:$BU$18,3)</f>
        <v>9290.03</v>
      </c>
      <c r="BH238" s="141" t="n">
        <f aca="false">BF238/BG238</f>
        <v>0.0720834593645015</v>
      </c>
      <c r="BI238" s="36" t="n">
        <f aca="false">BI226</f>
        <v>0.0714</v>
      </c>
      <c r="BJ238" s="36" t="n">
        <f aca="false">BH238/BI238</f>
        <v>1.00957226000702</v>
      </c>
      <c r="BK238" s="31" t="n">
        <v>2.115</v>
      </c>
      <c r="BL238" s="142" t="n">
        <f aca="false">MAX((BJ238*BK238),BK238)</f>
        <v>2.13524532991486</v>
      </c>
    </row>
    <row r="239" customFormat="false" ht="12" hidden="false" customHeight="true" outlineLevel="0" collapsed="false">
      <c r="A239" s="25" t="n">
        <f aca="false">EDATE(A238,1)</f>
        <v>43922</v>
      </c>
      <c r="B239" s="114" t="n">
        <f aca="false">'EO9904.1 floor'!B239</f>
        <v>0</v>
      </c>
      <c r="C239" s="110"/>
      <c r="D239" s="97" t="n">
        <f aca="false">B239+C239</f>
        <v>0</v>
      </c>
      <c r="E239" s="86" t="n">
        <f aca="false">IF(Z239=0,0,IF(AND(Z239=1,$H$3=1),D239*U239,IF($H$3=2,D239,"N/A")))</f>
        <v>0</v>
      </c>
      <c r="F239" s="86" t="n">
        <f aca="false">E239*Y239</f>
        <v>0</v>
      </c>
      <c r="G239" s="98" t="n">
        <f aca="false">VLOOKUP($A239,[1]!Table,MATCH(G$4,[1]!Curves,0))</f>
        <v>5.578</v>
      </c>
      <c r="H239" s="115" t="n">
        <f aca="false">G239</f>
        <v>5.578</v>
      </c>
      <c r="I239" s="116" t="n">
        <f aca="false">BL239</f>
        <v>2.115</v>
      </c>
      <c r="J239" s="98" t="n">
        <f aca="false">VLOOKUP($A239,[1]!Table,MATCH(J$4,[1]!Curves,0))</f>
        <v>0</v>
      </c>
      <c r="K239" s="115" t="n">
        <f aca="false">J239</f>
        <v>0</v>
      </c>
      <c r="L239" s="103" t="n">
        <f aca="false">L238</f>
        <v>0</v>
      </c>
      <c r="M239" s="98" t="n">
        <f aca="false">VLOOKUP($A239,[1]!Table,MATCH(M$4,[1]!Curves,0))</f>
        <v>0</v>
      </c>
      <c r="N239" s="115" t="n">
        <f aca="false">M239</f>
        <v>0</v>
      </c>
      <c r="O239" s="103" t="n">
        <f aca="false">O238</f>
        <v>0</v>
      </c>
      <c r="P239" s="102"/>
      <c r="Q239" s="103" t="n">
        <f aca="false">M239+J239+G239</f>
        <v>5.578</v>
      </c>
      <c r="R239" s="103" t="n">
        <f aca="false">N239+K239+H239</f>
        <v>5.578</v>
      </c>
      <c r="S239" s="103" t="n">
        <f aca="false">O239+L239+I239</f>
        <v>2.115</v>
      </c>
      <c r="T239" s="102"/>
      <c r="U239" s="37" t="n">
        <f aca="false">A240-A239</f>
        <v>30</v>
      </c>
      <c r="V239" s="104" t="n">
        <f aca="false">CHOOSE(F$3,A240+24,A239)</f>
        <v>43922</v>
      </c>
      <c r="W239" s="37" t="n">
        <f aca="false">V239-C$3</f>
        <v>6992</v>
      </c>
      <c r="X239" s="105" t="n">
        <f aca="false">VLOOKUP($A239,[1]!Table,MATCH(X$4,[1]!Curves,0))</f>
        <v>0.064051441138796</v>
      </c>
      <c r="Y239" s="106" t="n">
        <f aca="false">1/(1+CHOOSE(F$3,(X240+($K$3/10000))/2,(X239+($K$3/10000))/2))^(2*W239/365.25)</f>
        <v>0.299118494573725</v>
      </c>
      <c r="Z239" s="37" t="n">
        <f aca="false">IF(AND(mthbeg&lt;=A239,mthend&gt;=A239),1,0)</f>
        <v>0</v>
      </c>
      <c r="AA239" s="37" t="n">
        <f aca="false">U239*Z239</f>
        <v>0</v>
      </c>
      <c r="AC239" s="90" t="n">
        <f aca="false">F239*G239</f>
        <v>0</v>
      </c>
      <c r="AD239" s="90" t="n">
        <f aca="false">$F239*H239</f>
        <v>0</v>
      </c>
      <c r="AE239" s="90" t="n">
        <f aca="false">$F239*I239</f>
        <v>0</v>
      </c>
      <c r="AF239" s="90" t="n">
        <f aca="false">$F239*J239</f>
        <v>0</v>
      </c>
      <c r="AG239" s="90" t="n">
        <f aca="false">$F239*K239</f>
        <v>0</v>
      </c>
      <c r="AH239" s="90" t="n">
        <f aca="false">$F239*L239</f>
        <v>0</v>
      </c>
      <c r="AI239" s="90" t="n">
        <f aca="false">$F239*M239</f>
        <v>0</v>
      </c>
      <c r="AJ239" s="90" t="n">
        <f aca="false">$F239*N239</f>
        <v>0</v>
      </c>
      <c r="AK239" s="90" t="n">
        <f aca="false">F239*O239</f>
        <v>0</v>
      </c>
      <c r="AL239" s="94"/>
      <c r="AM239" s="90" t="n">
        <f aca="false">-CHOOSE($G$3,AC239-AE239,AE239-AC239)</f>
        <v>-0</v>
      </c>
      <c r="AN239" s="90" t="n">
        <f aca="false">-CHOOSE($G$3,AF239-AH239,AH239-AF239)</f>
        <v>-0</v>
      </c>
      <c r="AO239" s="90" t="n">
        <f aca="false">-CHOOSE($G$3,AI239-AL239,AK239-AI239)</f>
        <v>-0</v>
      </c>
      <c r="AP239" s="107" t="n">
        <f aca="false">SUM(AM239:AO239)</f>
        <v>0</v>
      </c>
      <c r="AR239" s="90" t="n">
        <f aca="false">-CHOOSE($G$3,AD239-AC239,AC239-AD239)</f>
        <v>-0</v>
      </c>
      <c r="AS239" s="90" t="n">
        <f aca="false">-CHOOSE($G$3,AG239-AF239,AF239-AG239)</f>
        <v>-0</v>
      </c>
      <c r="AT239" s="90" t="n">
        <f aca="false">-CHOOSE($G$3,AJ239-AI239,AI239-AJ239:AJ240)</f>
        <v>-0</v>
      </c>
      <c r="AU239" s="107" t="n">
        <f aca="false">AR239+AS239+AT239</f>
        <v>-0</v>
      </c>
      <c r="AV239" s="107"/>
      <c r="AW239" s="91" t="n">
        <f aca="false">AU239+AP239</f>
        <v>0</v>
      </c>
      <c r="AY239" s="91" t="n">
        <f aca="false">AK239+AH239+AE239</f>
        <v>0</v>
      </c>
      <c r="AZ239" s="113"/>
      <c r="BA239" s="118" t="n">
        <f aca="false">'EO9904.1'!AW239</f>
        <v>0</v>
      </c>
      <c r="BB239" s="118" t="n">
        <f aca="false">AW239-BA239</f>
        <v>0</v>
      </c>
      <c r="BC239" s="108"/>
      <c r="BD239" s="138" t="n">
        <f aca="false">A239</f>
        <v>43922</v>
      </c>
      <c r="BE239" s="119" t="n">
        <f aca="false">MONTH(BD239)</f>
        <v>4</v>
      </c>
      <c r="BF239" s="139" t="n">
        <f aca="false">VLOOKUP($BE$10:$BE$369,$BS$7:$BU$18,2)</f>
        <v>631.2795</v>
      </c>
      <c r="BG239" s="140" t="n">
        <f aca="false">VLOOKUP($BE$10:$BE$369,$BS$7:$BU$18,3)</f>
        <v>8727.106</v>
      </c>
      <c r="BH239" s="141" t="n">
        <f aca="false">BF239/BG239</f>
        <v>0.0723354912842814</v>
      </c>
      <c r="BI239" s="36" t="n">
        <f aca="false">BI227</f>
        <v>0.0749</v>
      </c>
      <c r="BJ239" s="36" t="n">
        <f aca="false">BH239/BI239</f>
        <v>0.965760898321514</v>
      </c>
      <c r="BK239" s="31" t="n">
        <v>2.115</v>
      </c>
      <c r="BL239" s="142" t="n">
        <f aca="false">MAX((BJ239*BK239),BK239)</f>
        <v>2.115</v>
      </c>
    </row>
    <row r="240" customFormat="false" ht="12" hidden="false" customHeight="true" outlineLevel="0" collapsed="false">
      <c r="A240" s="25" t="n">
        <f aca="false">EDATE(A239,1)</f>
        <v>43952</v>
      </c>
      <c r="B240" s="114" t="n">
        <f aca="false">'EO9904.1 floor'!B240</f>
        <v>0</v>
      </c>
      <c r="C240" s="110"/>
      <c r="D240" s="97" t="n">
        <f aca="false">B240+C240</f>
        <v>0</v>
      </c>
      <c r="E240" s="86" t="n">
        <f aca="false">IF(Z240=0,0,IF(AND(Z240=1,$H$3=1),D240*U240,IF($H$3=2,D240,"N/A")))</f>
        <v>0</v>
      </c>
      <c r="F240" s="86" t="n">
        <f aca="false">E240*Y240</f>
        <v>0</v>
      </c>
      <c r="G240" s="98" t="n">
        <f aca="false">VLOOKUP($A240,[1]!Table,MATCH(G$4,[1]!Curves,0))</f>
        <v>5.568</v>
      </c>
      <c r="H240" s="115" t="n">
        <f aca="false">G240</f>
        <v>5.568</v>
      </c>
      <c r="I240" s="116" t="n">
        <f aca="false">BL240</f>
        <v>2.15930673749763</v>
      </c>
      <c r="J240" s="98" t="n">
        <f aca="false">VLOOKUP($A240,[1]!Table,MATCH(J$4,[1]!Curves,0))</f>
        <v>0</v>
      </c>
      <c r="K240" s="115" t="n">
        <f aca="false">J240</f>
        <v>0</v>
      </c>
      <c r="L240" s="103" t="n">
        <f aca="false">L239</f>
        <v>0</v>
      </c>
      <c r="M240" s="98" t="n">
        <f aca="false">VLOOKUP($A240,[1]!Table,MATCH(M$4,[1]!Curves,0))</f>
        <v>0</v>
      </c>
      <c r="N240" s="115" t="n">
        <f aca="false">M240</f>
        <v>0</v>
      </c>
      <c r="O240" s="103" t="n">
        <f aca="false">O239</f>
        <v>0</v>
      </c>
      <c r="P240" s="102"/>
      <c r="Q240" s="103" t="n">
        <f aca="false">M240+J240+G240</f>
        <v>5.568</v>
      </c>
      <c r="R240" s="103" t="n">
        <f aca="false">N240+K240+H240</f>
        <v>5.568</v>
      </c>
      <c r="S240" s="103" t="n">
        <f aca="false">O240+L240+I240</f>
        <v>2.15930673749763</v>
      </c>
      <c r="T240" s="102"/>
      <c r="U240" s="37" t="n">
        <f aca="false">A241-A240</f>
        <v>31</v>
      </c>
      <c r="V240" s="104" t="n">
        <f aca="false">CHOOSE(F$3,A241+24,A240)</f>
        <v>43952</v>
      </c>
      <c r="W240" s="37" t="n">
        <f aca="false">V240-C$3</f>
        <v>7022</v>
      </c>
      <c r="X240" s="105" t="n">
        <f aca="false">VLOOKUP($A240,[1]!Table,MATCH(X$4,[1]!Curves,0))</f>
        <v>0.06407929875146</v>
      </c>
      <c r="Y240" s="106" t="n">
        <f aca="false">1/(1+CHOOSE(F$3,(X241+($K$3/10000))/2,(X240+($K$3/10000))/2))^(2*W240/365.25)</f>
        <v>0.29741915496643</v>
      </c>
      <c r="Z240" s="37" t="n">
        <f aca="false">IF(AND(mthbeg&lt;=A240,mthend&gt;=A240),1,0)</f>
        <v>0</v>
      </c>
      <c r="AA240" s="37" t="n">
        <f aca="false">U240*Z240</f>
        <v>0</v>
      </c>
      <c r="AC240" s="90" t="n">
        <f aca="false">F240*G240</f>
        <v>0</v>
      </c>
      <c r="AD240" s="90" t="n">
        <f aca="false">$F240*H240</f>
        <v>0</v>
      </c>
      <c r="AE240" s="90" t="n">
        <f aca="false">$F240*I240</f>
        <v>0</v>
      </c>
      <c r="AF240" s="90" t="n">
        <f aca="false">$F240*J240</f>
        <v>0</v>
      </c>
      <c r="AG240" s="90" t="n">
        <f aca="false">$F240*K240</f>
        <v>0</v>
      </c>
      <c r="AH240" s="90" t="n">
        <f aca="false">$F240*L240</f>
        <v>0</v>
      </c>
      <c r="AI240" s="90" t="n">
        <f aca="false">$F240*M240</f>
        <v>0</v>
      </c>
      <c r="AJ240" s="90" t="n">
        <f aca="false">$F240*N240</f>
        <v>0</v>
      </c>
      <c r="AK240" s="90" t="n">
        <f aca="false">F240*O240</f>
        <v>0</v>
      </c>
      <c r="AL240" s="94"/>
      <c r="AM240" s="90" t="n">
        <f aca="false">-CHOOSE($G$3,AC240-AE240,AE240-AC240)</f>
        <v>-0</v>
      </c>
      <c r="AN240" s="90" t="n">
        <f aca="false">-CHOOSE($G$3,AF240-AH240,AH240-AF240)</f>
        <v>-0</v>
      </c>
      <c r="AO240" s="90" t="n">
        <f aca="false">-CHOOSE($G$3,AI240-AL240,AK240-AI240)</f>
        <v>-0</v>
      </c>
      <c r="AP240" s="107" t="n">
        <f aca="false">SUM(AM240:AO240)</f>
        <v>0</v>
      </c>
      <c r="AR240" s="90" t="n">
        <f aca="false">-CHOOSE($G$3,AD240-AC240,AC240-AD240)</f>
        <v>-0</v>
      </c>
      <c r="AS240" s="90" t="n">
        <f aca="false">-CHOOSE($G$3,AG240-AF240,AF240-AG240)</f>
        <v>-0</v>
      </c>
      <c r="AT240" s="90" t="n">
        <f aca="false">-CHOOSE($G$3,AJ240-AI240,AI240-AJ240:AJ241)</f>
        <v>-0</v>
      </c>
      <c r="AU240" s="107" t="n">
        <f aca="false">AR240+AS240+AT240</f>
        <v>-0</v>
      </c>
      <c r="AV240" s="107"/>
      <c r="AW240" s="91" t="n">
        <f aca="false">AU240+AP240</f>
        <v>0</v>
      </c>
      <c r="AY240" s="91" t="n">
        <f aca="false">AK240+AH240+AE240</f>
        <v>0</v>
      </c>
      <c r="AZ240" s="113"/>
      <c r="BA240" s="118" t="n">
        <f aca="false">'EO9904.1'!AW240</f>
        <v>0</v>
      </c>
      <c r="BB240" s="118" t="n">
        <f aca="false">AW240-BA240</f>
        <v>0</v>
      </c>
      <c r="BC240" s="108"/>
      <c r="BD240" s="138" t="n">
        <f aca="false">A240</f>
        <v>43952</v>
      </c>
      <c r="BE240" s="119" t="n">
        <f aca="false">MONTH(BD240)</f>
        <v>5</v>
      </c>
      <c r="BF240" s="139" t="n">
        <f aca="false">VLOOKUP($BE$10:$BE$369,$BS$7:$BU$18,2)</f>
        <v>662.9805</v>
      </c>
      <c r="BG240" s="140" t="n">
        <f aca="false">VLOOKUP($BE$10:$BE$369,$BS$7:$BU$18,3)</f>
        <v>9044.2455</v>
      </c>
      <c r="BH240" s="141" t="n">
        <f aca="false">BF240/BG240</f>
        <v>0.0733041247055932</v>
      </c>
      <c r="BI240" s="36" t="n">
        <f aca="false">BI228</f>
        <v>0.0718</v>
      </c>
      <c r="BJ240" s="36" t="n">
        <f aca="false">BH240/BI240</f>
        <v>1.02094881205562</v>
      </c>
      <c r="BK240" s="31" t="n">
        <v>2.115</v>
      </c>
      <c r="BL240" s="142" t="n">
        <f aca="false">MAX((BJ240*BK240),BK240)</f>
        <v>2.15930673749763</v>
      </c>
    </row>
    <row r="241" customFormat="false" ht="12" hidden="false" customHeight="true" outlineLevel="0" collapsed="false">
      <c r="A241" s="25" t="n">
        <f aca="false">EDATE(A240,1)</f>
        <v>43983</v>
      </c>
      <c r="B241" s="114" t="n">
        <f aca="false">'EO9904.1 floor'!B241</f>
        <v>0</v>
      </c>
      <c r="C241" s="110"/>
      <c r="D241" s="97" t="n">
        <f aca="false">B241+C241</f>
        <v>0</v>
      </c>
      <c r="E241" s="86" t="n">
        <f aca="false">IF(Z241=0,0,IF(AND(Z241=1,$H$3=1),D241*U241,IF($H$3=2,D241,"N/A")))</f>
        <v>0</v>
      </c>
      <c r="F241" s="86" t="n">
        <f aca="false">E241*Y241</f>
        <v>0</v>
      </c>
      <c r="G241" s="98" t="n">
        <f aca="false">VLOOKUP($A241,[1]!Table,MATCH(G$4,[1]!Curves,0))</f>
        <v>5.588</v>
      </c>
      <c r="H241" s="115" t="n">
        <f aca="false">G241</f>
        <v>5.588</v>
      </c>
      <c r="I241" s="116" t="n">
        <f aca="false">BL241</f>
        <v>2.88438521922935</v>
      </c>
      <c r="J241" s="98" t="n">
        <f aca="false">VLOOKUP($A241,[1]!Table,MATCH(J$4,[1]!Curves,0))</f>
        <v>0</v>
      </c>
      <c r="K241" s="115" t="n">
        <f aca="false">J241</f>
        <v>0</v>
      </c>
      <c r="L241" s="103" t="n">
        <f aca="false">L240</f>
        <v>0</v>
      </c>
      <c r="M241" s="98" t="n">
        <f aca="false">VLOOKUP($A241,[1]!Table,MATCH(M$4,[1]!Curves,0))</f>
        <v>0</v>
      </c>
      <c r="N241" s="115" t="n">
        <f aca="false">M241</f>
        <v>0</v>
      </c>
      <c r="O241" s="103" t="n">
        <f aca="false">O240</f>
        <v>0</v>
      </c>
      <c r="P241" s="102"/>
      <c r="Q241" s="103" t="n">
        <f aca="false">M241+J241+G241</f>
        <v>5.588</v>
      </c>
      <c r="R241" s="103" t="n">
        <f aca="false">N241+K241+H241</f>
        <v>5.588</v>
      </c>
      <c r="S241" s="103" t="n">
        <f aca="false">O241+L241+I241</f>
        <v>2.88438521922935</v>
      </c>
      <c r="T241" s="102"/>
      <c r="U241" s="37" t="n">
        <f aca="false">A242-A241</f>
        <v>30</v>
      </c>
      <c r="V241" s="104" t="n">
        <f aca="false">CHOOSE(F$3,A242+24,A241)</f>
        <v>43983</v>
      </c>
      <c r="W241" s="37" t="n">
        <f aca="false">V241-C$3</f>
        <v>7053</v>
      </c>
      <c r="X241" s="105" t="n">
        <f aca="false">VLOOKUP($A241,[1]!Table,MATCH(X$4,[1]!Curves,0))</f>
        <v>0.064108084951484</v>
      </c>
      <c r="Y241" s="106" t="n">
        <f aca="false">1/(1+CHOOSE(F$3,(X242+($K$3/10000))/2,(X241+($K$3/10000))/2))^(2*W241/365.25)</f>
        <v>0.295671937198833</v>
      </c>
      <c r="Z241" s="37" t="n">
        <f aca="false">IF(AND(mthbeg&lt;=A241,mthend&gt;=A241),1,0)</f>
        <v>0</v>
      </c>
      <c r="AA241" s="37" t="n">
        <f aca="false">U241*Z241</f>
        <v>0</v>
      </c>
      <c r="AC241" s="90" t="n">
        <f aca="false">F241*G241</f>
        <v>0</v>
      </c>
      <c r="AD241" s="90" t="n">
        <f aca="false">$F241*H241</f>
        <v>0</v>
      </c>
      <c r="AE241" s="90" t="n">
        <f aca="false">$F241*I241</f>
        <v>0</v>
      </c>
      <c r="AF241" s="90" t="n">
        <f aca="false">$F241*J241</f>
        <v>0</v>
      </c>
      <c r="AG241" s="90" t="n">
        <f aca="false">$F241*K241</f>
        <v>0</v>
      </c>
      <c r="AH241" s="90" t="n">
        <f aca="false">$F241*L241</f>
        <v>0</v>
      </c>
      <c r="AI241" s="90" t="n">
        <f aca="false">$F241*M241</f>
        <v>0</v>
      </c>
      <c r="AJ241" s="90" t="n">
        <f aca="false">$F241*N241</f>
        <v>0</v>
      </c>
      <c r="AK241" s="90" t="n">
        <f aca="false">F241*O241</f>
        <v>0</v>
      </c>
      <c r="AL241" s="94"/>
      <c r="AM241" s="90" t="n">
        <f aca="false">-CHOOSE($G$3,AC241-AE241,AE241-AC241)</f>
        <v>-0</v>
      </c>
      <c r="AN241" s="90" t="n">
        <f aca="false">-CHOOSE($G$3,AF241-AH241,AH241-AF241)</f>
        <v>-0</v>
      </c>
      <c r="AO241" s="90" t="n">
        <f aca="false">-CHOOSE($G$3,AI241-AL241,AK241-AI241)</f>
        <v>-0</v>
      </c>
      <c r="AP241" s="107" t="n">
        <f aca="false">SUM(AM241:AO241)</f>
        <v>0</v>
      </c>
      <c r="AR241" s="90" t="n">
        <f aca="false">-CHOOSE($G$3,AD241-AC241,AC241-AD241)</f>
        <v>-0</v>
      </c>
      <c r="AS241" s="90" t="n">
        <f aca="false">-CHOOSE($G$3,AG241-AF241,AF241-AG241)</f>
        <v>-0</v>
      </c>
      <c r="AT241" s="90" t="n">
        <f aca="false">-CHOOSE($G$3,AJ241-AI241,AI241-AJ241:AJ242)</f>
        <v>-0</v>
      </c>
      <c r="AU241" s="107" t="n">
        <f aca="false">AR241+AS241+AT241</f>
        <v>-0</v>
      </c>
      <c r="AV241" s="107"/>
      <c r="AW241" s="91" t="n">
        <f aca="false">AU241+AP241</f>
        <v>0</v>
      </c>
      <c r="AY241" s="91" t="n">
        <f aca="false">AK241+AH241+AE241</f>
        <v>0</v>
      </c>
      <c r="AZ241" s="113"/>
      <c r="BA241" s="118" t="n">
        <f aca="false">'EO9904.1'!AW241</f>
        <v>0</v>
      </c>
      <c r="BB241" s="118" t="n">
        <f aca="false">AW241-BA241</f>
        <v>0</v>
      </c>
      <c r="BC241" s="108"/>
      <c r="BD241" s="138" t="n">
        <f aca="false">A241</f>
        <v>43983</v>
      </c>
      <c r="BE241" s="119" t="n">
        <f aca="false">MONTH(BD241)</f>
        <v>6</v>
      </c>
      <c r="BF241" s="139" t="n">
        <f aca="false">VLOOKUP($BE$10:$BE$369,$BS$7:$BU$18,2)</f>
        <v>1052.6425</v>
      </c>
      <c r="BG241" s="140" t="n">
        <f aca="false">VLOOKUP($BE$10:$BE$369,$BS$7:$BU$18,3)</f>
        <v>10765.1195</v>
      </c>
      <c r="BH241" s="141" t="n">
        <f aca="false">BF241/BG241</f>
        <v>0.097782704595151</v>
      </c>
      <c r="BI241" s="36" t="n">
        <f aca="false">BI229</f>
        <v>0.0717</v>
      </c>
      <c r="BJ241" s="36" t="n">
        <f aca="false">BH241/BI241</f>
        <v>1.36377551736612</v>
      </c>
      <c r="BK241" s="31" t="n">
        <v>2.115</v>
      </c>
      <c r="BL241" s="142" t="n">
        <f aca="false">MAX((BJ241*BK241),BK241)</f>
        <v>2.88438521922935</v>
      </c>
    </row>
    <row r="242" customFormat="false" ht="12" hidden="false" customHeight="true" outlineLevel="0" collapsed="false">
      <c r="A242" s="25" t="n">
        <f aca="false">EDATE(A241,1)</f>
        <v>44013</v>
      </c>
      <c r="B242" s="114" t="n">
        <f aca="false">'EO9904.1 floor'!B242</f>
        <v>0</v>
      </c>
      <c r="C242" s="110"/>
      <c r="D242" s="97" t="n">
        <f aca="false">B242+C242</f>
        <v>0</v>
      </c>
      <c r="E242" s="86" t="n">
        <f aca="false">IF(Z242=0,0,IF(AND(Z242=1,$H$3=1),D242*U242,IF($H$3=2,D242,"N/A")))</f>
        <v>0</v>
      </c>
      <c r="F242" s="86" t="n">
        <f aca="false">E242*Y242</f>
        <v>0</v>
      </c>
      <c r="G242" s="98" t="n">
        <f aca="false">VLOOKUP($A242,[1]!Table,MATCH(G$4,[1]!Curves,0))</f>
        <v>5.609</v>
      </c>
      <c r="H242" s="115" t="n">
        <f aca="false">G242</f>
        <v>5.609</v>
      </c>
      <c r="I242" s="116" t="n">
        <f aca="false">BL242</f>
        <v>2.115</v>
      </c>
      <c r="J242" s="98" t="n">
        <f aca="false">VLOOKUP($A242,[1]!Table,MATCH(J$4,[1]!Curves,0))</f>
        <v>0</v>
      </c>
      <c r="K242" s="115" t="n">
        <f aca="false">J242</f>
        <v>0</v>
      </c>
      <c r="L242" s="103" t="n">
        <f aca="false">L241</f>
        <v>0</v>
      </c>
      <c r="M242" s="98" t="n">
        <f aca="false">VLOOKUP($A242,[1]!Table,MATCH(M$4,[1]!Curves,0))</f>
        <v>0</v>
      </c>
      <c r="N242" s="115" t="n">
        <f aca="false">M242</f>
        <v>0</v>
      </c>
      <c r="O242" s="103" t="n">
        <f aca="false">O241</f>
        <v>0</v>
      </c>
      <c r="P242" s="102"/>
      <c r="Q242" s="103" t="n">
        <f aca="false">M242+J242+G242</f>
        <v>5.609</v>
      </c>
      <c r="R242" s="103" t="n">
        <f aca="false">N242+K242+H242</f>
        <v>5.609</v>
      </c>
      <c r="S242" s="103" t="n">
        <f aca="false">O242+L242+I242</f>
        <v>2.115</v>
      </c>
      <c r="T242" s="102"/>
      <c r="U242" s="37" t="n">
        <f aca="false">A243-A242</f>
        <v>31</v>
      </c>
      <c r="V242" s="104" t="n">
        <f aca="false">CHOOSE(F$3,A243+24,A242)</f>
        <v>44013</v>
      </c>
      <c r="W242" s="37" t="n">
        <f aca="false">V242-C$3</f>
        <v>7083</v>
      </c>
      <c r="X242" s="105" t="n">
        <f aca="false">VLOOKUP($A242,[1]!Table,MATCH(X$4,[1]!Curves,0))</f>
        <v>0.064135942564672</v>
      </c>
      <c r="Y242" s="106" t="n">
        <f aca="false">1/(1+CHOOSE(F$3,(X243+($K$3/10000))/2,(X242+($K$3/10000))/2))^(2*W242/365.25)</f>
        <v>0.293989531600953</v>
      </c>
      <c r="Z242" s="37" t="n">
        <f aca="false">IF(AND(mthbeg&lt;=A242,mthend&gt;=A242),1,0)</f>
        <v>0</v>
      </c>
      <c r="AA242" s="37" t="n">
        <f aca="false">U242*Z242</f>
        <v>0</v>
      </c>
      <c r="AC242" s="90" t="n">
        <f aca="false">F242*G242</f>
        <v>0</v>
      </c>
      <c r="AD242" s="90" t="n">
        <f aca="false">$F242*H242</f>
        <v>0</v>
      </c>
      <c r="AE242" s="90" t="n">
        <f aca="false">$F242*I242</f>
        <v>0</v>
      </c>
      <c r="AF242" s="90" t="n">
        <f aca="false">$F242*J242</f>
        <v>0</v>
      </c>
      <c r="AG242" s="90" t="n">
        <f aca="false">$F242*K242</f>
        <v>0</v>
      </c>
      <c r="AH242" s="90" t="n">
        <f aca="false">$F242*L242</f>
        <v>0</v>
      </c>
      <c r="AI242" s="90" t="n">
        <f aca="false">$F242*M242</f>
        <v>0</v>
      </c>
      <c r="AJ242" s="90" t="n">
        <f aca="false">$F242*N242</f>
        <v>0</v>
      </c>
      <c r="AK242" s="90" t="n">
        <f aca="false">F242*O242</f>
        <v>0</v>
      </c>
      <c r="AL242" s="94"/>
      <c r="AM242" s="90" t="n">
        <f aca="false">-CHOOSE($G$3,AC242-AE242,AE242-AC242)</f>
        <v>-0</v>
      </c>
      <c r="AN242" s="90" t="n">
        <f aca="false">-CHOOSE($G$3,AF242-AH242,AH242-AF242)</f>
        <v>-0</v>
      </c>
      <c r="AO242" s="90" t="n">
        <f aca="false">-CHOOSE($G$3,AI242-AL242,AK242-AI242)</f>
        <v>-0</v>
      </c>
      <c r="AP242" s="107" t="n">
        <f aca="false">SUM(AM242:AO242)</f>
        <v>0</v>
      </c>
      <c r="AR242" s="90" t="n">
        <f aca="false">-CHOOSE($G$3,AD242-AC242,AC242-AD242)</f>
        <v>-0</v>
      </c>
      <c r="AS242" s="90" t="n">
        <f aca="false">-CHOOSE($G$3,AG242-AF242,AF242-AG242)</f>
        <v>-0</v>
      </c>
      <c r="AT242" s="90" t="n">
        <f aca="false">-CHOOSE($G$3,AJ242-AI242,AI242-AJ242:AJ243)</f>
        <v>-0</v>
      </c>
      <c r="AU242" s="107" t="n">
        <f aca="false">AR242+AS242+AT242</f>
        <v>-0</v>
      </c>
      <c r="AV242" s="107"/>
      <c r="AW242" s="91" t="n">
        <f aca="false">AU242+AP242</f>
        <v>0</v>
      </c>
      <c r="AY242" s="91" t="n">
        <f aca="false">AK242+AH242+AE242</f>
        <v>0</v>
      </c>
      <c r="AZ242" s="113"/>
      <c r="BA242" s="118" t="n">
        <f aca="false">'EO9904.1'!AW242</f>
        <v>0</v>
      </c>
      <c r="BB242" s="118" t="n">
        <f aca="false">AW242-BA242</f>
        <v>0</v>
      </c>
      <c r="BC242" s="108"/>
      <c r="BD242" s="138" t="n">
        <f aca="false">A242</f>
        <v>44013</v>
      </c>
      <c r="BE242" s="119" t="n">
        <f aca="false">MONTH(BD242)</f>
        <v>7</v>
      </c>
      <c r="BF242" s="139" t="n">
        <f aca="false">VLOOKUP($BE$10:$BE$369,$BS$7:$BU$18,2)</f>
        <v>1079.384</v>
      </c>
      <c r="BG242" s="140" t="n">
        <f aca="false">VLOOKUP($BE$10:$BE$369,$BS$7:$BU$18,3)</f>
        <v>11147.0035</v>
      </c>
      <c r="BH242" s="141" t="n">
        <f aca="false">BF242/BG242</f>
        <v>0.0968317629038154</v>
      </c>
      <c r="BI242" s="36" t="n">
        <f aca="false">BI230</f>
        <v>0.0981</v>
      </c>
      <c r="BJ242" s="36" t="n">
        <f aca="false">BH242/BI242</f>
        <v>0.987071996980789</v>
      </c>
      <c r="BK242" s="31" t="n">
        <v>2.115</v>
      </c>
      <c r="BL242" s="142" t="n">
        <f aca="false">MAX((BJ242*BK242),BK242)</f>
        <v>2.115</v>
      </c>
    </row>
    <row r="243" customFormat="false" ht="12" hidden="false" customHeight="true" outlineLevel="0" collapsed="false">
      <c r="A243" s="25" t="n">
        <f aca="false">EDATE(A242,1)</f>
        <v>44044</v>
      </c>
      <c r="B243" s="114" t="n">
        <f aca="false">'EO9904.1 floor'!B243</f>
        <v>0</v>
      </c>
      <c r="C243" s="110"/>
      <c r="D243" s="97" t="n">
        <f aca="false">B243+C243</f>
        <v>0</v>
      </c>
      <c r="E243" s="86" t="n">
        <f aca="false">IF(Z243=0,0,IF(AND(Z243=1,$H$3=1),D243*U243,IF($H$3=2,D243,"N/A")))</f>
        <v>0</v>
      </c>
      <c r="F243" s="86" t="n">
        <f aca="false">E243*Y243</f>
        <v>0</v>
      </c>
      <c r="G243" s="98" t="n">
        <f aca="false">VLOOKUP($A243,[1]!Table,MATCH(G$4,[1]!Curves,0))</f>
        <v>5.633</v>
      </c>
      <c r="H243" s="115" t="n">
        <f aca="false">G243</f>
        <v>5.633</v>
      </c>
      <c r="I243" s="116" t="n">
        <f aca="false">BL243</f>
        <v>2.115</v>
      </c>
      <c r="J243" s="98" t="n">
        <f aca="false">VLOOKUP($A243,[1]!Table,MATCH(J$4,[1]!Curves,0))</f>
        <v>0</v>
      </c>
      <c r="K243" s="115" t="n">
        <f aca="false">J243</f>
        <v>0</v>
      </c>
      <c r="L243" s="103" t="n">
        <f aca="false">L242</f>
        <v>0</v>
      </c>
      <c r="M243" s="98" t="n">
        <f aca="false">VLOOKUP($A243,[1]!Table,MATCH(M$4,[1]!Curves,0))</f>
        <v>0</v>
      </c>
      <c r="N243" s="115" t="n">
        <f aca="false">M243</f>
        <v>0</v>
      </c>
      <c r="O243" s="103" t="n">
        <f aca="false">O242</f>
        <v>0</v>
      </c>
      <c r="P243" s="102"/>
      <c r="Q243" s="103" t="n">
        <f aca="false">M243+J243+G243</f>
        <v>5.633</v>
      </c>
      <c r="R243" s="103" t="n">
        <f aca="false">N243+K243+H243</f>
        <v>5.633</v>
      </c>
      <c r="S243" s="103" t="n">
        <f aca="false">O243+L243+I243</f>
        <v>2.115</v>
      </c>
      <c r="T243" s="102"/>
      <c r="U243" s="37" t="n">
        <f aca="false">A244-A243</f>
        <v>31</v>
      </c>
      <c r="V243" s="104" t="n">
        <f aca="false">CHOOSE(F$3,A244+24,A243)</f>
        <v>44044</v>
      </c>
      <c r="W243" s="37" t="n">
        <f aca="false">V243-C$3</f>
        <v>7114</v>
      </c>
      <c r="X243" s="105" t="n">
        <f aca="false">VLOOKUP($A243,[1]!Table,MATCH(X$4,[1]!Curves,0))</f>
        <v>0.064164728765236</v>
      </c>
      <c r="Y243" s="106" t="n">
        <f aca="false">1/(1+CHOOSE(F$3,(X244+($K$3/10000))/2,(X243+($K$3/10000))/2))^(2*W243/365.25)</f>
        <v>0.292259742991283</v>
      </c>
      <c r="Z243" s="37" t="n">
        <f aca="false">IF(AND(mthbeg&lt;=A243,mthend&gt;=A243),1,0)</f>
        <v>0</v>
      </c>
      <c r="AA243" s="37" t="n">
        <f aca="false">U243*Z243</f>
        <v>0</v>
      </c>
      <c r="AC243" s="90" t="n">
        <f aca="false">F243*G243</f>
        <v>0</v>
      </c>
      <c r="AD243" s="90" t="n">
        <f aca="false">$F243*H243</f>
        <v>0</v>
      </c>
      <c r="AE243" s="90" t="n">
        <f aca="false">$F243*I243</f>
        <v>0</v>
      </c>
      <c r="AF243" s="90" t="n">
        <f aca="false">$F243*J243</f>
        <v>0</v>
      </c>
      <c r="AG243" s="90" t="n">
        <f aca="false">$F243*K243</f>
        <v>0</v>
      </c>
      <c r="AH243" s="90" t="n">
        <f aca="false">$F243*L243</f>
        <v>0</v>
      </c>
      <c r="AI243" s="90" t="n">
        <f aca="false">$F243*M243</f>
        <v>0</v>
      </c>
      <c r="AJ243" s="90" t="n">
        <f aca="false">$F243*N243</f>
        <v>0</v>
      </c>
      <c r="AK243" s="90" t="n">
        <f aca="false">F243*O243</f>
        <v>0</v>
      </c>
      <c r="AL243" s="94"/>
      <c r="AM243" s="90" t="n">
        <f aca="false">-CHOOSE($G$3,AC243-AE243,AE243-AC243)</f>
        <v>-0</v>
      </c>
      <c r="AN243" s="90" t="n">
        <f aca="false">-CHOOSE($G$3,AF243-AH243,AH243-AF243)</f>
        <v>-0</v>
      </c>
      <c r="AO243" s="90" t="n">
        <f aca="false">-CHOOSE($G$3,AI243-AL243,AK243-AI243)</f>
        <v>-0</v>
      </c>
      <c r="AP243" s="107" t="n">
        <f aca="false">SUM(AM243:AO243)</f>
        <v>0</v>
      </c>
      <c r="AR243" s="90" t="n">
        <f aca="false">-CHOOSE($G$3,AD243-AC243,AC243-AD243)</f>
        <v>-0</v>
      </c>
      <c r="AS243" s="90" t="n">
        <f aca="false">-CHOOSE($G$3,AG243-AF243,AF243-AG243)</f>
        <v>-0</v>
      </c>
      <c r="AT243" s="90" t="n">
        <f aca="false">-CHOOSE($G$3,AJ243-AI243,AI243-AJ243:AJ244)</f>
        <v>-0</v>
      </c>
      <c r="AU243" s="107" t="n">
        <f aca="false">AR243+AS243+AT243</f>
        <v>-0</v>
      </c>
      <c r="AV243" s="107"/>
      <c r="AW243" s="91" t="n">
        <f aca="false">AU243+AP243</f>
        <v>0</v>
      </c>
      <c r="AY243" s="91" t="n">
        <f aca="false">AK243+AH243+AE243</f>
        <v>0</v>
      </c>
      <c r="AZ243" s="113"/>
      <c r="BA243" s="118" t="n">
        <f aca="false">'EO9904.1'!AW243</f>
        <v>0</v>
      </c>
      <c r="BB243" s="118" t="n">
        <f aca="false">AW243-BA243</f>
        <v>0</v>
      </c>
      <c r="BC243" s="108"/>
      <c r="BD243" s="138" t="n">
        <f aca="false">A243</f>
        <v>44044</v>
      </c>
      <c r="BE243" s="119" t="n">
        <f aca="false">MONTH(BD243)</f>
        <v>8</v>
      </c>
      <c r="BF243" s="139" t="n">
        <f aca="false">VLOOKUP($BE$10:$BE$369,$BS$7:$BU$18,2)</f>
        <v>1109.031</v>
      </c>
      <c r="BG243" s="140" t="n">
        <f aca="false">VLOOKUP($BE$10:$BE$369,$BS$7:$BU$18,3)</f>
        <v>11486.346</v>
      </c>
      <c r="BH243" s="141" t="n">
        <f aca="false">BF243/BG243</f>
        <v>0.096552115006809</v>
      </c>
      <c r="BI243" s="36" t="n">
        <f aca="false">BI231</f>
        <v>0.0991</v>
      </c>
      <c r="BJ243" s="36" t="n">
        <f aca="false">BH243/BI243</f>
        <v>0.974289757889091</v>
      </c>
      <c r="BK243" s="31" t="n">
        <v>2.115</v>
      </c>
      <c r="BL243" s="142" t="n">
        <f aca="false">MAX((BJ243*BK243),BK243)</f>
        <v>2.115</v>
      </c>
    </row>
    <row r="244" customFormat="false" ht="12" hidden="false" customHeight="true" outlineLevel="0" collapsed="false">
      <c r="A244" s="25" t="n">
        <f aca="false">EDATE(A243,1)</f>
        <v>44075</v>
      </c>
      <c r="B244" s="114" t="n">
        <f aca="false">'EO9904.1 floor'!B244</f>
        <v>0</v>
      </c>
      <c r="C244" s="110"/>
      <c r="D244" s="97" t="n">
        <f aca="false">B244+C244</f>
        <v>0</v>
      </c>
      <c r="E244" s="86" t="n">
        <f aca="false">IF(Z244=0,0,IF(AND(Z244=1,$H$3=1),D244*U244,IF($H$3=2,D244,"N/A")))</f>
        <v>0</v>
      </c>
      <c r="F244" s="86" t="n">
        <f aca="false">E244*Y244</f>
        <v>0</v>
      </c>
      <c r="G244" s="98" t="n">
        <f aca="false">VLOOKUP($A244,[1]!Table,MATCH(G$4,[1]!Curves,0))</f>
        <v>5.643</v>
      </c>
      <c r="H244" s="115" t="n">
        <f aca="false">G244</f>
        <v>5.643</v>
      </c>
      <c r="I244" s="116" t="n">
        <f aca="false">BL244</f>
        <v>2.115</v>
      </c>
      <c r="J244" s="98" t="n">
        <f aca="false">VLOOKUP($A244,[1]!Table,MATCH(J$4,[1]!Curves,0))</f>
        <v>0</v>
      </c>
      <c r="K244" s="115" t="n">
        <f aca="false">J244</f>
        <v>0</v>
      </c>
      <c r="L244" s="103" t="n">
        <f aca="false">L243</f>
        <v>0</v>
      </c>
      <c r="M244" s="98" t="n">
        <f aca="false">VLOOKUP($A244,[1]!Table,MATCH(M$4,[1]!Curves,0))</f>
        <v>0</v>
      </c>
      <c r="N244" s="115" t="n">
        <f aca="false">M244</f>
        <v>0</v>
      </c>
      <c r="O244" s="103" t="n">
        <f aca="false">O243</f>
        <v>0</v>
      </c>
      <c r="P244" s="102"/>
      <c r="Q244" s="103" t="n">
        <f aca="false">M244+J244+G244</f>
        <v>5.643</v>
      </c>
      <c r="R244" s="103" t="n">
        <f aca="false">N244+K244+H244</f>
        <v>5.643</v>
      </c>
      <c r="S244" s="103" t="n">
        <f aca="false">O244+L244+I244</f>
        <v>2.115</v>
      </c>
      <c r="T244" s="102"/>
      <c r="U244" s="37" t="n">
        <f aca="false">A245-A244</f>
        <v>30</v>
      </c>
      <c r="V244" s="104" t="n">
        <f aca="false">CHOOSE(F$3,A245+24,A244)</f>
        <v>44075</v>
      </c>
      <c r="W244" s="37" t="n">
        <f aca="false">V244-C$3</f>
        <v>7145</v>
      </c>
      <c r="X244" s="105" t="n">
        <f aca="false">VLOOKUP($A244,[1]!Table,MATCH(X$4,[1]!Curves,0))</f>
        <v>0.064193514966076</v>
      </c>
      <c r="Y244" s="106" t="n">
        <f aca="false">1/(1+CHOOSE(F$3,(X245+($K$3/10000))/2,(X244+($K$3/10000))/2))^(2*W244/365.25)</f>
        <v>0.290538758837361</v>
      </c>
      <c r="Z244" s="37" t="n">
        <f aca="false">IF(AND(mthbeg&lt;=A244,mthend&gt;=A244),1,0)</f>
        <v>0</v>
      </c>
      <c r="AA244" s="37" t="n">
        <f aca="false">U244*Z244</f>
        <v>0</v>
      </c>
      <c r="AC244" s="90" t="n">
        <f aca="false">F244*G244</f>
        <v>0</v>
      </c>
      <c r="AD244" s="90" t="n">
        <f aca="false">$F244*H244</f>
        <v>0</v>
      </c>
      <c r="AE244" s="90" t="n">
        <f aca="false">$F244*I244</f>
        <v>0</v>
      </c>
      <c r="AF244" s="90" t="n">
        <f aca="false">$F244*J244</f>
        <v>0</v>
      </c>
      <c r="AG244" s="90" t="n">
        <f aca="false">$F244*K244</f>
        <v>0</v>
      </c>
      <c r="AH244" s="90" t="n">
        <f aca="false">$F244*L244</f>
        <v>0</v>
      </c>
      <c r="AI244" s="90" t="n">
        <f aca="false">$F244*M244</f>
        <v>0</v>
      </c>
      <c r="AJ244" s="90" t="n">
        <f aca="false">$F244*N244</f>
        <v>0</v>
      </c>
      <c r="AK244" s="90" t="n">
        <f aca="false">F244*O244</f>
        <v>0</v>
      </c>
      <c r="AL244" s="94"/>
      <c r="AM244" s="90" t="n">
        <f aca="false">-CHOOSE($G$3,AC244-AE244,AE244-AC244)</f>
        <v>-0</v>
      </c>
      <c r="AN244" s="90" t="n">
        <f aca="false">-CHOOSE($G$3,AF244-AH244,AH244-AF244)</f>
        <v>-0</v>
      </c>
      <c r="AO244" s="90" t="n">
        <f aca="false">-CHOOSE($G$3,AI244-AL244,AK244-AI244)</f>
        <v>-0</v>
      </c>
      <c r="AP244" s="107" t="n">
        <f aca="false">SUM(AM244:AO244)</f>
        <v>0</v>
      </c>
      <c r="AR244" s="90" t="n">
        <f aca="false">-CHOOSE($G$3,AD244-AC244,AC244-AD244)</f>
        <v>-0</v>
      </c>
      <c r="AS244" s="90" t="n">
        <f aca="false">-CHOOSE($G$3,AG244-AF244,AF244-AG244)</f>
        <v>-0</v>
      </c>
      <c r="AT244" s="90" t="n">
        <f aca="false">-CHOOSE($G$3,AJ244-AI244,AI244-AJ244:AJ245)</f>
        <v>-0</v>
      </c>
      <c r="AU244" s="107" t="n">
        <f aca="false">AR244+AS244+AT244</f>
        <v>-0</v>
      </c>
      <c r="AV244" s="107"/>
      <c r="AW244" s="91" t="n">
        <f aca="false">AU244+AP244</f>
        <v>0</v>
      </c>
      <c r="AY244" s="91" t="n">
        <f aca="false">AK244+AH244+AE244</f>
        <v>0</v>
      </c>
      <c r="AZ244" s="113"/>
      <c r="BA244" s="118" t="n">
        <f aca="false">'EO9904.1'!AW244</f>
        <v>0</v>
      </c>
      <c r="BB244" s="118" t="n">
        <f aca="false">AW244-BA244</f>
        <v>0</v>
      </c>
      <c r="BC244" s="108"/>
      <c r="BD244" s="138" t="n">
        <f aca="false">A244</f>
        <v>44075</v>
      </c>
      <c r="BE244" s="119" t="n">
        <f aca="false">MONTH(BD244)</f>
        <v>9</v>
      </c>
      <c r="BF244" s="139" t="n">
        <f aca="false">VLOOKUP($BE$10:$BE$369,$BS$7:$BU$18,2)</f>
        <v>998.16</v>
      </c>
      <c r="BG244" s="140" t="n">
        <f aca="false">VLOOKUP($BE$10:$BE$369,$BS$7:$BU$18,3)</f>
        <v>10141.4155</v>
      </c>
      <c r="BH244" s="141" t="n">
        <f aca="false">BF244/BG244</f>
        <v>0.0984241302409905</v>
      </c>
      <c r="BI244" s="36" t="n">
        <f aca="false">BI232</f>
        <v>0.1009</v>
      </c>
      <c r="BJ244" s="36" t="n">
        <f aca="false">BH244/BI244</f>
        <v>0.975462143121809</v>
      </c>
      <c r="BK244" s="31" t="n">
        <v>2.115</v>
      </c>
      <c r="BL244" s="142" t="n">
        <f aca="false">MAX((BJ244*BK244),BK244)</f>
        <v>2.115</v>
      </c>
    </row>
    <row r="245" customFormat="false" ht="12" hidden="false" customHeight="true" outlineLevel="0" collapsed="false">
      <c r="A245" s="25" t="n">
        <f aca="false">EDATE(A244,1)</f>
        <v>44105</v>
      </c>
      <c r="B245" s="114" t="n">
        <f aca="false">'EO9904.1 floor'!B245</f>
        <v>0</v>
      </c>
      <c r="C245" s="110"/>
      <c r="D245" s="97" t="n">
        <f aca="false">B245+C245</f>
        <v>0</v>
      </c>
      <c r="E245" s="86" t="n">
        <f aca="false">IF(Z245=0,0,IF(AND(Z245=1,$H$3=1),D245*U245,IF($H$3=2,D245,"N/A")))</f>
        <v>0</v>
      </c>
      <c r="F245" s="86" t="n">
        <f aca="false">E245*Y245</f>
        <v>0</v>
      </c>
      <c r="G245" s="98" t="n">
        <f aca="false">VLOOKUP($A245,[1]!Table,MATCH(G$4,[1]!Curves,0))</f>
        <v>5.673</v>
      </c>
      <c r="H245" s="115" t="n">
        <f aca="false">G245</f>
        <v>5.673</v>
      </c>
      <c r="I245" s="116" t="n">
        <f aca="false">BL245</f>
        <v>2.115</v>
      </c>
      <c r="J245" s="98" t="n">
        <f aca="false">VLOOKUP($A245,[1]!Table,MATCH(J$4,[1]!Curves,0))</f>
        <v>0</v>
      </c>
      <c r="K245" s="115" t="n">
        <f aca="false">J245</f>
        <v>0</v>
      </c>
      <c r="L245" s="103" t="n">
        <f aca="false">L244</f>
        <v>0</v>
      </c>
      <c r="M245" s="98" t="n">
        <f aca="false">VLOOKUP($A245,[1]!Table,MATCH(M$4,[1]!Curves,0))</f>
        <v>0</v>
      </c>
      <c r="N245" s="115" t="n">
        <f aca="false">M245</f>
        <v>0</v>
      </c>
      <c r="O245" s="103" t="n">
        <f aca="false">O244</f>
        <v>0</v>
      </c>
      <c r="P245" s="102"/>
      <c r="Q245" s="103" t="n">
        <f aca="false">M245+J245+G245</f>
        <v>5.673</v>
      </c>
      <c r="R245" s="103" t="n">
        <f aca="false">N245+K245+H245</f>
        <v>5.673</v>
      </c>
      <c r="S245" s="103" t="n">
        <f aca="false">O245+L245+I245</f>
        <v>2.115</v>
      </c>
      <c r="T245" s="102"/>
      <c r="U245" s="37" t="n">
        <f aca="false">A246-A245</f>
        <v>31</v>
      </c>
      <c r="V245" s="104" t="n">
        <f aca="false">CHOOSE(F$3,A246+24,A245)</f>
        <v>44105</v>
      </c>
      <c r="W245" s="37" t="n">
        <f aca="false">V245-C$3</f>
        <v>7175</v>
      </c>
      <c r="X245" s="105" t="n">
        <f aca="false">VLOOKUP($A245,[1]!Table,MATCH(X$4,[1]!Curves,0))</f>
        <v>0.064221372580053</v>
      </c>
      <c r="Y245" s="106" t="n">
        <f aca="false">1/(1+CHOOSE(F$3,(X246+($K$3/10000))/2,(X245+($K$3/10000))/2))^(2*W245/365.25)</f>
        <v>0.288881639788493</v>
      </c>
      <c r="Z245" s="37" t="n">
        <f aca="false">IF(AND(mthbeg&lt;=A245,mthend&gt;=A245),1,0)</f>
        <v>0</v>
      </c>
      <c r="AA245" s="37" t="n">
        <f aca="false">U245*Z245</f>
        <v>0</v>
      </c>
      <c r="AC245" s="90" t="n">
        <f aca="false">F245*G245</f>
        <v>0</v>
      </c>
      <c r="AD245" s="90" t="n">
        <f aca="false">$F245*H245</f>
        <v>0</v>
      </c>
      <c r="AE245" s="90" t="n">
        <f aca="false">$F245*I245</f>
        <v>0</v>
      </c>
      <c r="AF245" s="90" t="n">
        <f aca="false">$F245*J245</f>
        <v>0</v>
      </c>
      <c r="AG245" s="90" t="n">
        <f aca="false">$F245*K245</f>
        <v>0</v>
      </c>
      <c r="AH245" s="90" t="n">
        <f aca="false">$F245*L245</f>
        <v>0</v>
      </c>
      <c r="AI245" s="90" t="n">
        <f aca="false">$F245*M245</f>
        <v>0</v>
      </c>
      <c r="AJ245" s="90" t="n">
        <f aca="false">$F245*N245</f>
        <v>0</v>
      </c>
      <c r="AK245" s="90" t="n">
        <f aca="false">F245*O245</f>
        <v>0</v>
      </c>
      <c r="AL245" s="94"/>
      <c r="AM245" s="90" t="n">
        <f aca="false">-CHOOSE($G$3,AC245-AE245,AE245-AC245)</f>
        <v>-0</v>
      </c>
      <c r="AN245" s="90" t="n">
        <f aca="false">-CHOOSE($G$3,AF245-AH245,AH245-AF245)</f>
        <v>-0</v>
      </c>
      <c r="AO245" s="90" t="n">
        <f aca="false">-CHOOSE($G$3,AI245-AL245,AK245-AI245)</f>
        <v>-0</v>
      </c>
      <c r="AP245" s="107" t="n">
        <f aca="false">SUM(AM245:AO245)</f>
        <v>0</v>
      </c>
      <c r="AR245" s="90" t="n">
        <f aca="false">-CHOOSE($G$3,AD245-AC245,AC245-AD245)</f>
        <v>-0</v>
      </c>
      <c r="AS245" s="90" t="n">
        <f aca="false">-CHOOSE($G$3,AG245-AF245,AF245-AG245)</f>
        <v>-0</v>
      </c>
      <c r="AT245" s="90" t="n">
        <f aca="false">-CHOOSE($G$3,AJ245-AI245,AI245-AJ245:AJ246)</f>
        <v>-0</v>
      </c>
      <c r="AU245" s="107" t="n">
        <f aca="false">AR245+AS245+AT245</f>
        <v>-0</v>
      </c>
      <c r="AV245" s="107"/>
      <c r="AW245" s="91" t="n">
        <f aca="false">AU245+AP245</f>
        <v>0</v>
      </c>
      <c r="AY245" s="91" t="n">
        <f aca="false">AK245+AH245+AE245</f>
        <v>0</v>
      </c>
      <c r="AZ245" s="113"/>
      <c r="BA245" s="118" t="n">
        <f aca="false">'EO9904.1'!AW245</f>
        <v>0</v>
      </c>
      <c r="BB245" s="118" t="n">
        <f aca="false">AW245-BA245</f>
        <v>0</v>
      </c>
      <c r="BC245" s="108"/>
      <c r="BD245" s="138" t="n">
        <f aca="false">A245</f>
        <v>44105</v>
      </c>
      <c r="BE245" s="119" t="n">
        <f aca="false">MONTH(BD245)</f>
        <v>10</v>
      </c>
      <c r="BF245" s="139" t="n">
        <f aca="false">VLOOKUP($BE$10:$BE$369,$BS$7:$BU$18,2)</f>
        <v>697.9385</v>
      </c>
      <c r="BG245" s="140" t="n">
        <f aca="false">VLOOKUP($BE$10:$BE$369,$BS$7:$BU$18,3)</f>
        <v>9529.3095</v>
      </c>
      <c r="BH245" s="141" t="n">
        <f aca="false">BF245/BG245</f>
        <v>0.0732412458636169</v>
      </c>
      <c r="BI245" s="36" t="n">
        <f aca="false">BI233</f>
        <v>0.1035</v>
      </c>
      <c r="BJ245" s="36" t="n">
        <f aca="false">BH245/BI245</f>
        <v>0.707644887571178</v>
      </c>
      <c r="BK245" s="31" t="n">
        <v>2.115</v>
      </c>
      <c r="BL245" s="142" t="n">
        <f aca="false">MAX((BJ245*BK245),BK245)</f>
        <v>2.115</v>
      </c>
    </row>
    <row r="246" customFormat="false" ht="12" hidden="false" customHeight="true" outlineLevel="0" collapsed="false">
      <c r="A246" s="25" t="n">
        <f aca="false">EDATE(A245,1)</f>
        <v>44136</v>
      </c>
      <c r="B246" s="114" t="n">
        <f aca="false">'EO9904.1 floor'!B246</f>
        <v>0</v>
      </c>
      <c r="C246" s="110"/>
      <c r="D246" s="97" t="n">
        <f aca="false">B246+C246</f>
        <v>0</v>
      </c>
      <c r="E246" s="86" t="n">
        <f aca="false">IF(Z246=0,0,IF(AND(Z246=1,$H$3=1),D246*U246,IF($H$3=2,D246,"N/A")))</f>
        <v>0</v>
      </c>
      <c r="F246" s="86" t="n">
        <f aca="false">E246*Y246</f>
        <v>0</v>
      </c>
      <c r="G246" s="98" t="n">
        <f aca="false">VLOOKUP($A246,[1]!Table,MATCH(G$4,[1]!Curves,0))</f>
        <v>5.813</v>
      </c>
      <c r="H246" s="115" t="n">
        <f aca="false">G246</f>
        <v>5.813</v>
      </c>
      <c r="I246" s="116" t="n">
        <f aca="false">BL246</f>
        <v>2.115</v>
      </c>
      <c r="J246" s="98" t="n">
        <f aca="false">VLOOKUP($A246,[1]!Table,MATCH(J$4,[1]!Curves,0))</f>
        <v>0</v>
      </c>
      <c r="K246" s="115" t="n">
        <f aca="false">J246</f>
        <v>0</v>
      </c>
      <c r="L246" s="103" t="n">
        <f aca="false">L245</f>
        <v>0</v>
      </c>
      <c r="M246" s="98" t="n">
        <f aca="false">VLOOKUP($A246,[1]!Table,MATCH(M$4,[1]!Curves,0))</f>
        <v>0</v>
      </c>
      <c r="N246" s="115" t="n">
        <f aca="false">M246</f>
        <v>0</v>
      </c>
      <c r="O246" s="103" t="n">
        <f aca="false">O245</f>
        <v>0</v>
      </c>
      <c r="P246" s="102"/>
      <c r="Q246" s="103" t="n">
        <f aca="false">M246+J246+G246</f>
        <v>5.813</v>
      </c>
      <c r="R246" s="103" t="n">
        <f aca="false">N246+K246+H246</f>
        <v>5.813</v>
      </c>
      <c r="S246" s="103" t="n">
        <f aca="false">O246+L246+I246</f>
        <v>2.115</v>
      </c>
      <c r="T246" s="102"/>
      <c r="U246" s="37" t="n">
        <f aca="false">A247-A246</f>
        <v>30</v>
      </c>
      <c r="V246" s="104" t="n">
        <f aca="false">CHOOSE(F$3,A247+24,A246)</f>
        <v>44136</v>
      </c>
      <c r="W246" s="37" t="n">
        <f aca="false">V246-C$3</f>
        <v>7206</v>
      </c>
      <c r="X246" s="105" t="n">
        <f aca="false">VLOOKUP($A246,[1]!Table,MATCH(X$4,[1]!Curves,0))</f>
        <v>0.064250158781433</v>
      </c>
      <c r="Y246" s="106" t="n">
        <f aca="false">1/(1+CHOOSE(F$3,(X247+($K$3/10000))/2,(X246+($K$3/10000))/2))^(2*W246/365.25)</f>
        <v>0.287177876678687</v>
      </c>
      <c r="Z246" s="37" t="n">
        <f aca="false">IF(AND(mthbeg&lt;=A246,mthend&gt;=A246),1,0)</f>
        <v>0</v>
      </c>
      <c r="AA246" s="37" t="n">
        <f aca="false">U246*Z246</f>
        <v>0</v>
      </c>
      <c r="AC246" s="90" t="n">
        <f aca="false">F246*G246</f>
        <v>0</v>
      </c>
      <c r="AD246" s="90" t="n">
        <f aca="false">$F246*H246</f>
        <v>0</v>
      </c>
      <c r="AE246" s="90" t="n">
        <f aca="false">$F246*I246</f>
        <v>0</v>
      </c>
      <c r="AF246" s="90" t="n">
        <f aca="false">$F246*J246</f>
        <v>0</v>
      </c>
      <c r="AG246" s="90" t="n">
        <f aca="false">$F246*K246</f>
        <v>0</v>
      </c>
      <c r="AH246" s="90" t="n">
        <f aca="false">$F246*L246</f>
        <v>0</v>
      </c>
      <c r="AI246" s="90" t="n">
        <f aca="false">$F246*M246</f>
        <v>0</v>
      </c>
      <c r="AJ246" s="90" t="n">
        <f aca="false">$F246*N246</f>
        <v>0</v>
      </c>
      <c r="AK246" s="90" t="n">
        <f aca="false">F246*O246</f>
        <v>0</v>
      </c>
      <c r="AL246" s="94"/>
      <c r="AM246" s="90" t="n">
        <f aca="false">-CHOOSE($G$3,AC246-AE246,AE246-AC246)</f>
        <v>-0</v>
      </c>
      <c r="AN246" s="90" t="n">
        <f aca="false">-CHOOSE($G$3,AF246-AH246,AH246-AF246)</f>
        <v>-0</v>
      </c>
      <c r="AO246" s="90" t="n">
        <f aca="false">-CHOOSE($G$3,AI246-AL246,AK246-AI246)</f>
        <v>-0</v>
      </c>
      <c r="AP246" s="107" t="n">
        <f aca="false">SUM(AM246:AO246)</f>
        <v>0</v>
      </c>
      <c r="AR246" s="90" t="n">
        <f aca="false">-CHOOSE($G$3,AD246-AC246,AC246-AD246)</f>
        <v>-0</v>
      </c>
      <c r="AS246" s="90" t="n">
        <f aca="false">-CHOOSE($G$3,AG246-AF246,AF246-AG246)</f>
        <v>-0</v>
      </c>
      <c r="AT246" s="90" t="n">
        <f aca="false">-CHOOSE($G$3,AJ246-AI246,AI246-AJ246:AJ247)</f>
        <v>-0</v>
      </c>
      <c r="AU246" s="107" t="n">
        <f aca="false">AR246+AS246+AT246</f>
        <v>-0</v>
      </c>
      <c r="AV246" s="107"/>
      <c r="AW246" s="91" t="n">
        <f aca="false">AU246+AP246</f>
        <v>0</v>
      </c>
      <c r="AY246" s="91" t="n">
        <f aca="false">AK246+AH246+AE246</f>
        <v>0</v>
      </c>
      <c r="AZ246" s="113"/>
      <c r="BA246" s="118" t="n">
        <f aca="false">'EO9904.1'!AW246</f>
        <v>0</v>
      </c>
      <c r="BB246" s="118" t="n">
        <f aca="false">AW246-BA246</f>
        <v>0</v>
      </c>
      <c r="BC246" s="108"/>
      <c r="BD246" s="138" t="n">
        <f aca="false">A246</f>
        <v>44136</v>
      </c>
      <c r="BE246" s="119" t="n">
        <f aca="false">MONTH(BD246)</f>
        <v>11</v>
      </c>
      <c r="BF246" s="139" t="n">
        <f aca="false">VLOOKUP($BE$10:$BE$369,$BS$7:$BU$18,2)</f>
        <v>632.9505</v>
      </c>
      <c r="BG246" s="140" t="n">
        <f aca="false">VLOOKUP($BE$10:$BE$369,$BS$7:$BU$18,3)</f>
        <v>8729.326</v>
      </c>
      <c r="BH246" s="141" t="n">
        <f aca="false">BF246/BG246</f>
        <v>0.0725085189853146</v>
      </c>
      <c r="BI246" s="36" t="n">
        <f aca="false">BI234</f>
        <v>0.0778</v>
      </c>
      <c r="BJ246" s="36" t="n">
        <f aca="false">BH246/BI246</f>
        <v>0.931986105209699</v>
      </c>
      <c r="BK246" s="31" t="n">
        <v>2.115</v>
      </c>
      <c r="BL246" s="142" t="n">
        <f aca="false">MAX((BJ246*BK246),BK246)</f>
        <v>2.115</v>
      </c>
    </row>
    <row r="247" customFormat="false" ht="12" hidden="false" customHeight="true" outlineLevel="0" collapsed="false">
      <c r="A247" s="25" t="n">
        <f aca="false">EDATE(A246,1)</f>
        <v>44166</v>
      </c>
      <c r="B247" s="114" t="n">
        <f aca="false">'EO9904.1 floor'!B247</f>
        <v>0</v>
      </c>
      <c r="C247" s="110"/>
      <c r="D247" s="97" t="n">
        <f aca="false">B247+C247</f>
        <v>0</v>
      </c>
      <c r="E247" s="86" t="n">
        <f aca="false">IF(Z247=0,0,IF(AND(Z247=1,$H$3=1),D247*U247,IF($H$3=2,D247,"N/A")))</f>
        <v>0</v>
      </c>
      <c r="F247" s="86" t="n">
        <f aca="false">E247*Y247</f>
        <v>0</v>
      </c>
      <c r="G247" s="98" t="n">
        <f aca="false">VLOOKUP($A247,[1]!Table,MATCH(G$4,[1]!Curves,0))</f>
        <v>5.953</v>
      </c>
      <c r="H247" s="115" t="n">
        <f aca="false">G247</f>
        <v>5.953</v>
      </c>
      <c r="I247" s="116" t="n">
        <f aca="false">BL247</f>
        <v>2.115</v>
      </c>
      <c r="J247" s="98" t="n">
        <f aca="false">VLOOKUP($A247,[1]!Table,MATCH(J$4,[1]!Curves,0))</f>
        <v>0</v>
      </c>
      <c r="K247" s="115" t="n">
        <f aca="false">J247</f>
        <v>0</v>
      </c>
      <c r="L247" s="103" t="n">
        <f aca="false">L246</f>
        <v>0</v>
      </c>
      <c r="M247" s="98" t="n">
        <f aca="false">VLOOKUP($A247,[1]!Table,MATCH(M$4,[1]!Curves,0))</f>
        <v>0</v>
      </c>
      <c r="N247" s="115" t="n">
        <f aca="false">M247</f>
        <v>0</v>
      </c>
      <c r="O247" s="103" t="n">
        <f aca="false">O246</f>
        <v>0</v>
      </c>
      <c r="P247" s="102"/>
      <c r="Q247" s="103" t="n">
        <f aca="false">M247+J247+G247</f>
        <v>5.953</v>
      </c>
      <c r="R247" s="103" t="n">
        <f aca="false">N247+K247+H247</f>
        <v>5.953</v>
      </c>
      <c r="S247" s="103" t="n">
        <f aca="false">O247+L247+I247</f>
        <v>2.115</v>
      </c>
      <c r="T247" s="102"/>
      <c r="U247" s="37" t="n">
        <f aca="false">A248-A247</f>
        <v>31</v>
      </c>
      <c r="V247" s="104" t="n">
        <f aca="false">CHOOSE(F$3,A248+24,A247)</f>
        <v>44166</v>
      </c>
      <c r="W247" s="37" t="n">
        <f aca="false">V247-C$3</f>
        <v>7236</v>
      </c>
      <c r="X247" s="105" t="n">
        <f aca="false">VLOOKUP($A247,[1]!Table,MATCH(X$4,[1]!Curves,0))</f>
        <v>0.064278016395933</v>
      </c>
      <c r="Y247" s="106" t="n">
        <f aca="false">1/(1+CHOOSE(F$3,(X248+($K$3/10000))/2,(X247+($K$3/10000))/2))^(2*W247/365.25)</f>
        <v>0.285537356702586</v>
      </c>
      <c r="Z247" s="37" t="n">
        <f aca="false">IF(AND(mthbeg&lt;=A247,mthend&gt;=A247),1,0)</f>
        <v>0</v>
      </c>
      <c r="AA247" s="37" t="n">
        <f aca="false">U247*Z247</f>
        <v>0</v>
      </c>
      <c r="AC247" s="90" t="n">
        <f aca="false">F247*G247</f>
        <v>0</v>
      </c>
      <c r="AD247" s="90" t="n">
        <f aca="false">$F247*H247</f>
        <v>0</v>
      </c>
      <c r="AE247" s="90" t="n">
        <f aca="false">$F247*I247</f>
        <v>0</v>
      </c>
      <c r="AF247" s="90" t="n">
        <f aca="false">$F247*J247</f>
        <v>0</v>
      </c>
      <c r="AG247" s="90" t="n">
        <f aca="false">$F247*K247</f>
        <v>0</v>
      </c>
      <c r="AH247" s="90" t="n">
        <f aca="false">$F247*L247</f>
        <v>0</v>
      </c>
      <c r="AI247" s="90" t="n">
        <f aca="false">$F247*M247</f>
        <v>0</v>
      </c>
      <c r="AJ247" s="90" t="n">
        <f aca="false">$F247*N247</f>
        <v>0</v>
      </c>
      <c r="AK247" s="90" t="n">
        <f aca="false">F247*O247</f>
        <v>0</v>
      </c>
      <c r="AL247" s="94"/>
      <c r="AM247" s="90" t="n">
        <f aca="false">-CHOOSE($G$3,AC247-AE247,AE247-AC247)</f>
        <v>-0</v>
      </c>
      <c r="AN247" s="90" t="n">
        <f aca="false">-CHOOSE($G$3,AF247-AH247,AH247-AF247)</f>
        <v>-0</v>
      </c>
      <c r="AO247" s="90" t="n">
        <f aca="false">-CHOOSE($G$3,AI247-AL247,AK247-AI247)</f>
        <v>-0</v>
      </c>
      <c r="AP247" s="107" t="n">
        <f aca="false">SUM(AM247:AO247)</f>
        <v>0</v>
      </c>
      <c r="AR247" s="90" t="n">
        <f aca="false">-CHOOSE($G$3,AD247-AC247,AC247-AD247)</f>
        <v>-0</v>
      </c>
      <c r="AS247" s="90" t="n">
        <f aca="false">-CHOOSE($G$3,AG247-AF247,AF247-AG247)</f>
        <v>-0</v>
      </c>
      <c r="AT247" s="90" t="n">
        <f aca="false">-CHOOSE($G$3,AJ247-AI247,AI247-AJ247:AJ248)</f>
        <v>-0</v>
      </c>
      <c r="AU247" s="107" t="n">
        <f aca="false">AR247+AS247+AT247</f>
        <v>-0</v>
      </c>
      <c r="AV247" s="107"/>
      <c r="AW247" s="91" t="n">
        <f aca="false">AU247+AP247</f>
        <v>0</v>
      </c>
      <c r="AY247" s="91" t="n">
        <f aca="false">AK247+AH247+AE247</f>
        <v>0</v>
      </c>
      <c r="AZ247" s="113"/>
      <c r="BA247" s="118" t="n">
        <f aca="false">'EO9904.1'!AW247</f>
        <v>0</v>
      </c>
      <c r="BB247" s="118" t="n">
        <f aca="false">AW247-BA247</f>
        <v>0</v>
      </c>
      <c r="BC247" s="108"/>
      <c r="BD247" s="138" t="n">
        <f aca="false">A247</f>
        <v>44166</v>
      </c>
      <c r="BE247" s="119" t="n">
        <f aca="false">MONTH(BD247)</f>
        <v>12</v>
      </c>
      <c r="BF247" s="139" t="n">
        <f aca="false">VLOOKUP($BE$10:$BE$369,$BS$7:$BU$18,2)</f>
        <v>668.964</v>
      </c>
      <c r="BG247" s="140" t="n">
        <f aca="false">VLOOKUP($BE$10:$BE$369,$BS$7:$BU$18,3)</f>
        <v>9251.2415</v>
      </c>
      <c r="BH247" s="141" t="n">
        <f aca="false">BF247/BG247</f>
        <v>0.0723107271602411</v>
      </c>
      <c r="BI247" s="36" t="n">
        <f aca="false">BI235</f>
        <v>0.0779</v>
      </c>
      <c r="BJ247" s="36" t="n">
        <f aca="false">BH247/BI247</f>
        <v>0.928250669579475</v>
      </c>
      <c r="BK247" s="31" t="n">
        <v>2.115</v>
      </c>
      <c r="BL247" s="142" t="n">
        <f aca="false">MAX((BJ247*BK247),BK247)</f>
        <v>2.115</v>
      </c>
    </row>
    <row r="248" customFormat="false" ht="12" hidden="false" customHeight="true" outlineLevel="0" collapsed="false">
      <c r="A248" s="25" t="n">
        <f aca="false">EDATE(A247,1)</f>
        <v>44197</v>
      </c>
      <c r="B248" s="114" t="n">
        <f aca="false">'EO9904.1 floor'!B248</f>
        <v>0</v>
      </c>
      <c r="C248" s="110"/>
      <c r="D248" s="97" t="n">
        <f aca="false">B248+C248</f>
        <v>0</v>
      </c>
      <c r="E248" s="86" t="n">
        <f aca="false">IF(Z248=0,0,IF(AND(Z248=1,$H$3=1),D248*U248,IF($H$3=2,D248,"N/A")))</f>
        <v>0</v>
      </c>
      <c r="F248" s="86" t="n">
        <f aca="false">E248*Y248</f>
        <v>0</v>
      </c>
      <c r="G248" s="98" t="n">
        <f aca="false">VLOOKUP($A248,[1]!Table,MATCH(G$4,[1]!Curves,0))</f>
        <v>6.058</v>
      </c>
      <c r="H248" s="115" t="n">
        <f aca="false">G248</f>
        <v>6.058</v>
      </c>
      <c r="I248" s="116" t="n">
        <f aca="false">BL248</f>
        <v>2.115</v>
      </c>
      <c r="J248" s="98" t="n">
        <f aca="false">VLOOKUP($A248,[1]!Table,MATCH(J$4,[1]!Curves,0))</f>
        <v>0</v>
      </c>
      <c r="K248" s="115" t="n">
        <f aca="false">J248</f>
        <v>0</v>
      </c>
      <c r="L248" s="103" t="n">
        <f aca="false">L247</f>
        <v>0</v>
      </c>
      <c r="M248" s="98" t="n">
        <f aca="false">VLOOKUP($A248,[1]!Table,MATCH(M$4,[1]!Curves,0))</f>
        <v>0</v>
      </c>
      <c r="N248" s="115" t="n">
        <f aca="false">M248</f>
        <v>0</v>
      </c>
      <c r="O248" s="103" t="n">
        <f aca="false">O247</f>
        <v>0</v>
      </c>
      <c r="P248" s="102"/>
      <c r="Q248" s="103" t="n">
        <f aca="false">M248+J248+G248</f>
        <v>6.058</v>
      </c>
      <c r="R248" s="103" t="n">
        <f aca="false">N248+K248+H248</f>
        <v>6.058</v>
      </c>
      <c r="S248" s="103" t="n">
        <f aca="false">O248+L248+I248</f>
        <v>2.115</v>
      </c>
      <c r="T248" s="102"/>
      <c r="U248" s="37" t="n">
        <f aca="false">A249-A248</f>
        <v>31</v>
      </c>
      <c r="V248" s="104" t="n">
        <f aca="false">CHOOSE(F$3,A249+24,A248)</f>
        <v>44197</v>
      </c>
      <c r="W248" s="37" t="n">
        <f aca="false">V248-C$3</f>
        <v>7267</v>
      </c>
      <c r="X248" s="105" t="n">
        <f aca="false">VLOOKUP($A248,[1]!Table,MATCH(X$4,[1]!Curves,0))</f>
        <v>0.064306802597854</v>
      </c>
      <c r="Y248" s="106" t="n">
        <f aca="false">1/(1+CHOOSE(F$3,(X249+($K$3/10000))/2,(X248+($K$3/10000))/2))^(2*W248/365.25)</f>
        <v>0.283850677462702</v>
      </c>
      <c r="Z248" s="37" t="n">
        <f aca="false">IF(AND(mthbeg&lt;=A248,mthend&gt;=A248),1,0)</f>
        <v>0</v>
      </c>
      <c r="AA248" s="37" t="n">
        <f aca="false">U248*Z248</f>
        <v>0</v>
      </c>
      <c r="AC248" s="90" t="n">
        <f aca="false">F248*G248</f>
        <v>0</v>
      </c>
      <c r="AD248" s="90" t="n">
        <f aca="false">$F248*H248</f>
        <v>0</v>
      </c>
      <c r="AE248" s="90" t="n">
        <f aca="false">$F248*I248</f>
        <v>0</v>
      </c>
      <c r="AF248" s="90" t="n">
        <f aca="false">$F248*J248</f>
        <v>0</v>
      </c>
      <c r="AG248" s="90" t="n">
        <f aca="false">$F248*K248</f>
        <v>0</v>
      </c>
      <c r="AH248" s="90" t="n">
        <f aca="false">$F248*L248</f>
        <v>0</v>
      </c>
      <c r="AI248" s="90" t="n">
        <f aca="false">$F248*M248</f>
        <v>0</v>
      </c>
      <c r="AJ248" s="90" t="n">
        <f aca="false">$F248*N248</f>
        <v>0</v>
      </c>
      <c r="AK248" s="90" t="n">
        <f aca="false">F248*O248</f>
        <v>0</v>
      </c>
      <c r="AL248" s="94"/>
      <c r="AM248" s="90" t="n">
        <f aca="false">-CHOOSE($G$3,AC248-AE248,AE248-AC248)</f>
        <v>-0</v>
      </c>
      <c r="AN248" s="90" t="n">
        <f aca="false">-CHOOSE($G$3,AF248-AH248,AH248-AF248)</f>
        <v>-0</v>
      </c>
      <c r="AO248" s="90" t="n">
        <f aca="false">-CHOOSE($G$3,AI248-AL248,AK248-AI248)</f>
        <v>-0</v>
      </c>
      <c r="AP248" s="107" t="n">
        <f aca="false">SUM(AM248:AO248)</f>
        <v>0</v>
      </c>
      <c r="AR248" s="90" t="n">
        <f aca="false">-CHOOSE($G$3,AD248-AC248,AC248-AD248)</f>
        <v>-0</v>
      </c>
      <c r="AS248" s="90" t="n">
        <f aca="false">-CHOOSE($G$3,AG248-AF248,AF248-AG248)</f>
        <v>-0</v>
      </c>
      <c r="AT248" s="90" t="n">
        <f aca="false">-CHOOSE($G$3,AJ248-AI248,AI248-AJ248:AJ249)</f>
        <v>-0</v>
      </c>
      <c r="AU248" s="107" t="n">
        <f aca="false">AR248+AS248+AT248</f>
        <v>-0</v>
      </c>
      <c r="AV248" s="107"/>
      <c r="AW248" s="91" t="n">
        <f aca="false">AU248+AP248</f>
        <v>0</v>
      </c>
      <c r="AY248" s="91" t="n">
        <f aca="false">AK248+AH248+AE248</f>
        <v>0</v>
      </c>
      <c r="AZ248" s="113"/>
      <c r="BA248" s="118" t="n">
        <f aca="false">'EO9904.1'!AW248</f>
        <v>0</v>
      </c>
      <c r="BB248" s="118" t="n">
        <f aca="false">AW248-BA248</f>
        <v>0</v>
      </c>
      <c r="BC248" s="108"/>
      <c r="BD248" s="138" t="n">
        <f aca="false">A248</f>
        <v>44197</v>
      </c>
      <c r="BE248" s="119" t="n">
        <f aca="false">MONTH(BD248)</f>
        <v>1</v>
      </c>
      <c r="BF248" s="139" t="n">
        <f aca="false">VLOOKUP($BE$10:$BE$369,$BS$7:$BU$18,2)</f>
        <v>682.4905</v>
      </c>
      <c r="BG248" s="140" t="n">
        <f aca="false">VLOOKUP($BE$10:$BE$369,$BS$7:$BU$18,3)</f>
        <v>9457.078</v>
      </c>
      <c r="BH248" s="141" t="n">
        <f aca="false">BF248/BG248</f>
        <v>0.0721671641071375</v>
      </c>
      <c r="BI248" s="36" t="n">
        <f aca="false">BI236</f>
        <v>0.0779</v>
      </c>
      <c r="BJ248" s="36" t="n">
        <f aca="false">BH248/BI248</f>
        <v>0.926407754905488</v>
      </c>
      <c r="BK248" s="31" t="n">
        <v>2.115</v>
      </c>
      <c r="BL248" s="142" t="n">
        <f aca="false">MAX((BJ248*BK248),BK248)</f>
        <v>2.115</v>
      </c>
    </row>
    <row r="249" customFormat="false" ht="12" hidden="false" customHeight="true" outlineLevel="0" collapsed="false">
      <c r="A249" s="25" t="n">
        <f aca="false">EDATE(A248,1)</f>
        <v>44228</v>
      </c>
      <c r="B249" s="114" t="n">
        <f aca="false">'EO9904.1 floor'!B249</f>
        <v>0</v>
      </c>
      <c r="C249" s="110"/>
      <c r="D249" s="97" t="n">
        <f aca="false">B249+C249</f>
        <v>0</v>
      </c>
      <c r="E249" s="86" t="n">
        <f aca="false">IF(Z249=0,0,IF(AND(Z249=1,$H$3=1),D249*U249,IF($H$3=2,D249,"N/A")))</f>
        <v>0</v>
      </c>
      <c r="F249" s="86" t="n">
        <f aca="false">E249*Y249</f>
        <v>0</v>
      </c>
      <c r="G249" s="98" t="n">
        <f aca="false">VLOOKUP($A249,[1]!Table,MATCH(G$4,[1]!Curves,0))</f>
        <v>5.938</v>
      </c>
      <c r="H249" s="115" t="n">
        <f aca="false">G249</f>
        <v>5.938</v>
      </c>
      <c r="I249" s="116" t="n">
        <f aca="false">BL249</f>
        <v>2.26151966918453</v>
      </c>
      <c r="J249" s="98" t="n">
        <f aca="false">VLOOKUP($A249,[1]!Table,MATCH(J$4,[1]!Curves,0))</f>
        <v>0</v>
      </c>
      <c r="K249" s="115" t="n">
        <f aca="false">J249</f>
        <v>0</v>
      </c>
      <c r="L249" s="103" t="n">
        <f aca="false">L248</f>
        <v>0</v>
      </c>
      <c r="M249" s="98" t="n">
        <f aca="false">VLOOKUP($A249,[1]!Table,MATCH(M$4,[1]!Curves,0))</f>
        <v>0</v>
      </c>
      <c r="N249" s="115" t="n">
        <f aca="false">M249</f>
        <v>0</v>
      </c>
      <c r="O249" s="103" t="n">
        <f aca="false">O248</f>
        <v>0</v>
      </c>
      <c r="P249" s="102"/>
      <c r="Q249" s="103" t="n">
        <f aca="false">M249+J249+G249</f>
        <v>5.938</v>
      </c>
      <c r="R249" s="103" t="n">
        <f aca="false">N249+K249+H249</f>
        <v>5.938</v>
      </c>
      <c r="S249" s="103" t="n">
        <f aca="false">O249+L249+I249</f>
        <v>2.26151966918453</v>
      </c>
      <c r="T249" s="102"/>
      <c r="U249" s="37" t="n">
        <f aca="false">A250-A249</f>
        <v>28</v>
      </c>
      <c r="V249" s="104" t="n">
        <f aca="false">CHOOSE(F$3,A250+24,A249)</f>
        <v>44228</v>
      </c>
      <c r="W249" s="37" t="n">
        <f aca="false">V249-C$3</f>
        <v>7298</v>
      </c>
      <c r="X249" s="105" t="n">
        <f aca="false">VLOOKUP($A249,[1]!Table,MATCH(X$4,[1]!Curves,0))</f>
        <v>0.06433558880005</v>
      </c>
      <c r="Y249" s="106" t="n">
        <f aca="false">1/(1+CHOOSE(F$3,(X250+($K$3/10000))/2,(X249+($K$3/10000))/2))^(2*W249/365.25)</f>
        <v>0.282172627829104</v>
      </c>
      <c r="Z249" s="37" t="n">
        <f aca="false">IF(AND(mthbeg&lt;=A249,mthend&gt;=A249),1,0)</f>
        <v>0</v>
      </c>
      <c r="AA249" s="37" t="n">
        <f aca="false">U249*Z249</f>
        <v>0</v>
      </c>
      <c r="AC249" s="90" t="n">
        <f aca="false">F249*G249</f>
        <v>0</v>
      </c>
      <c r="AD249" s="90" t="n">
        <f aca="false">$F249*H249</f>
        <v>0</v>
      </c>
      <c r="AE249" s="90" t="n">
        <f aca="false">$F249*I249</f>
        <v>0</v>
      </c>
      <c r="AF249" s="90" t="n">
        <f aca="false">$F249*J249</f>
        <v>0</v>
      </c>
      <c r="AG249" s="90" t="n">
        <f aca="false">$F249*K249</f>
        <v>0</v>
      </c>
      <c r="AH249" s="90" t="n">
        <f aca="false">$F249*L249</f>
        <v>0</v>
      </c>
      <c r="AI249" s="90" t="n">
        <f aca="false">$F249*M249</f>
        <v>0</v>
      </c>
      <c r="AJ249" s="90" t="n">
        <f aca="false">$F249*N249</f>
        <v>0</v>
      </c>
      <c r="AK249" s="90" t="n">
        <f aca="false">F249*O249</f>
        <v>0</v>
      </c>
      <c r="AL249" s="94"/>
      <c r="AM249" s="90" t="n">
        <f aca="false">-CHOOSE($G$3,AC249-AE249,AE249-AC249)</f>
        <v>-0</v>
      </c>
      <c r="AN249" s="90" t="n">
        <f aca="false">-CHOOSE($G$3,AF249-AH249,AH249-AF249)</f>
        <v>-0</v>
      </c>
      <c r="AO249" s="90" t="n">
        <f aca="false">-CHOOSE($G$3,AI249-AL249,AK249-AI249)</f>
        <v>-0</v>
      </c>
      <c r="AP249" s="107" t="n">
        <f aca="false">SUM(AM249:AO249)</f>
        <v>0</v>
      </c>
      <c r="AR249" s="90" t="n">
        <f aca="false">-CHOOSE($G$3,AD249-AC249,AC249-AD249)</f>
        <v>-0</v>
      </c>
      <c r="AS249" s="90" t="n">
        <f aca="false">-CHOOSE($G$3,AG249-AF249,AF249-AG249)</f>
        <v>-0</v>
      </c>
      <c r="AT249" s="90" t="n">
        <f aca="false">-CHOOSE($G$3,AJ249-AI249,AI249-AJ249:AJ250)</f>
        <v>-0</v>
      </c>
      <c r="AU249" s="107" t="n">
        <f aca="false">AR249+AS249+AT249</f>
        <v>-0</v>
      </c>
      <c r="AV249" s="107"/>
      <c r="AW249" s="91" t="n">
        <f aca="false">AU249+AP249</f>
        <v>0</v>
      </c>
      <c r="AY249" s="91" t="n">
        <f aca="false">AK249+AH249+AE249</f>
        <v>0</v>
      </c>
      <c r="AZ249" s="113"/>
      <c r="BA249" s="118" t="n">
        <f aca="false">'EO9904.1'!AW249</f>
        <v>0</v>
      </c>
      <c r="BB249" s="118" t="n">
        <f aca="false">AW249-BA249</f>
        <v>0</v>
      </c>
      <c r="BC249" s="108"/>
      <c r="BD249" s="138" t="n">
        <f aca="false">A249</f>
        <v>44228</v>
      </c>
      <c r="BE249" s="119" t="n">
        <f aca="false">MONTH(BD249)</f>
        <v>2</v>
      </c>
      <c r="BF249" s="139" t="n">
        <f aca="false">VLOOKUP($BE$10:$BE$369,$BS$7:$BU$18,2)</f>
        <v>627.083</v>
      </c>
      <c r="BG249" s="140" t="n">
        <f aca="false">VLOOKUP($BE$10:$BE$369,$BS$7:$BU$18,3)</f>
        <v>8701.1195</v>
      </c>
      <c r="BH249" s="141" t="n">
        <f aca="false">BF249/BG249</f>
        <v>0.0720692320108924</v>
      </c>
      <c r="BI249" s="36" t="n">
        <f aca="false">BI237</f>
        <v>0.0674</v>
      </c>
      <c r="BJ249" s="36" t="n">
        <f aca="false">BH249/BI249</f>
        <v>1.06927643933075</v>
      </c>
      <c r="BK249" s="31" t="n">
        <v>2.115</v>
      </c>
      <c r="BL249" s="142" t="n">
        <f aca="false">MAX((BJ249*BK249),BK249)</f>
        <v>2.26151966918453</v>
      </c>
    </row>
    <row r="250" customFormat="false" ht="12" hidden="false" customHeight="true" outlineLevel="0" collapsed="false">
      <c r="A250" s="25" t="n">
        <f aca="false">EDATE(A249,1)</f>
        <v>44256</v>
      </c>
      <c r="B250" s="114" t="n">
        <f aca="false">'EO9904.1 floor'!B250</f>
        <v>0</v>
      </c>
      <c r="C250" s="110"/>
      <c r="D250" s="97" t="n">
        <f aca="false">B250+C250</f>
        <v>0</v>
      </c>
      <c r="E250" s="86" t="n">
        <f aca="false">IF(Z250=0,0,IF(AND(Z250=1,$H$3=1),D250*U250,IF($H$3=2,D250,"N/A")))</f>
        <v>0</v>
      </c>
      <c r="F250" s="86" t="n">
        <f aca="false">E250*Y250</f>
        <v>0</v>
      </c>
      <c r="G250" s="98" t="n">
        <f aca="false">VLOOKUP($A250,[1]!Table,MATCH(G$4,[1]!Curves,0))</f>
        <v>5.813</v>
      </c>
      <c r="H250" s="115" t="n">
        <f aca="false">G250</f>
        <v>5.813</v>
      </c>
      <c r="I250" s="116" t="n">
        <f aca="false">BL250</f>
        <v>2.13524532991486</v>
      </c>
      <c r="J250" s="98" t="n">
        <f aca="false">VLOOKUP($A250,[1]!Table,MATCH(J$4,[1]!Curves,0))</f>
        <v>0</v>
      </c>
      <c r="K250" s="115" t="n">
        <f aca="false">J250</f>
        <v>0</v>
      </c>
      <c r="L250" s="103" t="n">
        <f aca="false">L249</f>
        <v>0</v>
      </c>
      <c r="M250" s="98" t="n">
        <f aca="false">VLOOKUP($A250,[1]!Table,MATCH(M$4,[1]!Curves,0))</f>
        <v>0</v>
      </c>
      <c r="N250" s="115" t="n">
        <f aca="false">M250</f>
        <v>0</v>
      </c>
      <c r="O250" s="103" t="n">
        <f aca="false">O249</f>
        <v>0</v>
      </c>
      <c r="P250" s="102"/>
      <c r="Q250" s="103" t="n">
        <f aca="false">M250+J250+G250</f>
        <v>5.813</v>
      </c>
      <c r="R250" s="103" t="n">
        <f aca="false">N250+K250+H250</f>
        <v>5.813</v>
      </c>
      <c r="S250" s="103" t="n">
        <f aca="false">O250+L250+I250</f>
        <v>2.13524532991486</v>
      </c>
      <c r="T250" s="102"/>
      <c r="U250" s="37" t="n">
        <f aca="false">A251-A250</f>
        <v>31</v>
      </c>
      <c r="V250" s="104" t="n">
        <f aca="false">CHOOSE(F$3,A251+24,A250)</f>
        <v>44256</v>
      </c>
      <c r="W250" s="37" t="n">
        <f aca="false">V250-C$3</f>
        <v>7326</v>
      </c>
      <c r="X250" s="105" t="n">
        <f aca="false">VLOOKUP($A250,[1]!Table,MATCH(X$4,[1]!Curves,0))</f>
        <v>0.064345115689706</v>
      </c>
      <c r="Y250" s="106" t="n">
        <f aca="false">1/(1+CHOOSE(F$3,(X251+($K$3/10000))/2,(X250+($K$3/10000))/2))^(2*W250/365.25)</f>
        <v>0.280754218218672</v>
      </c>
      <c r="Z250" s="37" t="n">
        <f aca="false">IF(AND(mthbeg&lt;=A250,mthend&gt;=A250),1,0)</f>
        <v>0</v>
      </c>
      <c r="AA250" s="37" t="n">
        <f aca="false">U250*Z250</f>
        <v>0</v>
      </c>
      <c r="AC250" s="90" t="n">
        <f aca="false">F250*G250</f>
        <v>0</v>
      </c>
      <c r="AD250" s="90" t="n">
        <f aca="false">$F250*H250</f>
        <v>0</v>
      </c>
      <c r="AE250" s="90" t="n">
        <f aca="false">$F250*I250</f>
        <v>0</v>
      </c>
      <c r="AF250" s="90" t="n">
        <f aca="false">$F250*J250</f>
        <v>0</v>
      </c>
      <c r="AG250" s="90" t="n">
        <f aca="false">$F250*K250</f>
        <v>0</v>
      </c>
      <c r="AH250" s="90" t="n">
        <f aca="false">$F250*L250</f>
        <v>0</v>
      </c>
      <c r="AI250" s="90" t="n">
        <f aca="false">$F250*M250</f>
        <v>0</v>
      </c>
      <c r="AJ250" s="90" t="n">
        <f aca="false">$F250*N250</f>
        <v>0</v>
      </c>
      <c r="AK250" s="90" t="n">
        <f aca="false">F250*O250</f>
        <v>0</v>
      </c>
      <c r="AL250" s="94"/>
      <c r="AM250" s="90" t="n">
        <f aca="false">-CHOOSE($G$3,AC250-AE250,AE250-AC250)</f>
        <v>-0</v>
      </c>
      <c r="AN250" s="90" t="n">
        <f aca="false">-CHOOSE($G$3,AF250-AH250,AH250-AF250)</f>
        <v>-0</v>
      </c>
      <c r="AO250" s="90" t="n">
        <f aca="false">-CHOOSE($G$3,AI250-AL250,AK250-AI250)</f>
        <v>-0</v>
      </c>
      <c r="AP250" s="107" t="n">
        <f aca="false">SUM(AM250:AO250)</f>
        <v>0</v>
      </c>
      <c r="AR250" s="90" t="n">
        <f aca="false">-CHOOSE($G$3,AD250-AC250,AC250-AD250)</f>
        <v>-0</v>
      </c>
      <c r="AS250" s="90" t="n">
        <f aca="false">-CHOOSE($G$3,AG250-AF250,AF250-AG250)</f>
        <v>-0</v>
      </c>
      <c r="AT250" s="90" t="n">
        <f aca="false">-CHOOSE($G$3,AJ250-AI250,AI250-AJ250:AJ251)</f>
        <v>-0</v>
      </c>
      <c r="AU250" s="107" t="n">
        <f aca="false">AR250+AS250+AT250</f>
        <v>-0</v>
      </c>
      <c r="AV250" s="107"/>
      <c r="AW250" s="91" t="n">
        <f aca="false">AU250+AP250</f>
        <v>0</v>
      </c>
      <c r="AY250" s="91" t="n">
        <f aca="false">AK250+AH250+AE250</f>
        <v>0</v>
      </c>
      <c r="AZ250" s="113"/>
      <c r="BA250" s="118" t="n">
        <f aca="false">'EO9904.1'!AW250</f>
        <v>0</v>
      </c>
      <c r="BB250" s="118" t="n">
        <f aca="false">AW250-BA250</f>
        <v>0</v>
      </c>
      <c r="BC250" s="108"/>
      <c r="BD250" s="138" t="n">
        <f aca="false">A250</f>
        <v>44256</v>
      </c>
      <c r="BE250" s="119" t="n">
        <f aca="false">MONTH(BD250)</f>
        <v>3</v>
      </c>
      <c r="BF250" s="139" t="n">
        <f aca="false">VLOOKUP($BE$10:$BE$369,$BS$7:$BU$18,2)</f>
        <v>669.6575</v>
      </c>
      <c r="BG250" s="140" t="n">
        <f aca="false">VLOOKUP($BE$10:$BE$369,$BS$7:$BU$18,3)</f>
        <v>9290.03</v>
      </c>
      <c r="BH250" s="141" t="n">
        <f aca="false">BF250/BG250</f>
        <v>0.0720834593645015</v>
      </c>
      <c r="BI250" s="36" t="n">
        <f aca="false">BI238</f>
        <v>0.0714</v>
      </c>
      <c r="BJ250" s="36" t="n">
        <f aca="false">BH250/BI250</f>
        <v>1.00957226000702</v>
      </c>
      <c r="BK250" s="31" t="n">
        <v>2.115</v>
      </c>
      <c r="BL250" s="142" t="n">
        <f aca="false">MAX((BJ250*BK250),BK250)</f>
        <v>2.13524532991486</v>
      </c>
    </row>
    <row r="251" customFormat="false" ht="12" hidden="false" customHeight="true" outlineLevel="0" collapsed="false">
      <c r="A251" s="25" t="n">
        <f aca="false">EDATE(A250,1)</f>
        <v>44287</v>
      </c>
      <c r="B251" s="114" t="n">
        <f aca="false">'EO9904.1 floor'!B251</f>
        <v>0</v>
      </c>
      <c r="C251" s="110"/>
      <c r="D251" s="97" t="n">
        <f aca="false">B251+C251</f>
        <v>0</v>
      </c>
      <c r="E251" s="86" t="n">
        <f aca="false">IF(Z251=0,0,IF(AND(Z251=1,$H$3=1),D251*U251,IF($H$3=2,D251,"N/A")))</f>
        <v>0</v>
      </c>
      <c r="F251" s="86" t="n">
        <f aca="false">E251*Y251</f>
        <v>0</v>
      </c>
      <c r="G251" s="98" t="n">
        <f aca="false">VLOOKUP($A251,[1]!Table,MATCH(G$4,[1]!Curves,0))</f>
        <v>5.683</v>
      </c>
      <c r="H251" s="115" t="n">
        <f aca="false">G251</f>
        <v>5.683</v>
      </c>
      <c r="I251" s="116" t="n">
        <f aca="false">BL251</f>
        <v>2.115</v>
      </c>
      <c r="J251" s="98" t="n">
        <f aca="false">VLOOKUP($A251,[1]!Table,MATCH(J$4,[1]!Curves,0))</f>
        <v>0</v>
      </c>
      <c r="K251" s="115" t="n">
        <f aca="false">J251</f>
        <v>0</v>
      </c>
      <c r="L251" s="103" t="n">
        <f aca="false">L250</f>
        <v>0</v>
      </c>
      <c r="M251" s="98" t="n">
        <f aca="false">VLOOKUP($A251,[1]!Table,MATCH(M$4,[1]!Curves,0))</f>
        <v>0</v>
      </c>
      <c r="N251" s="115" t="n">
        <f aca="false">M251</f>
        <v>0</v>
      </c>
      <c r="O251" s="103" t="n">
        <f aca="false">O250</f>
        <v>0</v>
      </c>
      <c r="P251" s="102"/>
      <c r="Q251" s="103" t="n">
        <f aca="false">M251+J251+G251</f>
        <v>5.683</v>
      </c>
      <c r="R251" s="103" t="n">
        <f aca="false">N251+K251+H251</f>
        <v>5.683</v>
      </c>
      <c r="S251" s="103" t="n">
        <f aca="false">O251+L251+I251</f>
        <v>2.115</v>
      </c>
      <c r="T251" s="102"/>
      <c r="U251" s="37" t="n">
        <f aca="false">A252-A251</f>
        <v>30</v>
      </c>
      <c r="V251" s="104" t="n">
        <f aca="false">CHOOSE(F$3,A252+24,A251)</f>
        <v>44287</v>
      </c>
      <c r="W251" s="37" t="n">
        <f aca="false">V251-C$3</f>
        <v>7357</v>
      </c>
      <c r="X251" s="105" t="n">
        <f aca="false">VLOOKUP($A251,[1]!Table,MATCH(X$4,[1]!Curves,0))</f>
        <v>0.064343861886953</v>
      </c>
      <c r="Y251" s="106" t="n">
        <f aca="false">1/(1+CHOOSE(F$3,(X252+($K$3/10000))/2,(X251+($K$3/10000))/2))^(2*W251/365.25)</f>
        <v>0.279255995821792</v>
      </c>
      <c r="Z251" s="37" t="n">
        <f aca="false">IF(AND(mthbeg&lt;=A251,mthend&gt;=A251),1,0)</f>
        <v>0</v>
      </c>
      <c r="AA251" s="37" t="n">
        <f aca="false">U251*Z251</f>
        <v>0</v>
      </c>
      <c r="AC251" s="90" t="n">
        <f aca="false">F251*G251</f>
        <v>0</v>
      </c>
      <c r="AD251" s="90" t="n">
        <f aca="false">$F251*H251</f>
        <v>0</v>
      </c>
      <c r="AE251" s="90" t="n">
        <f aca="false">$F251*I251</f>
        <v>0</v>
      </c>
      <c r="AF251" s="90" t="n">
        <f aca="false">$F251*J251</f>
        <v>0</v>
      </c>
      <c r="AG251" s="90" t="n">
        <f aca="false">$F251*K251</f>
        <v>0</v>
      </c>
      <c r="AH251" s="90" t="n">
        <f aca="false">$F251*L251</f>
        <v>0</v>
      </c>
      <c r="AI251" s="90" t="n">
        <f aca="false">$F251*M251</f>
        <v>0</v>
      </c>
      <c r="AJ251" s="90" t="n">
        <f aca="false">$F251*N251</f>
        <v>0</v>
      </c>
      <c r="AK251" s="90" t="n">
        <f aca="false">F251*O251</f>
        <v>0</v>
      </c>
      <c r="AL251" s="94"/>
      <c r="AM251" s="90" t="n">
        <f aca="false">-CHOOSE($G$3,AC251-AE251,AE251-AC251)</f>
        <v>-0</v>
      </c>
      <c r="AN251" s="90" t="n">
        <f aca="false">-CHOOSE($G$3,AF251-AH251,AH251-AF251)</f>
        <v>-0</v>
      </c>
      <c r="AO251" s="90" t="n">
        <f aca="false">-CHOOSE($G$3,AI251-AL251,AK251-AI251)</f>
        <v>-0</v>
      </c>
      <c r="AP251" s="107" t="n">
        <f aca="false">SUM(AM251:AO251)</f>
        <v>0</v>
      </c>
      <c r="AR251" s="90" t="n">
        <f aca="false">-CHOOSE($G$3,AD251-AC251,AC251-AD251)</f>
        <v>-0</v>
      </c>
      <c r="AS251" s="90" t="n">
        <f aca="false">-CHOOSE($G$3,AG251-AF251,AF251-AG251)</f>
        <v>-0</v>
      </c>
      <c r="AT251" s="90" t="n">
        <f aca="false">-CHOOSE($G$3,AJ251-AI251,AI251-AJ251:AJ252)</f>
        <v>-0</v>
      </c>
      <c r="AU251" s="107" t="n">
        <f aca="false">AR251+AS251+AT251</f>
        <v>-0</v>
      </c>
      <c r="AV251" s="107"/>
      <c r="AW251" s="91" t="n">
        <f aca="false">AU251+AP251</f>
        <v>0</v>
      </c>
      <c r="AY251" s="91" t="n">
        <f aca="false">AK251+AH251+AE251</f>
        <v>0</v>
      </c>
      <c r="AZ251" s="113"/>
      <c r="BA251" s="118" t="n">
        <f aca="false">'EO9904.1'!AW251</f>
        <v>0</v>
      </c>
      <c r="BB251" s="118" t="n">
        <f aca="false">AW251-BA251</f>
        <v>0</v>
      </c>
      <c r="BC251" s="108"/>
      <c r="BD251" s="138" t="n">
        <f aca="false">A251</f>
        <v>44287</v>
      </c>
      <c r="BE251" s="119" t="n">
        <f aca="false">MONTH(BD251)</f>
        <v>4</v>
      </c>
      <c r="BF251" s="139" t="n">
        <f aca="false">VLOOKUP($BE$10:$BE$369,$BS$7:$BU$18,2)</f>
        <v>631.2795</v>
      </c>
      <c r="BG251" s="140" t="n">
        <f aca="false">VLOOKUP($BE$10:$BE$369,$BS$7:$BU$18,3)</f>
        <v>8727.106</v>
      </c>
      <c r="BH251" s="141" t="n">
        <f aca="false">BF251/BG251</f>
        <v>0.0723354912842814</v>
      </c>
      <c r="BI251" s="36" t="n">
        <f aca="false">BI239</f>
        <v>0.0749</v>
      </c>
      <c r="BJ251" s="36" t="n">
        <f aca="false">BH251/BI251</f>
        <v>0.965760898321514</v>
      </c>
      <c r="BK251" s="31" t="n">
        <v>2.115</v>
      </c>
      <c r="BL251" s="142" t="n">
        <f aca="false">MAX((BJ251*BK251),BK251)</f>
        <v>2.115</v>
      </c>
    </row>
    <row r="252" customFormat="false" ht="12" hidden="false" customHeight="true" outlineLevel="0" collapsed="false">
      <c r="A252" s="25" t="n">
        <f aca="false">EDATE(A251,1)</f>
        <v>44317</v>
      </c>
      <c r="B252" s="114" t="n">
        <f aca="false">'EO9904.1 floor'!B252</f>
        <v>0</v>
      </c>
      <c r="C252" s="110"/>
      <c r="D252" s="97" t="n">
        <f aca="false">B252+C252</f>
        <v>0</v>
      </c>
      <c r="E252" s="86" t="n">
        <f aca="false">IF(Z252=0,0,IF(AND(Z252=1,$H$3=1),D252*U252,IF($H$3=2,D252,"N/A")))</f>
        <v>0</v>
      </c>
      <c r="F252" s="86" t="n">
        <f aca="false">E252*Y252</f>
        <v>0</v>
      </c>
      <c r="G252" s="98" t="n">
        <f aca="false">VLOOKUP($A252,[1]!Table,MATCH(G$4,[1]!Curves,0))</f>
        <v>5.673</v>
      </c>
      <c r="H252" s="115" t="n">
        <f aca="false">G252</f>
        <v>5.673</v>
      </c>
      <c r="I252" s="116" t="n">
        <f aca="false">BL252</f>
        <v>2.15930673749763</v>
      </c>
      <c r="J252" s="98" t="n">
        <f aca="false">VLOOKUP($A252,[1]!Table,MATCH(J$4,[1]!Curves,0))</f>
        <v>0</v>
      </c>
      <c r="K252" s="115" t="n">
        <f aca="false">J252</f>
        <v>0</v>
      </c>
      <c r="L252" s="103" t="n">
        <f aca="false">L251</f>
        <v>0</v>
      </c>
      <c r="M252" s="98" t="n">
        <f aca="false">VLOOKUP($A252,[1]!Table,MATCH(M$4,[1]!Curves,0))</f>
        <v>0</v>
      </c>
      <c r="N252" s="115" t="n">
        <f aca="false">M252</f>
        <v>0</v>
      </c>
      <c r="O252" s="103" t="n">
        <f aca="false">O251</f>
        <v>0</v>
      </c>
      <c r="P252" s="102"/>
      <c r="Q252" s="103" t="n">
        <f aca="false">M252+J252+G252</f>
        <v>5.673</v>
      </c>
      <c r="R252" s="103" t="n">
        <f aca="false">N252+K252+H252</f>
        <v>5.673</v>
      </c>
      <c r="S252" s="103" t="n">
        <f aca="false">O252+L252+I252</f>
        <v>2.15930673749763</v>
      </c>
      <c r="T252" s="102"/>
      <c r="U252" s="37" t="n">
        <f aca="false">A253-A252</f>
        <v>31</v>
      </c>
      <c r="V252" s="104" t="n">
        <f aca="false">CHOOSE(F$3,A253+24,A252)</f>
        <v>44317</v>
      </c>
      <c r="W252" s="37" t="n">
        <f aca="false">V252-C$3</f>
        <v>7387</v>
      </c>
      <c r="X252" s="105" t="n">
        <f aca="false">VLOOKUP($A252,[1]!Table,MATCH(X$4,[1]!Curves,0))</f>
        <v>0.064342648529449</v>
      </c>
      <c r="Y252" s="106" t="n">
        <f aca="false">1/(1+CHOOSE(F$3,(X253+($K$3/10000))/2,(X252+($K$3/10000))/2))^(2*W252/365.25)</f>
        <v>0.277813770604691</v>
      </c>
      <c r="Z252" s="37" t="n">
        <f aca="false">IF(AND(mthbeg&lt;=A252,mthend&gt;=A252),1,0)</f>
        <v>0</v>
      </c>
      <c r="AA252" s="37" t="n">
        <f aca="false">U252*Z252</f>
        <v>0</v>
      </c>
      <c r="AC252" s="90" t="n">
        <f aca="false">F252*G252</f>
        <v>0</v>
      </c>
      <c r="AD252" s="90" t="n">
        <f aca="false">$F252*H252</f>
        <v>0</v>
      </c>
      <c r="AE252" s="90" t="n">
        <f aca="false">$F252*I252</f>
        <v>0</v>
      </c>
      <c r="AF252" s="90" t="n">
        <f aca="false">$F252*J252</f>
        <v>0</v>
      </c>
      <c r="AG252" s="90" t="n">
        <f aca="false">$F252*K252</f>
        <v>0</v>
      </c>
      <c r="AH252" s="90" t="n">
        <f aca="false">$F252*L252</f>
        <v>0</v>
      </c>
      <c r="AI252" s="90" t="n">
        <f aca="false">$F252*M252</f>
        <v>0</v>
      </c>
      <c r="AJ252" s="90" t="n">
        <f aca="false">$F252*N252</f>
        <v>0</v>
      </c>
      <c r="AK252" s="90" t="n">
        <f aca="false">F252*O252</f>
        <v>0</v>
      </c>
      <c r="AL252" s="94"/>
      <c r="AM252" s="90" t="n">
        <f aca="false">-CHOOSE($G$3,AC252-AE252,AE252-AC252)</f>
        <v>-0</v>
      </c>
      <c r="AN252" s="90" t="n">
        <f aca="false">-CHOOSE($G$3,AF252-AH252,AH252-AF252)</f>
        <v>-0</v>
      </c>
      <c r="AO252" s="90" t="n">
        <f aca="false">-CHOOSE($G$3,AI252-AL252,AK252-AI252)</f>
        <v>-0</v>
      </c>
      <c r="AP252" s="107" t="n">
        <f aca="false">SUM(AM252:AO252)</f>
        <v>0</v>
      </c>
      <c r="AR252" s="90" t="n">
        <f aca="false">-CHOOSE($G$3,AD252-AC252,AC252-AD252)</f>
        <v>-0</v>
      </c>
      <c r="AS252" s="90" t="n">
        <f aca="false">-CHOOSE($G$3,AG252-AF252,AF252-AG252)</f>
        <v>-0</v>
      </c>
      <c r="AT252" s="90" t="n">
        <f aca="false">-CHOOSE($G$3,AJ252-AI252,AI252-AJ252:AJ253)</f>
        <v>-0</v>
      </c>
      <c r="AU252" s="107" t="n">
        <f aca="false">AR252+AS252+AT252</f>
        <v>-0</v>
      </c>
      <c r="AV252" s="107"/>
      <c r="AW252" s="91" t="n">
        <f aca="false">AU252+AP252</f>
        <v>0</v>
      </c>
      <c r="AY252" s="91" t="n">
        <f aca="false">AK252+AH252+AE252</f>
        <v>0</v>
      </c>
      <c r="AZ252" s="113"/>
      <c r="BA252" s="118" t="n">
        <f aca="false">'EO9904.1'!AW252</f>
        <v>0</v>
      </c>
      <c r="BB252" s="118" t="n">
        <f aca="false">AW252-BA252</f>
        <v>0</v>
      </c>
      <c r="BC252" s="108"/>
      <c r="BD252" s="138" t="n">
        <f aca="false">A252</f>
        <v>44317</v>
      </c>
      <c r="BE252" s="119" t="n">
        <f aca="false">MONTH(BD252)</f>
        <v>5</v>
      </c>
      <c r="BF252" s="139" t="n">
        <f aca="false">VLOOKUP($BE$10:$BE$369,$BS$7:$BU$18,2)</f>
        <v>662.9805</v>
      </c>
      <c r="BG252" s="140" t="n">
        <f aca="false">VLOOKUP($BE$10:$BE$369,$BS$7:$BU$18,3)</f>
        <v>9044.2455</v>
      </c>
      <c r="BH252" s="141" t="n">
        <f aca="false">BF252/BG252</f>
        <v>0.0733041247055932</v>
      </c>
      <c r="BI252" s="36" t="n">
        <f aca="false">BI240</f>
        <v>0.0718</v>
      </c>
      <c r="BJ252" s="36" t="n">
        <f aca="false">BH252/BI252</f>
        <v>1.02094881205562</v>
      </c>
      <c r="BK252" s="31" t="n">
        <v>2.115</v>
      </c>
      <c r="BL252" s="142" t="n">
        <f aca="false">MAX((BJ252*BK252),BK252)</f>
        <v>2.15930673749763</v>
      </c>
    </row>
    <row r="253" customFormat="false" ht="12" hidden="false" customHeight="true" outlineLevel="0" collapsed="false">
      <c r="A253" s="25" t="n">
        <f aca="false">EDATE(A252,1)</f>
        <v>44348</v>
      </c>
      <c r="B253" s="114" t="n">
        <f aca="false">'EO9904.1 floor'!B253</f>
        <v>0</v>
      </c>
      <c r="C253" s="110"/>
      <c r="D253" s="97" t="n">
        <f aca="false">B253+C253</f>
        <v>0</v>
      </c>
      <c r="E253" s="86" t="n">
        <f aca="false">IF(Z253=0,0,IF(AND(Z253=1,$H$3=1),D253*U253,IF($H$3=2,D253,"N/A")))</f>
        <v>0</v>
      </c>
      <c r="F253" s="86" t="n">
        <f aca="false">E253*Y253</f>
        <v>0</v>
      </c>
      <c r="G253" s="98" t="n">
        <f aca="false">VLOOKUP($A253,[1]!Table,MATCH(G$4,[1]!Curves,0))</f>
        <v>5.693</v>
      </c>
      <c r="H253" s="115" t="n">
        <f aca="false">G253</f>
        <v>5.693</v>
      </c>
      <c r="I253" s="116" t="n">
        <f aca="false">BL253</f>
        <v>2.88438521922935</v>
      </c>
      <c r="J253" s="98" t="n">
        <f aca="false">VLOOKUP($A253,[1]!Table,MATCH(J$4,[1]!Curves,0))</f>
        <v>0</v>
      </c>
      <c r="K253" s="115" t="n">
        <f aca="false">J253</f>
        <v>0</v>
      </c>
      <c r="L253" s="103" t="n">
        <f aca="false">L252</f>
        <v>0</v>
      </c>
      <c r="M253" s="98" t="n">
        <f aca="false">VLOOKUP($A253,[1]!Table,MATCH(M$4,[1]!Curves,0))</f>
        <v>0</v>
      </c>
      <c r="N253" s="115" t="n">
        <f aca="false">M253</f>
        <v>0</v>
      </c>
      <c r="O253" s="103" t="n">
        <f aca="false">O252</f>
        <v>0</v>
      </c>
      <c r="P253" s="102"/>
      <c r="Q253" s="103" t="n">
        <f aca="false">M253+J253+G253</f>
        <v>5.693</v>
      </c>
      <c r="R253" s="103" t="n">
        <f aca="false">N253+K253+H253</f>
        <v>5.693</v>
      </c>
      <c r="S253" s="103" t="n">
        <f aca="false">O253+L253+I253</f>
        <v>2.88438521922935</v>
      </c>
      <c r="T253" s="102"/>
      <c r="U253" s="37" t="n">
        <f aca="false">A254-A253</f>
        <v>30</v>
      </c>
      <c r="V253" s="104" t="n">
        <f aca="false">CHOOSE(F$3,A254+24,A253)</f>
        <v>44348</v>
      </c>
      <c r="W253" s="37" t="n">
        <f aca="false">V253-C$3</f>
        <v>7418</v>
      </c>
      <c r="X253" s="105" t="n">
        <f aca="false">VLOOKUP($A253,[1]!Table,MATCH(X$4,[1]!Curves,0))</f>
        <v>0.064341394726695</v>
      </c>
      <c r="Y253" s="106" t="n">
        <f aca="false">1/(1+CHOOSE(F$3,(X254+($K$3/10000))/2,(X253+($K$3/10000))/2))^(2*W253/365.25)</f>
        <v>0.276331351797496</v>
      </c>
      <c r="Z253" s="37" t="n">
        <f aca="false">IF(AND(mthbeg&lt;=A253,mthend&gt;=A253),1,0)</f>
        <v>0</v>
      </c>
      <c r="AA253" s="37" t="n">
        <f aca="false">U253*Z253</f>
        <v>0</v>
      </c>
      <c r="AC253" s="90" t="n">
        <f aca="false">F253*G253</f>
        <v>0</v>
      </c>
      <c r="AD253" s="90" t="n">
        <f aca="false">$F253*H253</f>
        <v>0</v>
      </c>
      <c r="AE253" s="90" t="n">
        <f aca="false">$F253*I253</f>
        <v>0</v>
      </c>
      <c r="AF253" s="90" t="n">
        <f aca="false">$F253*J253</f>
        <v>0</v>
      </c>
      <c r="AG253" s="90" t="n">
        <f aca="false">$F253*K253</f>
        <v>0</v>
      </c>
      <c r="AH253" s="90" t="n">
        <f aca="false">$F253*L253</f>
        <v>0</v>
      </c>
      <c r="AI253" s="90" t="n">
        <f aca="false">$F253*M253</f>
        <v>0</v>
      </c>
      <c r="AJ253" s="90" t="n">
        <f aca="false">$F253*N253</f>
        <v>0</v>
      </c>
      <c r="AK253" s="90" t="n">
        <f aca="false">F253*O253</f>
        <v>0</v>
      </c>
      <c r="AL253" s="94"/>
      <c r="AM253" s="90" t="n">
        <f aca="false">-CHOOSE($G$3,AC253-AE253,AE253-AC253)</f>
        <v>-0</v>
      </c>
      <c r="AN253" s="90" t="n">
        <f aca="false">-CHOOSE($G$3,AF253-AH253,AH253-AF253)</f>
        <v>-0</v>
      </c>
      <c r="AO253" s="90" t="n">
        <f aca="false">-CHOOSE($G$3,AI253-AL253,AK253-AI253)</f>
        <v>-0</v>
      </c>
      <c r="AP253" s="107" t="n">
        <f aca="false">SUM(AM253:AO253)</f>
        <v>0</v>
      </c>
      <c r="AR253" s="90" t="n">
        <f aca="false">-CHOOSE($G$3,AD253-AC253,AC253-AD253)</f>
        <v>-0</v>
      </c>
      <c r="AS253" s="90" t="n">
        <f aca="false">-CHOOSE($G$3,AG253-AF253,AF253-AG253)</f>
        <v>-0</v>
      </c>
      <c r="AT253" s="90" t="n">
        <f aca="false">-CHOOSE($G$3,AJ253-AI253,AI253-AJ253:AJ254)</f>
        <v>-0</v>
      </c>
      <c r="AU253" s="107" t="n">
        <f aca="false">AR253+AS253+AT253</f>
        <v>-0</v>
      </c>
      <c r="AV253" s="107"/>
      <c r="AW253" s="91" t="n">
        <f aca="false">AU253+AP253</f>
        <v>0</v>
      </c>
      <c r="AY253" s="91" t="n">
        <f aca="false">AK253+AH253+AE253</f>
        <v>0</v>
      </c>
      <c r="AZ253" s="113"/>
      <c r="BA253" s="118" t="n">
        <f aca="false">'EO9904.1'!AW253</f>
        <v>0</v>
      </c>
      <c r="BB253" s="118" t="n">
        <f aca="false">AW253-BA253</f>
        <v>0</v>
      </c>
      <c r="BC253" s="108"/>
      <c r="BD253" s="138" t="n">
        <f aca="false">A253</f>
        <v>44348</v>
      </c>
      <c r="BE253" s="119" t="n">
        <f aca="false">MONTH(BD253)</f>
        <v>6</v>
      </c>
      <c r="BF253" s="139" t="n">
        <f aca="false">VLOOKUP($BE$10:$BE$369,$BS$7:$BU$18,2)</f>
        <v>1052.6425</v>
      </c>
      <c r="BG253" s="140" t="n">
        <f aca="false">VLOOKUP($BE$10:$BE$369,$BS$7:$BU$18,3)</f>
        <v>10765.1195</v>
      </c>
      <c r="BH253" s="141" t="n">
        <f aca="false">BF253/BG253</f>
        <v>0.097782704595151</v>
      </c>
      <c r="BI253" s="36" t="n">
        <f aca="false">BI241</f>
        <v>0.0717</v>
      </c>
      <c r="BJ253" s="36" t="n">
        <f aca="false">BH253/BI253</f>
        <v>1.36377551736612</v>
      </c>
      <c r="BK253" s="31" t="n">
        <v>2.115</v>
      </c>
      <c r="BL253" s="142" t="n">
        <f aca="false">MAX((BJ253*BK253),BK253)</f>
        <v>2.88438521922935</v>
      </c>
    </row>
    <row r="254" customFormat="false" ht="12" hidden="false" customHeight="true" outlineLevel="0" collapsed="false">
      <c r="A254" s="25" t="n">
        <f aca="false">EDATE(A253,1)</f>
        <v>44378</v>
      </c>
      <c r="B254" s="114" t="n">
        <f aca="false">'EO9904.1 floor'!B254</f>
        <v>0</v>
      </c>
      <c r="C254" s="110"/>
      <c r="D254" s="97" t="n">
        <f aca="false">B254+C254</f>
        <v>0</v>
      </c>
      <c r="E254" s="86" t="n">
        <f aca="false">IF(Z254=0,0,IF(AND(Z254=1,$H$3=1),D254*U254,IF($H$3=2,D254,"N/A")))</f>
        <v>0</v>
      </c>
      <c r="F254" s="86" t="n">
        <f aca="false">E254*Y254</f>
        <v>0</v>
      </c>
      <c r="G254" s="98" t="n">
        <f aca="false">VLOOKUP($A254,[1]!Table,MATCH(G$4,[1]!Curves,0))</f>
        <v>5.714</v>
      </c>
      <c r="H254" s="115" t="n">
        <f aca="false">G254</f>
        <v>5.714</v>
      </c>
      <c r="I254" s="116" t="n">
        <f aca="false">BL254</f>
        <v>2.115</v>
      </c>
      <c r="J254" s="98" t="n">
        <f aca="false">VLOOKUP($A254,[1]!Table,MATCH(J$4,[1]!Curves,0))</f>
        <v>0</v>
      </c>
      <c r="K254" s="115" t="n">
        <f aca="false">J254</f>
        <v>0</v>
      </c>
      <c r="L254" s="103" t="n">
        <f aca="false">L253</f>
        <v>0</v>
      </c>
      <c r="M254" s="98" t="n">
        <f aca="false">VLOOKUP($A254,[1]!Table,MATCH(M$4,[1]!Curves,0))</f>
        <v>0</v>
      </c>
      <c r="N254" s="115" t="n">
        <f aca="false">M254</f>
        <v>0</v>
      </c>
      <c r="O254" s="103" t="n">
        <f aca="false">O253</f>
        <v>0</v>
      </c>
      <c r="P254" s="102"/>
      <c r="Q254" s="103" t="n">
        <f aca="false">M254+J254+G254</f>
        <v>5.714</v>
      </c>
      <c r="R254" s="103" t="n">
        <f aca="false">N254+K254+H254</f>
        <v>5.714</v>
      </c>
      <c r="S254" s="103" t="n">
        <f aca="false">O254+L254+I254</f>
        <v>2.115</v>
      </c>
      <c r="T254" s="102"/>
      <c r="U254" s="37" t="n">
        <f aca="false">A255-A254</f>
        <v>31</v>
      </c>
      <c r="V254" s="104" t="n">
        <f aca="false">CHOOSE(F$3,A255+24,A254)</f>
        <v>44378</v>
      </c>
      <c r="W254" s="37" t="n">
        <f aca="false">V254-C$3</f>
        <v>7448</v>
      </c>
      <c r="X254" s="105" t="n">
        <f aca="false">VLOOKUP($A254,[1]!Table,MATCH(X$4,[1]!Curves,0))</f>
        <v>0.064340181369193</v>
      </c>
      <c r="Y254" s="106" t="n">
        <f aca="false">1/(1+CHOOSE(F$3,(X255+($K$3/10000))/2,(X254+($K$3/10000))/2))^(2*W254/365.25)</f>
        <v>0.274904338933597</v>
      </c>
      <c r="Z254" s="37" t="n">
        <f aca="false">IF(AND(mthbeg&lt;=A254,mthend&gt;=A254),1,0)</f>
        <v>0</v>
      </c>
      <c r="AA254" s="37" t="n">
        <f aca="false">U254*Z254</f>
        <v>0</v>
      </c>
      <c r="AC254" s="90" t="n">
        <f aca="false">F254*G254</f>
        <v>0</v>
      </c>
      <c r="AD254" s="90" t="n">
        <f aca="false">$F254*H254</f>
        <v>0</v>
      </c>
      <c r="AE254" s="90" t="n">
        <f aca="false">$F254*I254</f>
        <v>0</v>
      </c>
      <c r="AF254" s="90" t="n">
        <f aca="false">$F254*J254</f>
        <v>0</v>
      </c>
      <c r="AG254" s="90" t="n">
        <f aca="false">$F254*K254</f>
        <v>0</v>
      </c>
      <c r="AH254" s="90" t="n">
        <f aca="false">$F254*L254</f>
        <v>0</v>
      </c>
      <c r="AI254" s="90" t="n">
        <f aca="false">$F254*M254</f>
        <v>0</v>
      </c>
      <c r="AJ254" s="90" t="n">
        <f aca="false">$F254*N254</f>
        <v>0</v>
      </c>
      <c r="AK254" s="90" t="n">
        <f aca="false">F254*O254</f>
        <v>0</v>
      </c>
      <c r="AL254" s="94"/>
      <c r="AM254" s="90" t="n">
        <f aca="false">-CHOOSE($G$3,AC254-AE254,AE254-AC254)</f>
        <v>-0</v>
      </c>
      <c r="AN254" s="90" t="n">
        <f aca="false">-CHOOSE($G$3,AF254-AH254,AH254-AF254)</f>
        <v>-0</v>
      </c>
      <c r="AO254" s="90" t="n">
        <f aca="false">-CHOOSE($G$3,AI254-AL254,AK254-AI254)</f>
        <v>-0</v>
      </c>
      <c r="AP254" s="107" t="n">
        <f aca="false">SUM(AM254:AO254)</f>
        <v>0</v>
      </c>
      <c r="AR254" s="90" t="n">
        <f aca="false">-CHOOSE($G$3,AD254-AC254,AC254-AD254)</f>
        <v>-0</v>
      </c>
      <c r="AS254" s="90" t="n">
        <f aca="false">-CHOOSE($G$3,AG254-AF254,AF254-AG254)</f>
        <v>-0</v>
      </c>
      <c r="AT254" s="90" t="n">
        <f aca="false">-CHOOSE($G$3,AJ254-AI254,AI254-AJ254:AJ255)</f>
        <v>-0</v>
      </c>
      <c r="AU254" s="107" t="n">
        <f aca="false">AR254+AS254+AT254</f>
        <v>-0</v>
      </c>
      <c r="AV254" s="107"/>
      <c r="AW254" s="91" t="n">
        <f aca="false">AU254+AP254</f>
        <v>0</v>
      </c>
      <c r="AY254" s="91" t="n">
        <f aca="false">AK254+AH254+AE254</f>
        <v>0</v>
      </c>
      <c r="AZ254" s="113"/>
      <c r="BA254" s="118" t="n">
        <f aca="false">'EO9904.1'!AW254</f>
        <v>0</v>
      </c>
      <c r="BB254" s="118" t="n">
        <f aca="false">AW254-BA254</f>
        <v>0</v>
      </c>
      <c r="BC254" s="108"/>
      <c r="BD254" s="138" t="n">
        <f aca="false">A254</f>
        <v>44378</v>
      </c>
      <c r="BE254" s="119" t="n">
        <f aca="false">MONTH(BD254)</f>
        <v>7</v>
      </c>
      <c r="BF254" s="139" t="n">
        <f aca="false">VLOOKUP($BE$10:$BE$369,$BS$7:$BU$18,2)</f>
        <v>1079.384</v>
      </c>
      <c r="BG254" s="140" t="n">
        <f aca="false">VLOOKUP($BE$10:$BE$369,$BS$7:$BU$18,3)</f>
        <v>11147.0035</v>
      </c>
      <c r="BH254" s="141" t="n">
        <f aca="false">BF254/BG254</f>
        <v>0.0968317629038154</v>
      </c>
      <c r="BI254" s="36" t="n">
        <f aca="false">BI242</f>
        <v>0.0981</v>
      </c>
      <c r="BJ254" s="36" t="n">
        <f aca="false">BH254/BI254</f>
        <v>0.987071996980789</v>
      </c>
      <c r="BK254" s="31" t="n">
        <v>2.115</v>
      </c>
      <c r="BL254" s="142" t="n">
        <f aca="false">MAX((BJ254*BK254),BK254)</f>
        <v>2.115</v>
      </c>
    </row>
    <row r="255" customFormat="false" ht="12" hidden="false" customHeight="true" outlineLevel="0" collapsed="false">
      <c r="A255" s="25" t="n">
        <f aca="false">EDATE(A254,1)</f>
        <v>44409</v>
      </c>
      <c r="B255" s="114" t="n">
        <f aca="false">'EO9904.1 floor'!B255</f>
        <v>0</v>
      </c>
      <c r="C255" s="110"/>
      <c r="D255" s="97" t="n">
        <f aca="false">B255+C255</f>
        <v>0</v>
      </c>
      <c r="E255" s="86" t="n">
        <f aca="false">IF(Z255=0,0,IF(AND(Z255=1,$H$3=1),D255*U255,IF($H$3=2,D255,"N/A")))</f>
        <v>0</v>
      </c>
      <c r="F255" s="86" t="n">
        <f aca="false">E255*Y255</f>
        <v>0</v>
      </c>
      <c r="G255" s="98" t="n">
        <f aca="false">VLOOKUP($A255,[1]!Table,MATCH(G$4,[1]!Curves,0))</f>
        <v>5.738</v>
      </c>
      <c r="H255" s="115" t="n">
        <f aca="false">G255</f>
        <v>5.738</v>
      </c>
      <c r="I255" s="116" t="n">
        <f aca="false">BL255</f>
        <v>2.115</v>
      </c>
      <c r="J255" s="98" t="n">
        <f aca="false">VLOOKUP($A255,[1]!Table,MATCH(J$4,[1]!Curves,0))</f>
        <v>0</v>
      </c>
      <c r="K255" s="115" t="n">
        <f aca="false">J255</f>
        <v>0</v>
      </c>
      <c r="L255" s="103" t="n">
        <f aca="false">L254</f>
        <v>0</v>
      </c>
      <c r="M255" s="98" t="n">
        <f aca="false">VLOOKUP($A255,[1]!Table,MATCH(M$4,[1]!Curves,0))</f>
        <v>0</v>
      </c>
      <c r="N255" s="115" t="n">
        <f aca="false">M255</f>
        <v>0</v>
      </c>
      <c r="O255" s="103" t="n">
        <f aca="false">O254</f>
        <v>0</v>
      </c>
      <c r="P255" s="102"/>
      <c r="Q255" s="103" t="n">
        <f aca="false">M255+J255+G255</f>
        <v>5.738</v>
      </c>
      <c r="R255" s="103" t="n">
        <f aca="false">N255+K255+H255</f>
        <v>5.738</v>
      </c>
      <c r="S255" s="103" t="n">
        <f aca="false">O255+L255+I255</f>
        <v>2.115</v>
      </c>
      <c r="T255" s="102"/>
      <c r="U255" s="37" t="n">
        <f aca="false">A256-A255</f>
        <v>31</v>
      </c>
      <c r="V255" s="104" t="n">
        <f aca="false">CHOOSE(F$3,A256+24,A255)</f>
        <v>44409</v>
      </c>
      <c r="W255" s="37" t="n">
        <f aca="false">V255-C$3</f>
        <v>7479</v>
      </c>
      <c r="X255" s="105" t="n">
        <f aca="false">VLOOKUP($A255,[1]!Table,MATCH(X$4,[1]!Curves,0))</f>
        <v>0.06433892756644</v>
      </c>
      <c r="Y255" s="106" t="n">
        <f aca="false">1/(1+CHOOSE(F$3,(X256+($K$3/10000))/2,(X255+($K$3/10000))/2))^(2*W255/365.25)</f>
        <v>0.273437555853714</v>
      </c>
      <c r="Z255" s="37" t="n">
        <f aca="false">IF(AND(mthbeg&lt;=A255,mthend&gt;=A255),1,0)</f>
        <v>0</v>
      </c>
      <c r="AA255" s="37" t="n">
        <f aca="false">U255*Z255</f>
        <v>0</v>
      </c>
      <c r="AC255" s="90" t="n">
        <f aca="false">F255*G255</f>
        <v>0</v>
      </c>
      <c r="AD255" s="90" t="n">
        <f aca="false">$F255*H255</f>
        <v>0</v>
      </c>
      <c r="AE255" s="90" t="n">
        <f aca="false">$F255*I255</f>
        <v>0</v>
      </c>
      <c r="AF255" s="90" t="n">
        <f aca="false">$F255*J255</f>
        <v>0</v>
      </c>
      <c r="AG255" s="90" t="n">
        <f aca="false">$F255*K255</f>
        <v>0</v>
      </c>
      <c r="AH255" s="90" t="n">
        <f aca="false">$F255*L255</f>
        <v>0</v>
      </c>
      <c r="AI255" s="90" t="n">
        <f aca="false">$F255*M255</f>
        <v>0</v>
      </c>
      <c r="AJ255" s="90" t="n">
        <f aca="false">$F255*N255</f>
        <v>0</v>
      </c>
      <c r="AK255" s="90" t="n">
        <f aca="false">F255*O255</f>
        <v>0</v>
      </c>
      <c r="AL255" s="94"/>
      <c r="AM255" s="90" t="n">
        <f aca="false">-CHOOSE($G$3,AC255-AE255,AE255-AC255)</f>
        <v>-0</v>
      </c>
      <c r="AN255" s="90" t="n">
        <f aca="false">-CHOOSE($G$3,AF255-AH255,AH255-AF255)</f>
        <v>-0</v>
      </c>
      <c r="AO255" s="90" t="n">
        <f aca="false">-CHOOSE($G$3,AI255-AL255,AK255-AI255)</f>
        <v>-0</v>
      </c>
      <c r="AP255" s="107" t="n">
        <f aca="false">SUM(AM255:AO255)</f>
        <v>0</v>
      </c>
      <c r="AR255" s="90" t="n">
        <f aca="false">-CHOOSE($G$3,AD255-AC255,AC255-AD255)</f>
        <v>-0</v>
      </c>
      <c r="AS255" s="90" t="n">
        <f aca="false">-CHOOSE($G$3,AG255-AF255,AF255-AG255)</f>
        <v>-0</v>
      </c>
      <c r="AT255" s="90" t="n">
        <f aca="false">-CHOOSE($G$3,AJ255-AI255,AI255-AJ255:AJ256)</f>
        <v>-0</v>
      </c>
      <c r="AU255" s="107" t="n">
        <f aca="false">AR255+AS255+AT255</f>
        <v>-0</v>
      </c>
      <c r="AV255" s="107"/>
      <c r="AW255" s="91" t="n">
        <f aca="false">AU255+AP255</f>
        <v>0</v>
      </c>
      <c r="AY255" s="91" t="n">
        <f aca="false">AK255+AH255+AE255</f>
        <v>0</v>
      </c>
      <c r="AZ255" s="113"/>
      <c r="BA255" s="118" t="n">
        <f aca="false">'EO9904.1'!AW255</f>
        <v>0</v>
      </c>
      <c r="BB255" s="118" t="n">
        <f aca="false">AW255-BA255</f>
        <v>0</v>
      </c>
      <c r="BC255" s="108"/>
      <c r="BD255" s="138" t="n">
        <f aca="false">A255</f>
        <v>44409</v>
      </c>
      <c r="BE255" s="119" t="n">
        <f aca="false">MONTH(BD255)</f>
        <v>8</v>
      </c>
      <c r="BF255" s="139" t="n">
        <f aca="false">VLOOKUP($BE$10:$BE$369,$BS$7:$BU$18,2)</f>
        <v>1109.031</v>
      </c>
      <c r="BG255" s="140" t="n">
        <f aca="false">VLOOKUP($BE$10:$BE$369,$BS$7:$BU$18,3)</f>
        <v>11486.346</v>
      </c>
      <c r="BH255" s="141" t="n">
        <f aca="false">BF255/BG255</f>
        <v>0.096552115006809</v>
      </c>
      <c r="BI255" s="36" t="n">
        <f aca="false">BI243</f>
        <v>0.0991</v>
      </c>
      <c r="BJ255" s="36" t="n">
        <f aca="false">BH255/BI255</f>
        <v>0.974289757889091</v>
      </c>
      <c r="BK255" s="31" t="n">
        <v>2.115</v>
      </c>
      <c r="BL255" s="142" t="n">
        <f aca="false">MAX((BJ255*BK255),BK255)</f>
        <v>2.115</v>
      </c>
    </row>
    <row r="256" customFormat="false" ht="12" hidden="false" customHeight="true" outlineLevel="0" collapsed="false">
      <c r="A256" s="25" t="n">
        <f aca="false">EDATE(A255,1)</f>
        <v>44440</v>
      </c>
      <c r="B256" s="114" t="n">
        <f aca="false">'EO9904.1 floor'!B256</f>
        <v>0</v>
      </c>
      <c r="C256" s="110"/>
      <c r="D256" s="97" t="n">
        <f aca="false">B256+C256</f>
        <v>0</v>
      </c>
      <c r="E256" s="86" t="n">
        <f aca="false">IF(Z256=0,0,IF(AND(Z256=1,$H$3=1),D256*U256,IF($H$3=2,D256,"N/A")))</f>
        <v>0</v>
      </c>
      <c r="F256" s="86" t="n">
        <f aca="false">E256*Y256</f>
        <v>0</v>
      </c>
      <c r="G256" s="98" t="n">
        <f aca="false">VLOOKUP($A256,[1]!Table,MATCH(G$4,[1]!Curves,0))</f>
        <v>5.748</v>
      </c>
      <c r="H256" s="115" t="n">
        <f aca="false">G256</f>
        <v>5.748</v>
      </c>
      <c r="I256" s="116" t="n">
        <f aca="false">BL256</f>
        <v>2.115</v>
      </c>
      <c r="J256" s="98" t="n">
        <f aca="false">VLOOKUP($A256,[1]!Table,MATCH(J$4,[1]!Curves,0))</f>
        <v>0</v>
      </c>
      <c r="K256" s="115" t="n">
        <f aca="false">J256</f>
        <v>0</v>
      </c>
      <c r="L256" s="103" t="n">
        <f aca="false">L255</f>
        <v>0</v>
      </c>
      <c r="M256" s="98" t="n">
        <f aca="false">VLOOKUP($A256,[1]!Table,MATCH(M$4,[1]!Curves,0))</f>
        <v>0</v>
      </c>
      <c r="N256" s="115" t="n">
        <f aca="false">M256</f>
        <v>0</v>
      </c>
      <c r="O256" s="103" t="n">
        <f aca="false">O255</f>
        <v>0</v>
      </c>
      <c r="P256" s="102"/>
      <c r="Q256" s="103" t="n">
        <f aca="false">M256+J256+G256</f>
        <v>5.748</v>
      </c>
      <c r="R256" s="103" t="n">
        <f aca="false">N256+K256+H256</f>
        <v>5.748</v>
      </c>
      <c r="S256" s="103" t="n">
        <f aca="false">O256+L256+I256</f>
        <v>2.115</v>
      </c>
      <c r="T256" s="102"/>
      <c r="U256" s="37" t="n">
        <f aca="false">A257-A256</f>
        <v>30</v>
      </c>
      <c r="V256" s="104" t="n">
        <f aca="false">CHOOSE(F$3,A257+24,A256)</f>
        <v>44440</v>
      </c>
      <c r="W256" s="37" t="n">
        <f aca="false">V256-C$3</f>
        <v>7510</v>
      </c>
      <c r="X256" s="105" t="n">
        <f aca="false">VLOOKUP($A256,[1]!Table,MATCH(X$4,[1]!Curves,0))</f>
        <v>0.064337673763688</v>
      </c>
      <c r="Y256" s="106" t="n">
        <f aca="false">1/(1+CHOOSE(F$3,(X257+($K$3/10000))/2,(X256+($K$3/10000))/2))^(2*W256/365.25)</f>
        <v>0.271978655045183</v>
      </c>
      <c r="Z256" s="37" t="n">
        <f aca="false">IF(AND(mthbeg&lt;=A256,mthend&gt;=A256),1,0)</f>
        <v>0</v>
      </c>
      <c r="AA256" s="37" t="n">
        <f aca="false">U256*Z256</f>
        <v>0</v>
      </c>
      <c r="AC256" s="90" t="n">
        <f aca="false">F256*G256</f>
        <v>0</v>
      </c>
      <c r="AD256" s="90" t="n">
        <f aca="false">$F256*H256</f>
        <v>0</v>
      </c>
      <c r="AE256" s="90" t="n">
        <f aca="false">$F256*I256</f>
        <v>0</v>
      </c>
      <c r="AF256" s="90" t="n">
        <f aca="false">$F256*J256</f>
        <v>0</v>
      </c>
      <c r="AG256" s="90" t="n">
        <f aca="false">$F256*K256</f>
        <v>0</v>
      </c>
      <c r="AH256" s="90" t="n">
        <f aca="false">$F256*L256</f>
        <v>0</v>
      </c>
      <c r="AI256" s="90" t="n">
        <f aca="false">$F256*M256</f>
        <v>0</v>
      </c>
      <c r="AJ256" s="90" t="n">
        <f aca="false">$F256*N256</f>
        <v>0</v>
      </c>
      <c r="AK256" s="90" t="n">
        <f aca="false">F256*O256</f>
        <v>0</v>
      </c>
      <c r="AL256" s="94"/>
      <c r="AM256" s="90" t="n">
        <f aca="false">-CHOOSE($G$3,AC256-AE256,AE256-AC256)</f>
        <v>-0</v>
      </c>
      <c r="AN256" s="90" t="n">
        <f aca="false">-CHOOSE($G$3,AF256-AH256,AH256-AF256)</f>
        <v>-0</v>
      </c>
      <c r="AO256" s="90" t="n">
        <f aca="false">-CHOOSE($G$3,AI256-AL256,AK256-AI256)</f>
        <v>-0</v>
      </c>
      <c r="AP256" s="107" t="n">
        <f aca="false">SUM(AM256:AO256)</f>
        <v>0</v>
      </c>
      <c r="AR256" s="90" t="n">
        <f aca="false">-CHOOSE($G$3,AD256-AC256,AC256-AD256)</f>
        <v>-0</v>
      </c>
      <c r="AS256" s="90" t="n">
        <f aca="false">-CHOOSE($G$3,AG256-AF256,AF256-AG256)</f>
        <v>-0</v>
      </c>
      <c r="AT256" s="90" t="n">
        <f aca="false">-CHOOSE($G$3,AJ256-AI256,AI256-AJ256:AJ257)</f>
        <v>-0</v>
      </c>
      <c r="AU256" s="107" t="n">
        <f aca="false">AR256+AS256+AT256</f>
        <v>-0</v>
      </c>
      <c r="AV256" s="107"/>
      <c r="AW256" s="91" t="n">
        <f aca="false">AU256+AP256</f>
        <v>0</v>
      </c>
      <c r="AY256" s="91" t="n">
        <f aca="false">AK256+AH256+AE256</f>
        <v>0</v>
      </c>
      <c r="AZ256" s="113"/>
      <c r="BA256" s="118" t="n">
        <f aca="false">'EO9904.1'!AW256</f>
        <v>0</v>
      </c>
      <c r="BB256" s="118" t="n">
        <f aca="false">AW256-BA256</f>
        <v>0</v>
      </c>
      <c r="BC256" s="108"/>
      <c r="BD256" s="138" t="n">
        <f aca="false">A256</f>
        <v>44440</v>
      </c>
      <c r="BE256" s="119" t="n">
        <f aca="false">MONTH(BD256)</f>
        <v>9</v>
      </c>
      <c r="BF256" s="139" t="n">
        <f aca="false">VLOOKUP($BE$10:$BE$369,$BS$7:$BU$18,2)</f>
        <v>998.16</v>
      </c>
      <c r="BG256" s="140" t="n">
        <f aca="false">VLOOKUP($BE$10:$BE$369,$BS$7:$BU$18,3)</f>
        <v>10141.4155</v>
      </c>
      <c r="BH256" s="141" t="n">
        <f aca="false">BF256/BG256</f>
        <v>0.0984241302409905</v>
      </c>
      <c r="BI256" s="36" t="n">
        <f aca="false">BI244</f>
        <v>0.1009</v>
      </c>
      <c r="BJ256" s="36" t="n">
        <f aca="false">BH256/BI256</f>
        <v>0.975462143121809</v>
      </c>
      <c r="BK256" s="31" t="n">
        <v>2.115</v>
      </c>
      <c r="BL256" s="142" t="n">
        <f aca="false">MAX((BJ256*BK256),BK256)</f>
        <v>2.115</v>
      </c>
    </row>
    <row r="257" customFormat="false" ht="12" hidden="false" customHeight="true" outlineLevel="0" collapsed="false">
      <c r="A257" s="25" t="n">
        <f aca="false">EDATE(A256,1)</f>
        <v>44470</v>
      </c>
      <c r="B257" s="114" t="n">
        <f aca="false">'EO9904.1 floor'!B257</f>
        <v>0</v>
      </c>
      <c r="C257" s="110"/>
      <c r="D257" s="97" t="n">
        <f aca="false">B257+C257</f>
        <v>0</v>
      </c>
      <c r="E257" s="86" t="n">
        <f aca="false">IF(Z257=0,0,IF(AND(Z257=1,$H$3=1),D257*U257,IF($H$3=2,D257,"N/A")))</f>
        <v>0</v>
      </c>
      <c r="F257" s="86" t="n">
        <f aca="false">E257*Y257</f>
        <v>0</v>
      </c>
      <c r="G257" s="98" t="n">
        <f aca="false">VLOOKUP($A257,[1]!Table,MATCH(G$4,[1]!Curves,0))</f>
        <v>5.778</v>
      </c>
      <c r="H257" s="115" t="n">
        <f aca="false">G257</f>
        <v>5.778</v>
      </c>
      <c r="I257" s="116" t="n">
        <f aca="false">BL257</f>
        <v>2.115</v>
      </c>
      <c r="J257" s="98" t="n">
        <f aca="false">VLOOKUP($A257,[1]!Table,MATCH(J$4,[1]!Curves,0))</f>
        <v>0</v>
      </c>
      <c r="K257" s="115" t="n">
        <f aca="false">J257</f>
        <v>0</v>
      </c>
      <c r="L257" s="103" t="n">
        <f aca="false">L256</f>
        <v>0</v>
      </c>
      <c r="M257" s="98" t="n">
        <f aca="false">VLOOKUP($A257,[1]!Table,MATCH(M$4,[1]!Curves,0))</f>
        <v>0</v>
      </c>
      <c r="N257" s="115" t="n">
        <f aca="false">M257</f>
        <v>0</v>
      </c>
      <c r="O257" s="103" t="n">
        <f aca="false">O256</f>
        <v>0</v>
      </c>
      <c r="P257" s="102"/>
      <c r="Q257" s="103" t="n">
        <f aca="false">M257+J257+G257</f>
        <v>5.778</v>
      </c>
      <c r="R257" s="103" t="n">
        <f aca="false">N257+K257+H257</f>
        <v>5.778</v>
      </c>
      <c r="S257" s="103" t="n">
        <f aca="false">O257+L257+I257</f>
        <v>2.115</v>
      </c>
      <c r="T257" s="102"/>
      <c r="U257" s="37" t="n">
        <f aca="false">A258-A257</f>
        <v>31</v>
      </c>
      <c r="V257" s="104" t="n">
        <f aca="false">CHOOSE(F$3,A258+24,A257)</f>
        <v>44470</v>
      </c>
      <c r="W257" s="37" t="n">
        <f aca="false">V257-C$3</f>
        <v>7540</v>
      </c>
      <c r="X257" s="105" t="n">
        <f aca="false">VLOOKUP($A257,[1]!Table,MATCH(X$4,[1]!Curves,0))</f>
        <v>0.064336460406187</v>
      </c>
      <c r="Y257" s="106" t="n">
        <f aca="false">1/(1+CHOOSE(F$3,(X258+($K$3/10000))/2,(X257+($K$3/10000))/2))^(2*W257/365.25)</f>
        <v>0.270574280346808</v>
      </c>
      <c r="Z257" s="37" t="n">
        <f aca="false">IF(AND(mthbeg&lt;=A257,mthend&gt;=A257),1,0)</f>
        <v>0</v>
      </c>
      <c r="AA257" s="37" t="n">
        <f aca="false">U257*Z257</f>
        <v>0</v>
      </c>
      <c r="AC257" s="90" t="n">
        <f aca="false">F257*G257</f>
        <v>0</v>
      </c>
      <c r="AD257" s="90" t="n">
        <f aca="false">$F257*H257</f>
        <v>0</v>
      </c>
      <c r="AE257" s="90" t="n">
        <f aca="false">$F257*I257</f>
        <v>0</v>
      </c>
      <c r="AF257" s="90" t="n">
        <f aca="false">$F257*J257</f>
        <v>0</v>
      </c>
      <c r="AG257" s="90" t="n">
        <f aca="false">$F257*K257</f>
        <v>0</v>
      </c>
      <c r="AH257" s="90" t="n">
        <f aca="false">$F257*L257</f>
        <v>0</v>
      </c>
      <c r="AI257" s="90" t="n">
        <f aca="false">$F257*M257</f>
        <v>0</v>
      </c>
      <c r="AJ257" s="90" t="n">
        <f aca="false">$F257*N257</f>
        <v>0</v>
      </c>
      <c r="AK257" s="90" t="n">
        <f aca="false">F257*O257</f>
        <v>0</v>
      </c>
      <c r="AL257" s="94"/>
      <c r="AM257" s="90" t="n">
        <f aca="false">-CHOOSE($G$3,AC257-AE257,AE257-AC257)</f>
        <v>-0</v>
      </c>
      <c r="AN257" s="90" t="n">
        <f aca="false">-CHOOSE($G$3,AF257-AH257,AH257-AF257)</f>
        <v>-0</v>
      </c>
      <c r="AO257" s="90" t="n">
        <f aca="false">-CHOOSE($G$3,AI257-AL257,AK257-AI257)</f>
        <v>-0</v>
      </c>
      <c r="AP257" s="107" t="n">
        <f aca="false">SUM(AM257:AO257)</f>
        <v>0</v>
      </c>
      <c r="AR257" s="90" t="n">
        <f aca="false">-CHOOSE($G$3,AD257-AC257,AC257-AD257)</f>
        <v>-0</v>
      </c>
      <c r="AS257" s="90" t="n">
        <f aca="false">-CHOOSE($G$3,AG257-AF257,AF257-AG257)</f>
        <v>-0</v>
      </c>
      <c r="AT257" s="90" t="n">
        <f aca="false">-CHOOSE($G$3,AJ257-AI257,AI257-AJ257:AJ258)</f>
        <v>-0</v>
      </c>
      <c r="AU257" s="107" t="n">
        <f aca="false">AR257+AS257+AT257</f>
        <v>-0</v>
      </c>
      <c r="AV257" s="107"/>
      <c r="AW257" s="91" t="n">
        <f aca="false">AU257+AP257</f>
        <v>0</v>
      </c>
      <c r="AY257" s="91" t="n">
        <f aca="false">AK257+AH257+AE257</f>
        <v>0</v>
      </c>
      <c r="AZ257" s="113"/>
      <c r="BA257" s="118" t="n">
        <f aca="false">'EO9904.1'!AW257</f>
        <v>0</v>
      </c>
      <c r="BB257" s="118" t="n">
        <f aca="false">AW257-BA257</f>
        <v>0</v>
      </c>
      <c r="BC257" s="108"/>
      <c r="BD257" s="138" t="n">
        <f aca="false">A257</f>
        <v>44470</v>
      </c>
      <c r="BE257" s="119" t="n">
        <f aca="false">MONTH(BD257)</f>
        <v>10</v>
      </c>
      <c r="BF257" s="139" t="n">
        <f aca="false">VLOOKUP($BE$10:$BE$369,$BS$7:$BU$18,2)</f>
        <v>697.9385</v>
      </c>
      <c r="BG257" s="140" t="n">
        <f aca="false">VLOOKUP($BE$10:$BE$369,$BS$7:$BU$18,3)</f>
        <v>9529.3095</v>
      </c>
      <c r="BH257" s="141" t="n">
        <f aca="false">BF257/BG257</f>
        <v>0.0732412458636169</v>
      </c>
      <c r="BI257" s="36" t="n">
        <f aca="false">BI245</f>
        <v>0.1035</v>
      </c>
      <c r="BJ257" s="36" t="n">
        <f aca="false">BH257/BI257</f>
        <v>0.707644887571178</v>
      </c>
      <c r="BK257" s="31" t="n">
        <v>2.115</v>
      </c>
      <c r="BL257" s="142" t="n">
        <f aca="false">MAX((BJ257*BK257),BK257)</f>
        <v>2.115</v>
      </c>
    </row>
    <row r="258" customFormat="false" ht="12" hidden="false" customHeight="true" outlineLevel="0" collapsed="false">
      <c r="A258" s="25" t="n">
        <f aca="false">EDATE(A257,1)</f>
        <v>44501</v>
      </c>
      <c r="B258" s="114" t="n">
        <f aca="false">'EO9904.1 floor'!B258</f>
        <v>0</v>
      </c>
      <c r="C258" s="110"/>
      <c r="D258" s="97" t="n">
        <f aca="false">B258+C258</f>
        <v>0</v>
      </c>
      <c r="E258" s="86" t="n">
        <f aca="false">IF(Z258=0,0,IF(AND(Z258=1,$H$3=1),D258*U258,IF($H$3=2,D258,"N/A")))</f>
        <v>0</v>
      </c>
      <c r="F258" s="86" t="n">
        <f aca="false">E258*Y258</f>
        <v>0</v>
      </c>
      <c r="G258" s="98" t="n">
        <f aca="false">VLOOKUP($A258,[1]!Table,MATCH(G$4,[1]!Curves,0))</f>
        <v>5.918</v>
      </c>
      <c r="H258" s="115" t="n">
        <f aca="false">G258</f>
        <v>5.918</v>
      </c>
      <c r="I258" s="116" t="n">
        <f aca="false">BL258</f>
        <v>2.115</v>
      </c>
      <c r="J258" s="98" t="n">
        <f aca="false">VLOOKUP($A258,[1]!Table,MATCH(J$4,[1]!Curves,0))</f>
        <v>0</v>
      </c>
      <c r="K258" s="115" t="n">
        <f aca="false">J258</f>
        <v>0</v>
      </c>
      <c r="L258" s="103" t="n">
        <f aca="false">L257</f>
        <v>0</v>
      </c>
      <c r="M258" s="98" t="n">
        <f aca="false">VLOOKUP($A258,[1]!Table,MATCH(M$4,[1]!Curves,0))</f>
        <v>0</v>
      </c>
      <c r="N258" s="115" t="n">
        <f aca="false">M258</f>
        <v>0</v>
      </c>
      <c r="O258" s="103" t="n">
        <f aca="false">O257</f>
        <v>0</v>
      </c>
      <c r="P258" s="102"/>
      <c r="Q258" s="103" t="n">
        <f aca="false">M258+J258+G258</f>
        <v>5.918</v>
      </c>
      <c r="R258" s="103" t="n">
        <f aca="false">N258+K258+H258</f>
        <v>5.918</v>
      </c>
      <c r="S258" s="103" t="n">
        <f aca="false">O258+L258+I258</f>
        <v>2.115</v>
      </c>
      <c r="T258" s="102"/>
      <c r="U258" s="37" t="n">
        <f aca="false">A259-A258</f>
        <v>30</v>
      </c>
      <c r="V258" s="104" t="n">
        <f aca="false">CHOOSE(F$3,A259+24,A258)</f>
        <v>44501</v>
      </c>
      <c r="W258" s="37" t="n">
        <f aca="false">V258-C$3</f>
        <v>7571</v>
      </c>
      <c r="X258" s="105" t="n">
        <f aca="false">VLOOKUP($A258,[1]!Table,MATCH(X$4,[1]!Curves,0))</f>
        <v>0.064335206603437</v>
      </c>
      <c r="Y258" s="106" t="n">
        <f aca="false">1/(1+CHOOSE(F$3,(X259+($K$3/10000))/2,(X258+($K$3/10000))/2))^(2*W258/365.25)</f>
        <v>0.269130765485355</v>
      </c>
      <c r="Z258" s="37" t="n">
        <f aca="false">IF(AND(mthbeg&lt;=A258,mthend&gt;=A258),1,0)</f>
        <v>0</v>
      </c>
      <c r="AA258" s="37" t="n">
        <f aca="false">U258*Z258</f>
        <v>0</v>
      </c>
      <c r="AC258" s="90" t="n">
        <f aca="false">F258*G258</f>
        <v>0</v>
      </c>
      <c r="AD258" s="90" t="n">
        <f aca="false">$F258*H258</f>
        <v>0</v>
      </c>
      <c r="AE258" s="90" t="n">
        <f aca="false">$F258*I258</f>
        <v>0</v>
      </c>
      <c r="AF258" s="90" t="n">
        <f aca="false">$F258*J258</f>
        <v>0</v>
      </c>
      <c r="AG258" s="90" t="n">
        <f aca="false">$F258*K258</f>
        <v>0</v>
      </c>
      <c r="AH258" s="90" t="n">
        <f aca="false">$F258*L258</f>
        <v>0</v>
      </c>
      <c r="AI258" s="90" t="n">
        <f aca="false">$F258*M258</f>
        <v>0</v>
      </c>
      <c r="AJ258" s="90" t="n">
        <f aca="false">$F258*N258</f>
        <v>0</v>
      </c>
      <c r="AK258" s="90" t="n">
        <f aca="false">F258*O258</f>
        <v>0</v>
      </c>
      <c r="AL258" s="94"/>
      <c r="AM258" s="90" t="n">
        <f aca="false">-CHOOSE($G$3,AC258-AE258,AE258-AC258)</f>
        <v>-0</v>
      </c>
      <c r="AN258" s="90" t="n">
        <f aca="false">-CHOOSE($G$3,AF258-AH258,AH258-AF258)</f>
        <v>-0</v>
      </c>
      <c r="AO258" s="90" t="n">
        <f aca="false">-CHOOSE($G$3,AI258-AL258,AK258-AI258)</f>
        <v>-0</v>
      </c>
      <c r="AP258" s="107" t="n">
        <f aca="false">SUM(AM258:AO258)</f>
        <v>0</v>
      </c>
      <c r="AR258" s="90" t="n">
        <f aca="false">-CHOOSE($G$3,AD258-AC258,AC258-AD258)</f>
        <v>-0</v>
      </c>
      <c r="AS258" s="90" t="n">
        <f aca="false">-CHOOSE($G$3,AG258-AF258,AF258-AG258)</f>
        <v>-0</v>
      </c>
      <c r="AT258" s="90" t="n">
        <f aca="false">-CHOOSE($G$3,AJ258-AI258,AI258-AJ258:AJ259)</f>
        <v>-0</v>
      </c>
      <c r="AU258" s="107" t="n">
        <f aca="false">AR258+AS258+AT258</f>
        <v>-0</v>
      </c>
      <c r="AV258" s="107"/>
      <c r="AW258" s="91" t="n">
        <f aca="false">AU258+AP258</f>
        <v>0</v>
      </c>
      <c r="AY258" s="91" t="n">
        <f aca="false">AK258+AH258+AE258</f>
        <v>0</v>
      </c>
      <c r="AZ258" s="113"/>
      <c r="BA258" s="118" t="n">
        <f aca="false">'EO9904.1'!AW258</f>
        <v>0</v>
      </c>
      <c r="BB258" s="118" t="n">
        <f aca="false">AW258-BA258</f>
        <v>0</v>
      </c>
      <c r="BC258" s="108"/>
      <c r="BD258" s="138" t="n">
        <f aca="false">A258</f>
        <v>44501</v>
      </c>
      <c r="BE258" s="119" t="n">
        <f aca="false">MONTH(BD258)</f>
        <v>11</v>
      </c>
      <c r="BF258" s="139" t="n">
        <f aca="false">VLOOKUP($BE$10:$BE$369,$BS$7:$BU$18,2)</f>
        <v>632.9505</v>
      </c>
      <c r="BG258" s="140" t="n">
        <f aca="false">VLOOKUP($BE$10:$BE$369,$BS$7:$BU$18,3)</f>
        <v>8729.326</v>
      </c>
      <c r="BH258" s="141" t="n">
        <f aca="false">BF258/BG258</f>
        <v>0.0725085189853146</v>
      </c>
      <c r="BI258" s="36" t="n">
        <f aca="false">BI246</f>
        <v>0.0778</v>
      </c>
      <c r="BJ258" s="36" t="n">
        <f aca="false">BH258/BI258</f>
        <v>0.931986105209699</v>
      </c>
      <c r="BK258" s="31" t="n">
        <v>2.115</v>
      </c>
      <c r="BL258" s="142" t="n">
        <f aca="false">MAX((BJ258*BK258),BK258)</f>
        <v>2.115</v>
      </c>
    </row>
    <row r="259" customFormat="false" ht="12" hidden="false" customHeight="true" outlineLevel="0" collapsed="false">
      <c r="A259" s="25" t="n">
        <f aca="false">EDATE(A258,1)</f>
        <v>44531</v>
      </c>
      <c r="B259" s="114" t="n">
        <f aca="false">'EO9904.1 floor'!B259</f>
        <v>0</v>
      </c>
      <c r="C259" s="110"/>
      <c r="D259" s="97" t="n">
        <f aca="false">B259+C259</f>
        <v>0</v>
      </c>
      <c r="E259" s="86" t="n">
        <f aca="false">IF(Z259=0,0,IF(AND(Z259=1,$H$3=1),D259*U259,IF($H$3=2,D259,"N/A")))</f>
        <v>0</v>
      </c>
      <c r="F259" s="86" t="n">
        <f aca="false">E259*Y259</f>
        <v>0</v>
      </c>
      <c r="G259" s="98" t="n">
        <f aca="false">VLOOKUP($A259,[1]!Table,MATCH(G$4,[1]!Curves,0))</f>
        <v>6.058</v>
      </c>
      <c r="H259" s="115" t="n">
        <f aca="false">G259</f>
        <v>6.058</v>
      </c>
      <c r="I259" s="116" t="n">
        <f aca="false">BL259</f>
        <v>2.115</v>
      </c>
      <c r="J259" s="98" t="n">
        <f aca="false">VLOOKUP($A259,[1]!Table,MATCH(J$4,[1]!Curves,0))</f>
        <v>0</v>
      </c>
      <c r="K259" s="115" t="n">
        <f aca="false">J259</f>
        <v>0</v>
      </c>
      <c r="L259" s="103" t="n">
        <f aca="false">L258</f>
        <v>0</v>
      </c>
      <c r="M259" s="98" t="n">
        <f aca="false">VLOOKUP($A259,[1]!Table,MATCH(M$4,[1]!Curves,0))</f>
        <v>0</v>
      </c>
      <c r="N259" s="115" t="n">
        <f aca="false">M259</f>
        <v>0</v>
      </c>
      <c r="O259" s="103" t="n">
        <f aca="false">O258</f>
        <v>0</v>
      </c>
      <c r="P259" s="102"/>
      <c r="Q259" s="103" t="n">
        <f aca="false">M259+J259+G259</f>
        <v>6.058</v>
      </c>
      <c r="R259" s="103" t="n">
        <f aca="false">N259+K259+H259</f>
        <v>6.058</v>
      </c>
      <c r="S259" s="103" t="n">
        <f aca="false">O259+L259+I259</f>
        <v>2.115</v>
      </c>
      <c r="T259" s="102"/>
      <c r="U259" s="37" t="n">
        <f aca="false">A260-A259</f>
        <v>31</v>
      </c>
      <c r="V259" s="104" t="n">
        <f aca="false">CHOOSE(F$3,A260+24,A259)</f>
        <v>44531</v>
      </c>
      <c r="W259" s="37" t="n">
        <f aca="false">V259-C$3</f>
        <v>7601</v>
      </c>
      <c r="X259" s="105" t="n">
        <f aca="false">VLOOKUP($A259,[1]!Table,MATCH(X$4,[1]!Curves,0))</f>
        <v>0.064333993245936</v>
      </c>
      <c r="Y259" s="106" t="n">
        <f aca="false">1/(1+CHOOSE(F$3,(X260+($K$3/10000))/2,(X259+($K$3/10000))/2))^(2*W259/365.25)</f>
        <v>0.267741201136862</v>
      </c>
      <c r="Z259" s="37" t="n">
        <f aca="false">IF(AND(mthbeg&lt;=A259,mthend&gt;=A259),1,0)</f>
        <v>0</v>
      </c>
      <c r="AA259" s="37" t="n">
        <f aca="false">U259*Z259</f>
        <v>0</v>
      </c>
      <c r="AC259" s="90" t="n">
        <f aca="false">F259*G259</f>
        <v>0</v>
      </c>
      <c r="AD259" s="90" t="n">
        <f aca="false">$F259*H259</f>
        <v>0</v>
      </c>
      <c r="AE259" s="90" t="n">
        <f aca="false">$F259*I259</f>
        <v>0</v>
      </c>
      <c r="AF259" s="90" t="n">
        <f aca="false">$F259*J259</f>
        <v>0</v>
      </c>
      <c r="AG259" s="90" t="n">
        <f aca="false">$F259*K259</f>
        <v>0</v>
      </c>
      <c r="AH259" s="90" t="n">
        <f aca="false">$F259*L259</f>
        <v>0</v>
      </c>
      <c r="AI259" s="90" t="n">
        <f aca="false">$F259*M259</f>
        <v>0</v>
      </c>
      <c r="AJ259" s="90" t="n">
        <f aca="false">$F259*N259</f>
        <v>0</v>
      </c>
      <c r="AK259" s="90" t="n">
        <f aca="false">F259*O259</f>
        <v>0</v>
      </c>
      <c r="AL259" s="94"/>
      <c r="AM259" s="90" t="n">
        <f aca="false">-CHOOSE($G$3,AC259-AE259,AE259-AC259)</f>
        <v>-0</v>
      </c>
      <c r="AN259" s="90" t="n">
        <f aca="false">-CHOOSE($G$3,AF259-AH259,AH259-AF259)</f>
        <v>-0</v>
      </c>
      <c r="AO259" s="90" t="n">
        <f aca="false">-CHOOSE($G$3,AI259-AL259,AK259-AI259)</f>
        <v>-0</v>
      </c>
      <c r="AP259" s="107" t="n">
        <f aca="false">SUM(AM259:AO259)</f>
        <v>0</v>
      </c>
      <c r="AR259" s="90" t="n">
        <f aca="false">-CHOOSE($G$3,AD259-AC259,AC259-AD259)</f>
        <v>-0</v>
      </c>
      <c r="AS259" s="90" t="n">
        <f aca="false">-CHOOSE($G$3,AG259-AF259,AF259-AG259)</f>
        <v>-0</v>
      </c>
      <c r="AT259" s="90" t="n">
        <f aca="false">-CHOOSE($G$3,AJ259-AI259,AI259-AJ259:AJ260)</f>
        <v>-0</v>
      </c>
      <c r="AU259" s="107" t="n">
        <f aca="false">AR259+AS259+AT259</f>
        <v>-0</v>
      </c>
      <c r="AV259" s="107"/>
      <c r="AW259" s="91" t="n">
        <f aca="false">AU259+AP259</f>
        <v>0</v>
      </c>
      <c r="AY259" s="91" t="n">
        <f aca="false">AK259+AH259+AE259</f>
        <v>0</v>
      </c>
      <c r="AZ259" s="113"/>
      <c r="BA259" s="118" t="n">
        <f aca="false">'EO9904.1'!AW259</f>
        <v>0</v>
      </c>
      <c r="BB259" s="118" t="n">
        <f aca="false">AW259-BA259</f>
        <v>0</v>
      </c>
      <c r="BC259" s="108"/>
      <c r="BD259" s="138" t="n">
        <f aca="false">A259</f>
        <v>44531</v>
      </c>
      <c r="BE259" s="119" t="n">
        <f aca="false">MONTH(BD259)</f>
        <v>12</v>
      </c>
      <c r="BF259" s="139" t="n">
        <f aca="false">VLOOKUP($BE$10:$BE$369,$BS$7:$BU$18,2)</f>
        <v>668.964</v>
      </c>
      <c r="BG259" s="140" t="n">
        <f aca="false">VLOOKUP($BE$10:$BE$369,$BS$7:$BU$18,3)</f>
        <v>9251.2415</v>
      </c>
      <c r="BH259" s="141" t="n">
        <f aca="false">BF259/BG259</f>
        <v>0.0723107271602411</v>
      </c>
      <c r="BI259" s="36" t="n">
        <f aca="false">BI247</f>
        <v>0.0779</v>
      </c>
      <c r="BJ259" s="36" t="n">
        <f aca="false">BH259/BI259</f>
        <v>0.928250669579475</v>
      </c>
      <c r="BK259" s="31" t="n">
        <v>2.115</v>
      </c>
      <c r="BL259" s="142" t="n">
        <f aca="false">MAX((BJ259*BK259),BK259)</f>
        <v>2.115</v>
      </c>
    </row>
    <row r="260" customFormat="false" ht="12" hidden="false" customHeight="true" outlineLevel="0" collapsed="false">
      <c r="A260" s="25" t="n">
        <f aca="false">EDATE(A259,1)</f>
        <v>44562</v>
      </c>
      <c r="B260" s="114" t="n">
        <f aca="false">'EO9904.1 floor'!B260</f>
        <v>0</v>
      </c>
      <c r="C260" s="110"/>
      <c r="D260" s="97" t="n">
        <f aca="false">B260+C260</f>
        <v>0</v>
      </c>
      <c r="E260" s="86" t="n">
        <f aca="false">IF(Z260=0,0,IF(AND(Z260=1,$H$3=1),D260*U260,IF($H$3=2,D260,"N/A")))</f>
        <v>0</v>
      </c>
      <c r="F260" s="86" t="n">
        <f aca="false">E260*Y260</f>
        <v>0</v>
      </c>
      <c r="G260" s="98" t="n">
        <f aca="false">VLOOKUP($A260,[1]!Table,MATCH(G$4,[1]!Curves,0))</f>
        <v>6.163</v>
      </c>
      <c r="H260" s="115" t="n">
        <f aca="false">G260</f>
        <v>6.163</v>
      </c>
      <c r="I260" s="116" t="n">
        <f aca="false">BL260</f>
        <v>2.115</v>
      </c>
      <c r="J260" s="98" t="n">
        <f aca="false">VLOOKUP($A260,[1]!Table,MATCH(J$4,[1]!Curves,0))</f>
        <v>0</v>
      </c>
      <c r="K260" s="115" t="n">
        <f aca="false">J260</f>
        <v>0</v>
      </c>
      <c r="L260" s="103" t="n">
        <f aca="false">L259</f>
        <v>0</v>
      </c>
      <c r="M260" s="98" t="n">
        <f aca="false">VLOOKUP($A260,[1]!Table,MATCH(M$4,[1]!Curves,0))</f>
        <v>0</v>
      </c>
      <c r="N260" s="115" t="n">
        <f aca="false">M260</f>
        <v>0</v>
      </c>
      <c r="O260" s="103" t="n">
        <f aca="false">O259</f>
        <v>0</v>
      </c>
      <c r="P260" s="102"/>
      <c r="Q260" s="103" t="n">
        <f aca="false">M260+J260+G260</f>
        <v>6.163</v>
      </c>
      <c r="R260" s="103" t="n">
        <f aca="false">N260+K260+H260</f>
        <v>6.163</v>
      </c>
      <c r="S260" s="103" t="n">
        <f aca="false">O260+L260+I260</f>
        <v>2.115</v>
      </c>
      <c r="T260" s="102"/>
      <c r="U260" s="37" t="n">
        <f aca="false">A261-A260</f>
        <v>31</v>
      </c>
      <c r="V260" s="104" t="n">
        <f aca="false">CHOOSE(F$3,A261+24,A260)</f>
        <v>44562</v>
      </c>
      <c r="W260" s="37" t="n">
        <f aca="false">V260-C$3</f>
        <v>7632</v>
      </c>
      <c r="X260" s="105" t="n">
        <f aca="false">VLOOKUP($A260,[1]!Table,MATCH(X$4,[1]!Curves,0))</f>
        <v>0.064332739443187</v>
      </c>
      <c r="Y260" s="106" t="n">
        <f aca="false">1/(1+CHOOSE(F$3,(X261+($K$3/10000))/2,(X260+($K$3/10000))/2))^(2*W260/365.25)</f>
        <v>0.266312908826287</v>
      </c>
      <c r="Z260" s="37" t="n">
        <f aca="false">IF(AND(mthbeg&lt;=A260,mthend&gt;=A260),1,0)</f>
        <v>0</v>
      </c>
      <c r="AA260" s="37" t="n">
        <f aca="false">U260*Z260</f>
        <v>0</v>
      </c>
      <c r="AC260" s="90" t="n">
        <f aca="false">F260*G260</f>
        <v>0</v>
      </c>
      <c r="AD260" s="90" t="n">
        <f aca="false">$F260*H260</f>
        <v>0</v>
      </c>
      <c r="AE260" s="90" t="n">
        <f aca="false">$F260*I260</f>
        <v>0</v>
      </c>
      <c r="AF260" s="90" t="n">
        <f aca="false">$F260*J260</f>
        <v>0</v>
      </c>
      <c r="AG260" s="90" t="n">
        <f aca="false">$F260*K260</f>
        <v>0</v>
      </c>
      <c r="AH260" s="90" t="n">
        <f aca="false">$F260*L260</f>
        <v>0</v>
      </c>
      <c r="AI260" s="90" t="n">
        <f aca="false">$F260*M260</f>
        <v>0</v>
      </c>
      <c r="AJ260" s="90" t="n">
        <f aca="false">$F260*N260</f>
        <v>0</v>
      </c>
      <c r="AK260" s="90" t="n">
        <f aca="false">F260*O260</f>
        <v>0</v>
      </c>
      <c r="AL260" s="94"/>
      <c r="AM260" s="90" t="n">
        <f aca="false">-CHOOSE($G$3,AC260-AE260,AE260-AC260)</f>
        <v>-0</v>
      </c>
      <c r="AN260" s="90" t="n">
        <f aca="false">-CHOOSE($G$3,AF260-AH260,AH260-AF260)</f>
        <v>-0</v>
      </c>
      <c r="AO260" s="90" t="n">
        <f aca="false">-CHOOSE($G$3,AI260-AL260,AK260-AI260)</f>
        <v>-0</v>
      </c>
      <c r="AP260" s="107" t="n">
        <f aca="false">SUM(AM260:AO260)</f>
        <v>0</v>
      </c>
      <c r="AR260" s="90" t="n">
        <f aca="false">-CHOOSE($G$3,AD260-AC260,AC260-AD260)</f>
        <v>-0</v>
      </c>
      <c r="AS260" s="90" t="n">
        <f aca="false">-CHOOSE($G$3,AG260-AF260,AF260-AG260)</f>
        <v>-0</v>
      </c>
      <c r="AT260" s="90" t="n">
        <f aca="false">-CHOOSE($G$3,AJ260-AI260,AI260-AJ260:AJ261)</f>
        <v>-0</v>
      </c>
      <c r="AU260" s="107" t="n">
        <f aca="false">AR260+AS260+AT260</f>
        <v>-0</v>
      </c>
      <c r="AV260" s="107"/>
      <c r="AW260" s="91" t="n">
        <f aca="false">AU260+AP260</f>
        <v>0</v>
      </c>
      <c r="AY260" s="91" t="n">
        <f aca="false">AK260+AH260+AE260</f>
        <v>0</v>
      </c>
      <c r="AZ260" s="113"/>
      <c r="BA260" s="118" t="n">
        <f aca="false">'EO9904.1'!AW260</f>
        <v>0</v>
      </c>
      <c r="BB260" s="118" t="n">
        <f aca="false">AW260-BA260</f>
        <v>0</v>
      </c>
      <c r="BC260" s="108"/>
      <c r="BD260" s="138" t="n">
        <f aca="false">A260</f>
        <v>44562</v>
      </c>
      <c r="BE260" s="119" t="n">
        <f aca="false">MONTH(BD260)</f>
        <v>1</v>
      </c>
      <c r="BF260" s="139" t="n">
        <f aca="false">VLOOKUP($BE$10:$BE$369,$BS$7:$BU$18,2)</f>
        <v>682.4905</v>
      </c>
      <c r="BG260" s="140" t="n">
        <f aca="false">VLOOKUP($BE$10:$BE$369,$BS$7:$BU$18,3)</f>
        <v>9457.078</v>
      </c>
      <c r="BH260" s="141" t="n">
        <f aca="false">BF260/BG260</f>
        <v>0.0721671641071375</v>
      </c>
      <c r="BI260" s="36" t="n">
        <f aca="false">BI248</f>
        <v>0.0779</v>
      </c>
      <c r="BJ260" s="36" t="n">
        <f aca="false">BH260/BI260</f>
        <v>0.926407754905488</v>
      </c>
      <c r="BK260" s="31" t="n">
        <v>2.115</v>
      </c>
      <c r="BL260" s="142" t="n">
        <f aca="false">MAX((BJ260*BK260),BK260)</f>
        <v>2.115</v>
      </c>
    </row>
    <row r="261" customFormat="false" ht="12" hidden="false" customHeight="true" outlineLevel="0" collapsed="false">
      <c r="A261" s="25" t="n">
        <f aca="false">EDATE(A260,1)</f>
        <v>44593</v>
      </c>
      <c r="B261" s="114" t="n">
        <f aca="false">'EO9904.1 floor'!B261</f>
        <v>0</v>
      </c>
      <c r="C261" s="110"/>
      <c r="D261" s="97" t="n">
        <f aca="false">B261+C261</f>
        <v>0</v>
      </c>
      <c r="E261" s="86" t="n">
        <f aca="false">IF(Z261=0,0,IF(AND(Z261=1,$H$3=1),D261*U261,IF($H$3=2,D261,"N/A")))</f>
        <v>0</v>
      </c>
      <c r="F261" s="86" t="n">
        <f aca="false">E261*Y261</f>
        <v>0</v>
      </c>
      <c r="G261" s="98" t="n">
        <f aca="false">VLOOKUP($A261,[1]!Table,MATCH(G$4,[1]!Curves,0))</f>
        <v>6.043</v>
      </c>
      <c r="H261" s="115" t="n">
        <f aca="false">G261</f>
        <v>6.043</v>
      </c>
      <c r="I261" s="116" t="n">
        <f aca="false">BL261</f>
        <v>2.26151966918453</v>
      </c>
      <c r="J261" s="98" t="n">
        <f aca="false">VLOOKUP($A261,[1]!Table,MATCH(J$4,[1]!Curves,0))</f>
        <v>0</v>
      </c>
      <c r="K261" s="115" t="n">
        <f aca="false">J261</f>
        <v>0</v>
      </c>
      <c r="L261" s="103" t="n">
        <f aca="false">L260</f>
        <v>0</v>
      </c>
      <c r="M261" s="98" t="n">
        <f aca="false">VLOOKUP($A261,[1]!Table,MATCH(M$4,[1]!Curves,0))</f>
        <v>0</v>
      </c>
      <c r="N261" s="115" t="n">
        <f aca="false">M261</f>
        <v>0</v>
      </c>
      <c r="O261" s="103" t="n">
        <f aca="false">O260</f>
        <v>0</v>
      </c>
      <c r="P261" s="102"/>
      <c r="Q261" s="103" t="n">
        <f aca="false">M261+J261+G261</f>
        <v>6.043</v>
      </c>
      <c r="R261" s="103" t="n">
        <f aca="false">N261+K261+H261</f>
        <v>6.043</v>
      </c>
      <c r="S261" s="103" t="n">
        <f aca="false">O261+L261+I261</f>
        <v>2.26151966918453</v>
      </c>
      <c r="T261" s="102"/>
      <c r="U261" s="37" t="n">
        <f aca="false">A262-A261</f>
        <v>28</v>
      </c>
      <c r="V261" s="104" t="n">
        <f aca="false">CHOOSE(F$3,A262+24,A261)</f>
        <v>44593</v>
      </c>
      <c r="W261" s="37" t="n">
        <f aca="false">V261-C$3</f>
        <v>7663</v>
      </c>
      <c r="X261" s="105" t="n">
        <f aca="false">VLOOKUP($A261,[1]!Table,MATCH(X$4,[1]!Curves,0))</f>
        <v>0.064331485640438</v>
      </c>
      <c r="Y261" s="106" t="n">
        <f aca="false">1/(1+CHOOSE(F$3,(X262+($K$3/10000))/2,(X261+($K$3/10000))/2))^(2*W261/365.25)</f>
        <v>0.264892290508299</v>
      </c>
      <c r="Z261" s="37" t="n">
        <f aca="false">IF(AND(mthbeg&lt;=A261,mthend&gt;=A261),1,0)</f>
        <v>0</v>
      </c>
      <c r="AA261" s="37" t="n">
        <f aca="false">U261*Z261</f>
        <v>0</v>
      </c>
      <c r="AC261" s="90" t="n">
        <f aca="false">F261*G261</f>
        <v>0</v>
      </c>
      <c r="AD261" s="90" t="n">
        <f aca="false">$F261*H261</f>
        <v>0</v>
      </c>
      <c r="AE261" s="90" t="n">
        <f aca="false">$F261*I261</f>
        <v>0</v>
      </c>
      <c r="AF261" s="90" t="n">
        <f aca="false">$F261*J261</f>
        <v>0</v>
      </c>
      <c r="AG261" s="90" t="n">
        <f aca="false">$F261*K261</f>
        <v>0</v>
      </c>
      <c r="AH261" s="90" t="n">
        <f aca="false">$F261*L261</f>
        <v>0</v>
      </c>
      <c r="AI261" s="90" t="n">
        <f aca="false">$F261*M261</f>
        <v>0</v>
      </c>
      <c r="AJ261" s="90" t="n">
        <f aca="false">$F261*N261</f>
        <v>0</v>
      </c>
      <c r="AK261" s="90" t="n">
        <f aca="false">F261*O261</f>
        <v>0</v>
      </c>
      <c r="AL261" s="94"/>
      <c r="AM261" s="90" t="n">
        <f aca="false">-CHOOSE($G$3,AC261-AE261,AE261-AC261)</f>
        <v>-0</v>
      </c>
      <c r="AN261" s="90" t="n">
        <f aca="false">-CHOOSE($G$3,AF261-AH261,AH261-AF261)</f>
        <v>-0</v>
      </c>
      <c r="AO261" s="90" t="n">
        <f aca="false">-CHOOSE($G$3,AI261-AL261,AK261-AI261)</f>
        <v>-0</v>
      </c>
      <c r="AP261" s="107" t="n">
        <f aca="false">SUM(AM261:AO261)</f>
        <v>0</v>
      </c>
      <c r="AR261" s="90" t="n">
        <f aca="false">-CHOOSE($G$3,AD261-AC261,AC261-AD261)</f>
        <v>-0</v>
      </c>
      <c r="AS261" s="90" t="n">
        <f aca="false">-CHOOSE($G$3,AG261-AF261,AF261-AG261)</f>
        <v>-0</v>
      </c>
      <c r="AT261" s="90" t="n">
        <f aca="false">-CHOOSE($G$3,AJ261-AI261,AI261-AJ261:AJ262)</f>
        <v>-0</v>
      </c>
      <c r="AU261" s="107" t="n">
        <f aca="false">AR261+AS261+AT261</f>
        <v>-0</v>
      </c>
      <c r="AV261" s="107"/>
      <c r="AW261" s="91" t="n">
        <f aca="false">AU261+AP261</f>
        <v>0</v>
      </c>
      <c r="AY261" s="91" t="n">
        <f aca="false">AK261+AH261+AE261</f>
        <v>0</v>
      </c>
      <c r="AZ261" s="113"/>
      <c r="BA261" s="118" t="n">
        <f aca="false">'EO9904.1'!AW261</f>
        <v>0</v>
      </c>
      <c r="BB261" s="118" t="n">
        <f aca="false">AW261-BA261</f>
        <v>0</v>
      </c>
      <c r="BC261" s="108"/>
      <c r="BD261" s="138" t="n">
        <f aca="false">A261</f>
        <v>44593</v>
      </c>
      <c r="BE261" s="119" t="n">
        <f aca="false">MONTH(BD261)</f>
        <v>2</v>
      </c>
      <c r="BF261" s="139" t="n">
        <f aca="false">VLOOKUP($BE$10:$BE$369,$BS$7:$BU$18,2)</f>
        <v>627.083</v>
      </c>
      <c r="BG261" s="140" t="n">
        <f aca="false">VLOOKUP($BE$10:$BE$369,$BS$7:$BU$18,3)</f>
        <v>8701.1195</v>
      </c>
      <c r="BH261" s="141" t="n">
        <f aca="false">BF261/BG261</f>
        <v>0.0720692320108924</v>
      </c>
      <c r="BI261" s="36" t="n">
        <f aca="false">BI249</f>
        <v>0.0674</v>
      </c>
      <c r="BJ261" s="36" t="n">
        <f aca="false">BH261/BI261</f>
        <v>1.06927643933075</v>
      </c>
      <c r="BK261" s="31" t="n">
        <v>2.115</v>
      </c>
      <c r="BL261" s="142" t="n">
        <f aca="false">MAX((BJ261*BK261),BK261)</f>
        <v>2.26151966918453</v>
      </c>
    </row>
    <row r="262" customFormat="false" ht="12" hidden="false" customHeight="true" outlineLevel="0" collapsed="false">
      <c r="A262" s="25" t="n">
        <f aca="false">EDATE(A261,1)</f>
        <v>44621</v>
      </c>
      <c r="B262" s="114" t="n">
        <f aca="false">'EO9904.1 floor'!B262</f>
        <v>0</v>
      </c>
      <c r="C262" s="110"/>
      <c r="D262" s="97" t="n">
        <f aca="false">B262+C262</f>
        <v>0</v>
      </c>
      <c r="E262" s="86" t="n">
        <f aca="false">IF(Z262=0,0,IF(AND(Z262=1,$H$3=1),D262*U262,IF($H$3=2,D262,"N/A")))</f>
        <v>0</v>
      </c>
      <c r="F262" s="86" t="n">
        <f aca="false">E262*Y262</f>
        <v>0</v>
      </c>
      <c r="G262" s="98" t="n">
        <f aca="false">VLOOKUP($A262,[1]!Table,MATCH(G$4,[1]!Curves,0))</f>
        <v>5.918</v>
      </c>
      <c r="H262" s="115" t="n">
        <f aca="false">G262</f>
        <v>5.918</v>
      </c>
      <c r="I262" s="116" t="n">
        <f aca="false">BL262</f>
        <v>2.13524532991486</v>
      </c>
      <c r="J262" s="98" t="n">
        <f aca="false">VLOOKUP($A262,[1]!Table,MATCH(J$4,[1]!Curves,0))</f>
        <v>0</v>
      </c>
      <c r="K262" s="115" t="n">
        <f aca="false">J262</f>
        <v>0</v>
      </c>
      <c r="L262" s="103" t="n">
        <f aca="false">L261</f>
        <v>0</v>
      </c>
      <c r="M262" s="98" t="n">
        <f aca="false">VLOOKUP($A262,[1]!Table,MATCH(M$4,[1]!Curves,0))</f>
        <v>0</v>
      </c>
      <c r="N262" s="115" t="n">
        <f aca="false">M262</f>
        <v>0</v>
      </c>
      <c r="O262" s="103" t="n">
        <f aca="false">O261</f>
        <v>0</v>
      </c>
      <c r="P262" s="102"/>
      <c r="Q262" s="103" t="n">
        <f aca="false">M262+J262+G262</f>
        <v>5.918</v>
      </c>
      <c r="R262" s="103" t="n">
        <f aca="false">N262+K262+H262</f>
        <v>5.918</v>
      </c>
      <c r="S262" s="103" t="n">
        <f aca="false">O262+L262+I262</f>
        <v>2.13524532991486</v>
      </c>
      <c r="T262" s="102"/>
      <c r="U262" s="37" t="n">
        <f aca="false">A263-A262</f>
        <v>31</v>
      </c>
      <c r="V262" s="104" t="n">
        <f aca="false">CHOOSE(F$3,A263+24,A262)</f>
        <v>44621</v>
      </c>
      <c r="W262" s="37" t="n">
        <f aca="false">V262-C$3</f>
        <v>7691</v>
      </c>
      <c r="X262" s="105" t="n">
        <f aca="false">VLOOKUP($A262,[1]!Table,MATCH(X$4,[1]!Curves,0))</f>
        <v>0.064330353173438</v>
      </c>
      <c r="Y262" s="106" t="n">
        <f aca="false">1/(1+CHOOSE(F$3,(X263+($K$3/10000))/2,(X262+($K$3/10000))/2))^(2*W262/365.25)</f>
        <v>0.263615712801707</v>
      </c>
      <c r="Z262" s="37" t="n">
        <f aca="false">IF(AND(mthbeg&lt;=A262,mthend&gt;=A262),1,0)</f>
        <v>0</v>
      </c>
      <c r="AA262" s="37" t="n">
        <f aca="false">U262*Z262</f>
        <v>0</v>
      </c>
      <c r="AC262" s="90" t="n">
        <f aca="false">F262*G262</f>
        <v>0</v>
      </c>
      <c r="AD262" s="90" t="n">
        <f aca="false">$F262*H262</f>
        <v>0</v>
      </c>
      <c r="AE262" s="90" t="n">
        <f aca="false">$F262*I262</f>
        <v>0</v>
      </c>
      <c r="AF262" s="90" t="n">
        <f aca="false">$F262*J262</f>
        <v>0</v>
      </c>
      <c r="AG262" s="90" t="n">
        <f aca="false">$F262*K262</f>
        <v>0</v>
      </c>
      <c r="AH262" s="90" t="n">
        <f aca="false">$F262*L262</f>
        <v>0</v>
      </c>
      <c r="AI262" s="90" t="n">
        <f aca="false">$F262*M262</f>
        <v>0</v>
      </c>
      <c r="AJ262" s="90" t="n">
        <f aca="false">$F262*N262</f>
        <v>0</v>
      </c>
      <c r="AK262" s="90" t="n">
        <f aca="false">F262*O262</f>
        <v>0</v>
      </c>
      <c r="AL262" s="94"/>
      <c r="AM262" s="90" t="n">
        <f aca="false">-CHOOSE($G$3,AC262-AE262,AE262-AC262)</f>
        <v>-0</v>
      </c>
      <c r="AN262" s="90" t="n">
        <f aca="false">-CHOOSE($G$3,AF262-AH262,AH262-AF262)</f>
        <v>-0</v>
      </c>
      <c r="AO262" s="90" t="n">
        <f aca="false">-CHOOSE($G$3,AI262-AL262,AK262-AI262)</f>
        <v>-0</v>
      </c>
      <c r="AP262" s="107" t="n">
        <f aca="false">SUM(AM262:AO262)</f>
        <v>0</v>
      </c>
      <c r="AR262" s="90" t="n">
        <f aca="false">-CHOOSE($G$3,AD262-AC262,AC262-AD262)</f>
        <v>-0</v>
      </c>
      <c r="AS262" s="90" t="n">
        <f aca="false">-CHOOSE($G$3,AG262-AF262,AF262-AG262)</f>
        <v>-0</v>
      </c>
      <c r="AT262" s="90" t="n">
        <f aca="false">-CHOOSE($G$3,AJ262-AI262,AI262-AJ262:AJ263)</f>
        <v>-0</v>
      </c>
      <c r="AU262" s="107" t="n">
        <f aca="false">AR262+AS262+AT262</f>
        <v>-0</v>
      </c>
      <c r="AV262" s="107"/>
      <c r="AW262" s="91" t="n">
        <f aca="false">AU262+AP262</f>
        <v>0</v>
      </c>
      <c r="AY262" s="91" t="n">
        <f aca="false">AK262+AH262+AE262</f>
        <v>0</v>
      </c>
      <c r="AZ262" s="113"/>
      <c r="BA262" s="118" t="n">
        <f aca="false">'EO9904.1'!AW262</f>
        <v>0</v>
      </c>
      <c r="BB262" s="118" t="n">
        <f aca="false">AW262-BA262</f>
        <v>0</v>
      </c>
      <c r="BC262" s="108"/>
      <c r="BD262" s="138" t="n">
        <f aca="false">A262</f>
        <v>44621</v>
      </c>
      <c r="BE262" s="119" t="n">
        <f aca="false">MONTH(BD262)</f>
        <v>3</v>
      </c>
      <c r="BF262" s="139" t="n">
        <f aca="false">VLOOKUP($BE$10:$BE$369,$BS$7:$BU$18,2)</f>
        <v>669.6575</v>
      </c>
      <c r="BG262" s="140" t="n">
        <f aca="false">VLOOKUP($BE$10:$BE$369,$BS$7:$BU$18,3)</f>
        <v>9290.03</v>
      </c>
      <c r="BH262" s="141" t="n">
        <f aca="false">BF262/BG262</f>
        <v>0.0720834593645015</v>
      </c>
      <c r="BI262" s="36" t="n">
        <f aca="false">BI250</f>
        <v>0.0714</v>
      </c>
      <c r="BJ262" s="36" t="n">
        <f aca="false">BH262/BI262</f>
        <v>1.00957226000702</v>
      </c>
      <c r="BK262" s="31" t="n">
        <v>2.115</v>
      </c>
      <c r="BL262" s="142" t="n">
        <f aca="false">MAX((BJ262*BK262),BK262)</f>
        <v>2.13524532991486</v>
      </c>
    </row>
    <row r="263" customFormat="false" ht="12" hidden="false" customHeight="true" outlineLevel="0" collapsed="false">
      <c r="A263" s="25" t="n">
        <f aca="false">EDATE(A262,1)</f>
        <v>44652</v>
      </c>
      <c r="B263" s="114" t="n">
        <f aca="false">'EO9904.1 floor'!B263</f>
        <v>0</v>
      </c>
      <c r="C263" s="110"/>
      <c r="D263" s="97" t="n">
        <f aca="false">B263+C263</f>
        <v>0</v>
      </c>
      <c r="E263" s="86" t="n">
        <f aca="false">IF(Z263=0,0,IF(AND(Z263=1,$H$3=1),D263*U263,IF($H$3=2,D263,"N/A")))</f>
        <v>0</v>
      </c>
      <c r="F263" s="86" t="n">
        <f aca="false">E263*Y263</f>
        <v>0</v>
      </c>
      <c r="G263" s="98" t="n">
        <f aca="false">VLOOKUP($A263,[1]!Table,MATCH(G$4,[1]!Curves,0))</f>
        <v>5.788</v>
      </c>
      <c r="H263" s="115" t="n">
        <f aca="false">G263</f>
        <v>5.788</v>
      </c>
      <c r="I263" s="116" t="n">
        <f aca="false">BL263</f>
        <v>2.115</v>
      </c>
      <c r="J263" s="98" t="n">
        <f aca="false">VLOOKUP($A263,[1]!Table,MATCH(J$4,[1]!Curves,0))</f>
        <v>0</v>
      </c>
      <c r="K263" s="115" t="n">
        <f aca="false">J263</f>
        <v>0</v>
      </c>
      <c r="L263" s="103" t="n">
        <f aca="false">L262</f>
        <v>0</v>
      </c>
      <c r="M263" s="98" t="n">
        <f aca="false">VLOOKUP($A263,[1]!Table,MATCH(M$4,[1]!Curves,0))</f>
        <v>0</v>
      </c>
      <c r="N263" s="115" t="n">
        <f aca="false">M263</f>
        <v>0</v>
      </c>
      <c r="O263" s="103" t="n">
        <f aca="false">O262</f>
        <v>0</v>
      </c>
      <c r="P263" s="102"/>
      <c r="Q263" s="103" t="n">
        <f aca="false">M263+J263+G263</f>
        <v>5.788</v>
      </c>
      <c r="R263" s="103" t="n">
        <f aca="false">N263+K263+H263</f>
        <v>5.788</v>
      </c>
      <c r="S263" s="103" t="n">
        <f aca="false">O263+L263+I263</f>
        <v>2.115</v>
      </c>
      <c r="T263" s="102"/>
      <c r="U263" s="37" t="n">
        <f aca="false">A264-A263</f>
        <v>30</v>
      </c>
      <c r="V263" s="104" t="n">
        <f aca="false">CHOOSE(F$3,A264+24,A263)</f>
        <v>44652</v>
      </c>
      <c r="W263" s="37" t="n">
        <f aca="false">V263-C$3</f>
        <v>7722</v>
      </c>
      <c r="X263" s="105" t="n">
        <f aca="false">VLOOKUP($A263,[1]!Table,MATCH(X$4,[1]!Curves,0))</f>
        <v>0.06432909937069</v>
      </c>
      <c r="Y263" s="106" t="n">
        <f aca="false">1/(1+CHOOSE(F$3,(X264+($K$3/10000))/2,(X263+($K$3/10000))/2))^(2*W263/365.25)</f>
        <v>0.262209585302269</v>
      </c>
      <c r="Z263" s="37" t="n">
        <f aca="false">IF(AND(mthbeg&lt;=A263,mthend&gt;=A263),1,0)</f>
        <v>0</v>
      </c>
      <c r="AA263" s="37" t="n">
        <f aca="false">U263*Z263</f>
        <v>0</v>
      </c>
      <c r="AC263" s="90" t="n">
        <f aca="false">F263*G263</f>
        <v>0</v>
      </c>
      <c r="AD263" s="90" t="n">
        <f aca="false">$F263*H263</f>
        <v>0</v>
      </c>
      <c r="AE263" s="90" t="n">
        <f aca="false">$F263*I263</f>
        <v>0</v>
      </c>
      <c r="AF263" s="90" t="n">
        <f aca="false">$F263*J263</f>
        <v>0</v>
      </c>
      <c r="AG263" s="90" t="n">
        <f aca="false">$F263*K263</f>
        <v>0</v>
      </c>
      <c r="AH263" s="90" t="n">
        <f aca="false">$F263*L263</f>
        <v>0</v>
      </c>
      <c r="AI263" s="90" t="n">
        <f aca="false">$F263*M263</f>
        <v>0</v>
      </c>
      <c r="AJ263" s="90" t="n">
        <f aca="false">$F263*N263</f>
        <v>0</v>
      </c>
      <c r="AK263" s="90" t="n">
        <f aca="false">F263*O263</f>
        <v>0</v>
      </c>
      <c r="AL263" s="94"/>
      <c r="AM263" s="90" t="n">
        <f aca="false">-CHOOSE($G$3,AC263-AE263,AE263-AC263)</f>
        <v>-0</v>
      </c>
      <c r="AN263" s="90" t="n">
        <f aca="false">-CHOOSE($G$3,AF263-AH263,AH263-AF263)</f>
        <v>-0</v>
      </c>
      <c r="AO263" s="90" t="n">
        <f aca="false">-CHOOSE($G$3,AI263-AL263,AK263-AI263)</f>
        <v>-0</v>
      </c>
      <c r="AP263" s="107" t="n">
        <f aca="false">SUM(AM263:AO263)</f>
        <v>0</v>
      </c>
      <c r="AR263" s="90" t="n">
        <f aca="false">-CHOOSE($G$3,AD263-AC263,AC263-AD263)</f>
        <v>-0</v>
      </c>
      <c r="AS263" s="90" t="n">
        <f aca="false">-CHOOSE($G$3,AG263-AF263,AF263-AG263)</f>
        <v>-0</v>
      </c>
      <c r="AT263" s="90" t="n">
        <f aca="false">-CHOOSE($G$3,AJ263-AI263,AI263-AJ263:AJ264)</f>
        <v>-0</v>
      </c>
      <c r="AU263" s="107" t="n">
        <f aca="false">AR263+AS263+AT263</f>
        <v>-0</v>
      </c>
      <c r="AV263" s="107"/>
      <c r="AW263" s="91" t="n">
        <f aca="false">AU263+AP263</f>
        <v>0</v>
      </c>
      <c r="AY263" s="91" t="n">
        <f aca="false">AK263+AH263+AE263</f>
        <v>0</v>
      </c>
      <c r="AZ263" s="113"/>
      <c r="BA263" s="118" t="n">
        <f aca="false">'EO9904.1'!AW263</f>
        <v>0</v>
      </c>
      <c r="BB263" s="118" t="n">
        <f aca="false">AW263-BA263</f>
        <v>0</v>
      </c>
      <c r="BC263" s="108"/>
      <c r="BD263" s="138" t="n">
        <f aca="false">A263</f>
        <v>44652</v>
      </c>
      <c r="BE263" s="119" t="n">
        <f aca="false">MONTH(BD263)</f>
        <v>4</v>
      </c>
      <c r="BF263" s="139" t="n">
        <f aca="false">VLOOKUP($BE$10:$BE$369,$BS$7:$BU$18,2)</f>
        <v>631.2795</v>
      </c>
      <c r="BG263" s="140" t="n">
        <f aca="false">VLOOKUP($BE$10:$BE$369,$BS$7:$BU$18,3)</f>
        <v>8727.106</v>
      </c>
      <c r="BH263" s="141" t="n">
        <f aca="false">BF263/BG263</f>
        <v>0.0723354912842814</v>
      </c>
      <c r="BI263" s="36" t="n">
        <f aca="false">BI251</f>
        <v>0.0749</v>
      </c>
      <c r="BJ263" s="36" t="n">
        <f aca="false">BH263/BI263</f>
        <v>0.965760898321514</v>
      </c>
      <c r="BK263" s="31" t="n">
        <v>2.115</v>
      </c>
      <c r="BL263" s="142" t="n">
        <f aca="false">MAX((BJ263*BK263),BK263)</f>
        <v>2.115</v>
      </c>
    </row>
    <row r="264" customFormat="false" ht="12" hidden="false" customHeight="true" outlineLevel="0" collapsed="false">
      <c r="A264" s="25" t="n">
        <f aca="false">EDATE(A263,1)</f>
        <v>44682</v>
      </c>
      <c r="B264" s="114" t="n">
        <f aca="false">'EO9904.1 floor'!B264</f>
        <v>0</v>
      </c>
      <c r="C264" s="110"/>
      <c r="D264" s="97" t="n">
        <f aca="false">B264+C264</f>
        <v>0</v>
      </c>
      <c r="E264" s="86" t="n">
        <f aca="false">IF(Z264=0,0,IF(AND(Z264=1,$H$3=1),D264*U264,IF($H$3=2,D264,"N/A")))</f>
        <v>0</v>
      </c>
      <c r="F264" s="86" t="n">
        <f aca="false">E264*Y264</f>
        <v>0</v>
      </c>
      <c r="G264" s="98" t="n">
        <f aca="false">VLOOKUP($A264,[1]!Table,MATCH(G$4,[1]!Curves,0))</f>
        <v>5.778</v>
      </c>
      <c r="H264" s="115" t="n">
        <f aca="false">G264</f>
        <v>5.778</v>
      </c>
      <c r="I264" s="116" t="n">
        <f aca="false">BL264</f>
        <v>2.15930673749763</v>
      </c>
      <c r="J264" s="98" t="n">
        <f aca="false">VLOOKUP($A264,[1]!Table,MATCH(J$4,[1]!Curves,0))</f>
        <v>0</v>
      </c>
      <c r="K264" s="115" t="n">
        <f aca="false">J264</f>
        <v>0</v>
      </c>
      <c r="L264" s="103" t="n">
        <f aca="false">L263</f>
        <v>0</v>
      </c>
      <c r="M264" s="98" t="n">
        <f aca="false">VLOOKUP($A264,[1]!Table,MATCH(M$4,[1]!Curves,0))</f>
        <v>0</v>
      </c>
      <c r="N264" s="115" t="n">
        <f aca="false">M264</f>
        <v>0</v>
      </c>
      <c r="O264" s="103" t="n">
        <f aca="false">O263</f>
        <v>0</v>
      </c>
      <c r="P264" s="102"/>
      <c r="Q264" s="103" t="n">
        <f aca="false">M264+J264+G264</f>
        <v>5.778</v>
      </c>
      <c r="R264" s="103" t="n">
        <f aca="false">N264+K264+H264</f>
        <v>5.778</v>
      </c>
      <c r="S264" s="103" t="n">
        <f aca="false">O264+L264+I264</f>
        <v>2.15930673749763</v>
      </c>
      <c r="T264" s="102"/>
      <c r="U264" s="37" t="n">
        <f aca="false">A265-A264</f>
        <v>31</v>
      </c>
      <c r="V264" s="104" t="n">
        <f aca="false">CHOOSE(F$3,A265+24,A264)</f>
        <v>44682</v>
      </c>
      <c r="W264" s="37" t="n">
        <f aca="false">V264-C$3</f>
        <v>7752</v>
      </c>
      <c r="X264" s="105" t="n">
        <f aca="false">VLOOKUP($A264,[1]!Table,MATCH(X$4,[1]!Curves,0))</f>
        <v>0.064327886013193</v>
      </c>
      <c r="Y264" s="106" t="n">
        <f aca="false">1/(1+CHOOSE(F$3,(X265+($K$3/10000))/2,(X264+($K$3/10000))/2))^(2*W264/365.25)</f>
        <v>0.260856009657434</v>
      </c>
      <c r="Z264" s="37" t="n">
        <f aca="false">IF(AND(mthbeg&lt;=A264,mthend&gt;=A264),1,0)</f>
        <v>0</v>
      </c>
      <c r="AA264" s="37" t="n">
        <f aca="false">U264*Z264</f>
        <v>0</v>
      </c>
      <c r="AC264" s="90" t="n">
        <f aca="false">F264*G264</f>
        <v>0</v>
      </c>
      <c r="AD264" s="90" t="n">
        <f aca="false">$F264*H264</f>
        <v>0</v>
      </c>
      <c r="AE264" s="90" t="n">
        <f aca="false">$F264*I264</f>
        <v>0</v>
      </c>
      <c r="AF264" s="90" t="n">
        <f aca="false">$F264*J264</f>
        <v>0</v>
      </c>
      <c r="AG264" s="90" t="n">
        <f aca="false">$F264*K264</f>
        <v>0</v>
      </c>
      <c r="AH264" s="90" t="n">
        <f aca="false">$F264*L264</f>
        <v>0</v>
      </c>
      <c r="AI264" s="90" t="n">
        <f aca="false">$F264*M264</f>
        <v>0</v>
      </c>
      <c r="AJ264" s="90" t="n">
        <f aca="false">$F264*N264</f>
        <v>0</v>
      </c>
      <c r="AK264" s="90" t="n">
        <f aca="false">F264*O264</f>
        <v>0</v>
      </c>
      <c r="AL264" s="94"/>
      <c r="AM264" s="90" t="n">
        <f aca="false">-CHOOSE($G$3,AC264-AE264,AE264-AC264)</f>
        <v>-0</v>
      </c>
      <c r="AN264" s="90" t="n">
        <f aca="false">-CHOOSE($G$3,AF264-AH264,AH264-AF264)</f>
        <v>-0</v>
      </c>
      <c r="AO264" s="90" t="n">
        <f aca="false">-CHOOSE($G$3,AI264-AL264,AK264-AI264)</f>
        <v>-0</v>
      </c>
      <c r="AP264" s="107" t="n">
        <f aca="false">SUM(AM264:AO264)</f>
        <v>0</v>
      </c>
      <c r="AR264" s="90" t="n">
        <f aca="false">-CHOOSE($G$3,AD264-AC264,AC264-AD264)</f>
        <v>-0</v>
      </c>
      <c r="AS264" s="90" t="n">
        <f aca="false">-CHOOSE($G$3,AG264-AF264,AF264-AG264)</f>
        <v>-0</v>
      </c>
      <c r="AT264" s="90" t="n">
        <f aca="false">-CHOOSE($G$3,AJ264-AI264,AI264-AJ264:AJ265)</f>
        <v>-0</v>
      </c>
      <c r="AU264" s="107" t="n">
        <f aca="false">AR264+AS264+AT264</f>
        <v>-0</v>
      </c>
      <c r="AV264" s="107"/>
      <c r="AW264" s="91" t="n">
        <f aca="false">AU264+AP264</f>
        <v>0</v>
      </c>
      <c r="AY264" s="91" t="n">
        <f aca="false">AK264+AH264+AE264</f>
        <v>0</v>
      </c>
      <c r="AZ264" s="113"/>
      <c r="BA264" s="118" t="n">
        <f aca="false">'EO9904.1'!AW264</f>
        <v>0</v>
      </c>
      <c r="BB264" s="118" t="n">
        <f aca="false">AW264-BA264</f>
        <v>0</v>
      </c>
      <c r="BC264" s="108"/>
      <c r="BD264" s="138" t="n">
        <f aca="false">A264</f>
        <v>44682</v>
      </c>
      <c r="BE264" s="119" t="n">
        <f aca="false">MONTH(BD264)</f>
        <v>5</v>
      </c>
      <c r="BF264" s="139" t="n">
        <f aca="false">VLOOKUP($BE$10:$BE$369,$BS$7:$BU$18,2)</f>
        <v>662.9805</v>
      </c>
      <c r="BG264" s="140" t="n">
        <f aca="false">VLOOKUP($BE$10:$BE$369,$BS$7:$BU$18,3)</f>
        <v>9044.2455</v>
      </c>
      <c r="BH264" s="141" t="n">
        <f aca="false">BF264/BG264</f>
        <v>0.0733041247055932</v>
      </c>
      <c r="BI264" s="36" t="n">
        <f aca="false">BI252</f>
        <v>0.0718</v>
      </c>
      <c r="BJ264" s="36" t="n">
        <f aca="false">BH264/BI264</f>
        <v>1.02094881205562</v>
      </c>
      <c r="BK264" s="31" t="n">
        <v>2.115</v>
      </c>
      <c r="BL264" s="142" t="n">
        <f aca="false">MAX((BJ264*BK264),BK264)</f>
        <v>2.15930673749763</v>
      </c>
    </row>
    <row r="265" customFormat="false" ht="12" hidden="false" customHeight="true" outlineLevel="0" collapsed="false">
      <c r="A265" s="25" t="n">
        <f aca="false">EDATE(A264,1)</f>
        <v>44713</v>
      </c>
      <c r="B265" s="114" t="n">
        <f aca="false">'EO9904.1 floor'!B265</f>
        <v>0</v>
      </c>
      <c r="C265" s="110"/>
      <c r="D265" s="97" t="n">
        <f aca="false">B265+C265</f>
        <v>0</v>
      </c>
      <c r="E265" s="86" t="n">
        <f aca="false">IF(Z265=0,0,IF(AND(Z265=1,$H$3=1),D265*U265,IF($H$3=2,D265,"N/A")))</f>
        <v>0</v>
      </c>
      <c r="F265" s="86" t="n">
        <f aca="false">E265*Y265</f>
        <v>0</v>
      </c>
      <c r="G265" s="98" t="n">
        <f aca="false">VLOOKUP($A265,[1]!Table,MATCH(G$4,[1]!Curves,0))</f>
        <v>5.798</v>
      </c>
      <c r="H265" s="115" t="n">
        <f aca="false">G265</f>
        <v>5.798</v>
      </c>
      <c r="I265" s="116" t="n">
        <f aca="false">BL265</f>
        <v>2.88438521922935</v>
      </c>
      <c r="J265" s="98" t="n">
        <f aca="false">VLOOKUP($A265,[1]!Table,MATCH(J$4,[1]!Curves,0))</f>
        <v>0</v>
      </c>
      <c r="K265" s="115" t="n">
        <f aca="false">J265</f>
        <v>0</v>
      </c>
      <c r="L265" s="103" t="n">
        <f aca="false">L264</f>
        <v>0</v>
      </c>
      <c r="M265" s="98" t="n">
        <f aca="false">VLOOKUP($A265,[1]!Table,MATCH(M$4,[1]!Curves,0))</f>
        <v>0</v>
      </c>
      <c r="N265" s="115" t="n">
        <f aca="false">M265</f>
        <v>0</v>
      </c>
      <c r="O265" s="103" t="n">
        <f aca="false">O264</f>
        <v>0</v>
      </c>
      <c r="P265" s="102"/>
      <c r="Q265" s="103" t="n">
        <f aca="false">M265+J265+G265</f>
        <v>5.798</v>
      </c>
      <c r="R265" s="103" t="n">
        <f aca="false">N265+K265+H265</f>
        <v>5.798</v>
      </c>
      <c r="S265" s="103" t="n">
        <f aca="false">O265+L265+I265</f>
        <v>2.88438521922935</v>
      </c>
      <c r="T265" s="102"/>
      <c r="U265" s="37" t="n">
        <f aca="false">A266-A265</f>
        <v>30</v>
      </c>
      <c r="V265" s="104" t="n">
        <f aca="false">CHOOSE(F$3,A266+24,A265)</f>
        <v>44713</v>
      </c>
      <c r="W265" s="37" t="n">
        <f aca="false">V265-C$3</f>
        <v>7783</v>
      </c>
      <c r="X265" s="105" t="n">
        <f aca="false">VLOOKUP($A265,[1]!Table,MATCH(X$4,[1]!Curves,0))</f>
        <v>0.064326632210446</v>
      </c>
      <c r="Y265" s="106" t="n">
        <f aca="false">1/(1+CHOOSE(F$3,(X266+($K$3/10000))/2,(X265+($K$3/10000))/2))^(2*W265/365.25)</f>
        <v>0.259464707711738</v>
      </c>
      <c r="Z265" s="37" t="n">
        <f aca="false">IF(AND(mthbeg&lt;=A265,mthend&gt;=A265),1,0)</f>
        <v>0</v>
      </c>
      <c r="AA265" s="37" t="n">
        <f aca="false">U265*Z265</f>
        <v>0</v>
      </c>
      <c r="AC265" s="90" t="n">
        <f aca="false">F265*G265</f>
        <v>0</v>
      </c>
      <c r="AD265" s="90" t="n">
        <f aca="false">$F265*H265</f>
        <v>0</v>
      </c>
      <c r="AE265" s="90" t="n">
        <f aca="false">$F265*I265</f>
        <v>0</v>
      </c>
      <c r="AF265" s="90" t="n">
        <f aca="false">$F265*J265</f>
        <v>0</v>
      </c>
      <c r="AG265" s="90" t="n">
        <f aca="false">$F265*K265</f>
        <v>0</v>
      </c>
      <c r="AH265" s="90" t="n">
        <f aca="false">$F265*L265</f>
        <v>0</v>
      </c>
      <c r="AI265" s="90" t="n">
        <f aca="false">$F265*M265</f>
        <v>0</v>
      </c>
      <c r="AJ265" s="90" t="n">
        <f aca="false">$F265*N265</f>
        <v>0</v>
      </c>
      <c r="AK265" s="90" t="n">
        <f aca="false">F265*O265</f>
        <v>0</v>
      </c>
      <c r="AL265" s="94"/>
      <c r="AM265" s="90" t="n">
        <f aca="false">-CHOOSE($G$3,AC265-AE265,AE265-AC265)</f>
        <v>-0</v>
      </c>
      <c r="AN265" s="90" t="n">
        <f aca="false">-CHOOSE($G$3,AF265-AH265,AH265-AF265)</f>
        <v>-0</v>
      </c>
      <c r="AO265" s="90" t="n">
        <f aca="false">-CHOOSE($G$3,AI265-AL265,AK265-AI265)</f>
        <v>-0</v>
      </c>
      <c r="AP265" s="107" t="n">
        <f aca="false">SUM(AM265:AO265)</f>
        <v>0</v>
      </c>
      <c r="AR265" s="90" t="n">
        <f aca="false">-CHOOSE($G$3,AD265-AC265,AC265-AD265)</f>
        <v>-0</v>
      </c>
      <c r="AS265" s="90" t="n">
        <f aca="false">-CHOOSE($G$3,AG265-AF265,AF265-AG265)</f>
        <v>-0</v>
      </c>
      <c r="AT265" s="90" t="n">
        <f aca="false">-CHOOSE($G$3,AJ265-AI265,AI265-AJ265:AJ266)</f>
        <v>-0</v>
      </c>
      <c r="AU265" s="107" t="n">
        <f aca="false">AR265+AS265+AT265</f>
        <v>-0</v>
      </c>
      <c r="AV265" s="107"/>
      <c r="AW265" s="91" t="n">
        <f aca="false">AU265+AP265</f>
        <v>0</v>
      </c>
      <c r="AY265" s="91" t="n">
        <f aca="false">AK265+AH265+AE265</f>
        <v>0</v>
      </c>
      <c r="AZ265" s="113"/>
      <c r="BA265" s="118" t="n">
        <f aca="false">'EO9904.1'!AW265</f>
        <v>0</v>
      </c>
      <c r="BB265" s="118" t="n">
        <f aca="false">AW265-BA265</f>
        <v>0</v>
      </c>
      <c r="BC265" s="108"/>
      <c r="BD265" s="138" t="n">
        <f aca="false">A265</f>
        <v>44713</v>
      </c>
      <c r="BE265" s="119" t="n">
        <f aca="false">MONTH(BD265)</f>
        <v>6</v>
      </c>
      <c r="BF265" s="139" t="n">
        <f aca="false">VLOOKUP($BE$10:$BE$369,$BS$7:$BU$18,2)</f>
        <v>1052.6425</v>
      </c>
      <c r="BG265" s="140" t="n">
        <f aca="false">VLOOKUP($BE$10:$BE$369,$BS$7:$BU$18,3)</f>
        <v>10765.1195</v>
      </c>
      <c r="BH265" s="141" t="n">
        <f aca="false">BF265/BG265</f>
        <v>0.097782704595151</v>
      </c>
      <c r="BI265" s="36" t="n">
        <f aca="false">BI253</f>
        <v>0.0717</v>
      </c>
      <c r="BJ265" s="36" t="n">
        <f aca="false">BH265/BI265</f>
        <v>1.36377551736612</v>
      </c>
      <c r="BK265" s="31" t="n">
        <v>2.115</v>
      </c>
      <c r="BL265" s="142" t="n">
        <f aca="false">MAX((BJ265*BK265),BK265)</f>
        <v>2.88438521922935</v>
      </c>
    </row>
    <row r="266" customFormat="false" ht="12" hidden="false" customHeight="true" outlineLevel="0" collapsed="false">
      <c r="A266" s="25" t="n">
        <f aca="false">EDATE(A265,1)</f>
        <v>44743</v>
      </c>
      <c r="B266" s="114" t="n">
        <f aca="false">'EO9904.1 floor'!B266</f>
        <v>0</v>
      </c>
      <c r="C266" s="110"/>
      <c r="D266" s="97" t="n">
        <f aca="false">B266+C266</f>
        <v>0</v>
      </c>
      <c r="E266" s="86" t="n">
        <f aca="false">IF(Z266=0,0,IF(AND(Z266=1,$H$3=1),D266*U266,IF($H$3=2,D266,"N/A")))</f>
        <v>0</v>
      </c>
      <c r="F266" s="86" t="n">
        <f aca="false">E266*Y266</f>
        <v>0</v>
      </c>
      <c r="G266" s="98" t="n">
        <f aca="false">VLOOKUP($A266,[1]!Table,MATCH(G$4,[1]!Curves,0))</f>
        <v>5.819</v>
      </c>
      <c r="H266" s="115" t="n">
        <f aca="false">G266</f>
        <v>5.819</v>
      </c>
      <c r="I266" s="116" t="n">
        <f aca="false">BL266</f>
        <v>2.115</v>
      </c>
      <c r="J266" s="98" t="n">
        <f aca="false">VLOOKUP($A266,[1]!Table,MATCH(J$4,[1]!Curves,0))</f>
        <v>0</v>
      </c>
      <c r="K266" s="115" t="n">
        <f aca="false">J266</f>
        <v>0</v>
      </c>
      <c r="L266" s="103" t="n">
        <f aca="false">L265</f>
        <v>0</v>
      </c>
      <c r="M266" s="98" t="n">
        <f aca="false">VLOOKUP($A266,[1]!Table,MATCH(M$4,[1]!Curves,0))</f>
        <v>0</v>
      </c>
      <c r="N266" s="115" t="n">
        <f aca="false">M266</f>
        <v>0</v>
      </c>
      <c r="O266" s="103" t="n">
        <f aca="false">O265</f>
        <v>0</v>
      </c>
      <c r="P266" s="102"/>
      <c r="Q266" s="103" t="n">
        <f aca="false">M266+J266+G266</f>
        <v>5.819</v>
      </c>
      <c r="R266" s="103" t="n">
        <f aca="false">N266+K266+H266</f>
        <v>5.819</v>
      </c>
      <c r="S266" s="103" t="n">
        <f aca="false">O266+L266+I266</f>
        <v>2.115</v>
      </c>
      <c r="T266" s="102"/>
      <c r="U266" s="37" t="n">
        <f aca="false">A267-A266</f>
        <v>31</v>
      </c>
      <c r="V266" s="104" t="n">
        <f aca="false">CHOOSE(F$3,A267+24,A266)</f>
        <v>44743</v>
      </c>
      <c r="W266" s="37" t="n">
        <f aca="false">V266-C$3</f>
        <v>7813</v>
      </c>
      <c r="X266" s="105" t="n">
        <f aca="false">VLOOKUP($A266,[1]!Table,MATCH(X$4,[1]!Curves,0))</f>
        <v>0.064325418852949</v>
      </c>
      <c r="Y266" s="106" t="n">
        <f aca="false">1/(1+CHOOSE(F$3,(X267+($K$3/10000))/2,(X266+($K$3/10000))/2))^(2*W266/365.25)</f>
        <v>0.258125403007602</v>
      </c>
      <c r="Z266" s="37" t="n">
        <f aca="false">IF(AND(mthbeg&lt;=A266,mthend&gt;=A266),1,0)</f>
        <v>0</v>
      </c>
      <c r="AA266" s="37" t="n">
        <f aca="false">U266*Z266</f>
        <v>0</v>
      </c>
      <c r="AC266" s="90" t="n">
        <f aca="false">F266*G266</f>
        <v>0</v>
      </c>
      <c r="AD266" s="90" t="n">
        <f aca="false">$F266*H266</f>
        <v>0</v>
      </c>
      <c r="AE266" s="90" t="n">
        <f aca="false">$F266*I266</f>
        <v>0</v>
      </c>
      <c r="AF266" s="90" t="n">
        <f aca="false">$F266*J266</f>
        <v>0</v>
      </c>
      <c r="AG266" s="90" t="n">
        <f aca="false">$F266*K266</f>
        <v>0</v>
      </c>
      <c r="AH266" s="90" t="n">
        <f aca="false">$F266*L266</f>
        <v>0</v>
      </c>
      <c r="AI266" s="90" t="n">
        <f aca="false">$F266*M266</f>
        <v>0</v>
      </c>
      <c r="AJ266" s="90" t="n">
        <f aca="false">$F266*N266</f>
        <v>0</v>
      </c>
      <c r="AK266" s="90" t="n">
        <f aca="false">F266*O266</f>
        <v>0</v>
      </c>
      <c r="AL266" s="94"/>
      <c r="AM266" s="90" t="n">
        <f aca="false">-CHOOSE($G$3,AC266-AE266,AE266-AC266)</f>
        <v>-0</v>
      </c>
      <c r="AN266" s="90" t="n">
        <f aca="false">-CHOOSE($G$3,AF266-AH266,AH266-AF266)</f>
        <v>-0</v>
      </c>
      <c r="AO266" s="90" t="n">
        <f aca="false">-CHOOSE($G$3,AI266-AL266,AK266-AI266)</f>
        <v>-0</v>
      </c>
      <c r="AP266" s="107" t="n">
        <f aca="false">SUM(AM266:AO266)</f>
        <v>0</v>
      </c>
      <c r="AR266" s="90" t="n">
        <f aca="false">-CHOOSE($G$3,AD266-AC266,AC266-AD266)</f>
        <v>-0</v>
      </c>
      <c r="AS266" s="90" t="n">
        <f aca="false">-CHOOSE($G$3,AG266-AF266,AF266-AG266)</f>
        <v>-0</v>
      </c>
      <c r="AT266" s="90" t="n">
        <f aca="false">-CHOOSE($G$3,AJ266-AI266,AI266-AJ266:AJ267)</f>
        <v>-0</v>
      </c>
      <c r="AU266" s="107" t="n">
        <f aca="false">AR266+AS266+AT266</f>
        <v>-0</v>
      </c>
      <c r="AV266" s="107"/>
      <c r="AW266" s="91" t="n">
        <f aca="false">AU266+AP266</f>
        <v>0</v>
      </c>
      <c r="AY266" s="91" t="n">
        <f aca="false">AK266+AH266+AE266</f>
        <v>0</v>
      </c>
      <c r="AZ266" s="113"/>
      <c r="BA266" s="118" t="n">
        <f aca="false">'EO9904.1'!AW266</f>
        <v>0</v>
      </c>
      <c r="BB266" s="118" t="n">
        <f aca="false">AW266-BA266</f>
        <v>0</v>
      </c>
      <c r="BC266" s="108"/>
      <c r="BD266" s="138" t="n">
        <f aca="false">A266</f>
        <v>44743</v>
      </c>
      <c r="BE266" s="119" t="n">
        <f aca="false">MONTH(BD266)</f>
        <v>7</v>
      </c>
      <c r="BF266" s="139" t="n">
        <f aca="false">VLOOKUP($BE$10:$BE$369,$BS$7:$BU$18,2)</f>
        <v>1079.384</v>
      </c>
      <c r="BG266" s="140" t="n">
        <f aca="false">VLOOKUP($BE$10:$BE$369,$BS$7:$BU$18,3)</f>
        <v>11147.0035</v>
      </c>
      <c r="BH266" s="141" t="n">
        <f aca="false">BF266/BG266</f>
        <v>0.0968317629038154</v>
      </c>
      <c r="BI266" s="36" t="n">
        <f aca="false">BI254</f>
        <v>0.0981</v>
      </c>
      <c r="BJ266" s="36" t="n">
        <f aca="false">BH266/BI266</f>
        <v>0.987071996980789</v>
      </c>
      <c r="BK266" s="31" t="n">
        <v>2.115</v>
      </c>
      <c r="BL266" s="142" t="n">
        <f aca="false">MAX((BJ266*BK266),BK266)</f>
        <v>2.115</v>
      </c>
    </row>
    <row r="267" customFormat="false" ht="12" hidden="false" customHeight="true" outlineLevel="0" collapsed="false">
      <c r="A267" s="25" t="n">
        <f aca="false">EDATE(A266,1)</f>
        <v>44774</v>
      </c>
      <c r="B267" s="114" t="n">
        <f aca="false">'EO9904.1 floor'!B267</f>
        <v>0</v>
      </c>
      <c r="C267" s="110"/>
      <c r="D267" s="97" t="n">
        <f aca="false">B267+C267</f>
        <v>0</v>
      </c>
      <c r="E267" s="86" t="n">
        <f aca="false">IF(Z267=0,0,IF(AND(Z267=1,$H$3=1),D267*U267,IF($H$3=2,D267,"N/A")))</f>
        <v>0</v>
      </c>
      <c r="F267" s="86" t="n">
        <f aca="false">E267*Y267</f>
        <v>0</v>
      </c>
      <c r="G267" s="98" t="n">
        <f aca="false">VLOOKUP($A267,[1]!Table,MATCH(G$4,[1]!Curves,0))</f>
        <v>5.843</v>
      </c>
      <c r="H267" s="115" t="n">
        <f aca="false">G267</f>
        <v>5.843</v>
      </c>
      <c r="I267" s="116" t="n">
        <f aca="false">BL267</f>
        <v>2.115</v>
      </c>
      <c r="J267" s="98" t="n">
        <f aca="false">VLOOKUP($A267,[1]!Table,MATCH(J$4,[1]!Curves,0))</f>
        <v>0</v>
      </c>
      <c r="K267" s="115" t="n">
        <f aca="false">J267</f>
        <v>0</v>
      </c>
      <c r="L267" s="103" t="n">
        <f aca="false">L266</f>
        <v>0</v>
      </c>
      <c r="M267" s="98" t="n">
        <f aca="false">VLOOKUP($A267,[1]!Table,MATCH(M$4,[1]!Curves,0))</f>
        <v>0</v>
      </c>
      <c r="N267" s="115" t="n">
        <f aca="false">M267</f>
        <v>0</v>
      </c>
      <c r="O267" s="103" t="n">
        <f aca="false">O266</f>
        <v>0</v>
      </c>
      <c r="P267" s="102"/>
      <c r="Q267" s="103" t="n">
        <f aca="false">M267+J267+G267</f>
        <v>5.843</v>
      </c>
      <c r="R267" s="103" t="n">
        <f aca="false">N267+K267+H267</f>
        <v>5.843</v>
      </c>
      <c r="S267" s="103" t="n">
        <f aca="false">O267+L267+I267</f>
        <v>2.115</v>
      </c>
      <c r="T267" s="102"/>
      <c r="U267" s="37" t="n">
        <f aca="false">A268-A267</f>
        <v>31</v>
      </c>
      <c r="V267" s="104" t="n">
        <f aca="false">CHOOSE(F$3,A268+24,A267)</f>
        <v>44774</v>
      </c>
      <c r="W267" s="37" t="n">
        <f aca="false">V267-C$3</f>
        <v>7844</v>
      </c>
      <c r="X267" s="105" t="n">
        <f aca="false">VLOOKUP($A267,[1]!Table,MATCH(X$4,[1]!Curves,0))</f>
        <v>0.064324165050203</v>
      </c>
      <c r="Y267" s="106" t="n">
        <f aca="false">1/(1+CHOOSE(F$3,(X268+($K$3/10000))/2,(X267+($K$3/10000))/2))^(2*W267/365.25)</f>
        <v>0.256748769210843</v>
      </c>
      <c r="Z267" s="37" t="n">
        <f aca="false">IF(AND(mthbeg&lt;=A267,mthend&gt;=A267),1,0)</f>
        <v>0</v>
      </c>
      <c r="AA267" s="37" t="n">
        <f aca="false">U267*Z267</f>
        <v>0</v>
      </c>
      <c r="AC267" s="90" t="n">
        <f aca="false">F267*G267</f>
        <v>0</v>
      </c>
      <c r="AD267" s="90" t="n">
        <f aca="false">$F267*H267</f>
        <v>0</v>
      </c>
      <c r="AE267" s="90" t="n">
        <f aca="false">$F267*I267</f>
        <v>0</v>
      </c>
      <c r="AF267" s="90" t="n">
        <f aca="false">$F267*J267</f>
        <v>0</v>
      </c>
      <c r="AG267" s="90" t="n">
        <f aca="false">$F267*K267</f>
        <v>0</v>
      </c>
      <c r="AH267" s="90" t="n">
        <f aca="false">$F267*L267</f>
        <v>0</v>
      </c>
      <c r="AI267" s="90" t="n">
        <f aca="false">$F267*M267</f>
        <v>0</v>
      </c>
      <c r="AJ267" s="90" t="n">
        <f aca="false">$F267*N267</f>
        <v>0</v>
      </c>
      <c r="AK267" s="90" t="n">
        <f aca="false">F267*O267</f>
        <v>0</v>
      </c>
      <c r="AL267" s="94"/>
      <c r="AM267" s="90" t="n">
        <f aca="false">-CHOOSE($G$3,AC267-AE267,AE267-AC267)</f>
        <v>-0</v>
      </c>
      <c r="AN267" s="90" t="n">
        <f aca="false">-CHOOSE($G$3,AF267-AH267,AH267-AF267)</f>
        <v>-0</v>
      </c>
      <c r="AO267" s="90" t="n">
        <f aca="false">-CHOOSE($G$3,AI267-AL267,AK267-AI267)</f>
        <v>-0</v>
      </c>
      <c r="AP267" s="107" t="n">
        <f aca="false">SUM(AM267:AO267)</f>
        <v>0</v>
      </c>
      <c r="AR267" s="90" t="n">
        <f aca="false">-CHOOSE($G$3,AD267-AC267,AC267-AD267)</f>
        <v>-0</v>
      </c>
      <c r="AS267" s="90" t="n">
        <f aca="false">-CHOOSE($G$3,AG267-AF267,AF267-AG267)</f>
        <v>-0</v>
      </c>
      <c r="AT267" s="90" t="n">
        <f aca="false">-CHOOSE($G$3,AJ267-AI267,AI267-AJ267:AJ268)</f>
        <v>-0</v>
      </c>
      <c r="AU267" s="107" t="n">
        <f aca="false">AR267+AS267+AT267</f>
        <v>-0</v>
      </c>
      <c r="AV267" s="107"/>
      <c r="AW267" s="91" t="n">
        <f aca="false">AU267+AP267</f>
        <v>0</v>
      </c>
      <c r="AY267" s="91" t="n">
        <f aca="false">AK267+AH267+AE267</f>
        <v>0</v>
      </c>
      <c r="AZ267" s="113"/>
      <c r="BA267" s="118" t="n">
        <f aca="false">'EO9904.1'!AW267</f>
        <v>0</v>
      </c>
      <c r="BB267" s="118" t="n">
        <f aca="false">AW267-BA267</f>
        <v>0</v>
      </c>
      <c r="BC267" s="108"/>
      <c r="BD267" s="138" t="n">
        <f aca="false">A267</f>
        <v>44774</v>
      </c>
      <c r="BE267" s="119" t="n">
        <f aca="false">MONTH(BD267)</f>
        <v>8</v>
      </c>
      <c r="BF267" s="139" t="n">
        <f aca="false">VLOOKUP($BE$10:$BE$369,$BS$7:$BU$18,2)</f>
        <v>1109.031</v>
      </c>
      <c r="BG267" s="140" t="n">
        <f aca="false">VLOOKUP($BE$10:$BE$369,$BS$7:$BU$18,3)</f>
        <v>11486.346</v>
      </c>
      <c r="BH267" s="141" t="n">
        <f aca="false">BF267/BG267</f>
        <v>0.096552115006809</v>
      </c>
      <c r="BI267" s="36" t="n">
        <f aca="false">BI255</f>
        <v>0.0991</v>
      </c>
      <c r="BJ267" s="36" t="n">
        <f aca="false">BH267/BI267</f>
        <v>0.974289757889091</v>
      </c>
      <c r="BK267" s="31" t="n">
        <v>2.115</v>
      </c>
      <c r="BL267" s="142" t="n">
        <f aca="false">MAX((BJ267*BK267),BK267)</f>
        <v>2.115</v>
      </c>
    </row>
    <row r="268" customFormat="false" ht="12" hidden="false" customHeight="true" outlineLevel="0" collapsed="false">
      <c r="A268" s="25" t="n">
        <f aca="false">EDATE(A267,1)</f>
        <v>44805</v>
      </c>
      <c r="B268" s="114" t="n">
        <f aca="false">'EO9904.1 floor'!B268</f>
        <v>0</v>
      </c>
      <c r="C268" s="110"/>
      <c r="D268" s="97" t="n">
        <f aca="false">B268+C268</f>
        <v>0</v>
      </c>
      <c r="E268" s="86" t="n">
        <f aca="false">IF(Z268=0,0,IF(AND(Z268=1,$H$3=1),D268*U268,IF($H$3=2,D268,"N/A")))</f>
        <v>0</v>
      </c>
      <c r="F268" s="86" t="n">
        <f aca="false">E268*Y268</f>
        <v>0</v>
      </c>
      <c r="G268" s="98" t="n">
        <f aca="false">VLOOKUP($A268,[1]!Table,MATCH(G$4,[1]!Curves,0))</f>
        <v>5.853</v>
      </c>
      <c r="H268" s="115" t="n">
        <f aca="false">G268</f>
        <v>5.853</v>
      </c>
      <c r="I268" s="116" t="n">
        <f aca="false">BL268</f>
        <v>2.115</v>
      </c>
      <c r="J268" s="98" t="n">
        <f aca="false">VLOOKUP($A268,[1]!Table,MATCH(J$4,[1]!Curves,0))</f>
        <v>0</v>
      </c>
      <c r="K268" s="115" t="n">
        <f aca="false">J268</f>
        <v>0</v>
      </c>
      <c r="L268" s="103" t="n">
        <f aca="false">L267</f>
        <v>0</v>
      </c>
      <c r="M268" s="98" t="n">
        <f aca="false">VLOOKUP($A268,[1]!Table,MATCH(M$4,[1]!Curves,0))</f>
        <v>0</v>
      </c>
      <c r="N268" s="115" t="n">
        <f aca="false">M268</f>
        <v>0</v>
      </c>
      <c r="O268" s="103" t="n">
        <f aca="false">O267</f>
        <v>0</v>
      </c>
      <c r="P268" s="102"/>
      <c r="Q268" s="103" t="n">
        <f aca="false">M268+J268+G268</f>
        <v>5.853</v>
      </c>
      <c r="R268" s="103" t="n">
        <f aca="false">N268+K268+H268</f>
        <v>5.853</v>
      </c>
      <c r="S268" s="103" t="n">
        <f aca="false">O268+L268+I268</f>
        <v>2.115</v>
      </c>
      <c r="T268" s="102"/>
      <c r="U268" s="37" t="n">
        <f aca="false">A269-A268</f>
        <v>30</v>
      </c>
      <c r="V268" s="104" t="n">
        <f aca="false">CHOOSE(F$3,A269+24,A268)</f>
        <v>44805</v>
      </c>
      <c r="W268" s="37" t="n">
        <f aca="false">V268-C$3</f>
        <v>7875</v>
      </c>
      <c r="X268" s="105" t="n">
        <f aca="false">VLOOKUP($A268,[1]!Table,MATCH(X$4,[1]!Curves,0))</f>
        <v>0.064322911247457</v>
      </c>
      <c r="Y268" s="106" t="n">
        <f aca="false">1/(1+CHOOSE(F$3,(X269+($K$3/10000))/2,(X268+($K$3/10000))/2))^(2*W268/365.25)</f>
        <v>0.255379529936822</v>
      </c>
      <c r="Z268" s="37" t="n">
        <f aca="false">IF(AND(mthbeg&lt;=A268,mthend&gt;=A268),1,0)</f>
        <v>0</v>
      </c>
      <c r="AA268" s="37" t="n">
        <f aca="false">U268*Z268</f>
        <v>0</v>
      </c>
      <c r="AC268" s="90" t="n">
        <f aca="false">F268*G268</f>
        <v>0</v>
      </c>
      <c r="AD268" s="90" t="n">
        <f aca="false">$F268*H268</f>
        <v>0</v>
      </c>
      <c r="AE268" s="90" t="n">
        <f aca="false">$F268*I268</f>
        <v>0</v>
      </c>
      <c r="AF268" s="90" t="n">
        <f aca="false">$F268*J268</f>
        <v>0</v>
      </c>
      <c r="AG268" s="90" t="n">
        <f aca="false">$F268*K268</f>
        <v>0</v>
      </c>
      <c r="AH268" s="90" t="n">
        <f aca="false">$F268*L268</f>
        <v>0</v>
      </c>
      <c r="AI268" s="90" t="n">
        <f aca="false">$F268*M268</f>
        <v>0</v>
      </c>
      <c r="AJ268" s="90" t="n">
        <f aca="false">$F268*N268</f>
        <v>0</v>
      </c>
      <c r="AK268" s="90" t="n">
        <f aca="false">F268*O268</f>
        <v>0</v>
      </c>
      <c r="AL268" s="94"/>
      <c r="AM268" s="90" t="n">
        <f aca="false">-CHOOSE($G$3,AC268-AE268,AE268-AC268)</f>
        <v>-0</v>
      </c>
      <c r="AN268" s="90" t="n">
        <f aca="false">-CHOOSE($G$3,AF268-AH268,AH268-AF268)</f>
        <v>-0</v>
      </c>
      <c r="AO268" s="90" t="n">
        <f aca="false">-CHOOSE($G$3,AI268-AL268,AK268-AI268)</f>
        <v>-0</v>
      </c>
      <c r="AP268" s="107" t="n">
        <f aca="false">SUM(AM268:AO268)</f>
        <v>0</v>
      </c>
      <c r="AR268" s="90" t="n">
        <f aca="false">-CHOOSE($G$3,AD268-AC268,AC268-AD268)</f>
        <v>-0</v>
      </c>
      <c r="AS268" s="90" t="n">
        <f aca="false">-CHOOSE($G$3,AG268-AF268,AF268-AG268)</f>
        <v>-0</v>
      </c>
      <c r="AT268" s="90" t="n">
        <f aca="false">-CHOOSE($G$3,AJ268-AI268,AI268-AJ268:AJ269)</f>
        <v>-0</v>
      </c>
      <c r="AU268" s="107" t="n">
        <f aca="false">AR268+AS268+AT268</f>
        <v>-0</v>
      </c>
      <c r="AV268" s="107"/>
      <c r="AW268" s="91" t="n">
        <f aca="false">AU268+AP268</f>
        <v>0</v>
      </c>
      <c r="AY268" s="91" t="n">
        <f aca="false">AK268+AH268+AE268</f>
        <v>0</v>
      </c>
      <c r="AZ268" s="113"/>
      <c r="BA268" s="118" t="n">
        <f aca="false">'EO9904.1'!AW268</f>
        <v>0</v>
      </c>
      <c r="BB268" s="118" t="n">
        <f aca="false">AW268-BA268</f>
        <v>0</v>
      </c>
      <c r="BC268" s="108"/>
      <c r="BD268" s="138" t="n">
        <f aca="false">A268</f>
        <v>44805</v>
      </c>
      <c r="BE268" s="119" t="n">
        <f aca="false">MONTH(BD268)</f>
        <v>9</v>
      </c>
      <c r="BF268" s="139" t="n">
        <f aca="false">VLOOKUP($BE$10:$BE$369,$BS$7:$BU$18,2)</f>
        <v>998.16</v>
      </c>
      <c r="BG268" s="140" t="n">
        <f aca="false">VLOOKUP($BE$10:$BE$369,$BS$7:$BU$18,3)</f>
        <v>10141.4155</v>
      </c>
      <c r="BH268" s="141" t="n">
        <f aca="false">BF268/BG268</f>
        <v>0.0984241302409905</v>
      </c>
      <c r="BI268" s="36" t="n">
        <f aca="false">BI256</f>
        <v>0.1009</v>
      </c>
      <c r="BJ268" s="36" t="n">
        <f aca="false">BH268/BI268</f>
        <v>0.975462143121809</v>
      </c>
      <c r="BK268" s="31" t="n">
        <v>2.115</v>
      </c>
      <c r="BL268" s="142" t="n">
        <f aca="false">MAX((BJ268*BK268),BK268)</f>
        <v>2.115</v>
      </c>
    </row>
    <row r="269" customFormat="false" ht="12" hidden="false" customHeight="true" outlineLevel="0" collapsed="false">
      <c r="A269" s="25" t="n">
        <f aca="false">EDATE(A268,1)</f>
        <v>44835</v>
      </c>
      <c r="B269" s="114" t="n">
        <f aca="false">'EO9904.1 floor'!B269</f>
        <v>0</v>
      </c>
      <c r="C269" s="110"/>
      <c r="D269" s="97" t="n">
        <f aca="false">B269+C269</f>
        <v>0</v>
      </c>
      <c r="E269" s="86" t="n">
        <f aca="false">IF(Z269=0,0,IF(AND(Z269=1,$H$3=1),D269*U269,IF($H$3=2,D269,"N/A")))</f>
        <v>0</v>
      </c>
      <c r="F269" s="86" t="n">
        <f aca="false">E269*Y269</f>
        <v>0</v>
      </c>
      <c r="G269" s="98" t="n">
        <f aca="false">VLOOKUP($A269,[1]!Table,MATCH(G$4,[1]!Curves,0))</f>
        <v>5.883</v>
      </c>
      <c r="H269" s="115" t="n">
        <f aca="false">G269</f>
        <v>5.883</v>
      </c>
      <c r="I269" s="116" t="n">
        <f aca="false">BL269</f>
        <v>2.115</v>
      </c>
      <c r="J269" s="98" t="n">
        <f aca="false">VLOOKUP($A269,[1]!Table,MATCH(J$4,[1]!Curves,0))</f>
        <v>0</v>
      </c>
      <c r="K269" s="115" t="n">
        <f aca="false">J269</f>
        <v>0</v>
      </c>
      <c r="L269" s="103" t="n">
        <f aca="false">L268</f>
        <v>0</v>
      </c>
      <c r="M269" s="98" t="n">
        <f aca="false">VLOOKUP($A269,[1]!Table,MATCH(M$4,[1]!Curves,0))</f>
        <v>0</v>
      </c>
      <c r="N269" s="115" t="n">
        <f aca="false">M269</f>
        <v>0</v>
      </c>
      <c r="O269" s="103" t="n">
        <f aca="false">O268</f>
        <v>0</v>
      </c>
      <c r="P269" s="102"/>
      <c r="Q269" s="103" t="n">
        <f aca="false">M269+J269+G269</f>
        <v>5.883</v>
      </c>
      <c r="R269" s="103" t="n">
        <f aca="false">N269+K269+H269</f>
        <v>5.883</v>
      </c>
      <c r="S269" s="103" t="n">
        <f aca="false">O269+L269+I269</f>
        <v>2.115</v>
      </c>
      <c r="T269" s="102"/>
      <c r="U269" s="37" t="n">
        <f aca="false">A270-A269</f>
        <v>31</v>
      </c>
      <c r="V269" s="104" t="n">
        <f aca="false">CHOOSE(F$3,A270+24,A269)</f>
        <v>44835</v>
      </c>
      <c r="W269" s="37" t="n">
        <f aca="false">V269-C$3</f>
        <v>7905</v>
      </c>
      <c r="X269" s="105" t="n">
        <f aca="false">VLOOKUP($A269,[1]!Table,MATCH(X$4,[1]!Curves,0))</f>
        <v>0.064321697889961</v>
      </c>
      <c r="Y269" s="106" t="n">
        <f aca="false">1/(1+CHOOSE(F$3,(X270+($K$3/10000))/2,(X269+($K$3/10000))/2))^(2*W269/365.25)</f>
        <v>0.254061462566528</v>
      </c>
      <c r="Z269" s="37" t="n">
        <f aca="false">IF(AND(mthbeg&lt;=A269,mthend&gt;=A269),1,0)</f>
        <v>0</v>
      </c>
      <c r="AA269" s="37" t="n">
        <f aca="false">U269*Z269</f>
        <v>0</v>
      </c>
      <c r="AC269" s="90" t="n">
        <f aca="false">F269*G269</f>
        <v>0</v>
      </c>
      <c r="AD269" s="90" t="n">
        <f aca="false">$F269*H269</f>
        <v>0</v>
      </c>
      <c r="AE269" s="90" t="n">
        <f aca="false">$F269*I269</f>
        <v>0</v>
      </c>
      <c r="AF269" s="90" t="n">
        <f aca="false">$F269*J269</f>
        <v>0</v>
      </c>
      <c r="AG269" s="90" t="n">
        <f aca="false">$F269*K269</f>
        <v>0</v>
      </c>
      <c r="AH269" s="90" t="n">
        <f aca="false">$F269*L269</f>
        <v>0</v>
      </c>
      <c r="AI269" s="90" t="n">
        <f aca="false">$F269*M269</f>
        <v>0</v>
      </c>
      <c r="AJ269" s="90" t="n">
        <f aca="false">$F269*N269</f>
        <v>0</v>
      </c>
      <c r="AK269" s="90" t="n">
        <f aca="false">F269*O269</f>
        <v>0</v>
      </c>
      <c r="AL269" s="94"/>
      <c r="AM269" s="90" t="n">
        <f aca="false">-CHOOSE($G$3,AC269-AE269,AE269-AC269)</f>
        <v>-0</v>
      </c>
      <c r="AN269" s="90" t="n">
        <f aca="false">-CHOOSE($G$3,AF269-AH269,AH269-AF269)</f>
        <v>-0</v>
      </c>
      <c r="AO269" s="90" t="n">
        <f aca="false">-CHOOSE($G$3,AI269-AL269,AK269-AI269)</f>
        <v>-0</v>
      </c>
      <c r="AP269" s="107" t="n">
        <f aca="false">SUM(AM269:AO269)</f>
        <v>0</v>
      </c>
      <c r="AR269" s="90" t="n">
        <f aca="false">-CHOOSE($G$3,AD269-AC269,AC269-AD269)</f>
        <v>-0</v>
      </c>
      <c r="AS269" s="90" t="n">
        <f aca="false">-CHOOSE($G$3,AG269-AF269,AF269-AG269)</f>
        <v>-0</v>
      </c>
      <c r="AT269" s="90" t="n">
        <f aca="false">-CHOOSE($G$3,AJ269-AI269,AI269-AJ269:AJ270)</f>
        <v>-0</v>
      </c>
      <c r="AU269" s="107" t="n">
        <f aca="false">AR269+AS269+AT269</f>
        <v>-0</v>
      </c>
      <c r="AV269" s="107"/>
      <c r="AW269" s="91" t="n">
        <f aca="false">AU269+AP269</f>
        <v>0</v>
      </c>
      <c r="AY269" s="91" t="n">
        <f aca="false">AK269+AH269+AE269</f>
        <v>0</v>
      </c>
      <c r="AZ269" s="113"/>
      <c r="BA269" s="118" t="n">
        <f aca="false">'EO9904.1'!AW269</f>
        <v>0</v>
      </c>
      <c r="BB269" s="118" t="n">
        <f aca="false">AW269-BA269</f>
        <v>0</v>
      </c>
      <c r="BC269" s="108"/>
      <c r="BD269" s="138" t="n">
        <f aca="false">A269</f>
        <v>44835</v>
      </c>
      <c r="BE269" s="119" t="n">
        <f aca="false">MONTH(BD269)</f>
        <v>10</v>
      </c>
      <c r="BF269" s="139" t="n">
        <f aca="false">VLOOKUP($BE$10:$BE$369,$BS$7:$BU$18,2)</f>
        <v>697.9385</v>
      </c>
      <c r="BG269" s="140" t="n">
        <f aca="false">VLOOKUP($BE$10:$BE$369,$BS$7:$BU$18,3)</f>
        <v>9529.3095</v>
      </c>
      <c r="BH269" s="141" t="n">
        <f aca="false">BF269/BG269</f>
        <v>0.0732412458636169</v>
      </c>
      <c r="BI269" s="36" t="n">
        <f aca="false">BI257</f>
        <v>0.1035</v>
      </c>
      <c r="BJ269" s="36" t="n">
        <f aca="false">BH269/BI269</f>
        <v>0.707644887571178</v>
      </c>
      <c r="BK269" s="31" t="n">
        <v>2.115</v>
      </c>
      <c r="BL269" s="142" t="n">
        <f aca="false">MAX((BJ269*BK269),BK269)</f>
        <v>2.115</v>
      </c>
    </row>
    <row r="270" customFormat="false" ht="12" hidden="false" customHeight="true" outlineLevel="0" collapsed="false">
      <c r="A270" s="25" t="n">
        <f aca="false">EDATE(A269,1)</f>
        <v>44866</v>
      </c>
      <c r="B270" s="114" t="n">
        <f aca="false">'EO9904.1 floor'!B270</f>
        <v>0</v>
      </c>
      <c r="C270" s="110"/>
      <c r="D270" s="97" t="n">
        <f aca="false">B270+C270</f>
        <v>0</v>
      </c>
      <c r="E270" s="86" t="n">
        <f aca="false">IF(Z270=0,0,IF(AND(Z270=1,$H$3=1),D270*U270,IF($H$3=2,D270,"N/A")))</f>
        <v>0</v>
      </c>
      <c r="F270" s="86" t="n">
        <f aca="false">E270*Y270</f>
        <v>0</v>
      </c>
      <c r="G270" s="98" t="n">
        <f aca="false">VLOOKUP($A270,[1]!Table,MATCH(G$4,[1]!Curves,0))</f>
        <v>6.023</v>
      </c>
      <c r="H270" s="115" t="n">
        <f aca="false">G270</f>
        <v>6.023</v>
      </c>
      <c r="I270" s="116" t="n">
        <f aca="false">BL270</f>
        <v>2.115</v>
      </c>
      <c r="J270" s="98" t="n">
        <f aca="false">VLOOKUP($A270,[1]!Table,MATCH(J$4,[1]!Curves,0))</f>
        <v>0</v>
      </c>
      <c r="K270" s="115" t="n">
        <f aca="false">J270</f>
        <v>0</v>
      </c>
      <c r="L270" s="103" t="n">
        <f aca="false">L269</f>
        <v>0</v>
      </c>
      <c r="M270" s="98" t="n">
        <f aca="false">VLOOKUP($A270,[1]!Table,MATCH(M$4,[1]!Curves,0))</f>
        <v>0</v>
      </c>
      <c r="N270" s="115" t="n">
        <f aca="false">M270</f>
        <v>0</v>
      </c>
      <c r="O270" s="103" t="n">
        <f aca="false">O269</f>
        <v>0</v>
      </c>
      <c r="P270" s="102"/>
      <c r="Q270" s="103" t="n">
        <f aca="false">M270+J270+G270</f>
        <v>6.023</v>
      </c>
      <c r="R270" s="103" t="n">
        <f aca="false">N270+K270+H270</f>
        <v>6.023</v>
      </c>
      <c r="S270" s="103" t="n">
        <f aca="false">O270+L270+I270</f>
        <v>2.115</v>
      </c>
      <c r="T270" s="102"/>
      <c r="U270" s="37" t="n">
        <f aca="false">A271-A270</f>
        <v>30</v>
      </c>
      <c r="V270" s="104" t="n">
        <f aca="false">CHOOSE(F$3,A271+24,A270)</f>
        <v>44866</v>
      </c>
      <c r="W270" s="37" t="n">
        <f aca="false">V270-C$3</f>
        <v>7936</v>
      </c>
      <c r="X270" s="105" t="n">
        <f aca="false">VLOOKUP($A270,[1]!Table,MATCH(X$4,[1]!Curves,0))</f>
        <v>0.064320444087217</v>
      </c>
      <c r="Y270" s="106" t="n">
        <f aca="false">1/(1+CHOOSE(F$3,(X271+($K$3/10000))/2,(X270+($K$3/10000))/2))^(2*W270/365.25)</f>
        <v>0.252706657220742</v>
      </c>
      <c r="Z270" s="37" t="n">
        <f aca="false">IF(AND(mthbeg&lt;=A270,mthend&gt;=A270),1,0)</f>
        <v>0</v>
      </c>
      <c r="AA270" s="37" t="n">
        <f aca="false">U270*Z270</f>
        <v>0</v>
      </c>
      <c r="AC270" s="90" t="n">
        <f aca="false">F270*G270</f>
        <v>0</v>
      </c>
      <c r="AD270" s="90" t="n">
        <f aca="false">$F270*H270</f>
        <v>0</v>
      </c>
      <c r="AE270" s="90" t="n">
        <f aca="false">$F270*I270</f>
        <v>0</v>
      </c>
      <c r="AF270" s="90" t="n">
        <f aca="false">$F270*J270</f>
        <v>0</v>
      </c>
      <c r="AG270" s="90" t="n">
        <f aca="false">$F270*K270</f>
        <v>0</v>
      </c>
      <c r="AH270" s="90" t="n">
        <f aca="false">$F270*L270</f>
        <v>0</v>
      </c>
      <c r="AI270" s="90" t="n">
        <f aca="false">$F270*M270</f>
        <v>0</v>
      </c>
      <c r="AJ270" s="90" t="n">
        <f aca="false">$F270*N270</f>
        <v>0</v>
      </c>
      <c r="AK270" s="90" t="n">
        <f aca="false">F270*O270</f>
        <v>0</v>
      </c>
      <c r="AL270" s="94"/>
      <c r="AM270" s="90" t="n">
        <f aca="false">-CHOOSE($G$3,AC270-AE270,AE270-AC270)</f>
        <v>-0</v>
      </c>
      <c r="AN270" s="90" t="n">
        <f aca="false">-CHOOSE($G$3,AF270-AH270,AH270-AF270)</f>
        <v>-0</v>
      </c>
      <c r="AO270" s="90" t="n">
        <f aca="false">-CHOOSE($G$3,AI270-AL270,AK270-AI270)</f>
        <v>-0</v>
      </c>
      <c r="AP270" s="107" t="n">
        <f aca="false">SUM(AM270:AO270)</f>
        <v>0</v>
      </c>
      <c r="AR270" s="90" t="n">
        <f aca="false">-CHOOSE($G$3,AD270-AC270,AC270-AD270)</f>
        <v>-0</v>
      </c>
      <c r="AS270" s="90" t="n">
        <f aca="false">-CHOOSE($G$3,AG270-AF270,AF270-AG270)</f>
        <v>-0</v>
      </c>
      <c r="AT270" s="90" t="n">
        <f aca="false">-CHOOSE($G$3,AJ270-AI270,AI270-AJ270:AJ271)</f>
        <v>-0</v>
      </c>
      <c r="AU270" s="107" t="n">
        <f aca="false">AR270+AS270+AT270</f>
        <v>-0</v>
      </c>
      <c r="AV270" s="107"/>
      <c r="AW270" s="91" t="n">
        <f aca="false">AU270+AP270</f>
        <v>0</v>
      </c>
      <c r="AY270" s="91" t="n">
        <f aca="false">AK270+AH270+AE270</f>
        <v>0</v>
      </c>
      <c r="AZ270" s="113"/>
      <c r="BA270" s="118" t="n">
        <f aca="false">'EO9904.1'!AW270</f>
        <v>0</v>
      </c>
      <c r="BB270" s="118" t="n">
        <f aca="false">AW270-BA270</f>
        <v>0</v>
      </c>
      <c r="BC270" s="108"/>
      <c r="BD270" s="138" t="n">
        <f aca="false">A270</f>
        <v>44866</v>
      </c>
      <c r="BE270" s="119" t="n">
        <f aca="false">MONTH(BD270)</f>
        <v>11</v>
      </c>
      <c r="BF270" s="139" t="n">
        <f aca="false">VLOOKUP($BE$10:$BE$369,$BS$7:$BU$18,2)</f>
        <v>632.9505</v>
      </c>
      <c r="BG270" s="140" t="n">
        <f aca="false">VLOOKUP($BE$10:$BE$369,$BS$7:$BU$18,3)</f>
        <v>8729.326</v>
      </c>
      <c r="BH270" s="141" t="n">
        <f aca="false">BF270/BG270</f>
        <v>0.0725085189853146</v>
      </c>
      <c r="BI270" s="36" t="n">
        <f aca="false">BI258</f>
        <v>0.0778</v>
      </c>
      <c r="BJ270" s="36" t="n">
        <f aca="false">BH270/BI270</f>
        <v>0.931986105209699</v>
      </c>
      <c r="BK270" s="31" t="n">
        <v>2.115</v>
      </c>
      <c r="BL270" s="142" t="n">
        <f aca="false">MAX((BJ270*BK270),BK270)</f>
        <v>2.115</v>
      </c>
    </row>
    <row r="271" customFormat="false" ht="12" hidden="false" customHeight="true" outlineLevel="0" collapsed="false">
      <c r="A271" s="25" t="n">
        <f aca="false">EDATE(A270,1)</f>
        <v>44896</v>
      </c>
      <c r="B271" s="114" t="n">
        <f aca="false">'EO9904.1 floor'!B271</f>
        <v>0</v>
      </c>
      <c r="C271" s="110"/>
      <c r="D271" s="97" t="n">
        <f aca="false">B271+C271</f>
        <v>0</v>
      </c>
      <c r="E271" s="86" t="n">
        <f aca="false">IF(Z271=0,0,IF(AND(Z271=1,$H$3=1),D271*U271,IF($H$3=2,D271,"N/A")))</f>
        <v>0</v>
      </c>
      <c r="F271" s="86" t="n">
        <f aca="false">E271*Y271</f>
        <v>0</v>
      </c>
      <c r="G271" s="98" t="n">
        <f aca="false">VLOOKUP($A271,[1]!Table,MATCH(G$4,[1]!Curves,0))</f>
        <v>6.163</v>
      </c>
      <c r="H271" s="115" t="n">
        <f aca="false">G271</f>
        <v>6.163</v>
      </c>
      <c r="I271" s="116" t="n">
        <f aca="false">BL271</f>
        <v>2.115</v>
      </c>
      <c r="J271" s="98" t="n">
        <f aca="false">VLOOKUP($A271,[1]!Table,MATCH(J$4,[1]!Curves,0))</f>
        <v>0</v>
      </c>
      <c r="K271" s="115" t="n">
        <f aca="false">J271</f>
        <v>0</v>
      </c>
      <c r="L271" s="103" t="n">
        <f aca="false">L270</f>
        <v>0</v>
      </c>
      <c r="M271" s="98" t="n">
        <f aca="false">VLOOKUP($A271,[1]!Table,MATCH(M$4,[1]!Curves,0))</f>
        <v>0</v>
      </c>
      <c r="N271" s="115" t="n">
        <f aca="false">M271</f>
        <v>0</v>
      </c>
      <c r="O271" s="103" t="n">
        <f aca="false">O270</f>
        <v>0</v>
      </c>
      <c r="P271" s="102"/>
      <c r="Q271" s="103" t="n">
        <f aca="false">M271+J271+G271</f>
        <v>6.163</v>
      </c>
      <c r="R271" s="103" t="n">
        <f aca="false">N271+K271+H271</f>
        <v>6.163</v>
      </c>
      <c r="S271" s="103" t="n">
        <f aca="false">O271+L271+I271</f>
        <v>2.115</v>
      </c>
      <c r="T271" s="102"/>
      <c r="U271" s="37" t="n">
        <f aca="false">A272-A271</f>
        <v>31</v>
      </c>
      <c r="V271" s="104" t="n">
        <f aca="false">CHOOSE(F$3,A272+24,A271)</f>
        <v>44896</v>
      </c>
      <c r="W271" s="37" t="n">
        <f aca="false">V271-C$3</f>
        <v>7966</v>
      </c>
      <c r="X271" s="105" t="n">
        <f aca="false">VLOOKUP($A271,[1]!Table,MATCH(X$4,[1]!Curves,0))</f>
        <v>0.064319230729723</v>
      </c>
      <c r="Y271" s="106" t="n">
        <f aca="false">1/(1+CHOOSE(F$3,(X272+($K$3/10000))/2,(X271+($K$3/10000))/2))^(2*W271/365.25)</f>
        <v>0.251402483829773</v>
      </c>
      <c r="Z271" s="37" t="n">
        <f aca="false">IF(AND(mthbeg&lt;=A271,mthend&gt;=A271),1,0)</f>
        <v>0</v>
      </c>
      <c r="AA271" s="37" t="n">
        <f aca="false">U271*Z271</f>
        <v>0</v>
      </c>
      <c r="AC271" s="90" t="n">
        <f aca="false">F271*G271</f>
        <v>0</v>
      </c>
      <c r="AD271" s="90" t="n">
        <f aca="false">$F271*H271</f>
        <v>0</v>
      </c>
      <c r="AE271" s="90" t="n">
        <f aca="false">$F271*I271</f>
        <v>0</v>
      </c>
      <c r="AF271" s="90" t="n">
        <f aca="false">$F271*J271</f>
        <v>0</v>
      </c>
      <c r="AG271" s="90" t="n">
        <f aca="false">$F271*K271</f>
        <v>0</v>
      </c>
      <c r="AH271" s="90" t="n">
        <f aca="false">$F271*L271</f>
        <v>0</v>
      </c>
      <c r="AI271" s="90" t="n">
        <f aca="false">$F271*M271</f>
        <v>0</v>
      </c>
      <c r="AJ271" s="90" t="n">
        <f aca="false">$F271*N271</f>
        <v>0</v>
      </c>
      <c r="AK271" s="90" t="n">
        <f aca="false">F271*O271</f>
        <v>0</v>
      </c>
      <c r="AL271" s="94"/>
      <c r="AM271" s="90" t="n">
        <f aca="false">-CHOOSE($G$3,AC271-AE271,AE271-AC271)</f>
        <v>-0</v>
      </c>
      <c r="AN271" s="90" t="n">
        <f aca="false">-CHOOSE($G$3,AF271-AH271,AH271-AF271)</f>
        <v>-0</v>
      </c>
      <c r="AO271" s="90" t="n">
        <f aca="false">-CHOOSE($G$3,AI271-AL271,AK271-AI271)</f>
        <v>-0</v>
      </c>
      <c r="AP271" s="107" t="n">
        <f aca="false">SUM(AM271:AO271)</f>
        <v>0</v>
      </c>
      <c r="AR271" s="90" t="n">
        <f aca="false">-CHOOSE($G$3,AD271-AC271,AC271-AD271)</f>
        <v>-0</v>
      </c>
      <c r="AS271" s="90" t="n">
        <f aca="false">-CHOOSE($G$3,AG271-AF271,AF271-AG271)</f>
        <v>-0</v>
      </c>
      <c r="AT271" s="90" t="n">
        <f aca="false">-CHOOSE($G$3,AJ271-AI271,AI271-AJ271:AJ272)</f>
        <v>-0</v>
      </c>
      <c r="AU271" s="107" t="n">
        <f aca="false">AR271+AS271+AT271</f>
        <v>-0</v>
      </c>
      <c r="AV271" s="107"/>
      <c r="AW271" s="91" t="n">
        <f aca="false">AU271+AP271</f>
        <v>0</v>
      </c>
      <c r="AY271" s="91" t="n">
        <f aca="false">AK271+AH271+AE271</f>
        <v>0</v>
      </c>
      <c r="AZ271" s="113"/>
      <c r="BA271" s="118" t="n">
        <f aca="false">'EO9904.1'!AW271</f>
        <v>0</v>
      </c>
      <c r="BB271" s="118" t="n">
        <f aca="false">AW271-BA271</f>
        <v>0</v>
      </c>
      <c r="BC271" s="108"/>
      <c r="BD271" s="138" t="n">
        <f aca="false">A271</f>
        <v>44896</v>
      </c>
      <c r="BE271" s="119" t="n">
        <f aca="false">MONTH(BD271)</f>
        <v>12</v>
      </c>
      <c r="BF271" s="139" t="n">
        <f aca="false">VLOOKUP($BE$10:$BE$369,$BS$7:$BU$18,2)</f>
        <v>668.964</v>
      </c>
      <c r="BG271" s="140" t="n">
        <f aca="false">VLOOKUP($BE$10:$BE$369,$BS$7:$BU$18,3)</f>
        <v>9251.2415</v>
      </c>
      <c r="BH271" s="141" t="n">
        <f aca="false">BF271/BG271</f>
        <v>0.0723107271602411</v>
      </c>
      <c r="BI271" s="36" t="n">
        <f aca="false">BI259</f>
        <v>0.0779</v>
      </c>
      <c r="BJ271" s="36" t="n">
        <f aca="false">BH271/BI271</f>
        <v>0.928250669579475</v>
      </c>
      <c r="BK271" s="31" t="n">
        <v>2.115</v>
      </c>
      <c r="BL271" s="142" t="n">
        <f aca="false">MAX((BJ271*BK271),BK271)</f>
        <v>2.115</v>
      </c>
    </row>
    <row r="272" customFormat="false" ht="12" hidden="false" customHeight="true" outlineLevel="0" collapsed="false">
      <c r="A272" s="25" t="n">
        <f aca="false">EDATE(A271,1)</f>
        <v>44927</v>
      </c>
      <c r="B272" s="114" t="n">
        <f aca="false">'EO9904.1 floor'!B272</f>
        <v>0</v>
      </c>
      <c r="C272" s="110"/>
      <c r="D272" s="97" t="n">
        <f aca="false">B272+C272</f>
        <v>0</v>
      </c>
      <c r="E272" s="86" t="n">
        <f aca="false">IF(Z272=0,0,IF(AND(Z272=1,$H$3=1),D272*U272,IF($H$3=2,D272,"N/A")))</f>
        <v>0</v>
      </c>
      <c r="F272" s="86" t="n">
        <f aca="false">E272*Y272</f>
        <v>0</v>
      </c>
      <c r="G272" s="98" t="n">
        <f aca="false">VLOOKUP($A272,[1]!Table,MATCH(G$4,[1]!Curves,0))</f>
        <v>6.268</v>
      </c>
      <c r="H272" s="115" t="n">
        <f aca="false">G272</f>
        <v>6.268</v>
      </c>
      <c r="I272" s="116" t="n">
        <f aca="false">BL272</f>
        <v>2.115</v>
      </c>
      <c r="J272" s="98" t="str">
        <f aca="false">VLOOKUP($A272,[1]!Table,MATCH(J$4,[1]!Curves,0))</f>
        <v/>
      </c>
      <c r="K272" s="115" t="str">
        <f aca="false">J272</f>
        <v/>
      </c>
      <c r="L272" s="103" t="n">
        <f aca="false">L271</f>
        <v>0</v>
      </c>
      <c r="M272" s="98" t="str">
        <f aca="false">VLOOKUP($A272,[1]!Table,MATCH(M$4,[1]!Curves,0))</f>
        <v/>
      </c>
      <c r="N272" s="115" t="str">
        <f aca="false">M272</f>
        <v/>
      </c>
      <c r="O272" s="103" t="n">
        <f aca="false">O271</f>
        <v>0</v>
      </c>
      <c r="P272" s="102"/>
      <c r="Q272" s="103" t="e">
        <f aca="false">M272+J272+G272</f>
        <v>#VALUE!</v>
      </c>
      <c r="R272" s="103" t="e">
        <f aca="false">N272+K272+H272</f>
        <v>#VALUE!</v>
      </c>
      <c r="S272" s="103" t="n">
        <f aca="false">O272+L272+I272</f>
        <v>2.115</v>
      </c>
      <c r="T272" s="102"/>
      <c r="U272" s="37" t="n">
        <f aca="false">A273-A272</f>
        <v>31</v>
      </c>
      <c r="V272" s="104" t="n">
        <f aca="false">CHOOSE(F$3,A273+24,A272)</f>
        <v>44927</v>
      </c>
      <c r="W272" s="37" t="n">
        <f aca="false">V272-C$3</f>
        <v>7997</v>
      </c>
      <c r="X272" s="105" t="n">
        <f aca="false">VLOOKUP($A272,[1]!Table,MATCH(X$4,[1]!Curves,0))</f>
        <v>0.064317976926979</v>
      </c>
      <c r="Y272" s="106" t="n">
        <f aca="false">1/(1+CHOOSE(F$3,(X273+($K$3/10000))/2,(X272+($K$3/10000))/2))^(2*W272/365.25)</f>
        <v>0.250061959193554</v>
      </c>
      <c r="Z272" s="37" t="n">
        <f aca="false">IF(AND(mthbeg&lt;=A272,mthend&gt;=A272),1,0)</f>
        <v>0</v>
      </c>
      <c r="AA272" s="37" t="n">
        <f aca="false">U272*Z272</f>
        <v>0</v>
      </c>
      <c r="AC272" s="90" t="n">
        <f aca="false">F272*G272</f>
        <v>0</v>
      </c>
      <c r="AD272" s="90" t="n">
        <f aca="false">$F272*H272</f>
        <v>0</v>
      </c>
      <c r="AE272" s="90" t="n">
        <f aca="false">$F272*I272</f>
        <v>0</v>
      </c>
      <c r="AF272" s="90" t="e">
        <f aca="false">$F272*J272</f>
        <v>#VALUE!</v>
      </c>
      <c r="AG272" s="90" t="e">
        <f aca="false">$F272*K272</f>
        <v>#VALUE!</v>
      </c>
      <c r="AH272" s="90" t="n">
        <f aca="false">$F272*L272</f>
        <v>0</v>
      </c>
      <c r="AI272" s="90" t="e">
        <f aca="false">$F272*M272</f>
        <v>#VALUE!</v>
      </c>
      <c r="AJ272" s="90" t="e">
        <f aca="false">$F272*N272</f>
        <v>#VALUE!</v>
      </c>
      <c r="AK272" s="90" t="n">
        <f aca="false">F272*O272</f>
        <v>0</v>
      </c>
      <c r="AL272" s="94"/>
      <c r="AM272" s="90" t="n">
        <f aca="false">-CHOOSE($G$3,AC272-AE272,AE272-AC272)</f>
        <v>-0</v>
      </c>
      <c r="AN272" s="90" t="e">
        <f aca="false">-CHOOSE($G$3,AF272-AH272,AH272-AF272)</f>
        <v>#VALUE!</v>
      </c>
      <c r="AO272" s="90" t="e">
        <f aca="false">-CHOOSE($G$3,AI272-AL272,AK272-AI272)</f>
        <v>#VALUE!</v>
      </c>
      <c r="AP272" s="107" t="e">
        <f aca="false">SUM(AM272:AO272)</f>
        <v>#VALUE!</v>
      </c>
      <c r="AR272" s="90" t="n">
        <f aca="false">-CHOOSE($G$3,AD272-AC272,AC272-AD272)</f>
        <v>-0</v>
      </c>
      <c r="AS272" s="90" t="e">
        <f aca="false">-CHOOSE($G$3,AG272-AF272,AF272-AG272)</f>
        <v>#VALUE!</v>
      </c>
      <c r="AT272" s="90" t="e">
        <f aca="false">-CHOOSE($G$3,AJ272-AI272,AI272-AJ272:AJ273)</f>
        <v>#VALUE!</v>
      </c>
      <c r="AU272" s="107" t="e">
        <f aca="false">AR272+AS272+AT272</f>
        <v>#VALUE!</v>
      </c>
      <c r="AV272" s="107"/>
      <c r="AW272" s="91" t="e">
        <f aca="false">AU272+AP272</f>
        <v>#VALUE!</v>
      </c>
      <c r="AY272" s="91" t="n">
        <f aca="false">AK272+AH272+AE272</f>
        <v>0</v>
      </c>
      <c r="AZ272" s="113"/>
      <c r="BA272" s="118" t="e">
        <f aca="false">'EO9904.1'!AW272</f>
        <v>#VALUE!</v>
      </c>
      <c r="BB272" s="118" t="e">
        <f aca="false">AW272-BA272</f>
        <v>#VALUE!</v>
      </c>
      <c r="BC272" s="108"/>
      <c r="BD272" s="138" t="n">
        <f aca="false">A272</f>
        <v>44927</v>
      </c>
      <c r="BE272" s="119" t="n">
        <f aca="false">MONTH(BD272)</f>
        <v>1</v>
      </c>
      <c r="BF272" s="139" t="n">
        <f aca="false">VLOOKUP($BE$10:$BE$369,$BS$7:$BU$18,2)</f>
        <v>682.4905</v>
      </c>
      <c r="BG272" s="140" t="n">
        <f aca="false">VLOOKUP($BE$10:$BE$369,$BS$7:$BU$18,3)</f>
        <v>9457.078</v>
      </c>
      <c r="BH272" s="141" t="n">
        <f aca="false">BF272/BG272</f>
        <v>0.0721671641071375</v>
      </c>
      <c r="BI272" s="36" t="n">
        <f aca="false">BI260</f>
        <v>0.0779</v>
      </c>
      <c r="BJ272" s="36" t="n">
        <f aca="false">BH272/BI272</f>
        <v>0.926407754905488</v>
      </c>
      <c r="BK272" s="31" t="n">
        <v>2.115</v>
      </c>
      <c r="BL272" s="142" t="n">
        <f aca="false">MAX((BJ272*BK272),BK272)</f>
        <v>2.115</v>
      </c>
    </row>
    <row r="273" customFormat="false" ht="12" hidden="false" customHeight="true" outlineLevel="0" collapsed="false">
      <c r="A273" s="25" t="n">
        <f aca="false">EDATE(A272,1)</f>
        <v>44958</v>
      </c>
      <c r="B273" s="114" t="n">
        <f aca="false">'EO9904.1 floor'!B273</f>
        <v>0</v>
      </c>
      <c r="C273" s="110"/>
      <c r="D273" s="97" t="n">
        <f aca="false">B273+C273</f>
        <v>0</v>
      </c>
      <c r="E273" s="86" t="n">
        <f aca="false">IF(Z273=0,0,IF(AND(Z273=1,$H$3=1),D273*U273,IF($H$3=2,D273,"N/A")))</f>
        <v>0</v>
      </c>
      <c r="F273" s="86" t="n">
        <f aca="false">E273*Y273</f>
        <v>0</v>
      </c>
      <c r="G273" s="98" t="n">
        <f aca="false">VLOOKUP($A273,[1]!Table,MATCH(G$4,[1]!Curves,0))</f>
        <v>6.148</v>
      </c>
      <c r="H273" s="115" t="n">
        <f aca="false">G273</f>
        <v>6.148</v>
      </c>
      <c r="I273" s="116" t="n">
        <f aca="false">BL273</f>
        <v>2.26151966918453</v>
      </c>
      <c r="J273" s="98" t="str">
        <f aca="false">VLOOKUP($A273,[1]!Table,MATCH(J$4,[1]!Curves,0))</f>
        <v/>
      </c>
      <c r="K273" s="115" t="str">
        <f aca="false">J273</f>
        <v/>
      </c>
      <c r="L273" s="103" t="n">
        <f aca="false">L272</f>
        <v>0</v>
      </c>
      <c r="M273" s="98" t="str">
        <f aca="false">VLOOKUP($A273,[1]!Table,MATCH(M$4,[1]!Curves,0))</f>
        <v/>
      </c>
      <c r="N273" s="115" t="str">
        <f aca="false">M273</f>
        <v/>
      </c>
      <c r="O273" s="103" t="n">
        <f aca="false">O272</f>
        <v>0</v>
      </c>
      <c r="P273" s="102"/>
      <c r="Q273" s="103" t="e">
        <f aca="false">M273+J273+G273</f>
        <v>#VALUE!</v>
      </c>
      <c r="R273" s="103" t="e">
        <f aca="false">N273+K273+H273</f>
        <v>#VALUE!</v>
      </c>
      <c r="S273" s="103" t="n">
        <f aca="false">O273+L273+I273</f>
        <v>2.26151966918453</v>
      </c>
      <c r="T273" s="102"/>
      <c r="U273" s="37" t="n">
        <f aca="false">A274-A273</f>
        <v>28</v>
      </c>
      <c r="V273" s="104" t="n">
        <f aca="false">CHOOSE(F$3,A274+24,A273)</f>
        <v>44958</v>
      </c>
      <c r="W273" s="37" t="n">
        <f aca="false">V273-C$3</f>
        <v>8028</v>
      </c>
      <c r="X273" s="105" t="n">
        <f aca="false">VLOOKUP($A273,[1]!Table,MATCH(X$4,[1]!Curves,0))</f>
        <v>0.064316723124236</v>
      </c>
      <c r="Y273" s="106" t="n">
        <f aca="false">1/(1+CHOOSE(F$3,(X274+($K$3/10000))/2,(X273+($K$3/10000))/2))^(2*W273/365.25)</f>
        <v>0.248728633774445</v>
      </c>
      <c r="Z273" s="37" t="n">
        <f aca="false">IF(AND(mthbeg&lt;=A273,mthend&gt;=A273),1,0)</f>
        <v>0</v>
      </c>
      <c r="AA273" s="37" t="n">
        <f aca="false">U273*Z273</f>
        <v>0</v>
      </c>
      <c r="AC273" s="90" t="n">
        <f aca="false">F273*G273</f>
        <v>0</v>
      </c>
      <c r="AD273" s="90" t="n">
        <f aca="false">$F273*H273</f>
        <v>0</v>
      </c>
      <c r="AE273" s="90" t="n">
        <f aca="false">$F273*I273</f>
        <v>0</v>
      </c>
      <c r="AF273" s="90" t="e">
        <f aca="false">$F273*J273</f>
        <v>#VALUE!</v>
      </c>
      <c r="AG273" s="90" t="e">
        <f aca="false">$F273*K273</f>
        <v>#VALUE!</v>
      </c>
      <c r="AH273" s="90" t="n">
        <f aca="false">$F273*L273</f>
        <v>0</v>
      </c>
      <c r="AI273" s="90" t="e">
        <f aca="false">$F273*M273</f>
        <v>#VALUE!</v>
      </c>
      <c r="AJ273" s="90" t="e">
        <f aca="false">$F273*N273</f>
        <v>#VALUE!</v>
      </c>
      <c r="AK273" s="90" t="n">
        <f aca="false">F273*O273</f>
        <v>0</v>
      </c>
      <c r="AL273" s="94"/>
      <c r="AM273" s="90" t="n">
        <f aca="false">-CHOOSE($G$3,AC273-AE273,AE273-AC273)</f>
        <v>-0</v>
      </c>
      <c r="AN273" s="90" t="e">
        <f aca="false">-CHOOSE($G$3,AF273-AH273,AH273-AF273)</f>
        <v>#VALUE!</v>
      </c>
      <c r="AO273" s="90" t="e">
        <f aca="false">-CHOOSE($G$3,AI273-AL273,AK273-AI273)</f>
        <v>#VALUE!</v>
      </c>
      <c r="AP273" s="107" t="e">
        <f aca="false">SUM(AM273:AO273)</f>
        <v>#VALUE!</v>
      </c>
      <c r="AR273" s="90" t="n">
        <f aca="false">-CHOOSE($G$3,AD273-AC273,AC273-AD273)</f>
        <v>-0</v>
      </c>
      <c r="AS273" s="90" t="e">
        <f aca="false">-CHOOSE($G$3,AG273-AF273,AF273-AG273)</f>
        <v>#VALUE!</v>
      </c>
      <c r="AT273" s="90" t="e">
        <f aca="false">-CHOOSE($G$3,AJ273-AI273,AI273-AJ273:AJ274)</f>
        <v>#VALUE!</v>
      </c>
      <c r="AU273" s="107" t="e">
        <f aca="false">AR273+AS273+AT273</f>
        <v>#VALUE!</v>
      </c>
      <c r="AV273" s="107"/>
      <c r="AW273" s="91" t="e">
        <f aca="false">AU273+AP273</f>
        <v>#VALUE!</v>
      </c>
      <c r="AY273" s="91" t="n">
        <f aca="false">AK273+AH273+AE273</f>
        <v>0</v>
      </c>
      <c r="AZ273" s="113"/>
      <c r="BA273" s="118" t="e">
        <f aca="false">'EO9904.1'!AW273</f>
        <v>#VALUE!</v>
      </c>
      <c r="BB273" s="118" t="e">
        <f aca="false">AW273-BA273</f>
        <v>#VALUE!</v>
      </c>
      <c r="BC273" s="108"/>
      <c r="BD273" s="138" t="n">
        <f aca="false">A273</f>
        <v>44958</v>
      </c>
      <c r="BE273" s="119" t="n">
        <f aca="false">MONTH(BD273)</f>
        <v>2</v>
      </c>
      <c r="BF273" s="139" t="n">
        <f aca="false">VLOOKUP($BE$10:$BE$369,$BS$7:$BU$18,2)</f>
        <v>627.083</v>
      </c>
      <c r="BG273" s="140" t="n">
        <f aca="false">VLOOKUP($BE$10:$BE$369,$BS$7:$BU$18,3)</f>
        <v>8701.1195</v>
      </c>
      <c r="BH273" s="141" t="n">
        <f aca="false">BF273/BG273</f>
        <v>0.0720692320108924</v>
      </c>
      <c r="BI273" s="36" t="n">
        <f aca="false">BI261</f>
        <v>0.0674</v>
      </c>
      <c r="BJ273" s="36" t="n">
        <f aca="false">BH273/BI273</f>
        <v>1.06927643933075</v>
      </c>
      <c r="BK273" s="31" t="n">
        <v>2.115</v>
      </c>
      <c r="BL273" s="142" t="n">
        <f aca="false">MAX((BJ273*BK273),BK273)</f>
        <v>2.26151966918453</v>
      </c>
    </row>
    <row r="274" customFormat="false" ht="12" hidden="false" customHeight="true" outlineLevel="0" collapsed="false">
      <c r="A274" s="25" t="n">
        <f aca="false">EDATE(A273,1)</f>
        <v>44986</v>
      </c>
      <c r="B274" s="114" t="n">
        <f aca="false">'EO9904.1 floor'!B274</f>
        <v>0</v>
      </c>
      <c r="C274" s="110"/>
      <c r="D274" s="97" t="n">
        <f aca="false">B274+C274</f>
        <v>0</v>
      </c>
      <c r="E274" s="86" t="n">
        <f aca="false">IF(Z274=0,0,IF(AND(Z274=1,$H$3=1),D274*U274,IF($H$3=2,D274,"N/A")))</f>
        <v>0</v>
      </c>
      <c r="F274" s="86" t="n">
        <f aca="false">E274*Y274</f>
        <v>0</v>
      </c>
      <c r="G274" s="98" t="n">
        <f aca="false">VLOOKUP($A274,[1]!Table,MATCH(G$4,[1]!Curves,0))</f>
        <v>6.023</v>
      </c>
      <c r="H274" s="115" t="n">
        <f aca="false">G274</f>
        <v>6.023</v>
      </c>
      <c r="I274" s="116" t="n">
        <f aca="false">BL274</f>
        <v>2.13524532991486</v>
      </c>
      <c r="J274" s="98" t="str">
        <f aca="false">VLOOKUP($A274,[1]!Table,MATCH(J$4,[1]!Curves,0))</f>
        <v/>
      </c>
      <c r="K274" s="115" t="str">
        <f aca="false">J274</f>
        <v/>
      </c>
      <c r="L274" s="103" t="n">
        <f aca="false">L273</f>
        <v>0</v>
      </c>
      <c r="M274" s="98" t="str">
        <f aca="false">VLOOKUP($A274,[1]!Table,MATCH(M$4,[1]!Curves,0))</f>
        <v/>
      </c>
      <c r="N274" s="115" t="str">
        <f aca="false">M274</f>
        <v/>
      </c>
      <c r="O274" s="103" t="n">
        <f aca="false">O273</f>
        <v>0</v>
      </c>
      <c r="P274" s="102"/>
      <c r="Q274" s="103" t="e">
        <f aca="false">M274+J274+G274</f>
        <v>#VALUE!</v>
      </c>
      <c r="R274" s="103" t="e">
        <f aca="false">N274+K274+H274</f>
        <v>#VALUE!</v>
      </c>
      <c r="S274" s="103" t="n">
        <f aca="false">O274+L274+I274</f>
        <v>2.13524532991486</v>
      </c>
      <c r="T274" s="102"/>
      <c r="U274" s="37" t="n">
        <f aca="false">A275-A274</f>
        <v>31</v>
      </c>
      <c r="V274" s="104" t="n">
        <f aca="false">CHOOSE(F$3,A275+24,A274)</f>
        <v>44986</v>
      </c>
      <c r="W274" s="37" t="n">
        <f aca="false">V274-C$3</f>
        <v>8056</v>
      </c>
      <c r="X274" s="105" t="n">
        <f aca="false">VLOOKUP($A274,[1]!Table,MATCH(X$4,[1]!Curves,0))</f>
        <v>0.064315590657243</v>
      </c>
      <c r="Y274" s="106" t="n">
        <f aca="false">1/(1+CHOOSE(F$3,(X275+($K$3/10000))/2,(X274+($K$3/10000))/2))^(2*W274/365.25)</f>
        <v>0.247530495338425</v>
      </c>
      <c r="Z274" s="37" t="n">
        <f aca="false">IF(AND(mthbeg&lt;=A274,mthend&gt;=A274),1,0)</f>
        <v>0</v>
      </c>
      <c r="AA274" s="37" t="n">
        <f aca="false">U274*Z274</f>
        <v>0</v>
      </c>
      <c r="AC274" s="90" t="n">
        <f aca="false">F274*G274</f>
        <v>0</v>
      </c>
      <c r="AD274" s="90" t="n">
        <f aca="false">$F274*H274</f>
        <v>0</v>
      </c>
      <c r="AE274" s="90" t="n">
        <f aca="false">$F274*I274</f>
        <v>0</v>
      </c>
      <c r="AF274" s="90" t="e">
        <f aca="false">$F274*J274</f>
        <v>#VALUE!</v>
      </c>
      <c r="AG274" s="90" t="e">
        <f aca="false">$F274*K274</f>
        <v>#VALUE!</v>
      </c>
      <c r="AH274" s="90" t="n">
        <f aca="false">$F274*L274</f>
        <v>0</v>
      </c>
      <c r="AI274" s="90" t="e">
        <f aca="false">$F274*M274</f>
        <v>#VALUE!</v>
      </c>
      <c r="AJ274" s="90" t="e">
        <f aca="false">$F274*N274</f>
        <v>#VALUE!</v>
      </c>
      <c r="AK274" s="90" t="n">
        <f aca="false">F274*O274</f>
        <v>0</v>
      </c>
      <c r="AL274" s="94"/>
      <c r="AM274" s="90" t="n">
        <f aca="false">-CHOOSE($G$3,AC274-AE274,AE274-AC274)</f>
        <v>-0</v>
      </c>
      <c r="AN274" s="90" t="e">
        <f aca="false">-CHOOSE($G$3,AF274-AH274,AH274-AF274)</f>
        <v>#VALUE!</v>
      </c>
      <c r="AO274" s="90" t="e">
        <f aca="false">-CHOOSE($G$3,AI274-AL274,AK274-AI274)</f>
        <v>#VALUE!</v>
      </c>
      <c r="AP274" s="107" t="e">
        <f aca="false">SUM(AM274:AO274)</f>
        <v>#VALUE!</v>
      </c>
      <c r="AR274" s="90" t="n">
        <f aca="false">-CHOOSE($G$3,AD274-AC274,AC274-AD274)</f>
        <v>-0</v>
      </c>
      <c r="AS274" s="90" t="e">
        <f aca="false">-CHOOSE($G$3,AG274-AF274,AF274-AG274)</f>
        <v>#VALUE!</v>
      </c>
      <c r="AT274" s="90" t="e">
        <f aca="false">-CHOOSE($G$3,AJ274-AI274,AI274-AJ274:AJ275)</f>
        <v>#VALUE!</v>
      </c>
      <c r="AU274" s="107" t="e">
        <f aca="false">AR274+AS274+AT274</f>
        <v>#VALUE!</v>
      </c>
      <c r="AV274" s="107"/>
      <c r="AW274" s="91" t="e">
        <f aca="false">AU274+AP274</f>
        <v>#VALUE!</v>
      </c>
      <c r="AY274" s="91" t="n">
        <f aca="false">AK274+AH274+AE274</f>
        <v>0</v>
      </c>
      <c r="AZ274" s="113"/>
      <c r="BA274" s="118" t="e">
        <f aca="false">'EO9904.1'!AW274</f>
        <v>#VALUE!</v>
      </c>
      <c r="BB274" s="118" t="e">
        <f aca="false">AW274-BA274</f>
        <v>#VALUE!</v>
      </c>
      <c r="BC274" s="108"/>
      <c r="BD274" s="138" t="n">
        <f aca="false">A274</f>
        <v>44986</v>
      </c>
      <c r="BE274" s="119" t="n">
        <f aca="false">MONTH(BD274)</f>
        <v>3</v>
      </c>
      <c r="BF274" s="139" t="n">
        <f aca="false">VLOOKUP($BE$10:$BE$369,$BS$7:$BU$18,2)</f>
        <v>669.6575</v>
      </c>
      <c r="BG274" s="140" t="n">
        <f aca="false">VLOOKUP($BE$10:$BE$369,$BS$7:$BU$18,3)</f>
        <v>9290.03</v>
      </c>
      <c r="BH274" s="141" t="n">
        <f aca="false">BF274/BG274</f>
        <v>0.0720834593645015</v>
      </c>
      <c r="BI274" s="36" t="n">
        <f aca="false">BI262</f>
        <v>0.0714</v>
      </c>
      <c r="BJ274" s="36" t="n">
        <f aca="false">BH274/BI274</f>
        <v>1.00957226000702</v>
      </c>
      <c r="BK274" s="31" t="n">
        <v>2.115</v>
      </c>
      <c r="BL274" s="142" t="n">
        <f aca="false">MAX((BJ274*BK274),BK274)</f>
        <v>2.13524532991486</v>
      </c>
    </row>
    <row r="275" customFormat="false" ht="12" hidden="false" customHeight="true" outlineLevel="0" collapsed="false">
      <c r="A275" s="25" t="n">
        <f aca="false">EDATE(A274,1)</f>
        <v>45017</v>
      </c>
      <c r="B275" s="114" t="n">
        <f aca="false">'EO9904.1 floor'!B275</f>
        <v>0</v>
      </c>
      <c r="C275" s="110"/>
      <c r="D275" s="97" t="n">
        <f aca="false">B275+C275</f>
        <v>0</v>
      </c>
      <c r="E275" s="86" t="n">
        <f aca="false">IF(Z275=0,0,IF(AND(Z275=1,$H$3=1),D275*U275,IF($H$3=2,D275,"N/A")))</f>
        <v>0</v>
      </c>
      <c r="F275" s="86" t="n">
        <f aca="false">E275*Y275</f>
        <v>0</v>
      </c>
      <c r="G275" s="98" t="n">
        <f aca="false">VLOOKUP($A275,[1]!Table,MATCH(G$4,[1]!Curves,0))</f>
        <v>5.893</v>
      </c>
      <c r="H275" s="115" t="n">
        <f aca="false">G275</f>
        <v>5.893</v>
      </c>
      <c r="I275" s="116" t="n">
        <f aca="false">BL275</f>
        <v>2.115</v>
      </c>
      <c r="J275" s="98" t="str">
        <f aca="false">VLOOKUP($A275,[1]!Table,MATCH(J$4,[1]!Curves,0))</f>
        <v/>
      </c>
      <c r="K275" s="115" t="str">
        <f aca="false">J275</f>
        <v/>
      </c>
      <c r="L275" s="103" t="n">
        <f aca="false">L274</f>
        <v>0</v>
      </c>
      <c r="M275" s="98" t="str">
        <f aca="false">VLOOKUP($A275,[1]!Table,MATCH(M$4,[1]!Curves,0))</f>
        <v/>
      </c>
      <c r="N275" s="115" t="str">
        <f aca="false">M275</f>
        <v/>
      </c>
      <c r="O275" s="103" t="n">
        <f aca="false">O274</f>
        <v>0</v>
      </c>
      <c r="P275" s="102"/>
      <c r="Q275" s="103" t="e">
        <f aca="false">M275+J275+G275</f>
        <v>#VALUE!</v>
      </c>
      <c r="R275" s="103" t="e">
        <f aca="false">N275+K275+H275</f>
        <v>#VALUE!</v>
      </c>
      <c r="S275" s="103" t="n">
        <f aca="false">O275+L275+I275</f>
        <v>2.115</v>
      </c>
      <c r="T275" s="102"/>
      <c r="U275" s="37" t="n">
        <f aca="false">A276-A275</f>
        <v>30</v>
      </c>
      <c r="V275" s="104" t="n">
        <f aca="false">CHOOSE(F$3,A276+24,A275)</f>
        <v>45017</v>
      </c>
      <c r="W275" s="37" t="n">
        <f aca="false">V275-C$3</f>
        <v>8087</v>
      </c>
      <c r="X275" s="105" t="n">
        <f aca="false">VLOOKUP($A275,[1]!Table,MATCH(X$4,[1]!Curves,0))</f>
        <v>0.064314336854501</v>
      </c>
      <c r="Y275" s="106" t="n">
        <f aca="false">1/(1+CHOOSE(F$3,(X276+($K$3/10000))/2,(X275+($K$3/10000))/2))^(2*W275/365.25)</f>
        <v>0.246210764265383</v>
      </c>
      <c r="Z275" s="37" t="n">
        <f aca="false">IF(AND(mthbeg&lt;=A275,mthend&gt;=A275),1,0)</f>
        <v>0</v>
      </c>
      <c r="AA275" s="37" t="n">
        <f aca="false">U275*Z275</f>
        <v>0</v>
      </c>
      <c r="AC275" s="90" t="n">
        <f aca="false">F275*G275</f>
        <v>0</v>
      </c>
      <c r="AD275" s="90" t="n">
        <f aca="false">$F275*H275</f>
        <v>0</v>
      </c>
      <c r="AE275" s="90" t="n">
        <f aca="false">$F275*I275</f>
        <v>0</v>
      </c>
      <c r="AF275" s="90" t="e">
        <f aca="false">$F275*J275</f>
        <v>#VALUE!</v>
      </c>
      <c r="AG275" s="90" t="e">
        <f aca="false">$F275*K275</f>
        <v>#VALUE!</v>
      </c>
      <c r="AH275" s="90" t="n">
        <f aca="false">$F275*L275</f>
        <v>0</v>
      </c>
      <c r="AI275" s="90" t="e">
        <f aca="false">$F275*M275</f>
        <v>#VALUE!</v>
      </c>
      <c r="AJ275" s="90" t="e">
        <f aca="false">$F275*N275</f>
        <v>#VALUE!</v>
      </c>
      <c r="AK275" s="90" t="n">
        <f aca="false">F275*O275</f>
        <v>0</v>
      </c>
      <c r="AL275" s="94"/>
      <c r="AM275" s="90" t="n">
        <f aca="false">-CHOOSE($G$3,AC275-AE275,AE275-AC275)</f>
        <v>-0</v>
      </c>
      <c r="AN275" s="90" t="e">
        <f aca="false">-CHOOSE($G$3,AF275-AH275,AH275-AF275)</f>
        <v>#VALUE!</v>
      </c>
      <c r="AO275" s="90" t="e">
        <f aca="false">-CHOOSE($G$3,AI275-AL275,AK275-AI275)</f>
        <v>#VALUE!</v>
      </c>
      <c r="AP275" s="107" t="e">
        <f aca="false">SUM(AM275:AO275)</f>
        <v>#VALUE!</v>
      </c>
      <c r="AR275" s="90" t="n">
        <f aca="false">-CHOOSE($G$3,AD275-AC275,AC275-AD275)</f>
        <v>-0</v>
      </c>
      <c r="AS275" s="90" t="e">
        <f aca="false">-CHOOSE($G$3,AG275-AF275,AF275-AG275)</f>
        <v>#VALUE!</v>
      </c>
      <c r="AT275" s="90" t="e">
        <f aca="false">-CHOOSE($G$3,AJ275-AI275,AI275-AJ275:AJ276)</f>
        <v>#VALUE!</v>
      </c>
      <c r="AU275" s="107" t="e">
        <f aca="false">AR275+AS275+AT275</f>
        <v>#VALUE!</v>
      </c>
      <c r="AV275" s="107"/>
      <c r="AW275" s="91" t="e">
        <f aca="false">AU275+AP275</f>
        <v>#VALUE!</v>
      </c>
      <c r="AY275" s="91" t="n">
        <f aca="false">AK275+AH275+AE275</f>
        <v>0</v>
      </c>
      <c r="AZ275" s="113"/>
      <c r="BA275" s="118" t="e">
        <f aca="false">'EO9904.1'!AW275</f>
        <v>#VALUE!</v>
      </c>
      <c r="BB275" s="118" t="e">
        <f aca="false">AW275-BA275</f>
        <v>#VALUE!</v>
      </c>
      <c r="BC275" s="108"/>
      <c r="BD275" s="138" t="n">
        <f aca="false">A275</f>
        <v>45017</v>
      </c>
      <c r="BE275" s="119" t="n">
        <f aca="false">MONTH(BD275)</f>
        <v>4</v>
      </c>
      <c r="BF275" s="139" t="n">
        <f aca="false">VLOOKUP($BE$10:$BE$369,$BS$7:$BU$18,2)</f>
        <v>631.2795</v>
      </c>
      <c r="BG275" s="140" t="n">
        <f aca="false">VLOOKUP($BE$10:$BE$369,$BS$7:$BU$18,3)</f>
        <v>8727.106</v>
      </c>
      <c r="BH275" s="141" t="n">
        <f aca="false">BF275/BG275</f>
        <v>0.0723354912842814</v>
      </c>
      <c r="BI275" s="36" t="n">
        <f aca="false">BI263</f>
        <v>0.0749</v>
      </c>
      <c r="BJ275" s="36" t="n">
        <f aca="false">BH275/BI275</f>
        <v>0.965760898321514</v>
      </c>
      <c r="BK275" s="31" t="n">
        <v>2.115</v>
      </c>
      <c r="BL275" s="142" t="n">
        <f aca="false">MAX((BJ275*BK275),BK275)</f>
        <v>2.115</v>
      </c>
    </row>
    <row r="276" customFormat="false" ht="12" hidden="false" customHeight="true" outlineLevel="0" collapsed="false">
      <c r="A276" s="25" t="n">
        <f aca="false">EDATE(A275,1)</f>
        <v>45047</v>
      </c>
      <c r="B276" s="114" t="n">
        <f aca="false">'EO9904.1 floor'!B276</f>
        <v>0</v>
      </c>
      <c r="C276" s="110"/>
      <c r="D276" s="97" t="n">
        <f aca="false">B276+C276</f>
        <v>0</v>
      </c>
      <c r="E276" s="86" t="n">
        <f aca="false">IF(Z276=0,0,IF(AND(Z276=1,$H$3=1),D276*U276,IF($H$3=2,D276,"N/A")))</f>
        <v>0</v>
      </c>
      <c r="F276" s="86" t="n">
        <f aca="false">E276*Y276</f>
        <v>0</v>
      </c>
      <c r="G276" s="98" t="n">
        <f aca="false">VLOOKUP($A276,[1]!Table,MATCH(G$4,[1]!Curves,0))</f>
        <v>5.883</v>
      </c>
      <c r="H276" s="115" t="n">
        <f aca="false">G276</f>
        <v>5.883</v>
      </c>
      <c r="I276" s="116" t="n">
        <f aca="false">BL276</f>
        <v>2.15930673749763</v>
      </c>
      <c r="J276" s="98" t="str">
        <f aca="false">VLOOKUP($A276,[1]!Table,MATCH(J$4,[1]!Curves,0))</f>
        <v/>
      </c>
      <c r="K276" s="115" t="str">
        <f aca="false">J276</f>
        <v/>
      </c>
      <c r="L276" s="103" t="n">
        <f aca="false">L275</f>
        <v>0</v>
      </c>
      <c r="M276" s="98" t="str">
        <f aca="false">VLOOKUP($A276,[1]!Table,MATCH(M$4,[1]!Curves,0))</f>
        <v/>
      </c>
      <c r="N276" s="115" t="str">
        <f aca="false">M276</f>
        <v/>
      </c>
      <c r="O276" s="103" t="n">
        <f aca="false">O275</f>
        <v>0</v>
      </c>
      <c r="P276" s="102"/>
      <c r="Q276" s="103" t="e">
        <f aca="false">M276+J276+G276</f>
        <v>#VALUE!</v>
      </c>
      <c r="R276" s="103" t="e">
        <f aca="false">N276+K276+H276</f>
        <v>#VALUE!</v>
      </c>
      <c r="S276" s="103" t="n">
        <f aca="false">O276+L276+I276</f>
        <v>2.15930673749763</v>
      </c>
      <c r="T276" s="102"/>
      <c r="U276" s="37" t="n">
        <f aca="false">A277-A276</f>
        <v>31</v>
      </c>
      <c r="V276" s="104" t="n">
        <f aca="false">CHOOSE(F$3,A277+24,A276)</f>
        <v>45047</v>
      </c>
      <c r="W276" s="37" t="n">
        <f aca="false">V276-C$3</f>
        <v>8117</v>
      </c>
      <c r="X276" s="105" t="n">
        <f aca="false">VLOOKUP($A276,[1]!Table,MATCH(X$4,[1]!Curves,0))</f>
        <v>0.064313123497009</v>
      </c>
      <c r="Y276" s="106" t="n">
        <f aca="false">1/(1+CHOOSE(F$3,(X277+($K$3/10000))/2,(X276+($K$3/10000))/2))^(2*W276/365.25)</f>
        <v>0.244940353100791</v>
      </c>
      <c r="Z276" s="37" t="n">
        <f aca="false">IF(AND(mthbeg&lt;=A276,mthend&gt;=A276),1,0)</f>
        <v>0</v>
      </c>
      <c r="AA276" s="37" t="n">
        <f aca="false">U276*Z276</f>
        <v>0</v>
      </c>
      <c r="AC276" s="90" t="n">
        <f aca="false">F276*G276</f>
        <v>0</v>
      </c>
      <c r="AD276" s="90" t="n">
        <f aca="false">$F276*H276</f>
        <v>0</v>
      </c>
      <c r="AE276" s="90" t="n">
        <f aca="false">$F276*I276</f>
        <v>0</v>
      </c>
      <c r="AF276" s="90" t="e">
        <f aca="false">$F276*J276</f>
        <v>#VALUE!</v>
      </c>
      <c r="AG276" s="90" t="e">
        <f aca="false">$F276*K276</f>
        <v>#VALUE!</v>
      </c>
      <c r="AH276" s="90" t="n">
        <f aca="false">$F276*L276</f>
        <v>0</v>
      </c>
      <c r="AI276" s="90" t="e">
        <f aca="false">$F276*M276</f>
        <v>#VALUE!</v>
      </c>
      <c r="AJ276" s="90" t="e">
        <f aca="false">$F276*N276</f>
        <v>#VALUE!</v>
      </c>
      <c r="AK276" s="90" t="n">
        <f aca="false">F276*O276</f>
        <v>0</v>
      </c>
      <c r="AL276" s="94"/>
      <c r="AM276" s="90" t="n">
        <f aca="false">-CHOOSE($G$3,AC276-AE276,AE276-AC276)</f>
        <v>-0</v>
      </c>
      <c r="AN276" s="90" t="e">
        <f aca="false">-CHOOSE($G$3,AF276-AH276,AH276-AF276)</f>
        <v>#VALUE!</v>
      </c>
      <c r="AO276" s="90" t="e">
        <f aca="false">-CHOOSE($G$3,AI276-AL276,AK276-AI276)</f>
        <v>#VALUE!</v>
      </c>
      <c r="AP276" s="107" t="e">
        <f aca="false">SUM(AM276:AO276)</f>
        <v>#VALUE!</v>
      </c>
      <c r="AR276" s="90" t="n">
        <f aca="false">-CHOOSE($G$3,AD276-AC276,AC276-AD276)</f>
        <v>-0</v>
      </c>
      <c r="AS276" s="90" t="e">
        <f aca="false">-CHOOSE($G$3,AG276-AF276,AF276-AG276)</f>
        <v>#VALUE!</v>
      </c>
      <c r="AT276" s="90" t="e">
        <f aca="false">-CHOOSE($G$3,AJ276-AI276,AI276-AJ276:AJ277)</f>
        <v>#VALUE!</v>
      </c>
      <c r="AU276" s="107" t="e">
        <f aca="false">AR276+AS276+AT276</f>
        <v>#VALUE!</v>
      </c>
      <c r="AV276" s="107"/>
      <c r="AW276" s="91" t="e">
        <f aca="false">AU276+AP276</f>
        <v>#VALUE!</v>
      </c>
      <c r="AY276" s="91" t="n">
        <f aca="false">AK276+AH276+AE276</f>
        <v>0</v>
      </c>
      <c r="AZ276" s="113"/>
      <c r="BA276" s="118" t="e">
        <f aca="false">'EO9904.1'!AW276</f>
        <v>#VALUE!</v>
      </c>
      <c r="BB276" s="118" t="e">
        <f aca="false">AW276-BA276</f>
        <v>#VALUE!</v>
      </c>
      <c r="BC276" s="108"/>
      <c r="BD276" s="138" t="n">
        <f aca="false">A276</f>
        <v>45047</v>
      </c>
      <c r="BE276" s="119" t="n">
        <f aca="false">MONTH(BD276)</f>
        <v>5</v>
      </c>
      <c r="BF276" s="139" t="n">
        <f aca="false">VLOOKUP($BE$10:$BE$369,$BS$7:$BU$18,2)</f>
        <v>662.9805</v>
      </c>
      <c r="BG276" s="140" t="n">
        <f aca="false">VLOOKUP($BE$10:$BE$369,$BS$7:$BU$18,3)</f>
        <v>9044.2455</v>
      </c>
      <c r="BH276" s="141" t="n">
        <f aca="false">BF276/BG276</f>
        <v>0.0733041247055932</v>
      </c>
      <c r="BI276" s="36" t="n">
        <f aca="false">BI264</f>
        <v>0.0718</v>
      </c>
      <c r="BJ276" s="36" t="n">
        <f aca="false">BH276/BI276</f>
        <v>1.02094881205562</v>
      </c>
      <c r="BK276" s="31" t="n">
        <v>2.115</v>
      </c>
      <c r="BL276" s="142" t="n">
        <f aca="false">MAX((BJ276*BK276),BK276)</f>
        <v>2.15930673749763</v>
      </c>
    </row>
    <row r="277" customFormat="false" ht="12" hidden="false" customHeight="true" outlineLevel="0" collapsed="false">
      <c r="A277" s="25" t="n">
        <f aca="false">EDATE(A276,1)</f>
        <v>45078</v>
      </c>
      <c r="B277" s="114" t="n">
        <f aca="false">'EO9904.1 floor'!B277</f>
        <v>0</v>
      </c>
      <c r="C277" s="110"/>
      <c r="D277" s="97" t="n">
        <f aca="false">B277+C277</f>
        <v>0</v>
      </c>
      <c r="E277" s="86" t="n">
        <f aca="false">IF(Z277=0,0,IF(AND(Z277=1,$H$3=1),D277*U277,IF($H$3=2,D277,"N/A")))</f>
        <v>0</v>
      </c>
      <c r="F277" s="86" t="n">
        <f aca="false">E277*Y277</f>
        <v>0</v>
      </c>
      <c r="G277" s="98" t="n">
        <f aca="false">VLOOKUP($A277,[1]!Table,MATCH(G$4,[1]!Curves,0))</f>
        <v>5.903</v>
      </c>
      <c r="H277" s="115" t="n">
        <f aca="false">G277</f>
        <v>5.903</v>
      </c>
      <c r="I277" s="116" t="n">
        <f aca="false">BL277</f>
        <v>2.88438521922935</v>
      </c>
      <c r="J277" s="98" t="str">
        <f aca="false">VLOOKUP($A277,[1]!Table,MATCH(J$4,[1]!Curves,0))</f>
        <v/>
      </c>
      <c r="K277" s="115" t="str">
        <f aca="false">J277</f>
        <v/>
      </c>
      <c r="L277" s="103" t="n">
        <f aca="false">L276</f>
        <v>0</v>
      </c>
      <c r="M277" s="98" t="str">
        <f aca="false">VLOOKUP($A277,[1]!Table,MATCH(M$4,[1]!Curves,0))</f>
        <v/>
      </c>
      <c r="N277" s="115" t="str">
        <f aca="false">M277</f>
        <v/>
      </c>
      <c r="O277" s="103" t="n">
        <f aca="false">O276</f>
        <v>0</v>
      </c>
      <c r="P277" s="102"/>
      <c r="Q277" s="103" t="e">
        <f aca="false">M277+J277+G277</f>
        <v>#VALUE!</v>
      </c>
      <c r="R277" s="103" t="e">
        <f aca="false">N277+K277+H277</f>
        <v>#VALUE!</v>
      </c>
      <c r="S277" s="103" t="n">
        <f aca="false">O277+L277+I277</f>
        <v>2.88438521922935</v>
      </c>
      <c r="T277" s="102"/>
      <c r="U277" s="37" t="n">
        <f aca="false">A278-A277</f>
        <v>30</v>
      </c>
      <c r="V277" s="104" t="n">
        <f aca="false">CHOOSE(F$3,A278+24,A277)</f>
        <v>45078</v>
      </c>
      <c r="W277" s="37" t="n">
        <f aca="false">V277-C$3</f>
        <v>8148</v>
      </c>
      <c r="X277" s="105" t="n">
        <f aca="false">VLOOKUP($A277,[1]!Table,MATCH(X$4,[1]!Curves,0))</f>
        <v>0.064311869694268</v>
      </c>
      <c r="Y277" s="106" t="n">
        <f aca="false">1/(1+CHOOSE(F$3,(X278+($K$3/10000))/2,(X277+($K$3/10000))/2))^(2*W277/365.25)</f>
        <v>0.243634530465077</v>
      </c>
      <c r="Z277" s="37" t="n">
        <f aca="false">IF(AND(mthbeg&lt;=A277,mthend&gt;=A277),1,0)</f>
        <v>0</v>
      </c>
      <c r="AA277" s="37" t="n">
        <f aca="false">U277*Z277</f>
        <v>0</v>
      </c>
      <c r="AC277" s="90" t="n">
        <f aca="false">F277*G277</f>
        <v>0</v>
      </c>
      <c r="AD277" s="90" t="n">
        <f aca="false">$F277*H277</f>
        <v>0</v>
      </c>
      <c r="AE277" s="90" t="n">
        <f aca="false">$F277*I277</f>
        <v>0</v>
      </c>
      <c r="AF277" s="90" t="e">
        <f aca="false">$F277*J277</f>
        <v>#VALUE!</v>
      </c>
      <c r="AG277" s="90" t="e">
        <f aca="false">$F277*K277</f>
        <v>#VALUE!</v>
      </c>
      <c r="AH277" s="90" t="n">
        <f aca="false">$F277*L277</f>
        <v>0</v>
      </c>
      <c r="AI277" s="90" t="e">
        <f aca="false">$F277*M277</f>
        <v>#VALUE!</v>
      </c>
      <c r="AJ277" s="90" t="e">
        <f aca="false">$F277*N277</f>
        <v>#VALUE!</v>
      </c>
      <c r="AK277" s="90" t="n">
        <f aca="false">F277*O277</f>
        <v>0</v>
      </c>
      <c r="AL277" s="94"/>
      <c r="AM277" s="90" t="n">
        <f aca="false">-CHOOSE($G$3,AC277-AE277,AE277-AC277)</f>
        <v>-0</v>
      </c>
      <c r="AN277" s="90" t="e">
        <f aca="false">-CHOOSE($G$3,AF277-AH277,AH277-AF277)</f>
        <v>#VALUE!</v>
      </c>
      <c r="AO277" s="90" t="e">
        <f aca="false">-CHOOSE($G$3,AI277-AL277,AK277-AI277)</f>
        <v>#VALUE!</v>
      </c>
      <c r="AP277" s="107" t="e">
        <f aca="false">SUM(AM277:AO277)</f>
        <v>#VALUE!</v>
      </c>
      <c r="AR277" s="90" t="n">
        <f aca="false">-CHOOSE($G$3,AD277-AC277,AC277-AD277)</f>
        <v>-0</v>
      </c>
      <c r="AS277" s="90" t="e">
        <f aca="false">-CHOOSE($G$3,AG277-AF277,AF277-AG277)</f>
        <v>#VALUE!</v>
      </c>
      <c r="AT277" s="90" t="e">
        <f aca="false">-CHOOSE($G$3,AJ277-AI277,AI277-AJ277:AJ278)</f>
        <v>#VALUE!</v>
      </c>
      <c r="AU277" s="107" t="e">
        <f aca="false">AR277+AS277+AT277</f>
        <v>#VALUE!</v>
      </c>
      <c r="AV277" s="107"/>
      <c r="AW277" s="91" t="e">
        <f aca="false">AU277+AP277</f>
        <v>#VALUE!</v>
      </c>
      <c r="AY277" s="91" t="n">
        <f aca="false">AK277+AH277+AE277</f>
        <v>0</v>
      </c>
      <c r="AZ277" s="113"/>
      <c r="BA277" s="118" t="e">
        <f aca="false">'EO9904.1'!AW277</f>
        <v>#VALUE!</v>
      </c>
      <c r="BB277" s="118" t="e">
        <f aca="false">AW277-BA277</f>
        <v>#VALUE!</v>
      </c>
      <c r="BC277" s="108"/>
      <c r="BD277" s="138" t="n">
        <f aca="false">A277</f>
        <v>45078</v>
      </c>
      <c r="BE277" s="119" t="n">
        <f aca="false">MONTH(BD277)</f>
        <v>6</v>
      </c>
      <c r="BF277" s="139" t="n">
        <f aca="false">VLOOKUP($BE$10:$BE$369,$BS$7:$BU$18,2)</f>
        <v>1052.6425</v>
      </c>
      <c r="BG277" s="140" t="n">
        <f aca="false">VLOOKUP($BE$10:$BE$369,$BS$7:$BU$18,3)</f>
        <v>10765.1195</v>
      </c>
      <c r="BH277" s="141" t="n">
        <f aca="false">BF277/BG277</f>
        <v>0.097782704595151</v>
      </c>
      <c r="BI277" s="36" t="n">
        <f aca="false">BI265</f>
        <v>0.0717</v>
      </c>
      <c r="BJ277" s="36" t="n">
        <f aca="false">BH277/BI277</f>
        <v>1.36377551736612</v>
      </c>
      <c r="BK277" s="31" t="n">
        <v>2.115</v>
      </c>
      <c r="BL277" s="142" t="n">
        <f aca="false">MAX((BJ277*BK277),BK277)</f>
        <v>2.88438521922935</v>
      </c>
    </row>
    <row r="278" customFormat="false" ht="12" hidden="false" customHeight="true" outlineLevel="0" collapsed="false">
      <c r="A278" s="25" t="n">
        <f aca="false">EDATE(A277,1)</f>
        <v>45108</v>
      </c>
      <c r="B278" s="114" t="n">
        <f aca="false">'EO9904.1 floor'!B278</f>
        <v>0</v>
      </c>
      <c r="C278" s="110"/>
      <c r="D278" s="97" t="n">
        <f aca="false">B278+C278</f>
        <v>0</v>
      </c>
      <c r="E278" s="86" t="n">
        <f aca="false">IF(Z278=0,0,IF(AND(Z278=1,$H$3=1),D278*U278,IF($H$3=2,D278,"N/A")))</f>
        <v>0</v>
      </c>
      <c r="F278" s="86" t="n">
        <f aca="false">E278*Y278</f>
        <v>0</v>
      </c>
      <c r="G278" s="98" t="n">
        <f aca="false">VLOOKUP($A278,[1]!Table,MATCH(G$4,[1]!Curves,0))</f>
        <v>5.924</v>
      </c>
      <c r="H278" s="115" t="n">
        <f aca="false">G278</f>
        <v>5.924</v>
      </c>
      <c r="I278" s="116" t="n">
        <f aca="false">BL278</f>
        <v>2.115</v>
      </c>
      <c r="J278" s="98" t="str">
        <f aca="false">VLOOKUP($A278,[1]!Table,MATCH(J$4,[1]!Curves,0))</f>
        <v/>
      </c>
      <c r="K278" s="115" t="str">
        <f aca="false">J278</f>
        <v/>
      </c>
      <c r="L278" s="103" t="n">
        <f aca="false">L277</f>
        <v>0</v>
      </c>
      <c r="M278" s="98" t="str">
        <f aca="false">VLOOKUP($A278,[1]!Table,MATCH(M$4,[1]!Curves,0))</f>
        <v/>
      </c>
      <c r="N278" s="115" t="str">
        <f aca="false">M278</f>
        <v/>
      </c>
      <c r="O278" s="103" t="n">
        <f aca="false">O277</f>
        <v>0</v>
      </c>
      <c r="P278" s="102"/>
      <c r="Q278" s="103" t="e">
        <f aca="false">M278+J278+G278</f>
        <v>#VALUE!</v>
      </c>
      <c r="R278" s="103" t="e">
        <f aca="false">N278+K278+H278</f>
        <v>#VALUE!</v>
      </c>
      <c r="S278" s="103" t="n">
        <f aca="false">O278+L278+I278</f>
        <v>2.115</v>
      </c>
      <c r="T278" s="102"/>
      <c r="U278" s="37" t="n">
        <f aca="false">A279-A278</f>
        <v>31</v>
      </c>
      <c r="V278" s="104" t="n">
        <f aca="false">CHOOSE(F$3,A279+24,A278)</f>
        <v>45108</v>
      </c>
      <c r="W278" s="37" t="n">
        <f aca="false">V278-C$3</f>
        <v>8178</v>
      </c>
      <c r="X278" s="105" t="n">
        <f aca="false">VLOOKUP($A278,[1]!Table,MATCH(X$4,[1]!Curves,0))</f>
        <v>0.064310656336777</v>
      </c>
      <c r="Y278" s="106" t="n">
        <f aca="false">1/(1+CHOOSE(F$3,(X279+($K$3/10000))/2,(X278+($K$3/10000))/2))^(2*W278/365.25)</f>
        <v>0.242377507464936</v>
      </c>
      <c r="Z278" s="37" t="n">
        <f aca="false">IF(AND(mthbeg&lt;=A278,mthend&gt;=A278),1,0)</f>
        <v>0</v>
      </c>
      <c r="AA278" s="37" t="n">
        <f aca="false">U278*Z278</f>
        <v>0</v>
      </c>
      <c r="AC278" s="90" t="n">
        <f aca="false">F278*G278</f>
        <v>0</v>
      </c>
      <c r="AD278" s="90" t="n">
        <f aca="false">$F278*H278</f>
        <v>0</v>
      </c>
      <c r="AE278" s="90" t="n">
        <f aca="false">$F278*I278</f>
        <v>0</v>
      </c>
      <c r="AF278" s="90" t="e">
        <f aca="false">$F278*J278</f>
        <v>#VALUE!</v>
      </c>
      <c r="AG278" s="90" t="e">
        <f aca="false">$F278*K278</f>
        <v>#VALUE!</v>
      </c>
      <c r="AH278" s="90" t="n">
        <f aca="false">$F278*L278</f>
        <v>0</v>
      </c>
      <c r="AI278" s="90" t="e">
        <f aca="false">$F278*M278</f>
        <v>#VALUE!</v>
      </c>
      <c r="AJ278" s="90" t="e">
        <f aca="false">$F278*N278</f>
        <v>#VALUE!</v>
      </c>
      <c r="AK278" s="90" t="n">
        <f aca="false">F278*O278</f>
        <v>0</v>
      </c>
      <c r="AL278" s="94"/>
      <c r="AM278" s="90" t="n">
        <f aca="false">-CHOOSE($G$3,AC278-AE278,AE278-AC278)</f>
        <v>-0</v>
      </c>
      <c r="AN278" s="90" t="e">
        <f aca="false">-CHOOSE($G$3,AF278-AH278,AH278-AF278)</f>
        <v>#VALUE!</v>
      </c>
      <c r="AO278" s="90" t="e">
        <f aca="false">-CHOOSE($G$3,AI278-AL278,AK278-AI278)</f>
        <v>#VALUE!</v>
      </c>
      <c r="AP278" s="107" t="e">
        <f aca="false">SUM(AM278:AO278)</f>
        <v>#VALUE!</v>
      </c>
      <c r="AR278" s="90" t="n">
        <f aca="false">-CHOOSE($G$3,AD278-AC278,AC278-AD278)</f>
        <v>-0</v>
      </c>
      <c r="AS278" s="90" t="e">
        <f aca="false">-CHOOSE($G$3,AG278-AF278,AF278-AG278)</f>
        <v>#VALUE!</v>
      </c>
      <c r="AT278" s="90" t="e">
        <f aca="false">-CHOOSE($G$3,AJ278-AI278,AI278-AJ278:AJ279)</f>
        <v>#VALUE!</v>
      </c>
      <c r="AU278" s="107" t="e">
        <f aca="false">AR278+AS278+AT278</f>
        <v>#VALUE!</v>
      </c>
      <c r="AV278" s="107"/>
      <c r="AW278" s="91" t="e">
        <f aca="false">AU278+AP278</f>
        <v>#VALUE!</v>
      </c>
      <c r="AY278" s="91" t="n">
        <f aca="false">AK278+AH278+AE278</f>
        <v>0</v>
      </c>
      <c r="AZ278" s="113"/>
      <c r="BA278" s="118" t="e">
        <f aca="false">'EO9904.1'!AW278</f>
        <v>#VALUE!</v>
      </c>
      <c r="BB278" s="118" t="e">
        <f aca="false">AW278-BA278</f>
        <v>#VALUE!</v>
      </c>
      <c r="BC278" s="108"/>
      <c r="BD278" s="138" t="n">
        <f aca="false">A278</f>
        <v>45108</v>
      </c>
      <c r="BE278" s="119" t="n">
        <f aca="false">MONTH(BD278)</f>
        <v>7</v>
      </c>
      <c r="BF278" s="139" t="n">
        <f aca="false">VLOOKUP($BE$10:$BE$369,$BS$7:$BU$18,2)</f>
        <v>1079.384</v>
      </c>
      <c r="BG278" s="140" t="n">
        <f aca="false">VLOOKUP($BE$10:$BE$369,$BS$7:$BU$18,3)</f>
        <v>11147.0035</v>
      </c>
      <c r="BH278" s="141" t="n">
        <f aca="false">BF278/BG278</f>
        <v>0.0968317629038154</v>
      </c>
      <c r="BI278" s="36" t="n">
        <f aca="false">BI266</f>
        <v>0.0981</v>
      </c>
      <c r="BJ278" s="36" t="n">
        <f aca="false">BH278/BI278</f>
        <v>0.987071996980789</v>
      </c>
      <c r="BK278" s="31" t="n">
        <v>2.115</v>
      </c>
      <c r="BL278" s="142" t="n">
        <f aca="false">MAX((BJ278*BK278),BK278)</f>
        <v>2.115</v>
      </c>
    </row>
    <row r="279" customFormat="false" ht="12" hidden="false" customHeight="true" outlineLevel="0" collapsed="false">
      <c r="A279" s="25" t="n">
        <f aca="false">EDATE(A278,1)</f>
        <v>45139</v>
      </c>
      <c r="B279" s="114" t="n">
        <f aca="false">'EO9904.1 floor'!B279</f>
        <v>0</v>
      </c>
      <c r="C279" s="110"/>
      <c r="D279" s="97" t="n">
        <f aca="false">B279+C279</f>
        <v>0</v>
      </c>
      <c r="E279" s="86" t="n">
        <f aca="false">IF(Z279=0,0,IF(AND(Z279=1,$H$3=1),D279*U279,IF($H$3=2,D279,"N/A")))</f>
        <v>0</v>
      </c>
      <c r="F279" s="86" t="n">
        <f aca="false">E279*Y279</f>
        <v>0</v>
      </c>
      <c r="G279" s="98" t="n">
        <f aca="false">VLOOKUP($A279,[1]!Table,MATCH(G$4,[1]!Curves,0))</f>
        <v>5.948</v>
      </c>
      <c r="H279" s="115" t="n">
        <f aca="false">G279</f>
        <v>5.948</v>
      </c>
      <c r="I279" s="116" t="n">
        <f aca="false">BL279</f>
        <v>2.115</v>
      </c>
      <c r="J279" s="98" t="str">
        <f aca="false">VLOOKUP($A279,[1]!Table,MATCH(J$4,[1]!Curves,0))</f>
        <v/>
      </c>
      <c r="K279" s="115" t="str">
        <f aca="false">J279</f>
        <v/>
      </c>
      <c r="L279" s="103" t="n">
        <f aca="false">L278</f>
        <v>0</v>
      </c>
      <c r="M279" s="98" t="str">
        <f aca="false">VLOOKUP($A279,[1]!Table,MATCH(M$4,[1]!Curves,0))</f>
        <v/>
      </c>
      <c r="N279" s="115" t="str">
        <f aca="false">M279</f>
        <v/>
      </c>
      <c r="O279" s="103" t="n">
        <f aca="false">O278</f>
        <v>0</v>
      </c>
      <c r="P279" s="102"/>
      <c r="Q279" s="103" t="e">
        <f aca="false">M279+J279+G279</f>
        <v>#VALUE!</v>
      </c>
      <c r="R279" s="103" t="e">
        <f aca="false">N279+K279+H279</f>
        <v>#VALUE!</v>
      </c>
      <c r="S279" s="103" t="n">
        <f aca="false">O279+L279+I279</f>
        <v>2.115</v>
      </c>
      <c r="T279" s="102"/>
      <c r="U279" s="37" t="n">
        <f aca="false">A280-A279</f>
        <v>31</v>
      </c>
      <c r="V279" s="104" t="n">
        <f aca="false">CHOOSE(F$3,A280+24,A279)</f>
        <v>45139</v>
      </c>
      <c r="W279" s="37" t="n">
        <f aca="false">V279-C$3</f>
        <v>8209</v>
      </c>
      <c r="X279" s="105" t="n">
        <f aca="false">VLOOKUP($A279,[1]!Table,MATCH(X$4,[1]!Curves,0))</f>
        <v>0.064309402534037</v>
      </c>
      <c r="Y279" s="106" t="n">
        <f aca="false">1/(1+CHOOSE(F$3,(X280+($K$3/10000))/2,(X279+($K$3/10000))/2))^(2*W279/365.25)</f>
        <v>0.241085445663681</v>
      </c>
      <c r="Z279" s="37" t="n">
        <f aca="false">IF(AND(mthbeg&lt;=A279,mthend&gt;=A279),1,0)</f>
        <v>0</v>
      </c>
      <c r="AA279" s="37" t="n">
        <f aca="false">U279*Z279</f>
        <v>0</v>
      </c>
      <c r="AC279" s="90" t="n">
        <f aca="false">F279*G279</f>
        <v>0</v>
      </c>
      <c r="AD279" s="90" t="n">
        <f aca="false">$F279*H279</f>
        <v>0</v>
      </c>
      <c r="AE279" s="90" t="n">
        <f aca="false">$F279*I279</f>
        <v>0</v>
      </c>
      <c r="AF279" s="90" t="e">
        <f aca="false">$F279*J279</f>
        <v>#VALUE!</v>
      </c>
      <c r="AG279" s="90" t="e">
        <f aca="false">$F279*K279</f>
        <v>#VALUE!</v>
      </c>
      <c r="AH279" s="90" t="n">
        <f aca="false">$F279*L279</f>
        <v>0</v>
      </c>
      <c r="AI279" s="90" t="e">
        <f aca="false">$F279*M279</f>
        <v>#VALUE!</v>
      </c>
      <c r="AJ279" s="90" t="e">
        <f aca="false">$F279*N279</f>
        <v>#VALUE!</v>
      </c>
      <c r="AK279" s="90" t="n">
        <f aca="false">F279*O279</f>
        <v>0</v>
      </c>
      <c r="AL279" s="94"/>
      <c r="AM279" s="90" t="n">
        <f aca="false">-CHOOSE($G$3,AC279-AE279,AE279-AC279)</f>
        <v>-0</v>
      </c>
      <c r="AN279" s="90" t="e">
        <f aca="false">-CHOOSE($G$3,AF279-AH279,AH279-AF279)</f>
        <v>#VALUE!</v>
      </c>
      <c r="AO279" s="90" t="e">
        <f aca="false">-CHOOSE($G$3,AI279-AL279,AK279-AI279)</f>
        <v>#VALUE!</v>
      </c>
      <c r="AP279" s="107" t="e">
        <f aca="false">SUM(AM279:AO279)</f>
        <v>#VALUE!</v>
      </c>
      <c r="AR279" s="90" t="n">
        <f aca="false">-CHOOSE($G$3,AD279-AC279,AC279-AD279)</f>
        <v>-0</v>
      </c>
      <c r="AS279" s="90" t="e">
        <f aca="false">-CHOOSE($G$3,AG279-AF279,AF279-AG279)</f>
        <v>#VALUE!</v>
      </c>
      <c r="AT279" s="90" t="e">
        <f aca="false">-CHOOSE($G$3,AJ279-AI279,AI279-AJ279:AJ280)</f>
        <v>#VALUE!</v>
      </c>
      <c r="AU279" s="107" t="e">
        <f aca="false">AR279+AS279+AT279</f>
        <v>#VALUE!</v>
      </c>
      <c r="AV279" s="107"/>
      <c r="AW279" s="91" t="e">
        <f aca="false">AU279+AP279</f>
        <v>#VALUE!</v>
      </c>
      <c r="AY279" s="91" t="n">
        <f aca="false">AK279+AH279+AE279</f>
        <v>0</v>
      </c>
      <c r="AZ279" s="113"/>
      <c r="BA279" s="118" t="e">
        <f aca="false">'EO9904.1'!AW279</f>
        <v>#VALUE!</v>
      </c>
      <c r="BB279" s="118" t="e">
        <f aca="false">AW279-BA279</f>
        <v>#VALUE!</v>
      </c>
      <c r="BC279" s="108"/>
      <c r="BD279" s="138" t="n">
        <f aca="false">A279</f>
        <v>45139</v>
      </c>
      <c r="BE279" s="119" t="n">
        <f aca="false">MONTH(BD279)</f>
        <v>8</v>
      </c>
      <c r="BF279" s="139" t="n">
        <f aca="false">VLOOKUP($BE$10:$BE$369,$BS$7:$BU$18,2)</f>
        <v>1109.031</v>
      </c>
      <c r="BG279" s="140" t="n">
        <f aca="false">VLOOKUP($BE$10:$BE$369,$BS$7:$BU$18,3)</f>
        <v>11486.346</v>
      </c>
      <c r="BH279" s="141" t="n">
        <f aca="false">BF279/BG279</f>
        <v>0.096552115006809</v>
      </c>
      <c r="BI279" s="36" t="n">
        <f aca="false">BI267</f>
        <v>0.0991</v>
      </c>
      <c r="BJ279" s="36" t="n">
        <f aca="false">BH279/BI279</f>
        <v>0.974289757889091</v>
      </c>
      <c r="BK279" s="31" t="n">
        <v>2.115</v>
      </c>
      <c r="BL279" s="142" t="n">
        <f aca="false">MAX((BJ279*BK279),BK279)</f>
        <v>2.115</v>
      </c>
    </row>
    <row r="280" customFormat="false" ht="12" hidden="false" customHeight="true" outlineLevel="0" collapsed="false">
      <c r="A280" s="25" t="n">
        <f aca="false">EDATE(A279,1)</f>
        <v>45170</v>
      </c>
      <c r="B280" s="114" t="n">
        <f aca="false">'EO9904.1 floor'!B280</f>
        <v>0</v>
      </c>
      <c r="C280" s="110"/>
      <c r="D280" s="97" t="n">
        <f aca="false">B280+C280</f>
        <v>0</v>
      </c>
      <c r="E280" s="86" t="n">
        <f aca="false">IF(Z280=0,0,IF(AND(Z280=1,$H$3=1),D280*U280,IF($H$3=2,D280,"N/A")))</f>
        <v>0</v>
      </c>
      <c r="F280" s="86" t="n">
        <f aca="false">E280*Y280</f>
        <v>0</v>
      </c>
      <c r="G280" s="98" t="n">
        <f aca="false">VLOOKUP($A280,[1]!Table,MATCH(G$4,[1]!Curves,0))</f>
        <v>5.958</v>
      </c>
      <c r="H280" s="115" t="n">
        <f aca="false">G280</f>
        <v>5.958</v>
      </c>
      <c r="I280" s="116" t="n">
        <f aca="false">BL280</f>
        <v>2.115</v>
      </c>
      <c r="J280" s="98" t="str">
        <f aca="false">VLOOKUP($A280,[1]!Table,MATCH(J$4,[1]!Curves,0))</f>
        <v/>
      </c>
      <c r="K280" s="115" t="str">
        <f aca="false">J280</f>
        <v/>
      </c>
      <c r="L280" s="103" t="n">
        <f aca="false">L279</f>
        <v>0</v>
      </c>
      <c r="M280" s="98" t="str">
        <f aca="false">VLOOKUP($A280,[1]!Table,MATCH(M$4,[1]!Curves,0))</f>
        <v/>
      </c>
      <c r="N280" s="115" t="str">
        <f aca="false">M280</f>
        <v/>
      </c>
      <c r="O280" s="103" t="n">
        <f aca="false">O279</f>
        <v>0</v>
      </c>
      <c r="P280" s="102"/>
      <c r="Q280" s="103" t="e">
        <f aca="false">M280+J280+G280</f>
        <v>#VALUE!</v>
      </c>
      <c r="R280" s="103" t="e">
        <f aca="false">N280+K280+H280</f>
        <v>#VALUE!</v>
      </c>
      <c r="S280" s="103" t="n">
        <f aca="false">O280+L280+I280</f>
        <v>2.115</v>
      </c>
      <c r="T280" s="102"/>
      <c r="U280" s="37" t="n">
        <f aca="false">A281-A280</f>
        <v>30</v>
      </c>
      <c r="V280" s="104" t="n">
        <f aca="false">CHOOSE(F$3,A281+24,A280)</f>
        <v>45170</v>
      </c>
      <c r="W280" s="37" t="n">
        <f aca="false">V280-C$3</f>
        <v>8240</v>
      </c>
      <c r="X280" s="105" t="n">
        <f aca="false">VLOOKUP($A280,[1]!Table,MATCH(X$4,[1]!Curves,0))</f>
        <v>0.064308148731298</v>
      </c>
      <c r="Y280" s="106" t="n">
        <f aca="false">1/(1+CHOOSE(F$3,(X281+($K$3/10000))/2,(X280+($K$3/10000))/2))^(2*W280/365.25)</f>
        <v>0.23980032101348</v>
      </c>
      <c r="Z280" s="37" t="n">
        <f aca="false">IF(AND(mthbeg&lt;=A280,mthend&gt;=A280),1,0)</f>
        <v>0</v>
      </c>
      <c r="AA280" s="37" t="n">
        <f aca="false">U280*Z280</f>
        <v>0</v>
      </c>
      <c r="AC280" s="90" t="n">
        <f aca="false">F280*G280</f>
        <v>0</v>
      </c>
      <c r="AD280" s="90" t="n">
        <f aca="false">$F280*H280</f>
        <v>0</v>
      </c>
      <c r="AE280" s="90" t="n">
        <f aca="false">$F280*I280</f>
        <v>0</v>
      </c>
      <c r="AF280" s="90" t="e">
        <f aca="false">$F280*J280</f>
        <v>#VALUE!</v>
      </c>
      <c r="AG280" s="90" t="e">
        <f aca="false">$F280*K280</f>
        <v>#VALUE!</v>
      </c>
      <c r="AH280" s="90" t="n">
        <f aca="false">$F280*L280</f>
        <v>0</v>
      </c>
      <c r="AI280" s="90" t="e">
        <f aca="false">$F280*M280</f>
        <v>#VALUE!</v>
      </c>
      <c r="AJ280" s="90" t="e">
        <f aca="false">$F280*N280</f>
        <v>#VALUE!</v>
      </c>
      <c r="AK280" s="90" t="n">
        <f aca="false">F280*O280</f>
        <v>0</v>
      </c>
      <c r="AL280" s="94"/>
      <c r="AM280" s="90" t="n">
        <f aca="false">-CHOOSE($G$3,AC280-AE280,AE280-AC280)</f>
        <v>-0</v>
      </c>
      <c r="AN280" s="90" t="e">
        <f aca="false">-CHOOSE($G$3,AF280-AH280,AH280-AF280)</f>
        <v>#VALUE!</v>
      </c>
      <c r="AO280" s="90" t="e">
        <f aca="false">-CHOOSE($G$3,AI280-AL280,AK280-AI280)</f>
        <v>#VALUE!</v>
      </c>
      <c r="AP280" s="107" t="e">
        <f aca="false">SUM(AM280:AO280)</f>
        <v>#VALUE!</v>
      </c>
      <c r="AR280" s="90" t="n">
        <f aca="false">-CHOOSE($G$3,AD280-AC280,AC280-AD280)</f>
        <v>-0</v>
      </c>
      <c r="AS280" s="90" t="e">
        <f aca="false">-CHOOSE($G$3,AG280-AF280,AF280-AG280)</f>
        <v>#VALUE!</v>
      </c>
      <c r="AT280" s="90" t="e">
        <f aca="false">-CHOOSE($G$3,AJ280-AI280,AI280-AJ280:AJ281)</f>
        <v>#VALUE!</v>
      </c>
      <c r="AU280" s="107" t="e">
        <f aca="false">AR280+AS280+AT280</f>
        <v>#VALUE!</v>
      </c>
      <c r="AV280" s="107"/>
      <c r="AW280" s="91" t="e">
        <f aca="false">AU280+AP280</f>
        <v>#VALUE!</v>
      </c>
      <c r="AY280" s="91" t="n">
        <f aca="false">AK280+AH280+AE280</f>
        <v>0</v>
      </c>
      <c r="AZ280" s="113"/>
      <c r="BA280" s="118" t="e">
        <f aca="false">'EO9904.1'!AW280</f>
        <v>#VALUE!</v>
      </c>
      <c r="BB280" s="118" t="e">
        <f aca="false">AW280-BA280</f>
        <v>#VALUE!</v>
      </c>
      <c r="BC280" s="108"/>
      <c r="BD280" s="138" t="n">
        <f aca="false">A280</f>
        <v>45170</v>
      </c>
      <c r="BE280" s="119" t="n">
        <f aca="false">MONTH(BD280)</f>
        <v>9</v>
      </c>
      <c r="BF280" s="139" t="n">
        <f aca="false">VLOOKUP($BE$10:$BE$369,$BS$7:$BU$18,2)</f>
        <v>998.16</v>
      </c>
      <c r="BG280" s="140" t="n">
        <f aca="false">VLOOKUP($BE$10:$BE$369,$BS$7:$BU$18,3)</f>
        <v>10141.4155</v>
      </c>
      <c r="BH280" s="141" t="n">
        <f aca="false">BF280/BG280</f>
        <v>0.0984241302409905</v>
      </c>
      <c r="BI280" s="36" t="n">
        <f aca="false">BI268</f>
        <v>0.1009</v>
      </c>
      <c r="BJ280" s="36" t="n">
        <f aca="false">BH280/BI280</f>
        <v>0.975462143121809</v>
      </c>
      <c r="BK280" s="31" t="n">
        <v>2.115</v>
      </c>
      <c r="BL280" s="142" t="n">
        <f aca="false">MAX((BJ280*BK280),BK280)</f>
        <v>2.115</v>
      </c>
    </row>
    <row r="281" customFormat="false" ht="12" hidden="false" customHeight="true" outlineLevel="0" collapsed="false">
      <c r="A281" s="25" t="n">
        <f aca="false">EDATE(A280,1)</f>
        <v>45200</v>
      </c>
      <c r="B281" s="114" t="n">
        <f aca="false">'EO9904.1 floor'!B281</f>
        <v>0</v>
      </c>
      <c r="C281" s="110"/>
      <c r="D281" s="97" t="n">
        <f aca="false">B281+C281</f>
        <v>0</v>
      </c>
      <c r="E281" s="86" t="n">
        <f aca="false">IF(Z281=0,0,IF(AND(Z281=1,$H$3=1),D281*U281,IF($H$3=2,D281,"N/A")))</f>
        <v>0</v>
      </c>
      <c r="F281" s="86" t="n">
        <f aca="false">E281*Y281</f>
        <v>0</v>
      </c>
      <c r="G281" s="98" t="n">
        <f aca="false">VLOOKUP($A281,[1]!Table,MATCH(G$4,[1]!Curves,0))</f>
        <v>5.988</v>
      </c>
      <c r="H281" s="115" t="n">
        <f aca="false">G281</f>
        <v>5.988</v>
      </c>
      <c r="I281" s="116" t="n">
        <f aca="false">BL281</f>
        <v>2.115</v>
      </c>
      <c r="J281" s="98" t="str">
        <f aca="false">VLOOKUP($A281,[1]!Table,MATCH(J$4,[1]!Curves,0))</f>
        <v/>
      </c>
      <c r="K281" s="115" t="str">
        <f aca="false">J281</f>
        <v/>
      </c>
      <c r="L281" s="103" t="n">
        <f aca="false">L280</f>
        <v>0</v>
      </c>
      <c r="M281" s="98" t="str">
        <f aca="false">VLOOKUP($A281,[1]!Table,MATCH(M$4,[1]!Curves,0))</f>
        <v/>
      </c>
      <c r="N281" s="115" t="str">
        <f aca="false">M281</f>
        <v/>
      </c>
      <c r="O281" s="103" t="n">
        <f aca="false">O280</f>
        <v>0</v>
      </c>
      <c r="P281" s="102"/>
      <c r="Q281" s="103" t="e">
        <f aca="false">M281+J281+G281</f>
        <v>#VALUE!</v>
      </c>
      <c r="R281" s="103" t="e">
        <f aca="false">N281+K281+H281</f>
        <v>#VALUE!</v>
      </c>
      <c r="S281" s="103" t="n">
        <f aca="false">O281+L281+I281</f>
        <v>2.115</v>
      </c>
      <c r="T281" s="102"/>
      <c r="U281" s="37" t="n">
        <f aca="false">A282-A281</f>
        <v>31</v>
      </c>
      <c r="V281" s="104" t="n">
        <f aca="false">CHOOSE(F$3,A282+24,A281)</f>
        <v>45200</v>
      </c>
      <c r="W281" s="37" t="n">
        <f aca="false">V281-C$3</f>
        <v>8270</v>
      </c>
      <c r="X281" s="105" t="n">
        <f aca="false">VLOOKUP($A281,[1]!Table,MATCH(X$4,[1]!Curves,0))</f>
        <v>0.064306935373808</v>
      </c>
      <c r="Y281" s="106" t="n">
        <f aca="false">1/(1+CHOOSE(F$3,(X282+($K$3/10000))/2,(X281+($K$3/10000))/2))^(2*W281/365.25)</f>
        <v>0.23856322175919</v>
      </c>
      <c r="Z281" s="37" t="n">
        <f aca="false">IF(AND(mthbeg&lt;=A281,mthend&gt;=A281),1,0)</f>
        <v>0</v>
      </c>
      <c r="AA281" s="37" t="n">
        <f aca="false">U281*Z281</f>
        <v>0</v>
      </c>
      <c r="AC281" s="90" t="n">
        <f aca="false">F281*G281</f>
        <v>0</v>
      </c>
      <c r="AD281" s="90" t="n">
        <f aca="false">$F281*H281</f>
        <v>0</v>
      </c>
      <c r="AE281" s="90" t="n">
        <f aca="false">$F281*I281</f>
        <v>0</v>
      </c>
      <c r="AF281" s="90" t="e">
        <f aca="false">$F281*J281</f>
        <v>#VALUE!</v>
      </c>
      <c r="AG281" s="90" t="e">
        <f aca="false">$F281*K281</f>
        <v>#VALUE!</v>
      </c>
      <c r="AH281" s="90" t="n">
        <f aca="false">$F281*L281</f>
        <v>0</v>
      </c>
      <c r="AI281" s="90" t="e">
        <f aca="false">$F281*M281</f>
        <v>#VALUE!</v>
      </c>
      <c r="AJ281" s="90" t="e">
        <f aca="false">$F281*N281</f>
        <v>#VALUE!</v>
      </c>
      <c r="AK281" s="90" t="n">
        <f aca="false">F281*O281</f>
        <v>0</v>
      </c>
      <c r="AL281" s="94"/>
      <c r="AM281" s="90" t="n">
        <f aca="false">-CHOOSE($G$3,AC281-AE281,AE281-AC281)</f>
        <v>-0</v>
      </c>
      <c r="AN281" s="90" t="e">
        <f aca="false">-CHOOSE($G$3,AF281-AH281,AH281-AF281)</f>
        <v>#VALUE!</v>
      </c>
      <c r="AO281" s="90" t="e">
        <f aca="false">-CHOOSE($G$3,AI281-AL281,AK281-AI281)</f>
        <v>#VALUE!</v>
      </c>
      <c r="AP281" s="107" t="e">
        <f aca="false">SUM(AM281:AO281)</f>
        <v>#VALUE!</v>
      </c>
      <c r="AR281" s="90" t="n">
        <f aca="false">-CHOOSE($G$3,AD281-AC281,AC281-AD281)</f>
        <v>-0</v>
      </c>
      <c r="AS281" s="90" t="e">
        <f aca="false">-CHOOSE($G$3,AG281-AF281,AF281-AG281)</f>
        <v>#VALUE!</v>
      </c>
      <c r="AT281" s="90" t="e">
        <f aca="false">-CHOOSE($G$3,AJ281-AI281,AI281-AJ281:AJ282)</f>
        <v>#VALUE!</v>
      </c>
      <c r="AU281" s="107" t="e">
        <f aca="false">AR281+AS281+AT281</f>
        <v>#VALUE!</v>
      </c>
      <c r="AV281" s="107"/>
      <c r="AW281" s="91" t="e">
        <f aca="false">AU281+AP281</f>
        <v>#VALUE!</v>
      </c>
      <c r="AY281" s="91" t="n">
        <f aca="false">AK281+AH281+AE281</f>
        <v>0</v>
      </c>
      <c r="AZ281" s="113"/>
      <c r="BA281" s="118" t="e">
        <f aca="false">'EO9904.1'!AW281</f>
        <v>#VALUE!</v>
      </c>
      <c r="BB281" s="118" t="e">
        <f aca="false">AW281-BA281</f>
        <v>#VALUE!</v>
      </c>
      <c r="BC281" s="108"/>
      <c r="BD281" s="138" t="n">
        <f aca="false">A281</f>
        <v>45200</v>
      </c>
      <c r="BE281" s="119" t="n">
        <f aca="false">MONTH(BD281)</f>
        <v>10</v>
      </c>
      <c r="BF281" s="139" t="n">
        <f aca="false">VLOOKUP($BE$10:$BE$369,$BS$7:$BU$18,2)</f>
        <v>697.9385</v>
      </c>
      <c r="BG281" s="140" t="n">
        <f aca="false">VLOOKUP($BE$10:$BE$369,$BS$7:$BU$18,3)</f>
        <v>9529.3095</v>
      </c>
      <c r="BH281" s="141" t="n">
        <f aca="false">BF281/BG281</f>
        <v>0.0732412458636169</v>
      </c>
      <c r="BI281" s="36" t="n">
        <f aca="false">BI269</f>
        <v>0.1035</v>
      </c>
      <c r="BJ281" s="36" t="n">
        <f aca="false">BH281/BI281</f>
        <v>0.707644887571178</v>
      </c>
      <c r="BK281" s="31" t="n">
        <v>2.115</v>
      </c>
      <c r="BL281" s="142" t="n">
        <f aca="false">MAX((BJ281*BK281),BK281)</f>
        <v>2.115</v>
      </c>
    </row>
    <row r="282" customFormat="false" ht="12" hidden="false" customHeight="true" outlineLevel="0" collapsed="false">
      <c r="A282" s="25" t="n">
        <f aca="false">EDATE(A281,1)</f>
        <v>45231</v>
      </c>
      <c r="B282" s="114" t="n">
        <f aca="false">'EO9904.1 floor'!B282</f>
        <v>0</v>
      </c>
      <c r="C282" s="110"/>
      <c r="D282" s="97" t="n">
        <f aca="false">B282+C282</f>
        <v>0</v>
      </c>
      <c r="E282" s="86" t="n">
        <f aca="false">IF(Z282=0,0,IF(AND(Z282=1,$H$3=1),D282*U282,IF($H$3=2,D282,"N/A")))</f>
        <v>0</v>
      </c>
      <c r="F282" s="86" t="n">
        <f aca="false">E282*Y282</f>
        <v>0</v>
      </c>
      <c r="G282" s="98" t="n">
        <f aca="false">VLOOKUP($A282,[1]!Table,MATCH(G$4,[1]!Curves,0))</f>
        <v>6.128</v>
      </c>
      <c r="H282" s="115" t="n">
        <f aca="false">G282</f>
        <v>6.128</v>
      </c>
      <c r="I282" s="116" t="n">
        <f aca="false">BL282</f>
        <v>2.115</v>
      </c>
      <c r="J282" s="98" t="str">
        <f aca="false">VLOOKUP($A282,[1]!Table,MATCH(J$4,[1]!Curves,0))</f>
        <v/>
      </c>
      <c r="K282" s="115" t="str">
        <f aca="false">J282</f>
        <v/>
      </c>
      <c r="L282" s="103" t="n">
        <f aca="false">L281</f>
        <v>0</v>
      </c>
      <c r="M282" s="98" t="str">
        <f aca="false">VLOOKUP($A282,[1]!Table,MATCH(M$4,[1]!Curves,0))</f>
        <v/>
      </c>
      <c r="N282" s="115" t="str">
        <f aca="false">M282</f>
        <v/>
      </c>
      <c r="O282" s="103" t="n">
        <f aca="false">O281</f>
        <v>0</v>
      </c>
      <c r="P282" s="102"/>
      <c r="Q282" s="103" t="e">
        <f aca="false">M282+J282+G282</f>
        <v>#VALUE!</v>
      </c>
      <c r="R282" s="103" t="e">
        <f aca="false">N282+K282+H282</f>
        <v>#VALUE!</v>
      </c>
      <c r="S282" s="103" t="n">
        <f aca="false">O282+L282+I282</f>
        <v>2.115</v>
      </c>
      <c r="T282" s="102"/>
      <c r="U282" s="37" t="n">
        <f aca="false">A283-A282</f>
        <v>30</v>
      </c>
      <c r="V282" s="104" t="n">
        <f aca="false">CHOOSE(F$3,A283+24,A282)</f>
        <v>45231</v>
      </c>
      <c r="W282" s="37" t="n">
        <f aca="false">V282-C$3</f>
        <v>8301</v>
      </c>
      <c r="X282" s="105" t="n">
        <f aca="false">VLOOKUP($A282,[1]!Table,MATCH(X$4,[1]!Curves,0))</f>
        <v>0.06430568157107</v>
      </c>
      <c r="Y282" s="106" t="n">
        <f aca="false">1/(1+CHOOSE(F$3,(X283+($K$3/10000))/2,(X282+($K$3/10000))/2))^(2*W282/365.25)</f>
        <v>0.237291638306896</v>
      </c>
      <c r="Z282" s="37" t="n">
        <f aca="false">IF(AND(mthbeg&lt;=A282,mthend&gt;=A282),1,0)</f>
        <v>0</v>
      </c>
      <c r="AA282" s="37" t="n">
        <f aca="false">U282*Z282</f>
        <v>0</v>
      </c>
      <c r="AC282" s="90" t="n">
        <f aca="false">F282*G282</f>
        <v>0</v>
      </c>
      <c r="AD282" s="90" t="n">
        <f aca="false">$F282*H282</f>
        <v>0</v>
      </c>
      <c r="AE282" s="90" t="n">
        <f aca="false">$F282*I282</f>
        <v>0</v>
      </c>
      <c r="AF282" s="90" t="e">
        <f aca="false">$F282*J282</f>
        <v>#VALUE!</v>
      </c>
      <c r="AG282" s="90" t="e">
        <f aca="false">$F282*K282</f>
        <v>#VALUE!</v>
      </c>
      <c r="AH282" s="90" t="n">
        <f aca="false">$F282*L282</f>
        <v>0</v>
      </c>
      <c r="AI282" s="90" t="e">
        <f aca="false">$F282*M282</f>
        <v>#VALUE!</v>
      </c>
      <c r="AJ282" s="90" t="e">
        <f aca="false">$F282*N282</f>
        <v>#VALUE!</v>
      </c>
      <c r="AK282" s="90" t="n">
        <f aca="false">F282*O282</f>
        <v>0</v>
      </c>
      <c r="AL282" s="94"/>
      <c r="AM282" s="90" t="n">
        <f aca="false">-CHOOSE($G$3,AC282-AE282,AE282-AC282)</f>
        <v>-0</v>
      </c>
      <c r="AN282" s="90" t="e">
        <f aca="false">-CHOOSE($G$3,AF282-AH282,AH282-AF282)</f>
        <v>#VALUE!</v>
      </c>
      <c r="AO282" s="90" t="e">
        <f aca="false">-CHOOSE($G$3,AI282-AL282,AK282-AI282)</f>
        <v>#VALUE!</v>
      </c>
      <c r="AP282" s="107" t="e">
        <f aca="false">SUM(AM282:AO282)</f>
        <v>#VALUE!</v>
      </c>
      <c r="AR282" s="90" t="n">
        <f aca="false">-CHOOSE($G$3,AD282-AC282,AC282-AD282)</f>
        <v>-0</v>
      </c>
      <c r="AS282" s="90" t="e">
        <f aca="false">-CHOOSE($G$3,AG282-AF282,AF282-AG282)</f>
        <v>#VALUE!</v>
      </c>
      <c r="AT282" s="90" t="e">
        <f aca="false">-CHOOSE($G$3,AJ282-AI282,AI282-AJ282:AJ283)</f>
        <v>#VALUE!</v>
      </c>
      <c r="AU282" s="107" t="e">
        <f aca="false">AR282+AS282+AT282</f>
        <v>#VALUE!</v>
      </c>
      <c r="AV282" s="107"/>
      <c r="AW282" s="91" t="e">
        <f aca="false">AU282+AP282</f>
        <v>#VALUE!</v>
      </c>
      <c r="AY282" s="91" t="n">
        <f aca="false">AK282+AH282+AE282</f>
        <v>0</v>
      </c>
      <c r="AZ282" s="113"/>
      <c r="BA282" s="118" t="e">
        <f aca="false">'EO9904.1'!AW282</f>
        <v>#VALUE!</v>
      </c>
      <c r="BB282" s="118" t="e">
        <f aca="false">AW282-BA282</f>
        <v>#VALUE!</v>
      </c>
      <c r="BC282" s="108"/>
      <c r="BD282" s="138" t="n">
        <f aca="false">A282</f>
        <v>45231</v>
      </c>
      <c r="BE282" s="119" t="n">
        <f aca="false">MONTH(BD282)</f>
        <v>11</v>
      </c>
      <c r="BF282" s="139" t="n">
        <f aca="false">VLOOKUP($BE$10:$BE$369,$BS$7:$BU$18,2)</f>
        <v>632.9505</v>
      </c>
      <c r="BG282" s="140" t="n">
        <f aca="false">VLOOKUP($BE$10:$BE$369,$BS$7:$BU$18,3)</f>
        <v>8729.326</v>
      </c>
      <c r="BH282" s="141" t="n">
        <f aca="false">BF282/BG282</f>
        <v>0.0725085189853146</v>
      </c>
      <c r="BI282" s="36" t="n">
        <f aca="false">BI270</f>
        <v>0.0778</v>
      </c>
      <c r="BJ282" s="36" t="n">
        <f aca="false">BH282/BI282</f>
        <v>0.931986105209699</v>
      </c>
      <c r="BK282" s="31" t="n">
        <v>2.115</v>
      </c>
      <c r="BL282" s="142" t="n">
        <f aca="false">MAX((BJ282*BK282),BK282)</f>
        <v>2.115</v>
      </c>
    </row>
    <row r="283" customFormat="false" ht="12" hidden="false" customHeight="true" outlineLevel="0" collapsed="false">
      <c r="A283" s="25" t="n">
        <f aca="false">EDATE(A282,1)</f>
        <v>45261</v>
      </c>
      <c r="B283" s="114" t="n">
        <f aca="false">'EO9904.1 floor'!B283</f>
        <v>0</v>
      </c>
      <c r="C283" s="110"/>
      <c r="D283" s="97" t="n">
        <f aca="false">B283+C283</f>
        <v>0</v>
      </c>
      <c r="E283" s="86" t="n">
        <f aca="false">IF(Z283=0,0,IF(AND(Z283=1,$H$3=1),D283*U283,IF($H$3=2,D283,"N/A")))</f>
        <v>0</v>
      </c>
      <c r="F283" s="86" t="n">
        <f aca="false">E283*Y283</f>
        <v>0</v>
      </c>
      <c r="G283" s="98" t="n">
        <f aca="false">VLOOKUP($A283,[1]!Table,MATCH(G$4,[1]!Curves,0))</f>
        <v>6.268</v>
      </c>
      <c r="H283" s="115" t="n">
        <f aca="false">G283</f>
        <v>6.268</v>
      </c>
      <c r="I283" s="116" t="n">
        <f aca="false">BL283</f>
        <v>2.115</v>
      </c>
      <c r="J283" s="98" t="str">
        <f aca="false">VLOOKUP($A283,[1]!Table,MATCH(J$4,[1]!Curves,0))</f>
        <v/>
      </c>
      <c r="K283" s="115" t="str">
        <f aca="false">J283</f>
        <v/>
      </c>
      <c r="L283" s="103" t="n">
        <f aca="false">L282</f>
        <v>0</v>
      </c>
      <c r="M283" s="98" t="str">
        <f aca="false">VLOOKUP($A283,[1]!Table,MATCH(M$4,[1]!Curves,0))</f>
        <v/>
      </c>
      <c r="N283" s="115" t="str">
        <f aca="false">M283</f>
        <v/>
      </c>
      <c r="O283" s="103" t="n">
        <f aca="false">O282</f>
        <v>0</v>
      </c>
      <c r="P283" s="102"/>
      <c r="Q283" s="103" t="e">
        <f aca="false">M283+J283+G283</f>
        <v>#VALUE!</v>
      </c>
      <c r="R283" s="103" t="e">
        <f aca="false">N283+K283+H283</f>
        <v>#VALUE!</v>
      </c>
      <c r="S283" s="103" t="n">
        <f aca="false">O283+L283+I283</f>
        <v>2.115</v>
      </c>
      <c r="T283" s="102"/>
      <c r="U283" s="37" t="n">
        <f aca="false">A284-A283</f>
        <v>31</v>
      </c>
      <c r="V283" s="104" t="n">
        <f aca="false">CHOOSE(F$3,A284+24,A283)</f>
        <v>45261</v>
      </c>
      <c r="W283" s="37" t="n">
        <f aca="false">V283-C$3</f>
        <v>8331</v>
      </c>
      <c r="X283" s="105" t="n">
        <f aca="false">VLOOKUP($A283,[1]!Table,MATCH(X$4,[1]!Curves,0))</f>
        <v>0.064304468213582</v>
      </c>
      <c r="Y283" s="106" t="n">
        <f aca="false">1/(1+CHOOSE(F$3,(X284+($K$3/10000))/2,(X283+($K$3/10000))/2))^(2*W283/365.25)</f>
        <v>0.236067573727817</v>
      </c>
      <c r="Z283" s="37" t="n">
        <f aca="false">IF(AND(mthbeg&lt;=A283,mthend&gt;=A283),1,0)</f>
        <v>0</v>
      </c>
      <c r="AA283" s="37" t="n">
        <f aca="false">U283*Z283</f>
        <v>0</v>
      </c>
      <c r="AC283" s="90" t="n">
        <f aca="false">F283*G283</f>
        <v>0</v>
      </c>
      <c r="AD283" s="90" t="n">
        <f aca="false">$F283*H283</f>
        <v>0</v>
      </c>
      <c r="AE283" s="90" t="n">
        <f aca="false">$F283*I283</f>
        <v>0</v>
      </c>
      <c r="AF283" s="90" t="e">
        <f aca="false">$F283*J283</f>
        <v>#VALUE!</v>
      </c>
      <c r="AG283" s="90" t="e">
        <f aca="false">$F283*K283</f>
        <v>#VALUE!</v>
      </c>
      <c r="AH283" s="90" t="n">
        <f aca="false">$F283*L283</f>
        <v>0</v>
      </c>
      <c r="AI283" s="90" t="e">
        <f aca="false">$F283*M283</f>
        <v>#VALUE!</v>
      </c>
      <c r="AJ283" s="90" t="e">
        <f aca="false">$F283*N283</f>
        <v>#VALUE!</v>
      </c>
      <c r="AK283" s="90" t="n">
        <f aca="false">F283*O283</f>
        <v>0</v>
      </c>
      <c r="AL283" s="94"/>
      <c r="AM283" s="90" t="n">
        <f aca="false">-CHOOSE($G$3,AC283-AE283,AE283-AC283)</f>
        <v>-0</v>
      </c>
      <c r="AN283" s="90" t="e">
        <f aca="false">-CHOOSE($G$3,AF283-AH283,AH283-AF283)</f>
        <v>#VALUE!</v>
      </c>
      <c r="AO283" s="90" t="e">
        <f aca="false">-CHOOSE($G$3,AI283-AL283,AK283-AI283)</f>
        <v>#VALUE!</v>
      </c>
      <c r="AP283" s="107" t="e">
        <f aca="false">SUM(AM283:AO283)</f>
        <v>#VALUE!</v>
      </c>
      <c r="AR283" s="90" t="n">
        <f aca="false">-CHOOSE($G$3,AD283-AC283,AC283-AD283)</f>
        <v>-0</v>
      </c>
      <c r="AS283" s="90" t="e">
        <f aca="false">-CHOOSE($G$3,AG283-AF283,AF283-AG283)</f>
        <v>#VALUE!</v>
      </c>
      <c r="AT283" s="90" t="e">
        <f aca="false">-CHOOSE($G$3,AJ283-AI283,AI283-AJ283:AJ284)</f>
        <v>#VALUE!</v>
      </c>
      <c r="AU283" s="107" t="e">
        <f aca="false">AR283+AS283+AT283</f>
        <v>#VALUE!</v>
      </c>
      <c r="AV283" s="107"/>
      <c r="AW283" s="91" t="e">
        <f aca="false">AU283+AP283</f>
        <v>#VALUE!</v>
      </c>
      <c r="AY283" s="91" t="n">
        <f aca="false">AK283+AH283+AE283</f>
        <v>0</v>
      </c>
      <c r="AZ283" s="113"/>
      <c r="BA283" s="118" t="e">
        <f aca="false">'EO9904.1'!AW283</f>
        <v>#VALUE!</v>
      </c>
      <c r="BB283" s="118" t="e">
        <f aca="false">AW283-BA283</f>
        <v>#VALUE!</v>
      </c>
      <c r="BC283" s="108"/>
      <c r="BD283" s="138" t="n">
        <f aca="false">A283</f>
        <v>45261</v>
      </c>
      <c r="BE283" s="119" t="n">
        <f aca="false">MONTH(BD283)</f>
        <v>12</v>
      </c>
      <c r="BF283" s="139" t="n">
        <f aca="false">VLOOKUP($BE$10:$BE$369,$BS$7:$BU$18,2)</f>
        <v>668.964</v>
      </c>
      <c r="BG283" s="140" t="n">
        <f aca="false">VLOOKUP($BE$10:$BE$369,$BS$7:$BU$18,3)</f>
        <v>9251.2415</v>
      </c>
      <c r="BH283" s="141" t="n">
        <f aca="false">BF283/BG283</f>
        <v>0.0723107271602411</v>
      </c>
      <c r="BI283" s="36" t="n">
        <f aca="false">BI271</f>
        <v>0.0779</v>
      </c>
      <c r="BJ283" s="36" t="n">
        <f aca="false">BH283/BI283</f>
        <v>0.928250669579475</v>
      </c>
      <c r="BK283" s="31" t="n">
        <v>2.115</v>
      </c>
      <c r="BL283" s="142" t="n">
        <f aca="false">MAX((BJ283*BK283),BK283)</f>
        <v>2.115</v>
      </c>
    </row>
    <row r="284" customFormat="false" ht="12" hidden="false" customHeight="true" outlineLevel="0" collapsed="false">
      <c r="A284" s="25" t="n">
        <f aca="false">EDATE(A283,1)</f>
        <v>45292</v>
      </c>
      <c r="B284" s="114" t="n">
        <f aca="false">'EO9904.1 floor'!B284</f>
        <v>0</v>
      </c>
      <c r="C284" s="110"/>
      <c r="D284" s="97" t="n">
        <f aca="false">B284+C284</f>
        <v>0</v>
      </c>
      <c r="E284" s="86" t="n">
        <f aca="false">IF(Z284=0,0,IF(AND(Z284=1,$H$3=1),D284*U284,IF($H$3=2,D284,"N/A")))</f>
        <v>0</v>
      </c>
      <c r="F284" s="86" t="n">
        <f aca="false">E284*Y284</f>
        <v>0</v>
      </c>
      <c r="G284" s="98" t="n">
        <f aca="false">VLOOKUP($A284,[1]!Table,MATCH(G$4,[1]!Curves,0))</f>
        <v>6.373</v>
      </c>
      <c r="H284" s="115" t="n">
        <f aca="false">G284</f>
        <v>6.373</v>
      </c>
      <c r="I284" s="116" t="n">
        <f aca="false">BL284</f>
        <v>2.115</v>
      </c>
      <c r="J284" s="98" t="str">
        <f aca="false">VLOOKUP($A284,[1]!Table,MATCH(J$4,[1]!Curves,0))</f>
        <v/>
      </c>
      <c r="K284" s="115" t="str">
        <f aca="false">J284</f>
        <v/>
      </c>
      <c r="L284" s="103" t="n">
        <f aca="false">L283</f>
        <v>0</v>
      </c>
      <c r="M284" s="98" t="str">
        <f aca="false">VLOOKUP($A284,[1]!Table,MATCH(M$4,[1]!Curves,0))</f>
        <v/>
      </c>
      <c r="N284" s="115" t="str">
        <f aca="false">M284</f>
        <v/>
      </c>
      <c r="O284" s="103" t="n">
        <f aca="false">O283</f>
        <v>0</v>
      </c>
      <c r="P284" s="102"/>
      <c r="Q284" s="103" t="e">
        <f aca="false">M284+J284+G284</f>
        <v>#VALUE!</v>
      </c>
      <c r="R284" s="103" t="e">
        <f aca="false">N284+K284+H284</f>
        <v>#VALUE!</v>
      </c>
      <c r="S284" s="103" t="n">
        <f aca="false">O284+L284+I284</f>
        <v>2.115</v>
      </c>
      <c r="T284" s="102"/>
      <c r="U284" s="37" t="n">
        <f aca="false">A285-A284</f>
        <v>31</v>
      </c>
      <c r="V284" s="104" t="n">
        <f aca="false">CHOOSE(F$3,A285+24,A284)</f>
        <v>45292</v>
      </c>
      <c r="W284" s="37" t="n">
        <f aca="false">V284-C$3</f>
        <v>8362</v>
      </c>
      <c r="X284" s="105" t="n">
        <f aca="false">VLOOKUP($A284,[1]!Table,MATCH(X$4,[1]!Curves,0))</f>
        <v>0.064303214410844</v>
      </c>
      <c r="Y284" s="106" t="n">
        <f aca="false">1/(1+CHOOSE(F$3,(X285+($K$3/10000))/2,(X284+($K$3/10000))/2))^(2*W284/365.25)</f>
        <v>0.234809387794325</v>
      </c>
      <c r="Z284" s="37" t="n">
        <f aca="false">IF(AND(mthbeg&lt;=A284,mthend&gt;=A284),1,0)</f>
        <v>0</v>
      </c>
      <c r="AA284" s="37" t="n">
        <f aca="false">U284*Z284</f>
        <v>0</v>
      </c>
      <c r="AC284" s="90" t="n">
        <f aca="false">F284*G284</f>
        <v>0</v>
      </c>
      <c r="AD284" s="90" t="n">
        <f aca="false">$F284*H284</f>
        <v>0</v>
      </c>
      <c r="AE284" s="90" t="n">
        <f aca="false">$F284*I284</f>
        <v>0</v>
      </c>
      <c r="AF284" s="90" t="e">
        <f aca="false">$F284*J284</f>
        <v>#VALUE!</v>
      </c>
      <c r="AG284" s="90" t="e">
        <f aca="false">$F284*K284</f>
        <v>#VALUE!</v>
      </c>
      <c r="AH284" s="90" t="n">
        <f aca="false">$F284*L284</f>
        <v>0</v>
      </c>
      <c r="AI284" s="90" t="e">
        <f aca="false">$F284*M284</f>
        <v>#VALUE!</v>
      </c>
      <c r="AJ284" s="90" t="e">
        <f aca="false">$F284*N284</f>
        <v>#VALUE!</v>
      </c>
      <c r="AK284" s="90" t="n">
        <f aca="false">F284*O284</f>
        <v>0</v>
      </c>
      <c r="AL284" s="94"/>
      <c r="AM284" s="90" t="n">
        <f aca="false">-CHOOSE($G$3,AC284-AE284,AE284-AC284)</f>
        <v>-0</v>
      </c>
      <c r="AN284" s="90" t="e">
        <f aca="false">-CHOOSE($G$3,AF284-AH284,AH284-AF284)</f>
        <v>#VALUE!</v>
      </c>
      <c r="AO284" s="90" t="e">
        <f aca="false">-CHOOSE($G$3,AI284-AL284,AK284-AI284)</f>
        <v>#VALUE!</v>
      </c>
      <c r="AP284" s="107" t="e">
        <f aca="false">SUM(AM284:AO284)</f>
        <v>#VALUE!</v>
      </c>
      <c r="AR284" s="90" t="n">
        <f aca="false">-CHOOSE($G$3,AD284-AC284,AC284-AD284)</f>
        <v>-0</v>
      </c>
      <c r="AS284" s="90" t="e">
        <f aca="false">-CHOOSE($G$3,AG284-AF284,AF284-AG284)</f>
        <v>#VALUE!</v>
      </c>
      <c r="AT284" s="90" t="e">
        <f aca="false">-CHOOSE($G$3,AJ284-AI284,AI284-AJ284:AJ285)</f>
        <v>#VALUE!</v>
      </c>
      <c r="AU284" s="107" t="e">
        <f aca="false">AR284+AS284+AT284</f>
        <v>#VALUE!</v>
      </c>
      <c r="AV284" s="107"/>
      <c r="AW284" s="91" t="e">
        <f aca="false">AU284+AP284</f>
        <v>#VALUE!</v>
      </c>
      <c r="AY284" s="91" t="n">
        <f aca="false">AK284+AH284+AE284</f>
        <v>0</v>
      </c>
      <c r="AZ284" s="113"/>
      <c r="BA284" s="118" t="e">
        <f aca="false">'EO9904.1'!AW284</f>
        <v>#VALUE!</v>
      </c>
      <c r="BB284" s="118" t="e">
        <f aca="false">AW284-BA284</f>
        <v>#VALUE!</v>
      </c>
      <c r="BC284" s="108"/>
      <c r="BD284" s="138" t="n">
        <f aca="false">A284</f>
        <v>45292</v>
      </c>
      <c r="BE284" s="119" t="n">
        <f aca="false">MONTH(BD284)</f>
        <v>1</v>
      </c>
      <c r="BF284" s="139" t="n">
        <f aca="false">VLOOKUP($BE$10:$BE$369,$BS$7:$BU$18,2)</f>
        <v>682.4905</v>
      </c>
      <c r="BG284" s="140" t="n">
        <f aca="false">VLOOKUP($BE$10:$BE$369,$BS$7:$BU$18,3)</f>
        <v>9457.078</v>
      </c>
      <c r="BH284" s="141" t="n">
        <f aca="false">BF284/BG284</f>
        <v>0.0721671641071375</v>
      </c>
      <c r="BI284" s="36" t="n">
        <f aca="false">BI272</f>
        <v>0.0779</v>
      </c>
      <c r="BJ284" s="36" t="n">
        <f aca="false">BH284/BI284</f>
        <v>0.926407754905488</v>
      </c>
      <c r="BK284" s="31" t="n">
        <v>2.115</v>
      </c>
      <c r="BL284" s="142" t="n">
        <f aca="false">MAX((BJ284*BK284),BK284)</f>
        <v>2.115</v>
      </c>
    </row>
    <row r="285" customFormat="false" ht="12" hidden="false" customHeight="true" outlineLevel="0" collapsed="false">
      <c r="A285" s="25" t="n">
        <f aca="false">EDATE(A284,1)</f>
        <v>45323</v>
      </c>
      <c r="B285" s="114" t="n">
        <f aca="false">'EO9904.1 floor'!B285</f>
        <v>0</v>
      </c>
      <c r="C285" s="110"/>
      <c r="D285" s="97" t="n">
        <f aca="false">B285+C285</f>
        <v>0</v>
      </c>
      <c r="E285" s="86" t="n">
        <f aca="false">IF(Z285=0,0,IF(AND(Z285=1,$H$3=1),D285*U285,IF($H$3=2,D285,"N/A")))</f>
        <v>0</v>
      </c>
      <c r="F285" s="86" t="n">
        <f aca="false">E285*Y285</f>
        <v>0</v>
      </c>
      <c r="G285" s="98" t="n">
        <f aca="false">VLOOKUP($A285,[1]!Table,MATCH(G$4,[1]!Curves,0))</f>
        <v>6.253</v>
      </c>
      <c r="H285" s="115" t="n">
        <f aca="false">G285</f>
        <v>6.253</v>
      </c>
      <c r="I285" s="116" t="n">
        <f aca="false">BL285</f>
        <v>2.26151966918453</v>
      </c>
      <c r="J285" s="98" t="str">
        <f aca="false">VLOOKUP($A285,[1]!Table,MATCH(J$4,[1]!Curves,0))</f>
        <v/>
      </c>
      <c r="K285" s="115" t="str">
        <f aca="false">J285</f>
        <v/>
      </c>
      <c r="L285" s="103" t="n">
        <f aca="false">L284</f>
        <v>0</v>
      </c>
      <c r="M285" s="98" t="str">
        <f aca="false">VLOOKUP($A285,[1]!Table,MATCH(M$4,[1]!Curves,0))</f>
        <v/>
      </c>
      <c r="N285" s="115" t="str">
        <f aca="false">M285</f>
        <v/>
      </c>
      <c r="O285" s="103" t="n">
        <f aca="false">O284</f>
        <v>0</v>
      </c>
      <c r="P285" s="102"/>
      <c r="Q285" s="103" t="e">
        <f aca="false">M285+J285+G285</f>
        <v>#VALUE!</v>
      </c>
      <c r="R285" s="103" t="e">
        <f aca="false">N285+K285+H285</f>
        <v>#VALUE!</v>
      </c>
      <c r="S285" s="103" t="n">
        <f aca="false">O285+L285+I285</f>
        <v>2.26151966918453</v>
      </c>
      <c r="T285" s="102"/>
      <c r="U285" s="37" t="n">
        <f aca="false">A286-A285</f>
        <v>29</v>
      </c>
      <c r="V285" s="104" t="n">
        <f aca="false">CHOOSE(F$3,A286+24,A285)</f>
        <v>45323</v>
      </c>
      <c r="W285" s="37" t="n">
        <f aca="false">V285-C$3</f>
        <v>8393</v>
      </c>
      <c r="X285" s="105" t="n">
        <f aca="false">VLOOKUP($A285,[1]!Table,MATCH(X$4,[1]!Curves,0))</f>
        <v>0.064301960608108</v>
      </c>
      <c r="Y285" s="106" t="n">
        <f aca="false">1/(1+CHOOSE(F$3,(X286+($K$3/10000))/2,(X285+($K$3/10000))/2))^(2*W285/365.25)</f>
        <v>0.233557955866218</v>
      </c>
      <c r="Z285" s="37" t="n">
        <f aca="false">IF(AND(mthbeg&lt;=A285,mthend&gt;=A285),1,0)</f>
        <v>0</v>
      </c>
      <c r="AA285" s="37" t="n">
        <f aca="false">U285*Z285</f>
        <v>0</v>
      </c>
      <c r="AC285" s="90" t="n">
        <f aca="false">F285*G285</f>
        <v>0</v>
      </c>
      <c r="AD285" s="90" t="n">
        <f aca="false">$F285*H285</f>
        <v>0</v>
      </c>
      <c r="AE285" s="90" t="n">
        <f aca="false">$F285*I285</f>
        <v>0</v>
      </c>
      <c r="AF285" s="90" t="e">
        <f aca="false">$F285*J285</f>
        <v>#VALUE!</v>
      </c>
      <c r="AG285" s="90" t="e">
        <f aca="false">$F285*K285</f>
        <v>#VALUE!</v>
      </c>
      <c r="AH285" s="90" t="n">
        <f aca="false">$F285*L285</f>
        <v>0</v>
      </c>
      <c r="AI285" s="90" t="e">
        <f aca="false">$F285*M285</f>
        <v>#VALUE!</v>
      </c>
      <c r="AJ285" s="90" t="e">
        <f aca="false">$F285*N285</f>
        <v>#VALUE!</v>
      </c>
      <c r="AK285" s="90" t="n">
        <f aca="false">F285*O285</f>
        <v>0</v>
      </c>
      <c r="AL285" s="94"/>
      <c r="AM285" s="90" t="n">
        <f aca="false">-CHOOSE($G$3,AC285-AE285,AE285-AC285)</f>
        <v>-0</v>
      </c>
      <c r="AN285" s="90" t="e">
        <f aca="false">-CHOOSE($G$3,AF285-AH285,AH285-AF285)</f>
        <v>#VALUE!</v>
      </c>
      <c r="AO285" s="90" t="e">
        <f aca="false">-CHOOSE($G$3,AI285-AL285,AK285-AI285)</f>
        <v>#VALUE!</v>
      </c>
      <c r="AP285" s="107" t="e">
        <f aca="false">SUM(AM285:AO285)</f>
        <v>#VALUE!</v>
      </c>
      <c r="AR285" s="90" t="n">
        <f aca="false">-CHOOSE($G$3,AD285-AC285,AC285-AD285)</f>
        <v>-0</v>
      </c>
      <c r="AS285" s="90" t="e">
        <f aca="false">-CHOOSE($G$3,AG285-AF285,AF285-AG285)</f>
        <v>#VALUE!</v>
      </c>
      <c r="AT285" s="90" t="e">
        <f aca="false">-CHOOSE($G$3,AJ285-AI285,AI285-AJ285:AJ286)</f>
        <v>#VALUE!</v>
      </c>
      <c r="AU285" s="107" t="e">
        <f aca="false">AR285+AS285+AT285</f>
        <v>#VALUE!</v>
      </c>
      <c r="AV285" s="107"/>
      <c r="AW285" s="91" t="e">
        <f aca="false">AU285+AP285</f>
        <v>#VALUE!</v>
      </c>
      <c r="AY285" s="91" t="n">
        <f aca="false">AK285+AH285+AE285</f>
        <v>0</v>
      </c>
      <c r="AZ285" s="113"/>
      <c r="BA285" s="118" t="e">
        <f aca="false">'EO9904.1'!AW285</f>
        <v>#VALUE!</v>
      </c>
      <c r="BB285" s="118" t="e">
        <f aca="false">AW285-BA285</f>
        <v>#VALUE!</v>
      </c>
      <c r="BC285" s="108"/>
      <c r="BD285" s="138" t="n">
        <f aca="false">A285</f>
        <v>45323</v>
      </c>
      <c r="BE285" s="119" t="n">
        <f aca="false">MONTH(BD285)</f>
        <v>2</v>
      </c>
      <c r="BF285" s="139" t="n">
        <f aca="false">VLOOKUP($BE$10:$BE$369,$BS$7:$BU$18,2)</f>
        <v>627.083</v>
      </c>
      <c r="BG285" s="140" t="n">
        <f aca="false">VLOOKUP($BE$10:$BE$369,$BS$7:$BU$18,3)</f>
        <v>8701.1195</v>
      </c>
      <c r="BH285" s="141" t="n">
        <f aca="false">BF285/BG285</f>
        <v>0.0720692320108924</v>
      </c>
      <c r="BI285" s="36" t="n">
        <f aca="false">BI273</f>
        <v>0.0674</v>
      </c>
      <c r="BJ285" s="36" t="n">
        <f aca="false">BH285/BI285</f>
        <v>1.06927643933075</v>
      </c>
      <c r="BK285" s="31" t="n">
        <v>2.115</v>
      </c>
      <c r="BL285" s="142" t="n">
        <f aca="false">MAX((BJ285*BK285),BK285)</f>
        <v>2.26151966918453</v>
      </c>
    </row>
    <row r="286" customFormat="false" ht="12" hidden="false" customHeight="true" outlineLevel="0" collapsed="false">
      <c r="A286" s="25" t="n">
        <f aca="false">EDATE(A285,1)</f>
        <v>45352</v>
      </c>
      <c r="B286" s="114" t="n">
        <f aca="false">'EO9904.1 floor'!B286</f>
        <v>0</v>
      </c>
      <c r="C286" s="110"/>
      <c r="D286" s="97" t="n">
        <f aca="false">B286+C286</f>
        <v>0</v>
      </c>
      <c r="E286" s="86" t="n">
        <f aca="false">IF(Z286=0,0,IF(AND(Z286=1,$H$3=1),D286*U286,IF($H$3=2,D286,"N/A")))</f>
        <v>0</v>
      </c>
      <c r="F286" s="86" t="n">
        <f aca="false">E286*Y286</f>
        <v>0</v>
      </c>
      <c r="G286" s="98" t="n">
        <f aca="false">VLOOKUP($A286,[1]!Table,MATCH(G$4,[1]!Curves,0))</f>
        <v>6.128</v>
      </c>
      <c r="H286" s="115" t="n">
        <f aca="false">G286</f>
        <v>6.128</v>
      </c>
      <c r="I286" s="116" t="n">
        <f aca="false">BL286</f>
        <v>2.13524532991486</v>
      </c>
      <c r="J286" s="98" t="str">
        <f aca="false">VLOOKUP($A286,[1]!Table,MATCH(J$4,[1]!Curves,0))</f>
        <v/>
      </c>
      <c r="K286" s="115" t="str">
        <f aca="false">J286</f>
        <v/>
      </c>
      <c r="L286" s="103" t="n">
        <f aca="false">L285</f>
        <v>0</v>
      </c>
      <c r="M286" s="98" t="str">
        <f aca="false">VLOOKUP($A286,[1]!Table,MATCH(M$4,[1]!Curves,0))</f>
        <v/>
      </c>
      <c r="N286" s="115" t="str">
        <f aca="false">M286</f>
        <v/>
      </c>
      <c r="O286" s="103" t="n">
        <f aca="false">O285</f>
        <v>0</v>
      </c>
      <c r="P286" s="102"/>
      <c r="Q286" s="103" t="e">
        <f aca="false">M286+J286+G286</f>
        <v>#VALUE!</v>
      </c>
      <c r="R286" s="103" t="e">
        <f aca="false">N286+K286+H286</f>
        <v>#VALUE!</v>
      </c>
      <c r="S286" s="103" t="n">
        <f aca="false">O286+L286+I286</f>
        <v>2.13524532991486</v>
      </c>
      <c r="T286" s="102"/>
      <c r="U286" s="37" t="n">
        <f aca="false">A287-A286</f>
        <v>31</v>
      </c>
      <c r="V286" s="104" t="n">
        <f aca="false">CHOOSE(F$3,A287+24,A286)</f>
        <v>45352</v>
      </c>
      <c r="W286" s="37" t="n">
        <f aca="false">V286-C$3</f>
        <v>8422</v>
      </c>
      <c r="X286" s="105" t="n">
        <f aca="false">VLOOKUP($A286,[1]!Table,MATCH(X$4,[1]!Curves,0))</f>
        <v>0.06430078769587</v>
      </c>
      <c r="Y286" s="106" t="n">
        <f aca="false">1/(1+CHOOSE(F$3,(X287+($K$3/10000))/2,(X286+($K$3/10000))/2))^(2*W286/365.25)</f>
        <v>0.232393343584697</v>
      </c>
      <c r="Z286" s="37" t="n">
        <f aca="false">IF(AND(mthbeg&lt;=A286,mthend&gt;=A286),1,0)</f>
        <v>0</v>
      </c>
      <c r="AA286" s="37" t="n">
        <f aca="false">U286*Z286</f>
        <v>0</v>
      </c>
      <c r="AC286" s="90" t="n">
        <f aca="false">F286*G286</f>
        <v>0</v>
      </c>
      <c r="AD286" s="90" t="n">
        <f aca="false">$F286*H286</f>
        <v>0</v>
      </c>
      <c r="AE286" s="90" t="n">
        <f aca="false">$F286*I286</f>
        <v>0</v>
      </c>
      <c r="AF286" s="90" t="e">
        <f aca="false">$F286*J286</f>
        <v>#VALUE!</v>
      </c>
      <c r="AG286" s="90" t="e">
        <f aca="false">$F286*K286</f>
        <v>#VALUE!</v>
      </c>
      <c r="AH286" s="90" t="n">
        <f aca="false">$F286*L286</f>
        <v>0</v>
      </c>
      <c r="AI286" s="90" t="e">
        <f aca="false">$F286*M286</f>
        <v>#VALUE!</v>
      </c>
      <c r="AJ286" s="90" t="e">
        <f aca="false">$F286*N286</f>
        <v>#VALUE!</v>
      </c>
      <c r="AK286" s="90" t="n">
        <f aca="false">F286*O286</f>
        <v>0</v>
      </c>
      <c r="AL286" s="94"/>
      <c r="AM286" s="90" t="n">
        <f aca="false">-CHOOSE($G$3,AC286-AE286,AE286-AC286)</f>
        <v>-0</v>
      </c>
      <c r="AN286" s="90" t="e">
        <f aca="false">-CHOOSE($G$3,AF286-AH286,AH286-AF286)</f>
        <v>#VALUE!</v>
      </c>
      <c r="AO286" s="90" t="e">
        <f aca="false">-CHOOSE($G$3,AI286-AL286,AK286-AI286)</f>
        <v>#VALUE!</v>
      </c>
      <c r="AP286" s="107" t="e">
        <f aca="false">SUM(AM286:AO286)</f>
        <v>#VALUE!</v>
      </c>
      <c r="AR286" s="90" t="n">
        <f aca="false">-CHOOSE($G$3,AD286-AC286,AC286-AD286)</f>
        <v>-0</v>
      </c>
      <c r="AS286" s="90" t="e">
        <f aca="false">-CHOOSE($G$3,AG286-AF286,AF286-AG286)</f>
        <v>#VALUE!</v>
      </c>
      <c r="AT286" s="90" t="e">
        <f aca="false">-CHOOSE($G$3,AJ286-AI286,AI286-AJ286:AJ287)</f>
        <v>#VALUE!</v>
      </c>
      <c r="AU286" s="107" t="e">
        <f aca="false">AR286+AS286+AT286</f>
        <v>#VALUE!</v>
      </c>
      <c r="AV286" s="107"/>
      <c r="AW286" s="91" t="e">
        <f aca="false">AU286+AP286</f>
        <v>#VALUE!</v>
      </c>
      <c r="AY286" s="91" t="n">
        <f aca="false">AK286+AH286+AE286</f>
        <v>0</v>
      </c>
      <c r="AZ286" s="113"/>
      <c r="BA286" s="118" t="e">
        <f aca="false">'EO9904.1'!AW286</f>
        <v>#VALUE!</v>
      </c>
      <c r="BB286" s="118" t="e">
        <f aca="false">AW286-BA286</f>
        <v>#VALUE!</v>
      </c>
      <c r="BC286" s="108"/>
      <c r="BD286" s="138" t="n">
        <f aca="false">A286</f>
        <v>45352</v>
      </c>
      <c r="BE286" s="119" t="n">
        <f aca="false">MONTH(BD286)</f>
        <v>3</v>
      </c>
      <c r="BF286" s="139" t="n">
        <f aca="false">VLOOKUP($BE$10:$BE$369,$BS$7:$BU$18,2)</f>
        <v>669.6575</v>
      </c>
      <c r="BG286" s="140" t="n">
        <f aca="false">VLOOKUP($BE$10:$BE$369,$BS$7:$BU$18,3)</f>
        <v>9290.03</v>
      </c>
      <c r="BH286" s="141" t="n">
        <f aca="false">BF286/BG286</f>
        <v>0.0720834593645015</v>
      </c>
      <c r="BI286" s="36" t="n">
        <f aca="false">BI274</f>
        <v>0.0714</v>
      </c>
      <c r="BJ286" s="36" t="n">
        <f aca="false">BH286/BI286</f>
        <v>1.00957226000702</v>
      </c>
      <c r="BK286" s="31" t="n">
        <v>2.115</v>
      </c>
      <c r="BL286" s="142" t="n">
        <f aca="false">MAX((BJ286*BK286),BK286)</f>
        <v>2.13524532991486</v>
      </c>
    </row>
    <row r="287" customFormat="false" ht="12" hidden="false" customHeight="true" outlineLevel="0" collapsed="false">
      <c r="A287" s="25" t="n">
        <f aca="false">EDATE(A286,1)</f>
        <v>45383</v>
      </c>
      <c r="B287" s="114" t="n">
        <f aca="false">'EO9904.1 floor'!B287</f>
        <v>0</v>
      </c>
      <c r="C287" s="110"/>
      <c r="D287" s="97" t="n">
        <f aca="false">B287+C287</f>
        <v>0</v>
      </c>
      <c r="E287" s="86" t="n">
        <f aca="false">IF(Z287=0,0,IF(AND(Z287=1,$H$3=1),D287*U287,IF($H$3=2,D287,"N/A")))</f>
        <v>0</v>
      </c>
      <c r="F287" s="86" t="n">
        <f aca="false">E287*Y287</f>
        <v>0</v>
      </c>
      <c r="G287" s="98" t="n">
        <f aca="false">VLOOKUP($A287,[1]!Table,MATCH(G$4,[1]!Curves,0))</f>
        <v>5.998</v>
      </c>
      <c r="H287" s="115" t="n">
        <f aca="false">G287</f>
        <v>5.998</v>
      </c>
      <c r="I287" s="116" t="n">
        <f aca="false">BL287</f>
        <v>2.115</v>
      </c>
      <c r="J287" s="98" t="str">
        <f aca="false">VLOOKUP($A287,[1]!Table,MATCH(J$4,[1]!Curves,0))</f>
        <v/>
      </c>
      <c r="K287" s="115" t="str">
        <f aca="false">J287</f>
        <v/>
      </c>
      <c r="L287" s="103" t="n">
        <f aca="false">L286</f>
        <v>0</v>
      </c>
      <c r="M287" s="98" t="str">
        <f aca="false">VLOOKUP($A287,[1]!Table,MATCH(M$4,[1]!Curves,0))</f>
        <v/>
      </c>
      <c r="N287" s="115" t="str">
        <f aca="false">M287</f>
        <v/>
      </c>
      <c r="O287" s="103" t="n">
        <f aca="false">O286</f>
        <v>0</v>
      </c>
      <c r="P287" s="102"/>
      <c r="Q287" s="103" t="e">
        <f aca="false">M287+J287+G287</f>
        <v>#VALUE!</v>
      </c>
      <c r="R287" s="103" t="e">
        <f aca="false">N287+K287+H287</f>
        <v>#VALUE!</v>
      </c>
      <c r="S287" s="103" t="n">
        <f aca="false">O287+L287+I287</f>
        <v>2.115</v>
      </c>
      <c r="T287" s="102"/>
      <c r="U287" s="37" t="n">
        <f aca="false">A288-A287</f>
        <v>30</v>
      </c>
      <c r="V287" s="104" t="n">
        <f aca="false">CHOOSE(F$3,A288+24,A287)</f>
        <v>45383</v>
      </c>
      <c r="W287" s="37" t="n">
        <f aca="false">V287-C$3</f>
        <v>8453</v>
      </c>
      <c r="X287" s="105" t="n">
        <f aca="false">VLOOKUP($A287,[1]!Table,MATCH(X$4,[1]!Curves,0))</f>
        <v>0.064299533893134</v>
      </c>
      <c r="Y287" s="106" t="n">
        <f aca="false">1/(1+CHOOSE(F$3,(X288+($K$3/10000))/2,(X287+($K$3/10000))/2))^(2*W287/365.25)</f>
        <v>0.231154880382107</v>
      </c>
      <c r="Z287" s="37" t="n">
        <f aca="false">IF(AND(mthbeg&lt;=A287,mthend&gt;=A287),1,0)</f>
        <v>0</v>
      </c>
      <c r="AA287" s="37" t="n">
        <f aca="false">U287*Z287</f>
        <v>0</v>
      </c>
      <c r="AC287" s="90" t="n">
        <f aca="false">F287*G287</f>
        <v>0</v>
      </c>
      <c r="AD287" s="90" t="n">
        <f aca="false">$F287*H287</f>
        <v>0</v>
      </c>
      <c r="AE287" s="90" t="n">
        <f aca="false">$F287*I287</f>
        <v>0</v>
      </c>
      <c r="AF287" s="90" t="e">
        <f aca="false">$F287*J287</f>
        <v>#VALUE!</v>
      </c>
      <c r="AG287" s="90" t="e">
        <f aca="false">$F287*K287</f>
        <v>#VALUE!</v>
      </c>
      <c r="AH287" s="90" t="n">
        <f aca="false">$F287*L287</f>
        <v>0</v>
      </c>
      <c r="AI287" s="90" t="e">
        <f aca="false">$F287*M287</f>
        <v>#VALUE!</v>
      </c>
      <c r="AJ287" s="90" t="e">
        <f aca="false">$F287*N287</f>
        <v>#VALUE!</v>
      </c>
      <c r="AK287" s="90" t="n">
        <f aca="false">F287*O287</f>
        <v>0</v>
      </c>
      <c r="AL287" s="94"/>
      <c r="AM287" s="90" t="n">
        <f aca="false">-CHOOSE($G$3,AC287-AE287,AE287-AC287)</f>
        <v>-0</v>
      </c>
      <c r="AN287" s="90" t="e">
        <f aca="false">-CHOOSE($G$3,AF287-AH287,AH287-AF287)</f>
        <v>#VALUE!</v>
      </c>
      <c r="AO287" s="90" t="e">
        <f aca="false">-CHOOSE($G$3,AI287-AL287,AK287-AI287)</f>
        <v>#VALUE!</v>
      </c>
      <c r="AP287" s="107" t="e">
        <f aca="false">SUM(AM287:AO287)</f>
        <v>#VALUE!</v>
      </c>
      <c r="AR287" s="90" t="n">
        <f aca="false">-CHOOSE($G$3,AD287-AC287,AC287-AD287)</f>
        <v>-0</v>
      </c>
      <c r="AS287" s="90" t="e">
        <f aca="false">-CHOOSE($G$3,AG287-AF287,AF287-AG287)</f>
        <v>#VALUE!</v>
      </c>
      <c r="AT287" s="90" t="e">
        <f aca="false">-CHOOSE($G$3,AJ287-AI287,AI287-AJ287:AJ288)</f>
        <v>#VALUE!</v>
      </c>
      <c r="AU287" s="107" t="e">
        <f aca="false">AR287+AS287+AT287</f>
        <v>#VALUE!</v>
      </c>
      <c r="AV287" s="107"/>
      <c r="AW287" s="91" t="e">
        <f aca="false">AU287+AP287</f>
        <v>#VALUE!</v>
      </c>
      <c r="AY287" s="91" t="n">
        <f aca="false">AK287+AH287+AE287</f>
        <v>0</v>
      </c>
      <c r="AZ287" s="113"/>
      <c r="BA287" s="118" t="e">
        <f aca="false">'EO9904.1'!AW287</f>
        <v>#VALUE!</v>
      </c>
      <c r="BB287" s="118" t="e">
        <f aca="false">AW287-BA287</f>
        <v>#VALUE!</v>
      </c>
      <c r="BC287" s="108"/>
      <c r="BD287" s="138" t="n">
        <f aca="false">A287</f>
        <v>45383</v>
      </c>
      <c r="BE287" s="119" t="n">
        <f aca="false">MONTH(BD287)</f>
        <v>4</v>
      </c>
      <c r="BF287" s="139" t="n">
        <f aca="false">VLOOKUP($BE$10:$BE$369,$BS$7:$BU$18,2)</f>
        <v>631.2795</v>
      </c>
      <c r="BG287" s="140" t="n">
        <f aca="false">VLOOKUP($BE$10:$BE$369,$BS$7:$BU$18,3)</f>
        <v>8727.106</v>
      </c>
      <c r="BH287" s="141" t="n">
        <f aca="false">BF287/BG287</f>
        <v>0.0723354912842814</v>
      </c>
      <c r="BI287" s="36" t="n">
        <f aca="false">BI275</f>
        <v>0.0749</v>
      </c>
      <c r="BJ287" s="36" t="n">
        <f aca="false">BH287/BI287</f>
        <v>0.965760898321514</v>
      </c>
      <c r="BK287" s="31" t="n">
        <v>2.115</v>
      </c>
      <c r="BL287" s="142" t="n">
        <f aca="false">MAX((BJ287*BK287),BK287)</f>
        <v>2.115</v>
      </c>
    </row>
    <row r="288" customFormat="false" ht="12" hidden="false" customHeight="true" outlineLevel="0" collapsed="false">
      <c r="A288" s="25" t="n">
        <f aca="false">EDATE(A287,1)</f>
        <v>45413</v>
      </c>
      <c r="B288" s="114" t="n">
        <f aca="false">'EO9904.1 floor'!B288</f>
        <v>0</v>
      </c>
      <c r="C288" s="110"/>
      <c r="D288" s="97" t="n">
        <f aca="false">B288+C288</f>
        <v>0</v>
      </c>
      <c r="E288" s="86" t="n">
        <f aca="false">IF(Z288=0,0,IF(AND(Z288=1,$H$3=1),D288*U288,IF($H$3=2,D288,"N/A")))</f>
        <v>0</v>
      </c>
      <c r="F288" s="86" t="n">
        <f aca="false">E288*Y288</f>
        <v>0</v>
      </c>
      <c r="G288" s="98" t="n">
        <f aca="false">VLOOKUP($A288,[1]!Table,MATCH(G$4,[1]!Curves,0))</f>
        <v>5.988</v>
      </c>
      <c r="H288" s="115" t="n">
        <f aca="false">G288</f>
        <v>5.988</v>
      </c>
      <c r="I288" s="116" t="n">
        <f aca="false">BL288</f>
        <v>2.15930673749763</v>
      </c>
      <c r="J288" s="98" t="str">
        <f aca="false">VLOOKUP($A288,[1]!Table,MATCH(J$4,[1]!Curves,0))</f>
        <v/>
      </c>
      <c r="K288" s="115" t="str">
        <f aca="false">J288</f>
        <v/>
      </c>
      <c r="L288" s="103" t="n">
        <f aca="false">L287</f>
        <v>0</v>
      </c>
      <c r="M288" s="98" t="str">
        <f aca="false">VLOOKUP($A288,[1]!Table,MATCH(M$4,[1]!Curves,0))</f>
        <v/>
      </c>
      <c r="N288" s="115" t="str">
        <f aca="false">M288</f>
        <v/>
      </c>
      <c r="O288" s="103" t="n">
        <f aca="false">O287</f>
        <v>0</v>
      </c>
      <c r="P288" s="102"/>
      <c r="Q288" s="103" t="e">
        <f aca="false">M288+J288+G288</f>
        <v>#VALUE!</v>
      </c>
      <c r="R288" s="103" t="e">
        <f aca="false">N288+K288+H288</f>
        <v>#VALUE!</v>
      </c>
      <c r="S288" s="103" t="n">
        <f aca="false">O288+L288+I288</f>
        <v>2.15930673749763</v>
      </c>
      <c r="T288" s="102"/>
      <c r="U288" s="37" t="n">
        <f aca="false">A289-A288</f>
        <v>31</v>
      </c>
      <c r="V288" s="104" t="n">
        <f aca="false">CHOOSE(F$3,A289+24,A288)</f>
        <v>45413</v>
      </c>
      <c r="W288" s="37" t="n">
        <f aca="false">V288-C$3</f>
        <v>8483</v>
      </c>
      <c r="X288" s="105" t="n">
        <f aca="false">VLOOKUP($A288,[1]!Table,MATCH(X$4,[1]!Curves,0))</f>
        <v>0.064298320535649</v>
      </c>
      <c r="Y288" s="106" t="n">
        <f aca="false">1/(1+CHOOSE(F$3,(X289+($K$3/10000))/2,(X288+($K$3/10000))/2))^(2*W288/365.25)</f>
        <v>0.229962697176943</v>
      </c>
      <c r="Z288" s="37" t="n">
        <f aca="false">IF(AND(mthbeg&lt;=A288,mthend&gt;=A288),1,0)</f>
        <v>0</v>
      </c>
      <c r="AA288" s="37" t="n">
        <f aca="false">U288*Z288</f>
        <v>0</v>
      </c>
      <c r="AC288" s="90" t="n">
        <f aca="false">F288*G288</f>
        <v>0</v>
      </c>
      <c r="AD288" s="90" t="n">
        <f aca="false">$F288*H288</f>
        <v>0</v>
      </c>
      <c r="AE288" s="90" t="n">
        <f aca="false">$F288*I288</f>
        <v>0</v>
      </c>
      <c r="AF288" s="90" t="e">
        <f aca="false">$F288*J288</f>
        <v>#VALUE!</v>
      </c>
      <c r="AG288" s="90" t="e">
        <f aca="false">$F288*K288</f>
        <v>#VALUE!</v>
      </c>
      <c r="AH288" s="90" t="n">
        <f aca="false">$F288*L288</f>
        <v>0</v>
      </c>
      <c r="AI288" s="90" t="e">
        <f aca="false">$F288*M288</f>
        <v>#VALUE!</v>
      </c>
      <c r="AJ288" s="90" t="e">
        <f aca="false">$F288*N288</f>
        <v>#VALUE!</v>
      </c>
      <c r="AK288" s="90" t="n">
        <f aca="false">F288*O288</f>
        <v>0</v>
      </c>
      <c r="AL288" s="94"/>
      <c r="AM288" s="90" t="n">
        <f aca="false">-CHOOSE($G$3,AC288-AE288,AE288-AC288)</f>
        <v>-0</v>
      </c>
      <c r="AN288" s="90" t="e">
        <f aca="false">-CHOOSE($G$3,AF288-AH288,AH288-AF288)</f>
        <v>#VALUE!</v>
      </c>
      <c r="AO288" s="90" t="e">
        <f aca="false">-CHOOSE($G$3,AI288-AL288,AK288-AI288)</f>
        <v>#VALUE!</v>
      </c>
      <c r="AP288" s="107" t="e">
        <f aca="false">SUM(AM288:AO288)</f>
        <v>#VALUE!</v>
      </c>
      <c r="AR288" s="90" t="n">
        <f aca="false">-CHOOSE($G$3,AD288-AC288,AC288-AD288)</f>
        <v>-0</v>
      </c>
      <c r="AS288" s="90" t="e">
        <f aca="false">-CHOOSE($G$3,AG288-AF288,AF288-AG288)</f>
        <v>#VALUE!</v>
      </c>
      <c r="AT288" s="90" t="e">
        <f aca="false">-CHOOSE($G$3,AJ288-AI288,AI288-AJ288:AJ289)</f>
        <v>#VALUE!</v>
      </c>
      <c r="AU288" s="107" t="e">
        <f aca="false">AR288+AS288+AT288</f>
        <v>#VALUE!</v>
      </c>
      <c r="AV288" s="107"/>
      <c r="AW288" s="91" t="e">
        <f aca="false">AU288+AP288</f>
        <v>#VALUE!</v>
      </c>
      <c r="AY288" s="91" t="n">
        <f aca="false">AK288+AH288+AE288</f>
        <v>0</v>
      </c>
      <c r="AZ288" s="113"/>
      <c r="BA288" s="118" t="e">
        <f aca="false">'EO9904.1'!AW288</f>
        <v>#VALUE!</v>
      </c>
      <c r="BB288" s="118" t="e">
        <f aca="false">AW288-BA288</f>
        <v>#VALUE!</v>
      </c>
      <c r="BC288" s="108"/>
      <c r="BD288" s="138" t="n">
        <f aca="false">A288</f>
        <v>45413</v>
      </c>
      <c r="BE288" s="119" t="n">
        <f aca="false">MONTH(BD288)</f>
        <v>5</v>
      </c>
      <c r="BF288" s="139" t="n">
        <f aca="false">VLOOKUP($BE$10:$BE$369,$BS$7:$BU$18,2)</f>
        <v>662.9805</v>
      </c>
      <c r="BG288" s="140" t="n">
        <f aca="false">VLOOKUP($BE$10:$BE$369,$BS$7:$BU$18,3)</f>
        <v>9044.2455</v>
      </c>
      <c r="BH288" s="141" t="n">
        <f aca="false">BF288/BG288</f>
        <v>0.0733041247055932</v>
      </c>
      <c r="BI288" s="36" t="n">
        <f aca="false">BI276</f>
        <v>0.0718</v>
      </c>
      <c r="BJ288" s="36" t="n">
        <f aca="false">BH288/BI288</f>
        <v>1.02094881205562</v>
      </c>
      <c r="BK288" s="31" t="n">
        <v>2.115</v>
      </c>
      <c r="BL288" s="142" t="n">
        <f aca="false">MAX((BJ288*BK288),BK288)</f>
        <v>2.15930673749763</v>
      </c>
    </row>
    <row r="289" customFormat="false" ht="12" hidden="false" customHeight="true" outlineLevel="0" collapsed="false">
      <c r="A289" s="25" t="n">
        <f aca="false">EDATE(A288,1)</f>
        <v>45444</v>
      </c>
      <c r="B289" s="114" t="n">
        <f aca="false">'EO9904.1 floor'!B289</f>
        <v>0</v>
      </c>
      <c r="C289" s="110"/>
      <c r="D289" s="97" t="n">
        <f aca="false">B289+C289</f>
        <v>0</v>
      </c>
      <c r="E289" s="86" t="n">
        <f aca="false">IF(Z289=0,0,IF(AND(Z289=1,$H$3=1),D289*U289,IF($H$3=2,D289,"N/A")))</f>
        <v>0</v>
      </c>
      <c r="F289" s="86" t="n">
        <f aca="false">E289*Y289</f>
        <v>0</v>
      </c>
      <c r="G289" s="98" t="n">
        <f aca="false">VLOOKUP($A289,[1]!Table,MATCH(G$4,[1]!Curves,0))</f>
        <v>6.008</v>
      </c>
      <c r="H289" s="115" t="n">
        <f aca="false">G289</f>
        <v>6.008</v>
      </c>
      <c r="I289" s="116" t="n">
        <f aca="false">BL289</f>
        <v>2.88438521922935</v>
      </c>
      <c r="J289" s="98" t="str">
        <f aca="false">VLOOKUP($A289,[1]!Table,MATCH(J$4,[1]!Curves,0))</f>
        <v/>
      </c>
      <c r="K289" s="115" t="str">
        <f aca="false">J289</f>
        <v/>
      </c>
      <c r="L289" s="103" t="n">
        <f aca="false">L288</f>
        <v>0</v>
      </c>
      <c r="M289" s="98" t="str">
        <f aca="false">VLOOKUP($A289,[1]!Table,MATCH(M$4,[1]!Curves,0))</f>
        <v/>
      </c>
      <c r="N289" s="115" t="str">
        <f aca="false">M289</f>
        <v/>
      </c>
      <c r="O289" s="103" t="n">
        <f aca="false">O288</f>
        <v>0</v>
      </c>
      <c r="P289" s="102"/>
      <c r="Q289" s="103" t="e">
        <f aca="false">M289+J289+G289</f>
        <v>#VALUE!</v>
      </c>
      <c r="R289" s="103" t="e">
        <f aca="false">N289+K289+H289</f>
        <v>#VALUE!</v>
      </c>
      <c r="S289" s="103" t="n">
        <f aca="false">O289+L289+I289</f>
        <v>2.88438521922935</v>
      </c>
      <c r="T289" s="102"/>
      <c r="U289" s="37" t="n">
        <f aca="false">A290-A289</f>
        <v>30</v>
      </c>
      <c r="V289" s="104" t="n">
        <f aca="false">CHOOSE(F$3,A290+24,A289)</f>
        <v>45444</v>
      </c>
      <c r="W289" s="37" t="n">
        <f aca="false">V289-C$3</f>
        <v>8514</v>
      </c>
      <c r="X289" s="105" t="n">
        <f aca="false">VLOOKUP($A289,[1]!Table,MATCH(X$4,[1]!Curves,0))</f>
        <v>0.064297066732913</v>
      </c>
      <c r="Y289" s="106" t="n">
        <f aca="false">1/(1+CHOOSE(F$3,(X290+($K$3/10000))/2,(X289+($K$3/10000))/2))^(2*W289/365.25)</f>
        <v>0.228737280115089</v>
      </c>
      <c r="Z289" s="37" t="n">
        <f aca="false">IF(AND(mthbeg&lt;=A289,mthend&gt;=A289),1,0)</f>
        <v>0</v>
      </c>
      <c r="AA289" s="37" t="n">
        <f aca="false">U289*Z289</f>
        <v>0</v>
      </c>
      <c r="AC289" s="90" t="n">
        <f aca="false">F289*G289</f>
        <v>0</v>
      </c>
      <c r="AD289" s="90" t="n">
        <f aca="false">$F289*H289</f>
        <v>0</v>
      </c>
      <c r="AE289" s="90" t="n">
        <f aca="false">$F289*I289</f>
        <v>0</v>
      </c>
      <c r="AF289" s="90" t="e">
        <f aca="false">$F289*J289</f>
        <v>#VALUE!</v>
      </c>
      <c r="AG289" s="90" t="e">
        <f aca="false">$F289*K289</f>
        <v>#VALUE!</v>
      </c>
      <c r="AH289" s="90" t="n">
        <f aca="false">$F289*L289</f>
        <v>0</v>
      </c>
      <c r="AI289" s="90" t="e">
        <f aca="false">$F289*M289</f>
        <v>#VALUE!</v>
      </c>
      <c r="AJ289" s="90" t="e">
        <f aca="false">$F289*N289</f>
        <v>#VALUE!</v>
      </c>
      <c r="AK289" s="90" t="n">
        <f aca="false">F289*O289</f>
        <v>0</v>
      </c>
      <c r="AL289" s="94"/>
      <c r="AM289" s="90" t="n">
        <f aca="false">-CHOOSE($G$3,AC289-AE289,AE289-AC289)</f>
        <v>-0</v>
      </c>
      <c r="AN289" s="90" t="e">
        <f aca="false">-CHOOSE($G$3,AF289-AH289,AH289-AF289)</f>
        <v>#VALUE!</v>
      </c>
      <c r="AO289" s="90" t="e">
        <f aca="false">-CHOOSE($G$3,AI289-AL289,AK289-AI289)</f>
        <v>#VALUE!</v>
      </c>
      <c r="AP289" s="107" t="e">
        <f aca="false">SUM(AM289:AO289)</f>
        <v>#VALUE!</v>
      </c>
      <c r="AR289" s="90" t="n">
        <f aca="false">-CHOOSE($G$3,AD289-AC289,AC289-AD289)</f>
        <v>-0</v>
      </c>
      <c r="AS289" s="90" t="e">
        <f aca="false">-CHOOSE($G$3,AG289-AF289,AF289-AG289)</f>
        <v>#VALUE!</v>
      </c>
      <c r="AT289" s="90" t="e">
        <f aca="false">-CHOOSE($G$3,AJ289-AI289,AI289-AJ289:AJ290)</f>
        <v>#VALUE!</v>
      </c>
      <c r="AU289" s="107" t="e">
        <f aca="false">AR289+AS289+AT289</f>
        <v>#VALUE!</v>
      </c>
      <c r="AV289" s="107"/>
      <c r="AW289" s="91" t="e">
        <f aca="false">AU289+AP289</f>
        <v>#VALUE!</v>
      </c>
      <c r="AY289" s="91" t="n">
        <f aca="false">AK289+AH289+AE289</f>
        <v>0</v>
      </c>
      <c r="AZ289" s="113"/>
      <c r="BA289" s="118" t="e">
        <f aca="false">'EO9904.1'!AW289</f>
        <v>#VALUE!</v>
      </c>
      <c r="BB289" s="118" t="e">
        <f aca="false">AW289-BA289</f>
        <v>#VALUE!</v>
      </c>
      <c r="BC289" s="108"/>
      <c r="BD289" s="138" t="n">
        <f aca="false">A289</f>
        <v>45444</v>
      </c>
      <c r="BE289" s="119" t="n">
        <f aca="false">MONTH(BD289)</f>
        <v>6</v>
      </c>
      <c r="BF289" s="139" t="n">
        <f aca="false">VLOOKUP($BE$10:$BE$369,$BS$7:$BU$18,2)</f>
        <v>1052.6425</v>
      </c>
      <c r="BG289" s="140" t="n">
        <f aca="false">VLOOKUP($BE$10:$BE$369,$BS$7:$BU$18,3)</f>
        <v>10765.1195</v>
      </c>
      <c r="BH289" s="141" t="n">
        <f aca="false">BF289/BG289</f>
        <v>0.097782704595151</v>
      </c>
      <c r="BI289" s="36" t="n">
        <f aca="false">BI277</f>
        <v>0.0717</v>
      </c>
      <c r="BJ289" s="36" t="n">
        <f aca="false">BH289/BI289</f>
        <v>1.36377551736612</v>
      </c>
      <c r="BK289" s="31" t="n">
        <v>2.115</v>
      </c>
      <c r="BL289" s="142" t="n">
        <f aca="false">MAX((BJ289*BK289),BK289)</f>
        <v>2.88438521922935</v>
      </c>
    </row>
    <row r="290" customFormat="false" ht="12" hidden="false" customHeight="true" outlineLevel="0" collapsed="false">
      <c r="A290" s="25" t="n">
        <f aca="false">EDATE(A289,1)</f>
        <v>45474</v>
      </c>
      <c r="B290" s="114" t="n">
        <f aca="false">'EO9904.1 floor'!B290</f>
        <v>0</v>
      </c>
      <c r="C290" s="110"/>
      <c r="D290" s="97" t="n">
        <f aca="false">B290+C290</f>
        <v>0</v>
      </c>
      <c r="E290" s="86" t="n">
        <f aca="false">IF(Z290=0,0,IF(AND(Z290=1,$H$3=1),D290*U290,IF($H$3=2,D290,"N/A")))</f>
        <v>0</v>
      </c>
      <c r="F290" s="86" t="n">
        <f aca="false">E290*Y290</f>
        <v>0</v>
      </c>
      <c r="G290" s="98" t="n">
        <f aca="false">VLOOKUP($A290,[1]!Table,MATCH(G$4,[1]!Curves,0))</f>
        <v>6.029</v>
      </c>
      <c r="H290" s="115" t="n">
        <f aca="false">G290</f>
        <v>6.029</v>
      </c>
      <c r="I290" s="116" t="n">
        <f aca="false">BL290</f>
        <v>2.115</v>
      </c>
      <c r="J290" s="98" t="str">
        <f aca="false">VLOOKUP($A290,[1]!Table,MATCH(J$4,[1]!Curves,0))</f>
        <v/>
      </c>
      <c r="K290" s="115" t="str">
        <f aca="false">J290</f>
        <v/>
      </c>
      <c r="L290" s="103" t="n">
        <f aca="false">L289</f>
        <v>0</v>
      </c>
      <c r="M290" s="98" t="str">
        <f aca="false">VLOOKUP($A290,[1]!Table,MATCH(M$4,[1]!Curves,0))</f>
        <v/>
      </c>
      <c r="N290" s="115" t="str">
        <f aca="false">M290</f>
        <v/>
      </c>
      <c r="O290" s="103" t="n">
        <f aca="false">O289</f>
        <v>0</v>
      </c>
      <c r="P290" s="102"/>
      <c r="Q290" s="103" t="e">
        <f aca="false">M290+J290+G290</f>
        <v>#VALUE!</v>
      </c>
      <c r="R290" s="103" t="e">
        <f aca="false">N290+K290+H290</f>
        <v>#VALUE!</v>
      </c>
      <c r="S290" s="103" t="n">
        <f aca="false">O290+L290+I290</f>
        <v>2.115</v>
      </c>
      <c r="T290" s="102"/>
      <c r="U290" s="37" t="n">
        <f aca="false">A291-A290</f>
        <v>31</v>
      </c>
      <c r="V290" s="104" t="n">
        <f aca="false">CHOOSE(F$3,A291+24,A290)</f>
        <v>45474</v>
      </c>
      <c r="W290" s="37" t="n">
        <f aca="false">V290-C$3</f>
        <v>8544</v>
      </c>
      <c r="X290" s="105" t="n">
        <f aca="false">VLOOKUP($A290,[1]!Table,MATCH(X$4,[1]!Curves,0))</f>
        <v>0.064295853375428</v>
      </c>
      <c r="Y290" s="106" t="n">
        <f aca="false">1/(1+CHOOSE(F$3,(X291+($K$3/10000))/2,(X290+($K$3/10000))/2))^(2*W290/365.25)</f>
        <v>0.227557655063358</v>
      </c>
      <c r="Z290" s="37" t="n">
        <f aca="false">IF(AND(mthbeg&lt;=A290,mthend&gt;=A290),1,0)</f>
        <v>0</v>
      </c>
      <c r="AA290" s="37" t="n">
        <f aca="false">U290*Z290</f>
        <v>0</v>
      </c>
      <c r="AC290" s="90" t="n">
        <f aca="false">F290*G290</f>
        <v>0</v>
      </c>
      <c r="AD290" s="90" t="n">
        <f aca="false">$F290*H290</f>
        <v>0</v>
      </c>
      <c r="AE290" s="90" t="n">
        <f aca="false">$F290*I290</f>
        <v>0</v>
      </c>
      <c r="AF290" s="90" t="e">
        <f aca="false">$F290*J290</f>
        <v>#VALUE!</v>
      </c>
      <c r="AG290" s="90" t="e">
        <f aca="false">$F290*K290</f>
        <v>#VALUE!</v>
      </c>
      <c r="AH290" s="90" t="n">
        <f aca="false">$F290*L290</f>
        <v>0</v>
      </c>
      <c r="AI290" s="90" t="e">
        <f aca="false">$F290*M290</f>
        <v>#VALUE!</v>
      </c>
      <c r="AJ290" s="90" t="e">
        <f aca="false">$F290*N290</f>
        <v>#VALUE!</v>
      </c>
      <c r="AK290" s="90" t="n">
        <f aca="false">F290*O290</f>
        <v>0</v>
      </c>
      <c r="AL290" s="94"/>
      <c r="AM290" s="90" t="n">
        <f aca="false">-CHOOSE($G$3,AC290-AE290,AE290-AC290)</f>
        <v>-0</v>
      </c>
      <c r="AN290" s="90" t="e">
        <f aca="false">-CHOOSE($G$3,AF290-AH290,AH290-AF290)</f>
        <v>#VALUE!</v>
      </c>
      <c r="AO290" s="90" t="e">
        <f aca="false">-CHOOSE($G$3,AI290-AL290,AK290-AI290)</f>
        <v>#VALUE!</v>
      </c>
      <c r="AP290" s="107" t="e">
        <f aca="false">SUM(AM290:AO290)</f>
        <v>#VALUE!</v>
      </c>
      <c r="AR290" s="90" t="n">
        <f aca="false">-CHOOSE($G$3,AD290-AC290,AC290-AD290)</f>
        <v>-0</v>
      </c>
      <c r="AS290" s="90" t="e">
        <f aca="false">-CHOOSE($G$3,AG290-AF290,AF290-AG290)</f>
        <v>#VALUE!</v>
      </c>
      <c r="AT290" s="90" t="e">
        <f aca="false">-CHOOSE($G$3,AJ290-AI290,AI290-AJ290:AJ291)</f>
        <v>#VALUE!</v>
      </c>
      <c r="AU290" s="107" t="e">
        <f aca="false">AR290+AS290+AT290</f>
        <v>#VALUE!</v>
      </c>
      <c r="AV290" s="107"/>
      <c r="AW290" s="91" t="e">
        <f aca="false">AU290+AP290</f>
        <v>#VALUE!</v>
      </c>
      <c r="AY290" s="91" t="n">
        <f aca="false">AK290+AH290+AE290</f>
        <v>0</v>
      </c>
      <c r="AZ290" s="113"/>
      <c r="BA290" s="118" t="e">
        <f aca="false">'EO9904.1'!AW290</f>
        <v>#VALUE!</v>
      </c>
      <c r="BB290" s="118" t="e">
        <f aca="false">AW290-BA290</f>
        <v>#VALUE!</v>
      </c>
      <c r="BC290" s="108"/>
      <c r="BD290" s="138" t="n">
        <f aca="false">A290</f>
        <v>45474</v>
      </c>
      <c r="BE290" s="119" t="n">
        <f aca="false">MONTH(BD290)</f>
        <v>7</v>
      </c>
      <c r="BF290" s="139" t="n">
        <f aca="false">VLOOKUP($BE$10:$BE$369,$BS$7:$BU$18,2)</f>
        <v>1079.384</v>
      </c>
      <c r="BG290" s="140" t="n">
        <f aca="false">VLOOKUP($BE$10:$BE$369,$BS$7:$BU$18,3)</f>
        <v>11147.0035</v>
      </c>
      <c r="BH290" s="141" t="n">
        <f aca="false">BF290/BG290</f>
        <v>0.0968317629038154</v>
      </c>
      <c r="BI290" s="36" t="n">
        <f aca="false">BI278</f>
        <v>0.0981</v>
      </c>
      <c r="BJ290" s="36" t="n">
        <f aca="false">BH290/BI290</f>
        <v>0.987071996980789</v>
      </c>
      <c r="BK290" s="31" t="n">
        <v>2.115</v>
      </c>
      <c r="BL290" s="142" t="n">
        <f aca="false">MAX((BJ290*BK290),BK290)</f>
        <v>2.115</v>
      </c>
    </row>
    <row r="291" customFormat="false" ht="12" hidden="false" customHeight="true" outlineLevel="0" collapsed="false">
      <c r="A291" s="25" t="n">
        <f aca="false">EDATE(A290,1)</f>
        <v>45505</v>
      </c>
      <c r="B291" s="114" t="n">
        <f aca="false">'EO9904.1 floor'!B291</f>
        <v>0</v>
      </c>
      <c r="C291" s="110"/>
      <c r="D291" s="97" t="n">
        <f aca="false">B291+C291</f>
        <v>0</v>
      </c>
      <c r="E291" s="86" t="n">
        <f aca="false">IF(Z291=0,0,IF(AND(Z291=1,$H$3=1),D291*U291,IF($H$3=2,D291,"N/A")))</f>
        <v>0</v>
      </c>
      <c r="F291" s="86" t="n">
        <f aca="false">E291*Y291</f>
        <v>0</v>
      </c>
      <c r="G291" s="98" t="n">
        <f aca="false">VLOOKUP($A291,[1]!Table,MATCH(G$4,[1]!Curves,0))</f>
        <v>6.053</v>
      </c>
      <c r="H291" s="115" t="n">
        <f aca="false">G291</f>
        <v>6.053</v>
      </c>
      <c r="I291" s="116" t="n">
        <f aca="false">BL291</f>
        <v>2.115</v>
      </c>
      <c r="J291" s="98" t="str">
        <f aca="false">VLOOKUP($A291,[1]!Table,MATCH(J$4,[1]!Curves,0))</f>
        <v/>
      </c>
      <c r="K291" s="115" t="str">
        <f aca="false">J291</f>
        <v/>
      </c>
      <c r="L291" s="103" t="n">
        <f aca="false">L290</f>
        <v>0</v>
      </c>
      <c r="M291" s="98" t="str">
        <f aca="false">VLOOKUP($A291,[1]!Table,MATCH(M$4,[1]!Curves,0))</f>
        <v/>
      </c>
      <c r="N291" s="115" t="str">
        <f aca="false">M291</f>
        <v/>
      </c>
      <c r="O291" s="103" t="n">
        <f aca="false">O290</f>
        <v>0</v>
      </c>
      <c r="P291" s="102"/>
      <c r="Q291" s="103" t="e">
        <f aca="false">M291+J291+G291</f>
        <v>#VALUE!</v>
      </c>
      <c r="R291" s="103" t="e">
        <f aca="false">N291+K291+H291</f>
        <v>#VALUE!</v>
      </c>
      <c r="S291" s="103" t="n">
        <f aca="false">O291+L291+I291</f>
        <v>2.115</v>
      </c>
      <c r="T291" s="102"/>
      <c r="U291" s="37" t="n">
        <f aca="false">A292-A291</f>
        <v>31</v>
      </c>
      <c r="V291" s="104" t="n">
        <f aca="false">CHOOSE(F$3,A292+24,A291)</f>
        <v>45505</v>
      </c>
      <c r="W291" s="37" t="n">
        <f aca="false">V291-C$3</f>
        <v>8575</v>
      </c>
      <c r="X291" s="105" t="n">
        <f aca="false">VLOOKUP($A291,[1]!Table,MATCH(X$4,[1]!Curves,0))</f>
        <v>0.064294599572695</v>
      </c>
      <c r="Y291" s="106" t="n">
        <f aca="false">1/(1+CHOOSE(F$3,(X292+($K$3/10000))/2,(X291+($K$3/10000))/2))^(2*W291/365.25)</f>
        <v>0.226345145751395</v>
      </c>
      <c r="Z291" s="37" t="n">
        <f aca="false">IF(AND(mthbeg&lt;=A291,mthend&gt;=A291),1,0)</f>
        <v>0</v>
      </c>
      <c r="AA291" s="37" t="n">
        <f aca="false">U291*Z291</f>
        <v>0</v>
      </c>
      <c r="AC291" s="90" t="n">
        <f aca="false">F291*G291</f>
        <v>0</v>
      </c>
      <c r="AD291" s="90" t="n">
        <f aca="false">$F291*H291</f>
        <v>0</v>
      </c>
      <c r="AE291" s="90" t="n">
        <f aca="false">$F291*I291</f>
        <v>0</v>
      </c>
      <c r="AF291" s="90" t="e">
        <f aca="false">$F291*J291</f>
        <v>#VALUE!</v>
      </c>
      <c r="AG291" s="90" t="e">
        <f aca="false">$F291*K291</f>
        <v>#VALUE!</v>
      </c>
      <c r="AH291" s="90" t="n">
        <f aca="false">$F291*L291</f>
        <v>0</v>
      </c>
      <c r="AI291" s="90" t="e">
        <f aca="false">$F291*M291</f>
        <v>#VALUE!</v>
      </c>
      <c r="AJ291" s="90" t="e">
        <f aca="false">$F291*N291</f>
        <v>#VALUE!</v>
      </c>
      <c r="AK291" s="90" t="n">
        <f aca="false">F291*O291</f>
        <v>0</v>
      </c>
      <c r="AL291" s="94"/>
      <c r="AM291" s="90" t="n">
        <f aca="false">-CHOOSE($G$3,AC291-AE291,AE291-AC291)</f>
        <v>-0</v>
      </c>
      <c r="AN291" s="90" t="e">
        <f aca="false">-CHOOSE($G$3,AF291-AH291,AH291-AF291)</f>
        <v>#VALUE!</v>
      </c>
      <c r="AO291" s="90" t="e">
        <f aca="false">-CHOOSE($G$3,AI291-AL291,AK291-AI291)</f>
        <v>#VALUE!</v>
      </c>
      <c r="AP291" s="107" t="e">
        <f aca="false">SUM(AM291:AO291)</f>
        <v>#VALUE!</v>
      </c>
      <c r="AR291" s="90" t="n">
        <f aca="false">-CHOOSE($G$3,AD291-AC291,AC291-AD291)</f>
        <v>-0</v>
      </c>
      <c r="AS291" s="90" t="e">
        <f aca="false">-CHOOSE($G$3,AG291-AF291,AF291-AG291)</f>
        <v>#VALUE!</v>
      </c>
      <c r="AT291" s="90" t="e">
        <f aca="false">-CHOOSE($G$3,AJ291-AI291,AI291-AJ291:AJ292)</f>
        <v>#VALUE!</v>
      </c>
      <c r="AU291" s="107" t="e">
        <f aca="false">AR291+AS291+AT291</f>
        <v>#VALUE!</v>
      </c>
      <c r="AV291" s="107"/>
      <c r="AW291" s="91" t="e">
        <f aca="false">AU291+AP291</f>
        <v>#VALUE!</v>
      </c>
      <c r="AY291" s="91" t="n">
        <f aca="false">AK291+AH291+AE291</f>
        <v>0</v>
      </c>
      <c r="AZ291" s="113"/>
      <c r="BA291" s="118" t="e">
        <f aca="false">'EO9904.1'!AW291</f>
        <v>#VALUE!</v>
      </c>
      <c r="BB291" s="118" t="e">
        <f aca="false">AW291-BA291</f>
        <v>#VALUE!</v>
      </c>
      <c r="BC291" s="108"/>
      <c r="BD291" s="138" t="n">
        <f aca="false">A291</f>
        <v>45505</v>
      </c>
      <c r="BE291" s="119" t="n">
        <f aca="false">MONTH(BD291)</f>
        <v>8</v>
      </c>
      <c r="BF291" s="139" t="n">
        <f aca="false">VLOOKUP($BE$10:$BE$369,$BS$7:$BU$18,2)</f>
        <v>1109.031</v>
      </c>
      <c r="BG291" s="140" t="n">
        <f aca="false">VLOOKUP($BE$10:$BE$369,$BS$7:$BU$18,3)</f>
        <v>11486.346</v>
      </c>
      <c r="BH291" s="141" t="n">
        <f aca="false">BF291/BG291</f>
        <v>0.096552115006809</v>
      </c>
      <c r="BI291" s="36" t="n">
        <f aca="false">BI279</f>
        <v>0.0991</v>
      </c>
      <c r="BJ291" s="36" t="n">
        <f aca="false">BH291/BI291</f>
        <v>0.974289757889091</v>
      </c>
      <c r="BK291" s="31" t="n">
        <v>2.115</v>
      </c>
      <c r="BL291" s="142" t="n">
        <f aca="false">MAX((BJ291*BK291),BK291)</f>
        <v>2.115</v>
      </c>
    </row>
    <row r="292" customFormat="false" ht="12" hidden="false" customHeight="true" outlineLevel="0" collapsed="false">
      <c r="A292" s="25" t="n">
        <f aca="false">EDATE(A291,1)</f>
        <v>45536</v>
      </c>
      <c r="B292" s="114" t="n">
        <f aca="false">'EO9904.1 floor'!B292</f>
        <v>0</v>
      </c>
      <c r="C292" s="110"/>
      <c r="D292" s="97" t="n">
        <f aca="false">B292+C292</f>
        <v>0</v>
      </c>
      <c r="E292" s="86" t="n">
        <f aca="false">IF(Z292=0,0,IF(AND(Z292=1,$H$3=1),D292*U292,IF($H$3=2,D292,"N/A")))</f>
        <v>0</v>
      </c>
      <c r="F292" s="86" t="n">
        <f aca="false">E292*Y292</f>
        <v>0</v>
      </c>
      <c r="G292" s="98" t="n">
        <f aca="false">VLOOKUP($A292,[1]!Table,MATCH(G$4,[1]!Curves,0))</f>
        <v>6.063</v>
      </c>
      <c r="H292" s="115" t="n">
        <f aca="false">G292</f>
        <v>6.063</v>
      </c>
      <c r="I292" s="116" t="n">
        <f aca="false">BL292</f>
        <v>2.115</v>
      </c>
      <c r="J292" s="98" t="str">
        <f aca="false">VLOOKUP($A292,[1]!Table,MATCH(J$4,[1]!Curves,0))</f>
        <v/>
      </c>
      <c r="K292" s="115" t="str">
        <f aca="false">J292</f>
        <v/>
      </c>
      <c r="L292" s="103" t="n">
        <f aca="false">L291</f>
        <v>0</v>
      </c>
      <c r="M292" s="98" t="str">
        <f aca="false">VLOOKUP($A292,[1]!Table,MATCH(M$4,[1]!Curves,0))</f>
        <v/>
      </c>
      <c r="N292" s="115" t="str">
        <f aca="false">M292</f>
        <v/>
      </c>
      <c r="O292" s="103" t="n">
        <f aca="false">O291</f>
        <v>0</v>
      </c>
      <c r="P292" s="102"/>
      <c r="Q292" s="103" t="e">
        <f aca="false">M292+J292+G292</f>
        <v>#VALUE!</v>
      </c>
      <c r="R292" s="103" t="e">
        <f aca="false">N292+K292+H292</f>
        <v>#VALUE!</v>
      </c>
      <c r="S292" s="103" t="n">
        <f aca="false">O292+L292+I292</f>
        <v>2.115</v>
      </c>
      <c r="T292" s="102"/>
      <c r="U292" s="37" t="n">
        <f aca="false">A293-A292</f>
        <v>30</v>
      </c>
      <c r="V292" s="104" t="n">
        <f aca="false">CHOOSE(F$3,A293+24,A292)</f>
        <v>45536</v>
      </c>
      <c r="W292" s="37" t="n">
        <f aca="false">V292-C$3</f>
        <v>8606</v>
      </c>
      <c r="X292" s="105" t="n">
        <f aca="false">VLOOKUP($A292,[1]!Table,MATCH(X$4,[1]!Curves,0))</f>
        <v>0.064293345769961</v>
      </c>
      <c r="Y292" s="106" t="n">
        <f aca="false">1/(1+CHOOSE(F$3,(X293+($K$3/10000))/2,(X292+($K$3/10000))/2))^(2*W292/365.25)</f>
        <v>0.22513914355427</v>
      </c>
      <c r="Z292" s="37" t="n">
        <f aca="false">IF(AND(mthbeg&lt;=A292,mthend&gt;=A292),1,0)</f>
        <v>0</v>
      </c>
      <c r="AA292" s="37" t="n">
        <f aca="false">U292*Z292</f>
        <v>0</v>
      </c>
      <c r="AC292" s="90" t="n">
        <f aca="false">F292*G292</f>
        <v>0</v>
      </c>
      <c r="AD292" s="90" t="n">
        <f aca="false">$F292*H292</f>
        <v>0</v>
      </c>
      <c r="AE292" s="90" t="n">
        <f aca="false">$F292*I292</f>
        <v>0</v>
      </c>
      <c r="AF292" s="90" t="e">
        <f aca="false">$F292*J292</f>
        <v>#VALUE!</v>
      </c>
      <c r="AG292" s="90" t="e">
        <f aca="false">$F292*K292</f>
        <v>#VALUE!</v>
      </c>
      <c r="AH292" s="90" t="n">
        <f aca="false">$F292*L292</f>
        <v>0</v>
      </c>
      <c r="AI292" s="90" t="e">
        <f aca="false">$F292*M292</f>
        <v>#VALUE!</v>
      </c>
      <c r="AJ292" s="90" t="e">
        <f aca="false">$F292*N292</f>
        <v>#VALUE!</v>
      </c>
      <c r="AK292" s="90" t="n">
        <f aca="false">F292*O292</f>
        <v>0</v>
      </c>
      <c r="AL292" s="94"/>
      <c r="AM292" s="90" t="n">
        <f aca="false">-CHOOSE($G$3,AC292-AE292,AE292-AC292)</f>
        <v>-0</v>
      </c>
      <c r="AN292" s="90" t="e">
        <f aca="false">-CHOOSE($G$3,AF292-AH292,AH292-AF292)</f>
        <v>#VALUE!</v>
      </c>
      <c r="AO292" s="90" t="e">
        <f aca="false">-CHOOSE($G$3,AI292-AL292,AK292-AI292)</f>
        <v>#VALUE!</v>
      </c>
      <c r="AP292" s="107" t="e">
        <f aca="false">SUM(AM292:AO292)</f>
        <v>#VALUE!</v>
      </c>
      <c r="AR292" s="90" t="n">
        <f aca="false">-CHOOSE($G$3,AD292-AC292,AC292-AD292)</f>
        <v>-0</v>
      </c>
      <c r="AS292" s="90" t="e">
        <f aca="false">-CHOOSE($G$3,AG292-AF292,AF292-AG292)</f>
        <v>#VALUE!</v>
      </c>
      <c r="AT292" s="90" t="e">
        <f aca="false">-CHOOSE($G$3,AJ292-AI292,AI292-AJ292:AJ293)</f>
        <v>#VALUE!</v>
      </c>
      <c r="AU292" s="107" t="e">
        <f aca="false">AR292+AS292+AT292</f>
        <v>#VALUE!</v>
      </c>
      <c r="AV292" s="107"/>
      <c r="AW292" s="91" t="e">
        <f aca="false">AU292+AP292</f>
        <v>#VALUE!</v>
      </c>
      <c r="AY292" s="91" t="n">
        <f aca="false">AK292+AH292+AE292</f>
        <v>0</v>
      </c>
      <c r="AZ292" s="113"/>
      <c r="BA292" s="118" t="e">
        <f aca="false">'EO9904.1'!AW292</f>
        <v>#VALUE!</v>
      </c>
      <c r="BB292" s="118" t="e">
        <f aca="false">AW292-BA292</f>
        <v>#VALUE!</v>
      </c>
      <c r="BC292" s="108"/>
      <c r="BD292" s="138" t="n">
        <f aca="false">A292</f>
        <v>45536</v>
      </c>
      <c r="BE292" s="119" t="n">
        <f aca="false">MONTH(BD292)</f>
        <v>9</v>
      </c>
      <c r="BF292" s="139" t="n">
        <f aca="false">VLOOKUP($BE$10:$BE$369,$BS$7:$BU$18,2)</f>
        <v>998.16</v>
      </c>
      <c r="BG292" s="140" t="n">
        <f aca="false">VLOOKUP($BE$10:$BE$369,$BS$7:$BU$18,3)</f>
        <v>10141.4155</v>
      </c>
      <c r="BH292" s="141" t="n">
        <f aca="false">BF292/BG292</f>
        <v>0.0984241302409905</v>
      </c>
      <c r="BI292" s="36" t="n">
        <f aca="false">BI280</f>
        <v>0.1009</v>
      </c>
      <c r="BJ292" s="36" t="n">
        <f aca="false">BH292/BI292</f>
        <v>0.975462143121809</v>
      </c>
      <c r="BK292" s="31" t="n">
        <v>2.115</v>
      </c>
      <c r="BL292" s="142" t="n">
        <f aca="false">MAX((BJ292*BK292),BK292)</f>
        <v>2.115</v>
      </c>
    </row>
    <row r="293" customFormat="false" ht="12" hidden="false" customHeight="true" outlineLevel="0" collapsed="false">
      <c r="A293" s="25" t="n">
        <f aca="false">EDATE(A292,1)</f>
        <v>45566</v>
      </c>
      <c r="B293" s="114" t="n">
        <f aca="false">'EO9904.1 floor'!B293</f>
        <v>0</v>
      </c>
      <c r="C293" s="110"/>
      <c r="D293" s="97" t="n">
        <f aca="false">B293+C293</f>
        <v>0</v>
      </c>
      <c r="E293" s="86" t="n">
        <f aca="false">IF(Z293=0,0,IF(AND(Z293=1,$H$3=1),D293*U293,IF($H$3=2,D293,"N/A")))</f>
        <v>0</v>
      </c>
      <c r="F293" s="86" t="n">
        <f aca="false">E293*Y293</f>
        <v>0</v>
      </c>
      <c r="G293" s="98" t="n">
        <f aca="false">VLOOKUP($A293,[1]!Table,MATCH(G$4,[1]!Curves,0))</f>
        <v>6.093</v>
      </c>
      <c r="H293" s="115" t="n">
        <f aca="false">G293</f>
        <v>6.093</v>
      </c>
      <c r="I293" s="116" t="n">
        <f aca="false">BL293</f>
        <v>2.115</v>
      </c>
      <c r="J293" s="98" t="str">
        <f aca="false">VLOOKUP($A293,[1]!Table,MATCH(J$4,[1]!Curves,0))</f>
        <v/>
      </c>
      <c r="K293" s="115" t="str">
        <f aca="false">J293</f>
        <v/>
      </c>
      <c r="L293" s="103" t="n">
        <f aca="false">L292</f>
        <v>0</v>
      </c>
      <c r="M293" s="98" t="str">
        <f aca="false">VLOOKUP($A293,[1]!Table,MATCH(M$4,[1]!Curves,0))</f>
        <v/>
      </c>
      <c r="N293" s="115" t="str">
        <f aca="false">M293</f>
        <v/>
      </c>
      <c r="O293" s="103" t="n">
        <f aca="false">O292</f>
        <v>0</v>
      </c>
      <c r="P293" s="102"/>
      <c r="Q293" s="103" t="e">
        <f aca="false">M293+J293+G293</f>
        <v>#VALUE!</v>
      </c>
      <c r="R293" s="103" t="e">
        <f aca="false">N293+K293+H293</f>
        <v>#VALUE!</v>
      </c>
      <c r="S293" s="103" t="n">
        <f aca="false">O293+L293+I293</f>
        <v>2.115</v>
      </c>
      <c r="T293" s="102"/>
      <c r="U293" s="37" t="n">
        <f aca="false">A294-A293</f>
        <v>31</v>
      </c>
      <c r="V293" s="104" t="n">
        <f aca="false">CHOOSE(F$3,A294+24,A293)</f>
        <v>45566</v>
      </c>
      <c r="W293" s="37" t="n">
        <f aca="false">V293-C$3</f>
        <v>8636</v>
      </c>
      <c r="X293" s="105" t="n">
        <f aca="false">VLOOKUP($A293,[1]!Table,MATCH(X$4,[1]!Curves,0))</f>
        <v>0.064292132412478</v>
      </c>
      <c r="Y293" s="106" t="n">
        <f aca="false">1/(1+CHOOSE(F$3,(X294+($K$3/10000))/2,(X293+($K$3/10000))/2))^(2*W293/365.25)</f>
        <v>0.223978207168811</v>
      </c>
      <c r="Z293" s="37" t="n">
        <f aca="false">IF(AND(mthbeg&lt;=A293,mthend&gt;=A293),1,0)</f>
        <v>0</v>
      </c>
      <c r="AA293" s="37" t="n">
        <f aca="false">U293*Z293</f>
        <v>0</v>
      </c>
      <c r="AC293" s="90" t="n">
        <f aca="false">F293*G293</f>
        <v>0</v>
      </c>
      <c r="AD293" s="90" t="n">
        <f aca="false">$F293*H293</f>
        <v>0</v>
      </c>
      <c r="AE293" s="90" t="n">
        <f aca="false">$F293*I293</f>
        <v>0</v>
      </c>
      <c r="AF293" s="90" t="e">
        <f aca="false">$F293*J293</f>
        <v>#VALUE!</v>
      </c>
      <c r="AG293" s="90" t="e">
        <f aca="false">$F293*K293</f>
        <v>#VALUE!</v>
      </c>
      <c r="AH293" s="90" t="n">
        <f aca="false">$F293*L293</f>
        <v>0</v>
      </c>
      <c r="AI293" s="90" t="e">
        <f aca="false">$F293*M293</f>
        <v>#VALUE!</v>
      </c>
      <c r="AJ293" s="90" t="e">
        <f aca="false">$F293*N293</f>
        <v>#VALUE!</v>
      </c>
      <c r="AK293" s="90" t="n">
        <f aca="false">F293*O293</f>
        <v>0</v>
      </c>
      <c r="AL293" s="94"/>
      <c r="AM293" s="90" t="n">
        <f aca="false">-CHOOSE($G$3,AC293-AE293,AE293-AC293)</f>
        <v>-0</v>
      </c>
      <c r="AN293" s="90" t="e">
        <f aca="false">-CHOOSE($G$3,AF293-AH293,AH293-AF293)</f>
        <v>#VALUE!</v>
      </c>
      <c r="AO293" s="90" t="e">
        <f aca="false">-CHOOSE($G$3,AI293-AL293,AK293-AI293)</f>
        <v>#VALUE!</v>
      </c>
      <c r="AP293" s="107" t="e">
        <f aca="false">SUM(AM293:AO293)</f>
        <v>#VALUE!</v>
      </c>
      <c r="AR293" s="90" t="n">
        <f aca="false">-CHOOSE($G$3,AD293-AC293,AC293-AD293)</f>
        <v>-0</v>
      </c>
      <c r="AS293" s="90" t="e">
        <f aca="false">-CHOOSE($G$3,AG293-AF293,AF293-AG293)</f>
        <v>#VALUE!</v>
      </c>
      <c r="AT293" s="90" t="e">
        <f aca="false">-CHOOSE($G$3,AJ293-AI293,AI293-AJ293:AJ294)</f>
        <v>#VALUE!</v>
      </c>
      <c r="AU293" s="107" t="e">
        <f aca="false">AR293+AS293+AT293</f>
        <v>#VALUE!</v>
      </c>
      <c r="AV293" s="107"/>
      <c r="AW293" s="91" t="e">
        <f aca="false">AU293+AP293</f>
        <v>#VALUE!</v>
      </c>
      <c r="AY293" s="91" t="n">
        <f aca="false">AK293+AH293+AE293</f>
        <v>0</v>
      </c>
      <c r="AZ293" s="113"/>
      <c r="BA293" s="118" t="e">
        <f aca="false">'EO9904.1'!AW293</f>
        <v>#VALUE!</v>
      </c>
      <c r="BB293" s="118" t="e">
        <f aca="false">AW293-BA293</f>
        <v>#VALUE!</v>
      </c>
      <c r="BC293" s="108"/>
      <c r="BD293" s="138" t="n">
        <f aca="false">A293</f>
        <v>45566</v>
      </c>
      <c r="BE293" s="119" t="n">
        <f aca="false">MONTH(BD293)</f>
        <v>10</v>
      </c>
      <c r="BF293" s="139" t="n">
        <f aca="false">VLOOKUP($BE$10:$BE$369,$BS$7:$BU$18,2)</f>
        <v>697.9385</v>
      </c>
      <c r="BG293" s="140" t="n">
        <f aca="false">VLOOKUP($BE$10:$BE$369,$BS$7:$BU$18,3)</f>
        <v>9529.3095</v>
      </c>
      <c r="BH293" s="141" t="n">
        <f aca="false">BF293/BG293</f>
        <v>0.0732412458636169</v>
      </c>
      <c r="BI293" s="36" t="n">
        <f aca="false">BI281</f>
        <v>0.1035</v>
      </c>
      <c r="BJ293" s="36" t="n">
        <f aca="false">BH293/BI293</f>
        <v>0.707644887571178</v>
      </c>
      <c r="BK293" s="31" t="n">
        <v>2.115</v>
      </c>
      <c r="BL293" s="142" t="n">
        <f aca="false">MAX((BJ293*BK293),BK293)</f>
        <v>2.115</v>
      </c>
    </row>
    <row r="294" customFormat="false" ht="12" hidden="false" customHeight="true" outlineLevel="0" collapsed="false">
      <c r="A294" s="25" t="n">
        <f aca="false">EDATE(A293,1)</f>
        <v>45597</v>
      </c>
      <c r="B294" s="114" t="n">
        <f aca="false">'EO9904.1 floor'!B294</f>
        <v>0</v>
      </c>
      <c r="C294" s="110"/>
      <c r="D294" s="97" t="n">
        <f aca="false">B294+C294</f>
        <v>0</v>
      </c>
      <c r="E294" s="86" t="n">
        <f aca="false">IF(Z294=0,0,IF(AND(Z294=1,$H$3=1),D294*U294,IF($H$3=2,D294,"N/A")))</f>
        <v>0</v>
      </c>
      <c r="F294" s="86" t="n">
        <f aca="false">E294*Y294</f>
        <v>0</v>
      </c>
      <c r="G294" s="98" t="n">
        <f aca="false">VLOOKUP($A294,[1]!Table,MATCH(G$4,[1]!Curves,0))</f>
        <v>6.233</v>
      </c>
      <c r="H294" s="115" t="n">
        <f aca="false">G294</f>
        <v>6.233</v>
      </c>
      <c r="I294" s="116" t="n">
        <f aca="false">BL294</f>
        <v>2.115</v>
      </c>
      <c r="J294" s="98" t="str">
        <f aca="false">VLOOKUP($A294,[1]!Table,MATCH(J$4,[1]!Curves,0))</f>
        <v/>
      </c>
      <c r="K294" s="115" t="str">
        <f aca="false">J294</f>
        <v/>
      </c>
      <c r="L294" s="103" t="n">
        <f aca="false">L293</f>
        <v>0</v>
      </c>
      <c r="M294" s="98" t="str">
        <f aca="false">VLOOKUP($A294,[1]!Table,MATCH(M$4,[1]!Curves,0))</f>
        <v/>
      </c>
      <c r="N294" s="115" t="str">
        <f aca="false">M294</f>
        <v/>
      </c>
      <c r="O294" s="103" t="n">
        <f aca="false">O293</f>
        <v>0</v>
      </c>
      <c r="P294" s="102"/>
      <c r="Q294" s="103" t="e">
        <f aca="false">M294+J294+G294</f>
        <v>#VALUE!</v>
      </c>
      <c r="R294" s="103" t="e">
        <f aca="false">N294+K294+H294</f>
        <v>#VALUE!</v>
      </c>
      <c r="S294" s="103" t="n">
        <f aca="false">O294+L294+I294</f>
        <v>2.115</v>
      </c>
      <c r="T294" s="102"/>
      <c r="U294" s="37" t="n">
        <f aca="false">A295-A294</f>
        <v>30</v>
      </c>
      <c r="V294" s="104" t="n">
        <f aca="false">CHOOSE(F$3,A295+24,A294)</f>
        <v>45597</v>
      </c>
      <c r="W294" s="37" t="n">
        <f aca="false">V294-C$3</f>
        <v>8667</v>
      </c>
      <c r="X294" s="105" t="n">
        <f aca="false">VLOOKUP($A294,[1]!Table,MATCH(X$4,[1]!Curves,0))</f>
        <v>0.064290878609746</v>
      </c>
      <c r="Y294" s="106" t="n">
        <f aca="false">1/(1+CHOOSE(F$3,(X295+($K$3/10000))/2,(X294+($K$3/10000))/2))^(2*W294/365.25)</f>
        <v>0.222784906791553</v>
      </c>
      <c r="Z294" s="37" t="n">
        <f aca="false">IF(AND(mthbeg&lt;=A294,mthend&gt;=A294),1,0)</f>
        <v>0</v>
      </c>
      <c r="AA294" s="37" t="n">
        <f aca="false">U294*Z294</f>
        <v>0</v>
      </c>
      <c r="AC294" s="90" t="n">
        <f aca="false">F294*G294</f>
        <v>0</v>
      </c>
      <c r="AD294" s="90" t="n">
        <f aca="false">$F294*H294</f>
        <v>0</v>
      </c>
      <c r="AE294" s="90" t="n">
        <f aca="false">$F294*I294</f>
        <v>0</v>
      </c>
      <c r="AF294" s="90" t="e">
        <f aca="false">$F294*J294</f>
        <v>#VALUE!</v>
      </c>
      <c r="AG294" s="90" t="e">
        <f aca="false">$F294*K294</f>
        <v>#VALUE!</v>
      </c>
      <c r="AH294" s="90" t="n">
        <f aca="false">$F294*L294</f>
        <v>0</v>
      </c>
      <c r="AI294" s="90" t="e">
        <f aca="false">$F294*M294</f>
        <v>#VALUE!</v>
      </c>
      <c r="AJ294" s="90" t="e">
        <f aca="false">$F294*N294</f>
        <v>#VALUE!</v>
      </c>
      <c r="AK294" s="90" t="n">
        <f aca="false">F294*O294</f>
        <v>0</v>
      </c>
      <c r="AL294" s="94"/>
      <c r="AM294" s="90" t="n">
        <f aca="false">-CHOOSE($G$3,AC294-AE294,AE294-AC294)</f>
        <v>-0</v>
      </c>
      <c r="AN294" s="90" t="e">
        <f aca="false">-CHOOSE($G$3,AF294-AH294,AH294-AF294)</f>
        <v>#VALUE!</v>
      </c>
      <c r="AO294" s="90" t="e">
        <f aca="false">-CHOOSE($G$3,AI294-AL294,AK294-AI294)</f>
        <v>#VALUE!</v>
      </c>
      <c r="AP294" s="107" t="e">
        <f aca="false">SUM(AM294:AO294)</f>
        <v>#VALUE!</v>
      </c>
      <c r="AR294" s="90" t="n">
        <f aca="false">-CHOOSE($G$3,AD294-AC294,AC294-AD294)</f>
        <v>-0</v>
      </c>
      <c r="AS294" s="90" t="e">
        <f aca="false">-CHOOSE($G$3,AG294-AF294,AF294-AG294)</f>
        <v>#VALUE!</v>
      </c>
      <c r="AT294" s="90" t="e">
        <f aca="false">-CHOOSE($G$3,AJ294-AI294,AI294-AJ294:AJ295)</f>
        <v>#VALUE!</v>
      </c>
      <c r="AU294" s="107" t="e">
        <f aca="false">AR294+AS294+AT294</f>
        <v>#VALUE!</v>
      </c>
      <c r="AV294" s="107"/>
      <c r="AW294" s="91" t="e">
        <f aca="false">AU294+AP294</f>
        <v>#VALUE!</v>
      </c>
      <c r="AY294" s="91" t="n">
        <f aca="false">AK294+AH294+AE294</f>
        <v>0</v>
      </c>
      <c r="AZ294" s="113"/>
      <c r="BA294" s="118" t="e">
        <f aca="false">'EO9904.1'!AW294</f>
        <v>#VALUE!</v>
      </c>
      <c r="BB294" s="118" t="e">
        <f aca="false">AW294-BA294</f>
        <v>#VALUE!</v>
      </c>
      <c r="BC294" s="108"/>
      <c r="BD294" s="138" t="n">
        <f aca="false">A294</f>
        <v>45597</v>
      </c>
      <c r="BE294" s="119" t="n">
        <f aca="false">MONTH(BD294)</f>
        <v>11</v>
      </c>
      <c r="BF294" s="139" t="n">
        <f aca="false">VLOOKUP($BE$10:$BE$369,$BS$7:$BU$18,2)</f>
        <v>632.9505</v>
      </c>
      <c r="BG294" s="140" t="n">
        <f aca="false">VLOOKUP($BE$10:$BE$369,$BS$7:$BU$18,3)</f>
        <v>8729.326</v>
      </c>
      <c r="BH294" s="141" t="n">
        <f aca="false">BF294/BG294</f>
        <v>0.0725085189853146</v>
      </c>
      <c r="BI294" s="36" t="n">
        <f aca="false">BI282</f>
        <v>0.0778</v>
      </c>
      <c r="BJ294" s="36" t="n">
        <f aca="false">BH294/BI294</f>
        <v>0.931986105209699</v>
      </c>
      <c r="BK294" s="31" t="n">
        <v>2.115</v>
      </c>
      <c r="BL294" s="142" t="n">
        <f aca="false">MAX((BJ294*BK294),BK294)</f>
        <v>2.115</v>
      </c>
    </row>
    <row r="295" customFormat="false" ht="12" hidden="false" customHeight="true" outlineLevel="0" collapsed="false">
      <c r="A295" s="25" t="n">
        <f aca="false">EDATE(A294,1)</f>
        <v>45627</v>
      </c>
      <c r="B295" s="114" t="n">
        <f aca="false">'EO9904.1 floor'!B295</f>
        <v>0</v>
      </c>
      <c r="C295" s="110"/>
      <c r="D295" s="97" t="n">
        <f aca="false">B295+C295</f>
        <v>0</v>
      </c>
      <c r="E295" s="86" t="n">
        <f aca="false">IF(Z295=0,0,IF(AND(Z295=1,$H$3=1),D295*U295,IF($H$3=2,D295,"N/A")))</f>
        <v>0</v>
      </c>
      <c r="F295" s="86" t="n">
        <f aca="false">E295*Y295</f>
        <v>0</v>
      </c>
      <c r="G295" s="98" t="n">
        <f aca="false">VLOOKUP($A295,[1]!Table,MATCH(G$4,[1]!Curves,0))</f>
        <v>6.373</v>
      </c>
      <c r="H295" s="115" t="n">
        <f aca="false">G295</f>
        <v>6.373</v>
      </c>
      <c r="I295" s="116" t="n">
        <f aca="false">BL295</f>
        <v>2.115</v>
      </c>
      <c r="J295" s="98" t="str">
        <f aca="false">VLOOKUP($A295,[1]!Table,MATCH(J$4,[1]!Curves,0))</f>
        <v/>
      </c>
      <c r="K295" s="115" t="str">
        <f aca="false">J295</f>
        <v/>
      </c>
      <c r="L295" s="103" t="n">
        <f aca="false">L294</f>
        <v>0</v>
      </c>
      <c r="M295" s="98" t="str">
        <f aca="false">VLOOKUP($A295,[1]!Table,MATCH(M$4,[1]!Curves,0))</f>
        <v/>
      </c>
      <c r="N295" s="115" t="str">
        <f aca="false">M295</f>
        <v/>
      </c>
      <c r="O295" s="103" t="n">
        <f aca="false">O294</f>
        <v>0</v>
      </c>
      <c r="P295" s="102"/>
      <c r="Q295" s="103" t="e">
        <f aca="false">M295+J295+G295</f>
        <v>#VALUE!</v>
      </c>
      <c r="R295" s="103" t="e">
        <f aca="false">N295+K295+H295</f>
        <v>#VALUE!</v>
      </c>
      <c r="S295" s="103" t="n">
        <f aca="false">O295+L295+I295</f>
        <v>2.115</v>
      </c>
      <c r="T295" s="102"/>
      <c r="U295" s="37" t="n">
        <f aca="false">A296-A295</f>
        <v>31</v>
      </c>
      <c r="V295" s="104" t="n">
        <f aca="false">CHOOSE(F$3,A296+24,A295)</f>
        <v>45627</v>
      </c>
      <c r="W295" s="37" t="n">
        <f aca="false">V295-C$3</f>
        <v>8697</v>
      </c>
      <c r="X295" s="105" t="n">
        <f aca="false">VLOOKUP($A295,[1]!Table,MATCH(X$4,[1]!Curves,0))</f>
        <v>0.064289665252264</v>
      </c>
      <c r="Y295" s="106" t="n">
        <f aca="false">1/(1+CHOOSE(F$3,(X296+($K$3/10000))/2,(X295+($K$3/10000))/2))^(2*W295/365.25)</f>
        <v>0.221636197129959</v>
      </c>
      <c r="Z295" s="37" t="n">
        <f aca="false">IF(AND(mthbeg&lt;=A295,mthend&gt;=A295),1,0)</f>
        <v>0</v>
      </c>
      <c r="AA295" s="37" t="n">
        <f aca="false">U295*Z295</f>
        <v>0</v>
      </c>
      <c r="AC295" s="90" t="n">
        <f aca="false">F295*G295</f>
        <v>0</v>
      </c>
      <c r="AD295" s="90" t="n">
        <f aca="false">$F295*H295</f>
        <v>0</v>
      </c>
      <c r="AE295" s="90" t="n">
        <f aca="false">$F295*I295</f>
        <v>0</v>
      </c>
      <c r="AF295" s="90" t="e">
        <f aca="false">$F295*J295</f>
        <v>#VALUE!</v>
      </c>
      <c r="AG295" s="90" t="e">
        <f aca="false">$F295*K295</f>
        <v>#VALUE!</v>
      </c>
      <c r="AH295" s="90" t="n">
        <f aca="false">$F295*L295</f>
        <v>0</v>
      </c>
      <c r="AI295" s="90" t="e">
        <f aca="false">$F295*M295</f>
        <v>#VALUE!</v>
      </c>
      <c r="AJ295" s="90" t="e">
        <f aca="false">$F295*N295</f>
        <v>#VALUE!</v>
      </c>
      <c r="AK295" s="90" t="n">
        <f aca="false">F295*O295</f>
        <v>0</v>
      </c>
      <c r="AL295" s="94"/>
      <c r="AM295" s="90" t="n">
        <f aca="false">-CHOOSE($G$3,AC295-AE295,AE295-AC295)</f>
        <v>-0</v>
      </c>
      <c r="AN295" s="90" t="e">
        <f aca="false">-CHOOSE($G$3,AF295-AH295,AH295-AF295)</f>
        <v>#VALUE!</v>
      </c>
      <c r="AO295" s="90" t="e">
        <f aca="false">-CHOOSE($G$3,AI295-AL295,AK295-AI295)</f>
        <v>#VALUE!</v>
      </c>
      <c r="AP295" s="107" t="e">
        <f aca="false">SUM(AM295:AO295)</f>
        <v>#VALUE!</v>
      </c>
      <c r="AR295" s="90" t="n">
        <f aca="false">-CHOOSE($G$3,AD295-AC295,AC295-AD295)</f>
        <v>-0</v>
      </c>
      <c r="AS295" s="90" t="e">
        <f aca="false">-CHOOSE($G$3,AG295-AF295,AF295-AG295)</f>
        <v>#VALUE!</v>
      </c>
      <c r="AT295" s="90" t="e">
        <f aca="false">-CHOOSE($G$3,AJ295-AI295,AI295-AJ295:AJ296)</f>
        <v>#VALUE!</v>
      </c>
      <c r="AU295" s="107" t="e">
        <f aca="false">AR295+AS295+AT295</f>
        <v>#VALUE!</v>
      </c>
      <c r="AV295" s="107"/>
      <c r="AW295" s="91" t="e">
        <f aca="false">AU295+AP295</f>
        <v>#VALUE!</v>
      </c>
      <c r="AY295" s="91" t="n">
        <f aca="false">AK295+AH295+AE295</f>
        <v>0</v>
      </c>
      <c r="AZ295" s="113"/>
      <c r="BA295" s="118" t="e">
        <f aca="false">'EO9904.1'!AW295</f>
        <v>#VALUE!</v>
      </c>
      <c r="BB295" s="118" t="e">
        <f aca="false">AW295-BA295</f>
        <v>#VALUE!</v>
      </c>
      <c r="BC295" s="108"/>
      <c r="BD295" s="138" t="n">
        <f aca="false">A295</f>
        <v>45627</v>
      </c>
      <c r="BE295" s="119" t="n">
        <f aca="false">MONTH(BD295)</f>
        <v>12</v>
      </c>
      <c r="BF295" s="139" t="n">
        <f aca="false">VLOOKUP($BE$10:$BE$369,$BS$7:$BU$18,2)</f>
        <v>668.964</v>
      </c>
      <c r="BG295" s="140" t="n">
        <f aca="false">VLOOKUP($BE$10:$BE$369,$BS$7:$BU$18,3)</f>
        <v>9251.2415</v>
      </c>
      <c r="BH295" s="141" t="n">
        <f aca="false">BF295/BG295</f>
        <v>0.0723107271602411</v>
      </c>
      <c r="BI295" s="36" t="n">
        <f aca="false">BI283</f>
        <v>0.0779</v>
      </c>
      <c r="BJ295" s="36" t="n">
        <f aca="false">BH295/BI295</f>
        <v>0.928250669579475</v>
      </c>
      <c r="BK295" s="31" t="n">
        <v>2.115</v>
      </c>
      <c r="BL295" s="142" t="n">
        <f aca="false">MAX((BJ295*BK295),BK295)</f>
        <v>2.115</v>
      </c>
    </row>
    <row r="296" customFormat="false" ht="12" hidden="false" customHeight="true" outlineLevel="0" collapsed="false">
      <c r="A296" s="25" t="n">
        <f aca="false">EDATE(A295,1)</f>
        <v>45658</v>
      </c>
      <c r="B296" s="114" t="n">
        <f aca="false">'EO9904.1 floor'!B296</f>
        <v>0</v>
      </c>
      <c r="C296" s="110"/>
      <c r="D296" s="97" t="n">
        <f aca="false">B296+C296</f>
        <v>0</v>
      </c>
      <c r="E296" s="86" t="n">
        <f aca="false">IF(Z296=0,0,IF(AND(Z296=1,$H$3=1),D296*U296,IF($H$3=2,D296,"N/A")))</f>
        <v>0</v>
      </c>
      <c r="F296" s="86" t="n">
        <f aca="false">E296*Y296</f>
        <v>0</v>
      </c>
      <c r="G296" s="98" t="str">
        <f aca="false">VLOOKUP($A296,[1]!Table,MATCH(G$4,[1]!Curves,0))</f>
        <v/>
      </c>
      <c r="H296" s="115" t="str">
        <f aca="false">G296</f>
        <v/>
      </c>
      <c r="I296" s="116" t="n">
        <f aca="false">BL296</f>
        <v>2.115</v>
      </c>
      <c r="J296" s="98" t="str">
        <f aca="false">VLOOKUP($A296,[1]!Table,MATCH(J$4,[1]!Curves,0))</f>
        <v/>
      </c>
      <c r="K296" s="115" t="str">
        <f aca="false">J296</f>
        <v/>
      </c>
      <c r="L296" s="103" t="n">
        <f aca="false">L295</f>
        <v>0</v>
      </c>
      <c r="M296" s="98" t="str">
        <f aca="false">VLOOKUP($A296,[1]!Table,MATCH(M$4,[1]!Curves,0))</f>
        <v/>
      </c>
      <c r="N296" s="115" t="str">
        <f aca="false">M296</f>
        <v/>
      </c>
      <c r="O296" s="103" t="n">
        <f aca="false">O295</f>
        <v>0</v>
      </c>
      <c r="P296" s="102"/>
      <c r="Q296" s="103" t="e">
        <f aca="false">M296+J296+G296</f>
        <v>#VALUE!</v>
      </c>
      <c r="R296" s="103" t="e">
        <f aca="false">N296+K296+H296</f>
        <v>#VALUE!</v>
      </c>
      <c r="S296" s="103" t="n">
        <f aca="false">O296+L296+I296</f>
        <v>2.115</v>
      </c>
      <c r="T296" s="102"/>
      <c r="U296" s="37" t="n">
        <f aca="false">A297-A296</f>
        <v>31</v>
      </c>
      <c r="V296" s="104" t="n">
        <f aca="false">CHOOSE(F$3,A297+24,A296)</f>
        <v>45658</v>
      </c>
      <c r="W296" s="37" t="n">
        <f aca="false">V296-C$3</f>
        <v>8728</v>
      </c>
      <c r="X296" s="105" t="n">
        <f aca="false">VLOOKUP($A296,[1]!Table,MATCH(X$4,[1]!Curves,0))</f>
        <v>0.064288411449532</v>
      </c>
      <c r="Y296" s="106" t="n">
        <f aca="false">1/(1+CHOOSE(F$3,(X297+($K$3/10000))/2,(X296+($K$3/10000))/2))^(2*W296/365.25)</f>
        <v>0.220455463859042</v>
      </c>
      <c r="Z296" s="37" t="n">
        <f aca="false">IF(AND(mthbeg&lt;=A296,mthend&gt;=A296),1,0)</f>
        <v>0</v>
      </c>
      <c r="AA296" s="37" t="n">
        <f aca="false">U296*Z296</f>
        <v>0</v>
      </c>
      <c r="AC296" s="90" t="e">
        <f aca="false">F296*G296</f>
        <v>#VALUE!</v>
      </c>
      <c r="AD296" s="90" t="e">
        <f aca="false">$F296*H296</f>
        <v>#VALUE!</v>
      </c>
      <c r="AE296" s="90" t="n">
        <f aca="false">$F296*I296</f>
        <v>0</v>
      </c>
      <c r="AF296" s="90" t="e">
        <f aca="false">$F296*J296</f>
        <v>#VALUE!</v>
      </c>
      <c r="AG296" s="90" t="e">
        <f aca="false">$F296*K296</f>
        <v>#VALUE!</v>
      </c>
      <c r="AH296" s="90" t="n">
        <f aca="false">$F296*L296</f>
        <v>0</v>
      </c>
      <c r="AI296" s="90" t="e">
        <f aca="false">$F296*M296</f>
        <v>#VALUE!</v>
      </c>
      <c r="AJ296" s="90" t="e">
        <f aca="false">$F296*N296</f>
        <v>#VALUE!</v>
      </c>
      <c r="AK296" s="90" t="n">
        <f aca="false">F296*O296</f>
        <v>0</v>
      </c>
      <c r="AL296" s="94"/>
      <c r="AM296" s="90" t="e">
        <f aca="false">-CHOOSE($G$3,AC296-AE296,AE296-AC296)</f>
        <v>#VALUE!</v>
      </c>
      <c r="AN296" s="90" t="e">
        <f aca="false">-CHOOSE($G$3,AF296-AH296,AH296-AF296)</f>
        <v>#VALUE!</v>
      </c>
      <c r="AO296" s="90" t="e">
        <f aca="false">-CHOOSE($G$3,AI296-AL296,AK296-AI296)</f>
        <v>#VALUE!</v>
      </c>
      <c r="AP296" s="107" t="e">
        <f aca="false">SUM(AM296:AO296)</f>
        <v>#VALUE!</v>
      </c>
      <c r="AR296" s="90" t="e">
        <f aca="false">-CHOOSE($G$3,AD296-AC296,AC296-AD296)</f>
        <v>#VALUE!</v>
      </c>
      <c r="AS296" s="90" t="e">
        <f aca="false">-CHOOSE($G$3,AG296-AF296,AF296-AG296)</f>
        <v>#VALUE!</v>
      </c>
      <c r="AT296" s="90" t="e">
        <f aca="false">-CHOOSE($G$3,AJ296-AI296,AI296-AJ296:AJ297)</f>
        <v>#VALUE!</v>
      </c>
      <c r="AU296" s="107" t="e">
        <f aca="false">AR296+AS296+AT296</f>
        <v>#VALUE!</v>
      </c>
      <c r="AV296" s="107"/>
      <c r="AW296" s="91" t="e">
        <f aca="false">AU296+AP296</f>
        <v>#VALUE!</v>
      </c>
      <c r="AY296" s="91" t="n">
        <f aca="false">AK296+AH296+AE296</f>
        <v>0</v>
      </c>
      <c r="AZ296" s="113"/>
      <c r="BA296" s="118" t="e">
        <f aca="false">'EO9904.1'!AW296</f>
        <v>#VALUE!</v>
      </c>
      <c r="BB296" s="118" t="e">
        <f aca="false">AW296-BA296</f>
        <v>#VALUE!</v>
      </c>
      <c r="BC296" s="108"/>
      <c r="BD296" s="138" t="n">
        <f aca="false">A296</f>
        <v>45658</v>
      </c>
      <c r="BE296" s="119" t="n">
        <f aca="false">MONTH(BD296)</f>
        <v>1</v>
      </c>
      <c r="BF296" s="139" t="n">
        <f aca="false">VLOOKUP($BE$10:$BE$369,$BS$7:$BU$18,2)</f>
        <v>682.4905</v>
      </c>
      <c r="BG296" s="140" t="n">
        <f aca="false">VLOOKUP($BE$10:$BE$369,$BS$7:$BU$18,3)</f>
        <v>9457.078</v>
      </c>
      <c r="BH296" s="141" t="n">
        <f aca="false">BF296/BG296</f>
        <v>0.0721671641071375</v>
      </c>
      <c r="BI296" s="36" t="n">
        <f aca="false">BI284</f>
        <v>0.0779</v>
      </c>
      <c r="BJ296" s="36" t="n">
        <f aca="false">BH296/BI296</f>
        <v>0.926407754905488</v>
      </c>
      <c r="BK296" s="31" t="n">
        <v>2.115</v>
      </c>
      <c r="BL296" s="142" t="n">
        <f aca="false">MAX((BJ296*BK296),BK296)</f>
        <v>2.115</v>
      </c>
    </row>
    <row r="297" customFormat="false" ht="12" hidden="false" customHeight="true" outlineLevel="0" collapsed="false">
      <c r="A297" s="25" t="n">
        <f aca="false">EDATE(A296,1)</f>
        <v>45689</v>
      </c>
      <c r="B297" s="114" t="n">
        <f aca="false">'EO9904.1 floor'!B297</f>
        <v>0</v>
      </c>
      <c r="C297" s="110"/>
      <c r="D297" s="97" t="n">
        <f aca="false">B297+C297</f>
        <v>0</v>
      </c>
      <c r="E297" s="86" t="n">
        <f aca="false">IF(Z297=0,0,IF(AND(Z297=1,$H$3=1),D297*U297,IF($H$3=2,D297,"N/A")))</f>
        <v>0</v>
      </c>
      <c r="F297" s="86" t="n">
        <f aca="false">E297*Y297</f>
        <v>0</v>
      </c>
      <c r="G297" s="98" t="str">
        <f aca="false">VLOOKUP($A297,[1]!Table,MATCH(G$4,[1]!Curves,0))</f>
        <v/>
      </c>
      <c r="H297" s="115" t="str">
        <f aca="false">G297</f>
        <v/>
      </c>
      <c r="I297" s="116" t="n">
        <f aca="false">BL297</f>
        <v>2.26151966918453</v>
      </c>
      <c r="J297" s="98" t="str">
        <f aca="false">VLOOKUP($A297,[1]!Table,MATCH(J$4,[1]!Curves,0))</f>
        <v/>
      </c>
      <c r="K297" s="115" t="str">
        <f aca="false">J297</f>
        <v/>
      </c>
      <c r="L297" s="103" t="n">
        <f aca="false">L296</f>
        <v>0</v>
      </c>
      <c r="M297" s="98" t="str">
        <f aca="false">VLOOKUP($A297,[1]!Table,MATCH(M$4,[1]!Curves,0))</f>
        <v/>
      </c>
      <c r="N297" s="115" t="str">
        <f aca="false">M297</f>
        <v/>
      </c>
      <c r="O297" s="103" t="n">
        <f aca="false">O296</f>
        <v>0</v>
      </c>
      <c r="P297" s="102"/>
      <c r="Q297" s="103" t="e">
        <f aca="false">M297+J297+G297</f>
        <v>#VALUE!</v>
      </c>
      <c r="R297" s="103" t="e">
        <f aca="false">N297+K297+H297</f>
        <v>#VALUE!</v>
      </c>
      <c r="S297" s="103" t="n">
        <f aca="false">O297+L297+I297</f>
        <v>2.26151966918453</v>
      </c>
      <c r="T297" s="102"/>
      <c r="U297" s="37" t="n">
        <f aca="false">A298-A297</f>
        <v>28</v>
      </c>
      <c r="V297" s="104" t="n">
        <f aca="false">CHOOSE(F$3,A298+24,A297)</f>
        <v>45689</v>
      </c>
      <c r="W297" s="37" t="n">
        <f aca="false">V297-C$3</f>
        <v>8759</v>
      </c>
      <c r="X297" s="105" t="n">
        <f aca="false">VLOOKUP($A297,[1]!Table,MATCH(X$4,[1]!Curves,0))</f>
        <v>0.064287157646801</v>
      </c>
      <c r="Y297" s="106" t="n">
        <f aca="false">1/(1+CHOOSE(F$3,(X298+($K$3/10000))/2,(X297+($K$3/10000))/2))^(2*W297/365.25)</f>
        <v>0.219281065985573</v>
      </c>
      <c r="Z297" s="37" t="n">
        <f aca="false">IF(AND(mthbeg&lt;=A297,mthend&gt;=A297),1,0)</f>
        <v>0</v>
      </c>
      <c r="AA297" s="37" t="n">
        <f aca="false">U297*Z297</f>
        <v>0</v>
      </c>
      <c r="AC297" s="90" t="e">
        <f aca="false">F297*G297</f>
        <v>#VALUE!</v>
      </c>
      <c r="AD297" s="90" t="e">
        <f aca="false">$F297*H297</f>
        <v>#VALUE!</v>
      </c>
      <c r="AE297" s="90" t="n">
        <f aca="false">$F297*I297</f>
        <v>0</v>
      </c>
      <c r="AF297" s="90" t="e">
        <f aca="false">$F297*J297</f>
        <v>#VALUE!</v>
      </c>
      <c r="AG297" s="90" t="e">
        <f aca="false">$F297*K297</f>
        <v>#VALUE!</v>
      </c>
      <c r="AH297" s="90" t="n">
        <f aca="false">$F297*L297</f>
        <v>0</v>
      </c>
      <c r="AI297" s="90" t="e">
        <f aca="false">$F297*M297</f>
        <v>#VALUE!</v>
      </c>
      <c r="AJ297" s="90" t="e">
        <f aca="false">$F297*N297</f>
        <v>#VALUE!</v>
      </c>
      <c r="AK297" s="90" t="n">
        <f aca="false">F297*O297</f>
        <v>0</v>
      </c>
      <c r="AL297" s="94"/>
      <c r="AM297" s="90" t="e">
        <f aca="false">-CHOOSE($G$3,AC297-AE297,AE297-AC297)</f>
        <v>#VALUE!</v>
      </c>
      <c r="AN297" s="90" t="e">
        <f aca="false">-CHOOSE($G$3,AF297-AH297,AH297-AF297)</f>
        <v>#VALUE!</v>
      </c>
      <c r="AO297" s="90" t="e">
        <f aca="false">-CHOOSE($G$3,AI297-AL297,AK297-AI297)</f>
        <v>#VALUE!</v>
      </c>
      <c r="AP297" s="107" t="e">
        <f aca="false">SUM(AM297:AO297)</f>
        <v>#VALUE!</v>
      </c>
      <c r="AR297" s="90" t="e">
        <f aca="false">-CHOOSE($G$3,AD297-AC297,AC297-AD297)</f>
        <v>#VALUE!</v>
      </c>
      <c r="AS297" s="90" t="e">
        <f aca="false">-CHOOSE($G$3,AG297-AF297,AF297-AG297)</f>
        <v>#VALUE!</v>
      </c>
      <c r="AT297" s="90" t="e">
        <f aca="false">-CHOOSE($G$3,AJ297-AI297,AI297-AJ297:AJ298)</f>
        <v>#VALUE!</v>
      </c>
      <c r="AU297" s="107" t="e">
        <f aca="false">AR297+AS297+AT297</f>
        <v>#VALUE!</v>
      </c>
      <c r="AV297" s="107"/>
      <c r="AW297" s="91" t="e">
        <f aca="false">AU297+AP297</f>
        <v>#VALUE!</v>
      </c>
      <c r="AY297" s="91" t="n">
        <f aca="false">AK297+AH297+AE297</f>
        <v>0</v>
      </c>
      <c r="AZ297" s="113"/>
      <c r="BA297" s="118" t="e">
        <f aca="false">'EO9904.1'!AW297</f>
        <v>#VALUE!</v>
      </c>
      <c r="BB297" s="118" t="e">
        <f aca="false">AW297-BA297</f>
        <v>#VALUE!</v>
      </c>
      <c r="BC297" s="108"/>
      <c r="BD297" s="138" t="n">
        <f aca="false">A297</f>
        <v>45689</v>
      </c>
      <c r="BE297" s="119" t="n">
        <f aca="false">MONTH(BD297)</f>
        <v>2</v>
      </c>
      <c r="BF297" s="139" t="n">
        <f aca="false">VLOOKUP($BE$10:$BE$369,$BS$7:$BU$18,2)</f>
        <v>627.083</v>
      </c>
      <c r="BG297" s="140" t="n">
        <f aca="false">VLOOKUP($BE$10:$BE$369,$BS$7:$BU$18,3)</f>
        <v>8701.1195</v>
      </c>
      <c r="BH297" s="141" t="n">
        <f aca="false">BF297/BG297</f>
        <v>0.0720692320108924</v>
      </c>
      <c r="BI297" s="36" t="n">
        <f aca="false">BI285</f>
        <v>0.0674</v>
      </c>
      <c r="BJ297" s="36" t="n">
        <f aca="false">BH297/BI297</f>
        <v>1.06927643933075</v>
      </c>
      <c r="BK297" s="31" t="n">
        <v>2.115</v>
      </c>
      <c r="BL297" s="142" t="n">
        <f aca="false">MAX((BJ297*BK297),BK297)</f>
        <v>2.26151966918453</v>
      </c>
    </row>
    <row r="298" customFormat="false" ht="12" hidden="false" customHeight="true" outlineLevel="0" collapsed="false">
      <c r="A298" s="25" t="n">
        <f aca="false">EDATE(A297,1)</f>
        <v>45717</v>
      </c>
      <c r="B298" s="114" t="n">
        <f aca="false">'EO9904.1 floor'!B298</f>
        <v>0</v>
      </c>
      <c r="C298" s="110"/>
      <c r="D298" s="97" t="n">
        <f aca="false">B298+C298</f>
        <v>0</v>
      </c>
      <c r="E298" s="86" t="n">
        <f aca="false">IF(Z298=0,0,IF(AND(Z298=1,$H$3=1),D298*U298,IF($H$3=2,D298,"N/A")))</f>
        <v>0</v>
      </c>
      <c r="F298" s="86" t="n">
        <f aca="false">E298*Y298</f>
        <v>0</v>
      </c>
      <c r="G298" s="98" t="str">
        <f aca="false">VLOOKUP($A298,[1]!Table,MATCH(G$4,[1]!Curves,0))</f>
        <v/>
      </c>
      <c r="H298" s="115" t="str">
        <f aca="false">G298</f>
        <v/>
      </c>
      <c r="I298" s="116" t="n">
        <f aca="false">BL298</f>
        <v>2.13524532991486</v>
      </c>
      <c r="J298" s="98" t="str">
        <f aca="false">VLOOKUP($A298,[1]!Table,MATCH(J$4,[1]!Curves,0))</f>
        <v/>
      </c>
      <c r="K298" s="115" t="str">
        <f aca="false">J298</f>
        <v/>
      </c>
      <c r="L298" s="103" t="n">
        <f aca="false">L297</f>
        <v>0</v>
      </c>
      <c r="M298" s="98" t="str">
        <f aca="false">VLOOKUP($A298,[1]!Table,MATCH(M$4,[1]!Curves,0))</f>
        <v/>
      </c>
      <c r="N298" s="115" t="str">
        <f aca="false">M298</f>
        <v/>
      </c>
      <c r="O298" s="103" t="n">
        <f aca="false">O297</f>
        <v>0</v>
      </c>
      <c r="P298" s="102"/>
      <c r="Q298" s="103" t="e">
        <f aca="false">M298+J298+G298</f>
        <v>#VALUE!</v>
      </c>
      <c r="R298" s="103" t="e">
        <f aca="false">N298+K298+H298</f>
        <v>#VALUE!</v>
      </c>
      <c r="S298" s="103" t="n">
        <f aca="false">O298+L298+I298</f>
        <v>2.13524532991486</v>
      </c>
      <c r="T298" s="102"/>
      <c r="U298" s="37" t="n">
        <f aca="false">A299-A298</f>
        <v>31</v>
      </c>
      <c r="V298" s="104" t="n">
        <f aca="false">CHOOSE(F$3,A299+24,A298)</f>
        <v>45717</v>
      </c>
      <c r="W298" s="37" t="n">
        <f aca="false">V298-C$3</f>
        <v>8787</v>
      </c>
      <c r="X298" s="105" t="n">
        <f aca="false">VLOOKUP($A298,[1]!Table,MATCH(X$4,[1]!Curves,0))</f>
        <v>0.064286025179819</v>
      </c>
      <c r="Y298" s="106" t="n">
        <f aca="false">1/(1+CHOOSE(F$3,(X299+($K$3/10000))/2,(X298+($K$3/10000))/2))^(2*W298/365.25)</f>
        <v>0.218225736450211</v>
      </c>
      <c r="Z298" s="37" t="n">
        <f aca="false">IF(AND(mthbeg&lt;=A298,mthend&gt;=A298),1,0)</f>
        <v>0</v>
      </c>
      <c r="AA298" s="37" t="n">
        <f aca="false">U298*Z298</f>
        <v>0</v>
      </c>
      <c r="AC298" s="90" t="e">
        <f aca="false">F298*G298</f>
        <v>#VALUE!</v>
      </c>
      <c r="AD298" s="90" t="e">
        <f aca="false">$F298*H298</f>
        <v>#VALUE!</v>
      </c>
      <c r="AE298" s="90" t="n">
        <f aca="false">$F298*I298</f>
        <v>0</v>
      </c>
      <c r="AF298" s="90" t="e">
        <f aca="false">$F298*J298</f>
        <v>#VALUE!</v>
      </c>
      <c r="AG298" s="90" t="e">
        <f aca="false">$F298*K298</f>
        <v>#VALUE!</v>
      </c>
      <c r="AH298" s="90" t="n">
        <f aca="false">$F298*L298</f>
        <v>0</v>
      </c>
      <c r="AI298" s="90" t="e">
        <f aca="false">$F298*M298</f>
        <v>#VALUE!</v>
      </c>
      <c r="AJ298" s="90" t="e">
        <f aca="false">$F298*N298</f>
        <v>#VALUE!</v>
      </c>
      <c r="AK298" s="90" t="n">
        <f aca="false">F298*O298</f>
        <v>0</v>
      </c>
      <c r="AL298" s="94"/>
      <c r="AM298" s="90" t="e">
        <f aca="false">-CHOOSE($G$3,AC298-AE298,AE298-AC298)</f>
        <v>#VALUE!</v>
      </c>
      <c r="AN298" s="90" t="e">
        <f aca="false">-CHOOSE($G$3,AF298-AH298,AH298-AF298)</f>
        <v>#VALUE!</v>
      </c>
      <c r="AO298" s="90" t="e">
        <f aca="false">-CHOOSE($G$3,AI298-AL298,AK298-AI298)</f>
        <v>#VALUE!</v>
      </c>
      <c r="AP298" s="107" t="e">
        <f aca="false">SUM(AM298:AO298)</f>
        <v>#VALUE!</v>
      </c>
      <c r="AR298" s="90" t="e">
        <f aca="false">-CHOOSE($G$3,AD298-AC298,AC298-AD298)</f>
        <v>#VALUE!</v>
      </c>
      <c r="AS298" s="90" t="e">
        <f aca="false">-CHOOSE($G$3,AG298-AF298,AF298-AG298)</f>
        <v>#VALUE!</v>
      </c>
      <c r="AT298" s="90" t="e">
        <f aca="false">-CHOOSE($G$3,AJ298-AI298,AI298-AJ298:AJ299)</f>
        <v>#VALUE!</v>
      </c>
      <c r="AU298" s="107" t="e">
        <f aca="false">AR298+AS298+AT298</f>
        <v>#VALUE!</v>
      </c>
      <c r="AV298" s="107"/>
      <c r="AW298" s="91" t="e">
        <f aca="false">AU298+AP298</f>
        <v>#VALUE!</v>
      </c>
      <c r="AY298" s="91" t="n">
        <f aca="false">AK298+AH298+AE298</f>
        <v>0</v>
      </c>
      <c r="AZ298" s="113"/>
      <c r="BA298" s="118" t="e">
        <f aca="false">'EO9904.1'!AW298</f>
        <v>#VALUE!</v>
      </c>
      <c r="BB298" s="118" t="e">
        <f aca="false">AW298-BA298</f>
        <v>#VALUE!</v>
      </c>
      <c r="BC298" s="108"/>
      <c r="BD298" s="138" t="n">
        <f aca="false">A298</f>
        <v>45717</v>
      </c>
      <c r="BE298" s="119" t="n">
        <f aca="false">MONTH(BD298)</f>
        <v>3</v>
      </c>
      <c r="BF298" s="139" t="n">
        <f aca="false">VLOOKUP($BE$10:$BE$369,$BS$7:$BU$18,2)</f>
        <v>669.6575</v>
      </c>
      <c r="BG298" s="140" t="n">
        <f aca="false">VLOOKUP($BE$10:$BE$369,$BS$7:$BU$18,3)</f>
        <v>9290.03</v>
      </c>
      <c r="BH298" s="141" t="n">
        <f aca="false">BF298/BG298</f>
        <v>0.0720834593645015</v>
      </c>
      <c r="BI298" s="36" t="n">
        <f aca="false">BI286</f>
        <v>0.0714</v>
      </c>
      <c r="BJ298" s="36" t="n">
        <f aca="false">BH298/BI298</f>
        <v>1.00957226000702</v>
      </c>
      <c r="BK298" s="31" t="n">
        <v>2.115</v>
      </c>
      <c r="BL298" s="142" t="n">
        <f aca="false">MAX((BJ298*BK298),BK298)</f>
        <v>2.13524532991486</v>
      </c>
    </row>
    <row r="299" customFormat="false" ht="12" hidden="false" customHeight="true" outlineLevel="0" collapsed="false">
      <c r="A299" s="25" t="n">
        <f aca="false">EDATE(A298,1)</f>
        <v>45748</v>
      </c>
      <c r="B299" s="114" t="n">
        <f aca="false">'EO9904.1 floor'!B299</f>
        <v>0</v>
      </c>
      <c r="C299" s="110"/>
      <c r="D299" s="97" t="n">
        <f aca="false">B299+C299</f>
        <v>0</v>
      </c>
      <c r="E299" s="86" t="n">
        <f aca="false">IF(Z299=0,0,IF(AND(Z299=1,$H$3=1),D299*U299,IF($H$3=2,D299,"N/A")))</f>
        <v>0</v>
      </c>
      <c r="F299" s="86" t="n">
        <f aca="false">E299*Y299</f>
        <v>0</v>
      </c>
      <c r="G299" s="98" t="str">
        <f aca="false">VLOOKUP($A299,[1]!Table,MATCH(G$4,[1]!Curves,0))</f>
        <v/>
      </c>
      <c r="H299" s="115" t="str">
        <f aca="false">G299</f>
        <v/>
      </c>
      <c r="I299" s="116" t="n">
        <f aca="false">BL299</f>
        <v>2.115</v>
      </c>
      <c r="J299" s="98" t="str">
        <f aca="false">VLOOKUP($A299,[1]!Table,MATCH(J$4,[1]!Curves,0))</f>
        <v/>
      </c>
      <c r="K299" s="115" t="str">
        <f aca="false">J299</f>
        <v/>
      </c>
      <c r="L299" s="103" t="n">
        <f aca="false">L298</f>
        <v>0</v>
      </c>
      <c r="M299" s="98" t="str">
        <f aca="false">VLOOKUP($A299,[1]!Table,MATCH(M$4,[1]!Curves,0))</f>
        <v/>
      </c>
      <c r="N299" s="115" t="str">
        <f aca="false">M299</f>
        <v/>
      </c>
      <c r="O299" s="103" t="n">
        <f aca="false">O298</f>
        <v>0</v>
      </c>
      <c r="P299" s="102"/>
      <c r="Q299" s="103" t="e">
        <f aca="false">M299+J299+G299</f>
        <v>#VALUE!</v>
      </c>
      <c r="R299" s="103" t="e">
        <f aca="false">N299+K299+H299</f>
        <v>#VALUE!</v>
      </c>
      <c r="S299" s="103" t="n">
        <f aca="false">O299+L299+I299</f>
        <v>2.115</v>
      </c>
      <c r="T299" s="102"/>
      <c r="U299" s="37" t="n">
        <f aca="false">A300-A299</f>
        <v>30</v>
      </c>
      <c r="V299" s="104" t="n">
        <f aca="false">CHOOSE(F$3,A300+24,A299)</f>
        <v>45748</v>
      </c>
      <c r="W299" s="37" t="n">
        <f aca="false">V299-C$3</f>
        <v>8818</v>
      </c>
      <c r="X299" s="105" t="n">
        <f aca="false">VLOOKUP($A299,[1]!Table,MATCH(X$4,[1]!Curves,0))</f>
        <v>0.064284771377089</v>
      </c>
      <c r="Y299" s="106" t="n">
        <f aca="false">1/(1+CHOOSE(F$3,(X300+($K$3/10000))/2,(X299+($K$3/10000))/2))^(2*W299/365.25)</f>
        <v>0.217063301847573</v>
      </c>
      <c r="Z299" s="37" t="n">
        <f aca="false">IF(AND(mthbeg&lt;=A299,mthend&gt;=A299),1,0)</f>
        <v>0</v>
      </c>
      <c r="AA299" s="37" t="n">
        <f aca="false">U299*Z299</f>
        <v>0</v>
      </c>
      <c r="AC299" s="90" t="e">
        <f aca="false">F299*G299</f>
        <v>#VALUE!</v>
      </c>
      <c r="AD299" s="90" t="e">
        <f aca="false">$F299*H299</f>
        <v>#VALUE!</v>
      </c>
      <c r="AE299" s="90" t="n">
        <f aca="false">$F299*I299</f>
        <v>0</v>
      </c>
      <c r="AF299" s="90" t="e">
        <f aca="false">$F299*J299</f>
        <v>#VALUE!</v>
      </c>
      <c r="AG299" s="90" t="e">
        <f aca="false">$F299*K299</f>
        <v>#VALUE!</v>
      </c>
      <c r="AH299" s="90" t="n">
        <f aca="false">$F299*L299</f>
        <v>0</v>
      </c>
      <c r="AI299" s="90" t="e">
        <f aca="false">$F299*M299</f>
        <v>#VALUE!</v>
      </c>
      <c r="AJ299" s="90" t="e">
        <f aca="false">$F299*N299</f>
        <v>#VALUE!</v>
      </c>
      <c r="AK299" s="90" t="n">
        <f aca="false">F299*O299</f>
        <v>0</v>
      </c>
      <c r="AL299" s="94"/>
      <c r="AM299" s="90" t="e">
        <f aca="false">-CHOOSE($G$3,AC299-AE299,AE299-AC299)</f>
        <v>#VALUE!</v>
      </c>
      <c r="AN299" s="90" t="e">
        <f aca="false">-CHOOSE($G$3,AF299-AH299,AH299-AF299)</f>
        <v>#VALUE!</v>
      </c>
      <c r="AO299" s="90" t="e">
        <f aca="false">-CHOOSE($G$3,AI299-AL299,AK299-AI299)</f>
        <v>#VALUE!</v>
      </c>
      <c r="AP299" s="107" t="e">
        <f aca="false">SUM(AM299:AO299)</f>
        <v>#VALUE!</v>
      </c>
      <c r="AR299" s="90" t="e">
        <f aca="false">-CHOOSE($G$3,AD299-AC299,AC299-AD299)</f>
        <v>#VALUE!</v>
      </c>
      <c r="AS299" s="90" t="e">
        <f aca="false">-CHOOSE($G$3,AG299-AF299,AF299-AG299)</f>
        <v>#VALUE!</v>
      </c>
      <c r="AT299" s="90" t="e">
        <f aca="false">-CHOOSE($G$3,AJ299-AI299,AI299-AJ299:AJ300)</f>
        <v>#VALUE!</v>
      </c>
      <c r="AU299" s="107" t="e">
        <f aca="false">AR299+AS299+AT299</f>
        <v>#VALUE!</v>
      </c>
      <c r="AV299" s="107"/>
      <c r="AW299" s="91" t="e">
        <f aca="false">AU299+AP299</f>
        <v>#VALUE!</v>
      </c>
      <c r="AY299" s="91" t="n">
        <f aca="false">AK299+AH299+AE299</f>
        <v>0</v>
      </c>
      <c r="AZ299" s="113"/>
      <c r="BA299" s="118" t="e">
        <f aca="false">'EO9904.1'!AW299</f>
        <v>#VALUE!</v>
      </c>
      <c r="BB299" s="118" t="e">
        <f aca="false">AW299-BA299</f>
        <v>#VALUE!</v>
      </c>
      <c r="BC299" s="108"/>
      <c r="BD299" s="138" t="n">
        <f aca="false">A299</f>
        <v>45748</v>
      </c>
      <c r="BE299" s="119" t="n">
        <f aca="false">MONTH(BD299)</f>
        <v>4</v>
      </c>
      <c r="BF299" s="139" t="n">
        <f aca="false">VLOOKUP($BE$10:$BE$369,$BS$7:$BU$18,2)</f>
        <v>631.2795</v>
      </c>
      <c r="BG299" s="140" t="n">
        <f aca="false">VLOOKUP($BE$10:$BE$369,$BS$7:$BU$18,3)</f>
        <v>8727.106</v>
      </c>
      <c r="BH299" s="141" t="n">
        <f aca="false">BF299/BG299</f>
        <v>0.0723354912842814</v>
      </c>
      <c r="BI299" s="36" t="n">
        <f aca="false">BI287</f>
        <v>0.0749</v>
      </c>
      <c r="BJ299" s="36" t="n">
        <f aca="false">BH299/BI299</f>
        <v>0.965760898321514</v>
      </c>
      <c r="BK299" s="31" t="n">
        <v>2.115</v>
      </c>
      <c r="BL299" s="142" t="n">
        <f aca="false">MAX((BJ299*BK299),BK299)</f>
        <v>2.115</v>
      </c>
    </row>
    <row r="300" customFormat="false" ht="12" hidden="false" customHeight="true" outlineLevel="0" collapsed="false">
      <c r="A300" s="25" t="n">
        <f aca="false">EDATE(A299,1)</f>
        <v>45778</v>
      </c>
      <c r="B300" s="114" t="n">
        <f aca="false">'EO9904.1 floor'!B300</f>
        <v>0</v>
      </c>
      <c r="C300" s="110"/>
      <c r="D300" s="97" t="n">
        <f aca="false">B300+C300</f>
        <v>0</v>
      </c>
      <c r="E300" s="86" t="n">
        <f aca="false">IF(Z300=0,0,IF(AND(Z300=1,$H$3=1),D300*U300,IF($H$3=2,D300,"N/A")))</f>
        <v>0</v>
      </c>
      <c r="F300" s="86" t="n">
        <f aca="false">E300*Y300</f>
        <v>0</v>
      </c>
      <c r="G300" s="98" t="str">
        <f aca="false">VLOOKUP($A300,[1]!Table,MATCH(G$4,[1]!Curves,0))</f>
        <v/>
      </c>
      <c r="H300" s="115" t="str">
        <f aca="false">G300</f>
        <v/>
      </c>
      <c r="I300" s="116" t="n">
        <f aca="false">BL300</f>
        <v>2.15930673749763</v>
      </c>
      <c r="J300" s="98" t="str">
        <f aca="false">VLOOKUP($A300,[1]!Table,MATCH(J$4,[1]!Curves,0))</f>
        <v/>
      </c>
      <c r="K300" s="115" t="str">
        <f aca="false">J300</f>
        <v/>
      </c>
      <c r="L300" s="103" t="n">
        <f aca="false">L299</f>
        <v>0</v>
      </c>
      <c r="M300" s="98" t="str">
        <f aca="false">VLOOKUP($A300,[1]!Table,MATCH(M$4,[1]!Curves,0))</f>
        <v/>
      </c>
      <c r="N300" s="115" t="str">
        <f aca="false">M300</f>
        <v/>
      </c>
      <c r="O300" s="103" t="n">
        <f aca="false">O299</f>
        <v>0</v>
      </c>
      <c r="P300" s="102"/>
      <c r="Q300" s="103" t="e">
        <f aca="false">M300+J300+G300</f>
        <v>#VALUE!</v>
      </c>
      <c r="R300" s="103" t="e">
        <f aca="false">N300+K300+H300</f>
        <v>#VALUE!</v>
      </c>
      <c r="S300" s="103" t="n">
        <f aca="false">O300+L300+I300</f>
        <v>2.15930673749763</v>
      </c>
      <c r="T300" s="102"/>
      <c r="U300" s="37" t="n">
        <f aca="false">A301-A300</f>
        <v>31</v>
      </c>
      <c r="V300" s="104" t="n">
        <f aca="false">CHOOSE(F$3,A301+24,A300)</f>
        <v>45778</v>
      </c>
      <c r="W300" s="37" t="n">
        <f aca="false">V300-C$3</f>
        <v>8848</v>
      </c>
      <c r="X300" s="105" t="n">
        <f aca="false">VLOOKUP($A300,[1]!Table,MATCH(X$4,[1]!Curves,0))</f>
        <v>0.064283558019609</v>
      </c>
      <c r="Y300" s="106" t="n">
        <f aca="false">1/(1+CHOOSE(F$3,(X301+($K$3/10000))/2,(X300+($K$3/10000))/2))^(2*W300/365.25)</f>
        <v>0.21594430348438</v>
      </c>
      <c r="Z300" s="37" t="n">
        <f aca="false">IF(AND(mthbeg&lt;=A300,mthend&gt;=A300),1,0)</f>
        <v>0</v>
      </c>
      <c r="AA300" s="37" t="n">
        <f aca="false">U300*Z300</f>
        <v>0</v>
      </c>
      <c r="AC300" s="90" t="e">
        <f aca="false">F300*G300</f>
        <v>#VALUE!</v>
      </c>
      <c r="AD300" s="90" t="e">
        <f aca="false">$F300*H300</f>
        <v>#VALUE!</v>
      </c>
      <c r="AE300" s="90" t="n">
        <f aca="false">$F300*I300</f>
        <v>0</v>
      </c>
      <c r="AF300" s="90" t="e">
        <f aca="false">$F300*J300</f>
        <v>#VALUE!</v>
      </c>
      <c r="AG300" s="90" t="e">
        <f aca="false">$F300*K300</f>
        <v>#VALUE!</v>
      </c>
      <c r="AH300" s="90" t="n">
        <f aca="false">$F300*L300</f>
        <v>0</v>
      </c>
      <c r="AI300" s="90" t="e">
        <f aca="false">$F300*M300</f>
        <v>#VALUE!</v>
      </c>
      <c r="AJ300" s="90" t="e">
        <f aca="false">$F300*N300</f>
        <v>#VALUE!</v>
      </c>
      <c r="AK300" s="90" t="n">
        <f aca="false">F300*O300</f>
        <v>0</v>
      </c>
      <c r="AL300" s="94"/>
      <c r="AM300" s="90" t="e">
        <f aca="false">-CHOOSE($G$3,AC300-AE300,AE300-AC300)</f>
        <v>#VALUE!</v>
      </c>
      <c r="AN300" s="90" t="e">
        <f aca="false">-CHOOSE($G$3,AF300-AH300,AH300-AF300)</f>
        <v>#VALUE!</v>
      </c>
      <c r="AO300" s="90" t="e">
        <f aca="false">-CHOOSE($G$3,AI300-AL300,AK300-AI300)</f>
        <v>#VALUE!</v>
      </c>
      <c r="AP300" s="107" t="e">
        <f aca="false">SUM(AM300:AO300)</f>
        <v>#VALUE!</v>
      </c>
      <c r="AR300" s="90" t="e">
        <f aca="false">-CHOOSE($G$3,AD300-AC300,AC300-AD300)</f>
        <v>#VALUE!</v>
      </c>
      <c r="AS300" s="90" t="e">
        <f aca="false">-CHOOSE($G$3,AG300-AF300,AF300-AG300)</f>
        <v>#VALUE!</v>
      </c>
      <c r="AT300" s="90" t="e">
        <f aca="false">-CHOOSE($G$3,AJ300-AI300,AI300-AJ300:AJ301)</f>
        <v>#VALUE!</v>
      </c>
      <c r="AU300" s="107" t="e">
        <f aca="false">AR300+AS300+AT300</f>
        <v>#VALUE!</v>
      </c>
      <c r="AV300" s="107"/>
      <c r="AW300" s="91" t="e">
        <f aca="false">AU300+AP300</f>
        <v>#VALUE!</v>
      </c>
      <c r="AY300" s="91" t="n">
        <f aca="false">AK300+AH300+AE300</f>
        <v>0</v>
      </c>
      <c r="AZ300" s="113"/>
      <c r="BA300" s="118" t="e">
        <f aca="false">'EO9904.1'!AW300</f>
        <v>#VALUE!</v>
      </c>
      <c r="BB300" s="118" t="e">
        <f aca="false">AW300-BA300</f>
        <v>#VALUE!</v>
      </c>
      <c r="BC300" s="108"/>
      <c r="BD300" s="138" t="n">
        <f aca="false">A300</f>
        <v>45778</v>
      </c>
      <c r="BE300" s="119" t="n">
        <f aca="false">MONTH(BD300)</f>
        <v>5</v>
      </c>
      <c r="BF300" s="139" t="n">
        <f aca="false">VLOOKUP($BE$10:$BE$369,$BS$7:$BU$18,2)</f>
        <v>662.9805</v>
      </c>
      <c r="BG300" s="140" t="n">
        <f aca="false">VLOOKUP($BE$10:$BE$369,$BS$7:$BU$18,3)</f>
        <v>9044.2455</v>
      </c>
      <c r="BH300" s="141" t="n">
        <f aca="false">BF300/BG300</f>
        <v>0.0733041247055932</v>
      </c>
      <c r="BI300" s="36" t="n">
        <f aca="false">BI288</f>
        <v>0.0718</v>
      </c>
      <c r="BJ300" s="36" t="n">
        <f aca="false">BH300/BI300</f>
        <v>1.02094881205562</v>
      </c>
      <c r="BK300" s="31" t="n">
        <v>2.115</v>
      </c>
      <c r="BL300" s="142" t="n">
        <f aca="false">MAX((BJ300*BK300),BK300)</f>
        <v>2.15930673749763</v>
      </c>
    </row>
    <row r="301" customFormat="false" ht="12" hidden="false" customHeight="true" outlineLevel="0" collapsed="false">
      <c r="A301" s="25" t="n">
        <f aca="false">EDATE(A300,1)</f>
        <v>45809</v>
      </c>
      <c r="B301" s="114" t="n">
        <f aca="false">'EO9904.1 floor'!B301</f>
        <v>0</v>
      </c>
      <c r="C301" s="110"/>
      <c r="D301" s="97" t="n">
        <f aca="false">B301+C301</f>
        <v>0</v>
      </c>
      <c r="E301" s="86" t="n">
        <f aca="false">IF(Z301=0,0,IF(AND(Z301=1,$H$3=1),D301*U301,IF($H$3=2,D301,"N/A")))</f>
        <v>0</v>
      </c>
      <c r="F301" s="86" t="n">
        <f aca="false">E301*Y301</f>
        <v>0</v>
      </c>
      <c r="G301" s="98" t="str">
        <f aca="false">VLOOKUP($A301,[1]!Table,MATCH(G$4,[1]!Curves,0))</f>
        <v/>
      </c>
      <c r="H301" s="115" t="str">
        <f aca="false">G301</f>
        <v/>
      </c>
      <c r="I301" s="116" t="n">
        <f aca="false">BL301</f>
        <v>2.88438521922935</v>
      </c>
      <c r="J301" s="98" t="str">
        <f aca="false">VLOOKUP($A301,[1]!Table,MATCH(J$4,[1]!Curves,0))</f>
        <v/>
      </c>
      <c r="K301" s="115" t="str">
        <f aca="false">J301</f>
        <v/>
      </c>
      <c r="L301" s="103" t="n">
        <f aca="false">L300</f>
        <v>0</v>
      </c>
      <c r="M301" s="98" t="str">
        <f aca="false">VLOOKUP($A301,[1]!Table,MATCH(M$4,[1]!Curves,0))</f>
        <v/>
      </c>
      <c r="N301" s="115" t="str">
        <f aca="false">M301</f>
        <v/>
      </c>
      <c r="O301" s="103" t="n">
        <f aca="false">O300</f>
        <v>0</v>
      </c>
      <c r="P301" s="102"/>
      <c r="Q301" s="103" t="e">
        <f aca="false">M301+J301+G301</f>
        <v>#VALUE!</v>
      </c>
      <c r="R301" s="103" t="e">
        <f aca="false">N301+K301+H301</f>
        <v>#VALUE!</v>
      </c>
      <c r="S301" s="103" t="n">
        <f aca="false">O301+L301+I301</f>
        <v>2.88438521922935</v>
      </c>
      <c r="T301" s="102"/>
      <c r="U301" s="37" t="n">
        <f aca="false">A302-A301</f>
        <v>30</v>
      </c>
      <c r="V301" s="104" t="n">
        <f aca="false">CHOOSE(F$3,A302+24,A301)</f>
        <v>45809</v>
      </c>
      <c r="W301" s="37" t="n">
        <f aca="false">V301-C$3</f>
        <v>8879</v>
      </c>
      <c r="X301" s="105" t="n">
        <f aca="false">VLOOKUP($A301,[1]!Table,MATCH(X$4,[1]!Curves,0))</f>
        <v>0.064282304216881</v>
      </c>
      <c r="Y301" s="106" t="n">
        <f aca="false">1/(1+CHOOSE(F$3,(X302+($K$3/10000))/2,(X301+($K$3/10000))/2))^(2*W301/365.25)</f>
        <v>0.214794108672086</v>
      </c>
      <c r="Z301" s="37" t="n">
        <f aca="false">IF(AND(mthbeg&lt;=A301,mthend&gt;=A301),1,0)</f>
        <v>0</v>
      </c>
      <c r="AA301" s="37" t="n">
        <f aca="false">U301*Z301</f>
        <v>0</v>
      </c>
      <c r="AC301" s="90" t="e">
        <f aca="false">F301*G301</f>
        <v>#VALUE!</v>
      </c>
      <c r="AD301" s="90" t="e">
        <f aca="false">$F301*H301</f>
        <v>#VALUE!</v>
      </c>
      <c r="AE301" s="90" t="n">
        <f aca="false">$F301*I301</f>
        <v>0</v>
      </c>
      <c r="AF301" s="90" t="e">
        <f aca="false">$F301*J301</f>
        <v>#VALUE!</v>
      </c>
      <c r="AG301" s="90" t="e">
        <f aca="false">$F301*K301</f>
        <v>#VALUE!</v>
      </c>
      <c r="AH301" s="90" t="n">
        <f aca="false">$F301*L301</f>
        <v>0</v>
      </c>
      <c r="AI301" s="90" t="e">
        <f aca="false">$F301*M301</f>
        <v>#VALUE!</v>
      </c>
      <c r="AJ301" s="90" t="e">
        <f aca="false">$F301*N301</f>
        <v>#VALUE!</v>
      </c>
      <c r="AK301" s="90" t="n">
        <f aca="false">F301*O301</f>
        <v>0</v>
      </c>
      <c r="AL301" s="94"/>
      <c r="AM301" s="90" t="e">
        <f aca="false">-CHOOSE($G$3,AC301-AE301,AE301-AC301)</f>
        <v>#VALUE!</v>
      </c>
      <c r="AN301" s="90" t="e">
        <f aca="false">-CHOOSE($G$3,AF301-AH301,AH301-AF301)</f>
        <v>#VALUE!</v>
      </c>
      <c r="AO301" s="90" t="e">
        <f aca="false">-CHOOSE($G$3,AI301-AL301,AK301-AI301)</f>
        <v>#VALUE!</v>
      </c>
      <c r="AP301" s="107" t="e">
        <f aca="false">SUM(AM301:AO301)</f>
        <v>#VALUE!</v>
      </c>
      <c r="AR301" s="90" t="e">
        <f aca="false">-CHOOSE($G$3,AD301-AC301,AC301-AD301)</f>
        <v>#VALUE!</v>
      </c>
      <c r="AS301" s="90" t="e">
        <f aca="false">-CHOOSE($G$3,AG301-AF301,AF301-AG301)</f>
        <v>#VALUE!</v>
      </c>
      <c r="AT301" s="90" t="e">
        <f aca="false">-CHOOSE($G$3,AJ301-AI301,AI301-AJ301:AJ302)</f>
        <v>#VALUE!</v>
      </c>
      <c r="AU301" s="107" t="e">
        <f aca="false">AR301+AS301+AT301</f>
        <v>#VALUE!</v>
      </c>
      <c r="AV301" s="107"/>
      <c r="AW301" s="91" t="e">
        <f aca="false">AU301+AP301</f>
        <v>#VALUE!</v>
      </c>
      <c r="AY301" s="91" t="n">
        <f aca="false">AK301+AH301+AE301</f>
        <v>0</v>
      </c>
      <c r="AZ301" s="113"/>
      <c r="BA301" s="118" t="e">
        <f aca="false">'EO9904.1'!AW301</f>
        <v>#VALUE!</v>
      </c>
      <c r="BB301" s="118" t="e">
        <f aca="false">AW301-BA301</f>
        <v>#VALUE!</v>
      </c>
      <c r="BC301" s="108"/>
      <c r="BD301" s="138" t="n">
        <f aca="false">A301</f>
        <v>45809</v>
      </c>
      <c r="BE301" s="119" t="n">
        <f aca="false">MONTH(BD301)</f>
        <v>6</v>
      </c>
      <c r="BF301" s="139" t="n">
        <f aca="false">VLOOKUP($BE$10:$BE$369,$BS$7:$BU$18,2)</f>
        <v>1052.6425</v>
      </c>
      <c r="BG301" s="140" t="n">
        <f aca="false">VLOOKUP($BE$10:$BE$369,$BS$7:$BU$18,3)</f>
        <v>10765.1195</v>
      </c>
      <c r="BH301" s="141" t="n">
        <f aca="false">BF301/BG301</f>
        <v>0.097782704595151</v>
      </c>
      <c r="BI301" s="36" t="n">
        <f aca="false">BI289</f>
        <v>0.0717</v>
      </c>
      <c r="BJ301" s="36" t="n">
        <f aca="false">BH301/BI301</f>
        <v>1.36377551736612</v>
      </c>
      <c r="BK301" s="31" t="n">
        <v>2.115</v>
      </c>
      <c r="BL301" s="142" t="n">
        <f aca="false">MAX((BJ301*BK301),BK301)</f>
        <v>2.88438521922935</v>
      </c>
    </row>
    <row r="302" customFormat="false" ht="12" hidden="false" customHeight="true" outlineLevel="0" collapsed="false">
      <c r="A302" s="25" t="n">
        <f aca="false">EDATE(A301,1)</f>
        <v>45839</v>
      </c>
      <c r="B302" s="114" t="n">
        <f aca="false">'EO9904.1 floor'!B302</f>
        <v>0</v>
      </c>
      <c r="C302" s="110"/>
      <c r="D302" s="97" t="n">
        <f aca="false">B302+C302</f>
        <v>0</v>
      </c>
      <c r="E302" s="86" t="n">
        <f aca="false">IF(Z302=0,0,IF(AND(Z302=1,$H$3=1),D302*U302,IF($H$3=2,D302,"N/A")))</f>
        <v>0</v>
      </c>
      <c r="F302" s="86" t="n">
        <f aca="false">E302*Y302</f>
        <v>0</v>
      </c>
      <c r="G302" s="98" t="str">
        <f aca="false">VLOOKUP($A302,[1]!Table,MATCH(G$4,[1]!Curves,0))</f>
        <v/>
      </c>
      <c r="H302" s="115" t="str">
        <f aca="false">G302</f>
        <v/>
      </c>
      <c r="I302" s="116" t="n">
        <f aca="false">BL302</f>
        <v>2.115</v>
      </c>
      <c r="J302" s="98" t="str">
        <f aca="false">VLOOKUP($A302,[1]!Table,MATCH(J$4,[1]!Curves,0))</f>
        <v/>
      </c>
      <c r="K302" s="115" t="str">
        <f aca="false">J302</f>
        <v/>
      </c>
      <c r="L302" s="103" t="n">
        <f aca="false">L301</f>
        <v>0</v>
      </c>
      <c r="M302" s="98" t="str">
        <f aca="false">VLOOKUP($A302,[1]!Table,MATCH(M$4,[1]!Curves,0))</f>
        <v/>
      </c>
      <c r="N302" s="115" t="str">
        <f aca="false">M302</f>
        <v/>
      </c>
      <c r="O302" s="103" t="n">
        <f aca="false">O301</f>
        <v>0</v>
      </c>
      <c r="P302" s="102"/>
      <c r="Q302" s="103" t="e">
        <f aca="false">M302+J302+G302</f>
        <v>#VALUE!</v>
      </c>
      <c r="R302" s="103" t="e">
        <f aca="false">N302+K302+H302</f>
        <v>#VALUE!</v>
      </c>
      <c r="S302" s="103" t="n">
        <f aca="false">O302+L302+I302</f>
        <v>2.115</v>
      </c>
      <c r="T302" s="102"/>
      <c r="U302" s="37" t="n">
        <f aca="false">A303-A302</f>
        <v>31</v>
      </c>
      <c r="V302" s="104" t="n">
        <f aca="false">CHOOSE(F$3,A303+24,A302)</f>
        <v>45839</v>
      </c>
      <c r="W302" s="37" t="n">
        <f aca="false">V302-C$3</f>
        <v>8909</v>
      </c>
      <c r="X302" s="105" t="n">
        <f aca="false">VLOOKUP($A302,[1]!Table,MATCH(X$4,[1]!Curves,0))</f>
        <v>0.064281090859401</v>
      </c>
      <c r="Y302" s="106" t="n">
        <f aca="false">1/(1+CHOOSE(F$3,(X303+($K$3/10000))/2,(X302+($K$3/10000))/2))^(2*W302/365.25)</f>
        <v>0.213686892300997</v>
      </c>
      <c r="Z302" s="37" t="n">
        <f aca="false">IF(AND(mthbeg&lt;=A302,mthend&gt;=A302),1,0)</f>
        <v>0</v>
      </c>
      <c r="AA302" s="37" t="n">
        <f aca="false">U302*Z302</f>
        <v>0</v>
      </c>
      <c r="AC302" s="90" t="e">
        <f aca="false">F302*G302</f>
        <v>#VALUE!</v>
      </c>
      <c r="AD302" s="90" t="e">
        <f aca="false">$F302*H302</f>
        <v>#VALUE!</v>
      </c>
      <c r="AE302" s="90" t="n">
        <f aca="false">$F302*I302</f>
        <v>0</v>
      </c>
      <c r="AF302" s="90" t="e">
        <f aca="false">$F302*J302</f>
        <v>#VALUE!</v>
      </c>
      <c r="AG302" s="90" t="e">
        <f aca="false">$F302*K302</f>
        <v>#VALUE!</v>
      </c>
      <c r="AH302" s="90" t="n">
        <f aca="false">$F302*L302</f>
        <v>0</v>
      </c>
      <c r="AI302" s="90" t="e">
        <f aca="false">$F302*M302</f>
        <v>#VALUE!</v>
      </c>
      <c r="AJ302" s="90" t="e">
        <f aca="false">$F302*N302</f>
        <v>#VALUE!</v>
      </c>
      <c r="AK302" s="90" t="n">
        <f aca="false">F302*O302</f>
        <v>0</v>
      </c>
      <c r="AL302" s="94"/>
      <c r="AM302" s="90" t="e">
        <f aca="false">-CHOOSE($G$3,AC302-AE302,AE302-AC302)</f>
        <v>#VALUE!</v>
      </c>
      <c r="AN302" s="90" t="e">
        <f aca="false">-CHOOSE($G$3,AF302-AH302,AH302-AF302)</f>
        <v>#VALUE!</v>
      </c>
      <c r="AO302" s="90" t="e">
        <f aca="false">-CHOOSE($G$3,AI302-AL302,AK302-AI302)</f>
        <v>#VALUE!</v>
      </c>
      <c r="AP302" s="107" t="e">
        <f aca="false">SUM(AM302:AO302)</f>
        <v>#VALUE!</v>
      </c>
      <c r="AR302" s="90" t="e">
        <f aca="false">-CHOOSE($G$3,AD302-AC302,AC302-AD302)</f>
        <v>#VALUE!</v>
      </c>
      <c r="AS302" s="90" t="e">
        <f aca="false">-CHOOSE($G$3,AG302-AF302,AF302-AG302)</f>
        <v>#VALUE!</v>
      </c>
      <c r="AT302" s="90" t="e">
        <f aca="false">-CHOOSE($G$3,AJ302-AI302,AI302-AJ302:AJ303)</f>
        <v>#VALUE!</v>
      </c>
      <c r="AU302" s="107" t="e">
        <f aca="false">AR302+AS302+AT302</f>
        <v>#VALUE!</v>
      </c>
      <c r="AV302" s="107"/>
      <c r="AW302" s="91" t="e">
        <f aca="false">AU302+AP302</f>
        <v>#VALUE!</v>
      </c>
      <c r="AY302" s="91" t="n">
        <f aca="false">AK302+AH302+AE302</f>
        <v>0</v>
      </c>
      <c r="AZ302" s="113"/>
      <c r="BA302" s="118" t="e">
        <f aca="false">'EO9904.1'!AW302</f>
        <v>#VALUE!</v>
      </c>
      <c r="BB302" s="118" t="e">
        <f aca="false">AW302-BA302</f>
        <v>#VALUE!</v>
      </c>
      <c r="BC302" s="108"/>
      <c r="BD302" s="138" t="n">
        <f aca="false">A302</f>
        <v>45839</v>
      </c>
      <c r="BE302" s="119" t="n">
        <f aca="false">MONTH(BD302)</f>
        <v>7</v>
      </c>
      <c r="BF302" s="139" t="n">
        <f aca="false">VLOOKUP($BE$10:$BE$369,$BS$7:$BU$18,2)</f>
        <v>1079.384</v>
      </c>
      <c r="BG302" s="140" t="n">
        <f aca="false">VLOOKUP($BE$10:$BE$369,$BS$7:$BU$18,3)</f>
        <v>11147.0035</v>
      </c>
      <c r="BH302" s="141" t="n">
        <f aca="false">BF302/BG302</f>
        <v>0.0968317629038154</v>
      </c>
      <c r="BI302" s="36" t="n">
        <f aca="false">BI290</f>
        <v>0.0981</v>
      </c>
      <c r="BJ302" s="36" t="n">
        <f aca="false">BH302/BI302</f>
        <v>0.987071996980789</v>
      </c>
      <c r="BK302" s="31" t="n">
        <v>2.115</v>
      </c>
      <c r="BL302" s="142" t="n">
        <f aca="false">MAX((BJ302*BK302),BK302)</f>
        <v>2.115</v>
      </c>
    </row>
    <row r="303" customFormat="false" ht="12" hidden="false" customHeight="true" outlineLevel="0" collapsed="false">
      <c r="A303" s="25" t="n">
        <f aca="false">EDATE(A302,1)</f>
        <v>45870</v>
      </c>
      <c r="B303" s="114" t="n">
        <f aca="false">'EO9904.1 floor'!B303</f>
        <v>0</v>
      </c>
      <c r="C303" s="110"/>
      <c r="D303" s="97" t="n">
        <f aca="false">B303+C303</f>
        <v>0</v>
      </c>
      <c r="E303" s="86" t="n">
        <f aca="false">IF(Z303=0,0,IF(AND(Z303=1,$H$3=1),D303*U303,IF($H$3=2,D303,"N/A")))</f>
        <v>0</v>
      </c>
      <c r="F303" s="86" t="n">
        <f aca="false">E303*Y303</f>
        <v>0</v>
      </c>
      <c r="G303" s="98" t="str">
        <f aca="false">VLOOKUP($A303,[1]!Table,MATCH(G$4,[1]!Curves,0))</f>
        <v/>
      </c>
      <c r="H303" s="115" t="str">
        <f aca="false">G303</f>
        <v/>
      </c>
      <c r="I303" s="116" t="n">
        <f aca="false">BL303</f>
        <v>2.115</v>
      </c>
      <c r="J303" s="98" t="str">
        <f aca="false">VLOOKUP($A303,[1]!Table,MATCH(J$4,[1]!Curves,0))</f>
        <v/>
      </c>
      <c r="K303" s="115" t="str">
        <f aca="false">J303</f>
        <v/>
      </c>
      <c r="L303" s="103" t="n">
        <f aca="false">L302</f>
        <v>0</v>
      </c>
      <c r="M303" s="98" t="str">
        <f aca="false">VLOOKUP($A303,[1]!Table,MATCH(M$4,[1]!Curves,0))</f>
        <v/>
      </c>
      <c r="N303" s="115" t="str">
        <f aca="false">M303</f>
        <v/>
      </c>
      <c r="O303" s="103" t="n">
        <f aca="false">O302</f>
        <v>0</v>
      </c>
      <c r="P303" s="102"/>
      <c r="Q303" s="103" t="e">
        <f aca="false">M303+J303+G303</f>
        <v>#VALUE!</v>
      </c>
      <c r="R303" s="103" t="e">
        <f aca="false">N303+K303+H303</f>
        <v>#VALUE!</v>
      </c>
      <c r="S303" s="103" t="n">
        <f aca="false">O303+L303+I303</f>
        <v>2.115</v>
      </c>
      <c r="T303" s="102"/>
      <c r="U303" s="37" t="n">
        <f aca="false">A304-A303</f>
        <v>31</v>
      </c>
      <c r="V303" s="104" t="n">
        <f aca="false">CHOOSE(F$3,A304+24,A303)</f>
        <v>45870</v>
      </c>
      <c r="W303" s="37" t="n">
        <f aca="false">V303-C$3</f>
        <v>8940</v>
      </c>
      <c r="X303" s="105" t="n">
        <f aca="false">VLOOKUP($A303,[1]!Table,MATCH(X$4,[1]!Curves,0))</f>
        <v>0.064279837056674</v>
      </c>
      <c r="Y303" s="106" t="n">
        <f aca="false">1/(1+CHOOSE(F$3,(X304+($K$3/10000))/2,(X303+($K$3/10000))/2))^(2*W303/365.25)</f>
        <v>0.212548807498849</v>
      </c>
      <c r="Z303" s="37" t="n">
        <f aca="false">IF(AND(mthbeg&lt;=A303,mthend&gt;=A303),1,0)</f>
        <v>0</v>
      </c>
      <c r="AA303" s="37" t="n">
        <f aca="false">U303*Z303</f>
        <v>0</v>
      </c>
      <c r="AC303" s="90" t="e">
        <f aca="false">F303*G303</f>
        <v>#VALUE!</v>
      </c>
      <c r="AD303" s="90" t="e">
        <f aca="false">$F303*H303</f>
        <v>#VALUE!</v>
      </c>
      <c r="AE303" s="90" t="n">
        <f aca="false">$F303*I303</f>
        <v>0</v>
      </c>
      <c r="AF303" s="90" t="e">
        <f aca="false">$F303*J303</f>
        <v>#VALUE!</v>
      </c>
      <c r="AG303" s="90" t="e">
        <f aca="false">$F303*K303</f>
        <v>#VALUE!</v>
      </c>
      <c r="AH303" s="90" t="n">
        <f aca="false">$F303*L303</f>
        <v>0</v>
      </c>
      <c r="AI303" s="90" t="e">
        <f aca="false">$F303*M303</f>
        <v>#VALUE!</v>
      </c>
      <c r="AJ303" s="90" t="e">
        <f aca="false">$F303*N303</f>
        <v>#VALUE!</v>
      </c>
      <c r="AK303" s="90" t="n">
        <f aca="false">F303*O303</f>
        <v>0</v>
      </c>
      <c r="AL303" s="94"/>
      <c r="AM303" s="90" t="e">
        <f aca="false">-CHOOSE($G$3,AC303-AE303,AE303-AC303)</f>
        <v>#VALUE!</v>
      </c>
      <c r="AN303" s="90" t="e">
        <f aca="false">-CHOOSE($G$3,AF303-AH303,AH303-AF303)</f>
        <v>#VALUE!</v>
      </c>
      <c r="AO303" s="90" t="e">
        <f aca="false">-CHOOSE($G$3,AI303-AL303,AK303-AI303)</f>
        <v>#VALUE!</v>
      </c>
      <c r="AP303" s="107" t="e">
        <f aca="false">SUM(AM303:AO303)</f>
        <v>#VALUE!</v>
      </c>
      <c r="AR303" s="90" t="e">
        <f aca="false">-CHOOSE($G$3,AD303-AC303,AC303-AD303)</f>
        <v>#VALUE!</v>
      </c>
      <c r="AS303" s="90" t="e">
        <f aca="false">-CHOOSE($G$3,AG303-AF303,AF303-AG303)</f>
        <v>#VALUE!</v>
      </c>
      <c r="AT303" s="90" t="e">
        <f aca="false">-CHOOSE($G$3,AJ303-AI303,AI303-AJ303:AJ304)</f>
        <v>#VALUE!</v>
      </c>
      <c r="AU303" s="107" t="e">
        <f aca="false">AR303+AS303+AT303</f>
        <v>#VALUE!</v>
      </c>
      <c r="AV303" s="107"/>
      <c r="AW303" s="91" t="e">
        <f aca="false">AU303+AP303</f>
        <v>#VALUE!</v>
      </c>
      <c r="AY303" s="91" t="n">
        <f aca="false">AK303+AH303+AE303</f>
        <v>0</v>
      </c>
      <c r="AZ303" s="113"/>
      <c r="BA303" s="118" t="e">
        <f aca="false">'EO9904.1'!AW303</f>
        <v>#VALUE!</v>
      </c>
      <c r="BB303" s="118" t="e">
        <f aca="false">AW303-BA303</f>
        <v>#VALUE!</v>
      </c>
      <c r="BC303" s="108"/>
      <c r="BD303" s="138" t="n">
        <f aca="false">A303</f>
        <v>45870</v>
      </c>
      <c r="BE303" s="119" t="n">
        <f aca="false">MONTH(BD303)</f>
        <v>8</v>
      </c>
      <c r="BF303" s="139" t="n">
        <f aca="false">VLOOKUP($BE$10:$BE$369,$BS$7:$BU$18,2)</f>
        <v>1109.031</v>
      </c>
      <c r="BG303" s="140" t="n">
        <f aca="false">VLOOKUP($BE$10:$BE$369,$BS$7:$BU$18,3)</f>
        <v>11486.346</v>
      </c>
      <c r="BH303" s="141" t="n">
        <f aca="false">BF303/BG303</f>
        <v>0.096552115006809</v>
      </c>
      <c r="BI303" s="36" t="n">
        <f aca="false">BI291</f>
        <v>0.0991</v>
      </c>
      <c r="BJ303" s="36" t="n">
        <f aca="false">BH303/BI303</f>
        <v>0.974289757889091</v>
      </c>
      <c r="BK303" s="31" t="n">
        <v>2.115</v>
      </c>
      <c r="BL303" s="142" t="n">
        <f aca="false">MAX((BJ303*BK303),BK303)</f>
        <v>2.115</v>
      </c>
    </row>
    <row r="304" customFormat="false" ht="12" hidden="false" customHeight="true" outlineLevel="0" collapsed="false">
      <c r="A304" s="25" t="n">
        <f aca="false">EDATE(A303,1)</f>
        <v>45901</v>
      </c>
      <c r="B304" s="114" t="n">
        <f aca="false">'EO9904.1 floor'!B304</f>
        <v>0</v>
      </c>
      <c r="C304" s="110"/>
      <c r="D304" s="97" t="n">
        <f aca="false">B304+C304</f>
        <v>0</v>
      </c>
      <c r="E304" s="86" t="n">
        <f aca="false">IF(Z304=0,0,IF(AND(Z304=1,$H$3=1),D304*U304,IF($H$3=2,D304,"N/A")))</f>
        <v>0</v>
      </c>
      <c r="F304" s="86" t="n">
        <f aca="false">E304*Y304</f>
        <v>0</v>
      </c>
      <c r="G304" s="98" t="str">
        <f aca="false">VLOOKUP($A304,[1]!Table,MATCH(G$4,[1]!Curves,0))</f>
        <v/>
      </c>
      <c r="H304" s="115" t="str">
        <f aca="false">G304</f>
        <v/>
      </c>
      <c r="I304" s="116" t="n">
        <f aca="false">BL304</f>
        <v>2.115</v>
      </c>
      <c r="J304" s="98" t="str">
        <f aca="false">VLOOKUP($A304,[1]!Table,MATCH(J$4,[1]!Curves,0))</f>
        <v/>
      </c>
      <c r="K304" s="115" t="str">
        <f aca="false">J304</f>
        <v/>
      </c>
      <c r="L304" s="103" t="n">
        <f aca="false">L303</f>
        <v>0</v>
      </c>
      <c r="M304" s="98" t="str">
        <f aca="false">VLOOKUP($A304,[1]!Table,MATCH(M$4,[1]!Curves,0))</f>
        <v/>
      </c>
      <c r="N304" s="115" t="str">
        <f aca="false">M304</f>
        <v/>
      </c>
      <c r="O304" s="103" t="n">
        <f aca="false">O303</f>
        <v>0</v>
      </c>
      <c r="P304" s="102"/>
      <c r="Q304" s="103" t="e">
        <f aca="false">M304+J304+G304</f>
        <v>#VALUE!</v>
      </c>
      <c r="R304" s="103" t="e">
        <f aca="false">N304+K304+H304</f>
        <v>#VALUE!</v>
      </c>
      <c r="S304" s="103" t="n">
        <f aca="false">O304+L304+I304</f>
        <v>2.115</v>
      </c>
      <c r="T304" s="102"/>
      <c r="U304" s="37" t="n">
        <f aca="false">A305-A304</f>
        <v>30</v>
      </c>
      <c r="V304" s="104" t="n">
        <f aca="false">CHOOSE(F$3,A305+24,A304)</f>
        <v>45901</v>
      </c>
      <c r="W304" s="37" t="n">
        <f aca="false">V304-C$3</f>
        <v>8971</v>
      </c>
      <c r="X304" s="105" t="n">
        <f aca="false">VLOOKUP($A304,[1]!Table,MATCH(X$4,[1]!Curves,0))</f>
        <v>0.064278583253947</v>
      </c>
      <c r="Y304" s="106" t="n">
        <f aca="false">1/(1+CHOOSE(F$3,(X305+($K$3/10000))/2,(X304+($K$3/10000))/2))^(2*W304/365.25)</f>
        <v>0.211416827672958</v>
      </c>
      <c r="Z304" s="37" t="n">
        <f aca="false">IF(AND(mthbeg&lt;=A304,mthend&gt;=A304),1,0)</f>
        <v>0</v>
      </c>
      <c r="AA304" s="37" t="n">
        <f aca="false">U304*Z304</f>
        <v>0</v>
      </c>
      <c r="AC304" s="90" t="e">
        <f aca="false">F304*G304</f>
        <v>#VALUE!</v>
      </c>
      <c r="AD304" s="90" t="e">
        <f aca="false">$F304*H304</f>
        <v>#VALUE!</v>
      </c>
      <c r="AE304" s="90" t="n">
        <f aca="false">$F304*I304</f>
        <v>0</v>
      </c>
      <c r="AF304" s="90" t="e">
        <f aca="false">$F304*J304</f>
        <v>#VALUE!</v>
      </c>
      <c r="AG304" s="90" t="e">
        <f aca="false">$F304*K304</f>
        <v>#VALUE!</v>
      </c>
      <c r="AH304" s="90" t="n">
        <f aca="false">$F304*L304</f>
        <v>0</v>
      </c>
      <c r="AI304" s="90" t="e">
        <f aca="false">$F304*M304</f>
        <v>#VALUE!</v>
      </c>
      <c r="AJ304" s="90" t="e">
        <f aca="false">$F304*N304</f>
        <v>#VALUE!</v>
      </c>
      <c r="AK304" s="90" t="n">
        <f aca="false">F304*O304</f>
        <v>0</v>
      </c>
      <c r="AL304" s="94"/>
      <c r="AM304" s="90" t="e">
        <f aca="false">-CHOOSE($G$3,AC304-AE304,AE304-AC304)</f>
        <v>#VALUE!</v>
      </c>
      <c r="AN304" s="90" t="e">
        <f aca="false">-CHOOSE($G$3,AF304-AH304,AH304-AF304)</f>
        <v>#VALUE!</v>
      </c>
      <c r="AO304" s="90" t="e">
        <f aca="false">-CHOOSE($G$3,AI304-AL304,AK304-AI304)</f>
        <v>#VALUE!</v>
      </c>
      <c r="AP304" s="107" t="e">
        <f aca="false">SUM(AM304:AO304)</f>
        <v>#VALUE!</v>
      </c>
      <c r="AR304" s="90" t="e">
        <f aca="false">-CHOOSE($G$3,AD304-AC304,AC304-AD304)</f>
        <v>#VALUE!</v>
      </c>
      <c r="AS304" s="90" t="e">
        <f aca="false">-CHOOSE($G$3,AG304-AF304,AF304-AG304)</f>
        <v>#VALUE!</v>
      </c>
      <c r="AT304" s="90" t="e">
        <f aca="false">-CHOOSE($G$3,AJ304-AI304,AI304-AJ304:AJ305)</f>
        <v>#VALUE!</v>
      </c>
      <c r="AU304" s="107" t="e">
        <f aca="false">AR304+AS304+AT304</f>
        <v>#VALUE!</v>
      </c>
      <c r="AV304" s="107"/>
      <c r="AW304" s="91" t="e">
        <f aca="false">AU304+AP304</f>
        <v>#VALUE!</v>
      </c>
      <c r="AY304" s="91" t="n">
        <f aca="false">AK304+AH304+AE304</f>
        <v>0</v>
      </c>
      <c r="AZ304" s="113"/>
      <c r="BA304" s="118" t="e">
        <f aca="false">'EO9904.1'!AW304</f>
        <v>#VALUE!</v>
      </c>
      <c r="BB304" s="118" t="e">
        <f aca="false">AW304-BA304</f>
        <v>#VALUE!</v>
      </c>
      <c r="BC304" s="108"/>
      <c r="BD304" s="138" t="n">
        <f aca="false">A304</f>
        <v>45901</v>
      </c>
      <c r="BE304" s="119" t="n">
        <f aca="false">MONTH(BD304)</f>
        <v>9</v>
      </c>
      <c r="BF304" s="139" t="n">
        <f aca="false">VLOOKUP($BE$10:$BE$369,$BS$7:$BU$18,2)</f>
        <v>998.16</v>
      </c>
      <c r="BG304" s="140" t="n">
        <f aca="false">VLOOKUP($BE$10:$BE$369,$BS$7:$BU$18,3)</f>
        <v>10141.4155</v>
      </c>
      <c r="BH304" s="141" t="n">
        <f aca="false">BF304/BG304</f>
        <v>0.0984241302409905</v>
      </c>
      <c r="BI304" s="36" t="n">
        <f aca="false">BI292</f>
        <v>0.1009</v>
      </c>
      <c r="BJ304" s="36" t="n">
        <f aca="false">BH304/BI304</f>
        <v>0.975462143121809</v>
      </c>
      <c r="BK304" s="31" t="n">
        <v>2.115</v>
      </c>
      <c r="BL304" s="142" t="n">
        <f aca="false">MAX((BJ304*BK304),BK304)</f>
        <v>2.115</v>
      </c>
    </row>
    <row r="305" customFormat="false" ht="12" hidden="false" customHeight="true" outlineLevel="0" collapsed="false">
      <c r="A305" s="25" t="n">
        <f aca="false">EDATE(A304,1)</f>
        <v>45931</v>
      </c>
      <c r="B305" s="114" t="n">
        <f aca="false">'EO9904.1 floor'!B305</f>
        <v>0</v>
      </c>
      <c r="C305" s="110"/>
      <c r="D305" s="97" t="n">
        <f aca="false">B305+C305</f>
        <v>0</v>
      </c>
      <c r="E305" s="86" t="n">
        <f aca="false">IF(Z305=0,0,IF(AND(Z305=1,$H$3=1),D305*U305,IF($H$3=2,D305,"N/A")))</f>
        <v>0</v>
      </c>
      <c r="F305" s="86" t="n">
        <f aca="false">E305*Y305</f>
        <v>0</v>
      </c>
      <c r="G305" s="98" t="str">
        <f aca="false">VLOOKUP($A305,[1]!Table,MATCH(G$4,[1]!Curves,0))</f>
        <v/>
      </c>
      <c r="H305" s="115" t="str">
        <f aca="false">G305</f>
        <v/>
      </c>
      <c r="I305" s="116" t="n">
        <f aca="false">BL305</f>
        <v>2.115</v>
      </c>
      <c r="J305" s="98" t="str">
        <f aca="false">VLOOKUP($A305,[1]!Table,MATCH(J$4,[1]!Curves,0))</f>
        <v/>
      </c>
      <c r="K305" s="115" t="str">
        <f aca="false">J305</f>
        <v/>
      </c>
      <c r="L305" s="103" t="n">
        <f aca="false">L304</f>
        <v>0</v>
      </c>
      <c r="M305" s="98" t="str">
        <f aca="false">VLOOKUP($A305,[1]!Table,MATCH(M$4,[1]!Curves,0))</f>
        <v/>
      </c>
      <c r="N305" s="115" t="str">
        <f aca="false">M305</f>
        <v/>
      </c>
      <c r="O305" s="103" t="n">
        <f aca="false">O304</f>
        <v>0</v>
      </c>
      <c r="P305" s="102"/>
      <c r="Q305" s="103" t="e">
        <f aca="false">M305+J305+G305</f>
        <v>#VALUE!</v>
      </c>
      <c r="R305" s="103" t="e">
        <f aca="false">N305+K305+H305</f>
        <v>#VALUE!</v>
      </c>
      <c r="S305" s="103" t="n">
        <f aca="false">O305+L305+I305</f>
        <v>2.115</v>
      </c>
      <c r="T305" s="102"/>
      <c r="U305" s="37" t="n">
        <f aca="false">A306-A305</f>
        <v>31</v>
      </c>
      <c r="V305" s="104" t="n">
        <f aca="false">CHOOSE(F$3,A306+24,A305)</f>
        <v>45931</v>
      </c>
      <c r="W305" s="37" t="n">
        <f aca="false">V305-C$3</f>
        <v>9001</v>
      </c>
      <c r="X305" s="105" t="n">
        <f aca="false">VLOOKUP($A305,[1]!Table,MATCH(X$4,[1]!Curves,0))</f>
        <v>0.064277369896469</v>
      </c>
      <c r="Y305" s="106" t="n">
        <f aca="false">1/(1+CHOOSE(F$3,(X306+($K$3/10000))/2,(X305+($K$3/10000))/2))^(2*W305/365.25)</f>
        <v>0.21032714501164</v>
      </c>
      <c r="Z305" s="37" t="n">
        <f aca="false">IF(AND(mthbeg&lt;=A305,mthend&gt;=A305),1,0)</f>
        <v>0</v>
      </c>
      <c r="AA305" s="37" t="n">
        <f aca="false">U305*Z305</f>
        <v>0</v>
      </c>
      <c r="AC305" s="90" t="e">
        <f aca="false">F305*G305</f>
        <v>#VALUE!</v>
      </c>
      <c r="AD305" s="90" t="e">
        <f aca="false">$F305*H305</f>
        <v>#VALUE!</v>
      </c>
      <c r="AE305" s="90" t="n">
        <f aca="false">$F305*I305</f>
        <v>0</v>
      </c>
      <c r="AF305" s="90" t="e">
        <f aca="false">$F305*J305</f>
        <v>#VALUE!</v>
      </c>
      <c r="AG305" s="90" t="e">
        <f aca="false">$F305*K305</f>
        <v>#VALUE!</v>
      </c>
      <c r="AH305" s="90" t="n">
        <f aca="false">$F305*L305</f>
        <v>0</v>
      </c>
      <c r="AI305" s="90" t="e">
        <f aca="false">$F305*M305</f>
        <v>#VALUE!</v>
      </c>
      <c r="AJ305" s="90" t="e">
        <f aca="false">$F305*N305</f>
        <v>#VALUE!</v>
      </c>
      <c r="AK305" s="90" t="n">
        <f aca="false">F305*O305</f>
        <v>0</v>
      </c>
      <c r="AL305" s="94"/>
      <c r="AM305" s="90" t="e">
        <f aca="false">-CHOOSE($G$3,AC305-AE305,AE305-AC305)</f>
        <v>#VALUE!</v>
      </c>
      <c r="AN305" s="90" t="e">
        <f aca="false">-CHOOSE($G$3,AF305-AH305,AH305-AF305)</f>
        <v>#VALUE!</v>
      </c>
      <c r="AO305" s="90" t="e">
        <f aca="false">-CHOOSE($G$3,AI305-AL305,AK305-AI305)</f>
        <v>#VALUE!</v>
      </c>
      <c r="AP305" s="107" t="e">
        <f aca="false">SUM(AM305:AO305)</f>
        <v>#VALUE!</v>
      </c>
      <c r="AR305" s="90" t="e">
        <f aca="false">-CHOOSE($G$3,AD305-AC305,AC305-AD305)</f>
        <v>#VALUE!</v>
      </c>
      <c r="AS305" s="90" t="e">
        <f aca="false">-CHOOSE($G$3,AG305-AF305,AF305-AG305)</f>
        <v>#VALUE!</v>
      </c>
      <c r="AT305" s="90" t="e">
        <f aca="false">-CHOOSE($G$3,AJ305-AI305,AI305-AJ305:AJ306)</f>
        <v>#VALUE!</v>
      </c>
      <c r="AU305" s="107" t="e">
        <f aca="false">AR305+AS305+AT305</f>
        <v>#VALUE!</v>
      </c>
      <c r="AV305" s="107"/>
      <c r="AW305" s="91" t="e">
        <f aca="false">AU305+AP305</f>
        <v>#VALUE!</v>
      </c>
      <c r="AY305" s="91" t="n">
        <f aca="false">AK305+AH305+AE305</f>
        <v>0</v>
      </c>
      <c r="AZ305" s="113"/>
      <c r="BA305" s="118" t="e">
        <f aca="false">'EO9904.1'!AW305</f>
        <v>#VALUE!</v>
      </c>
      <c r="BB305" s="118" t="e">
        <f aca="false">AW305-BA305</f>
        <v>#VALUE!</v>
      </c>
      <c r="BC305" s="108"/>
      <c r="BD305" s="138" t="n">
        <f aca="false">A305</f>
        <v>45931</v>
      </c>
      <c r="BE305" s="119" t="n">
        <f aca="false">MONTH(BD305)</f>
        <v>10</v>
      </c>
      <c r="BF305" s="139" t="n">
        <f aca="false">VLOOKUP($BE$10:$BE$369,$BS$7:$BU$18,2)</f>
        <v>697.9385</v>
      </c>
      <c r="BG305" s="140" t="n">
        <f aca="false">VLOOKUP($BE$10:$BE$369,$BS$7:$BU$18,3)</f>
        <v>9529.3095</v>
      </c>
      <c r="BH305" s="141" t="n">
        <f aca="false">BF305/BG305</f>
        <v>0.0732412458636169</v>
      </c>
      <c r="BI305" s="36" t="n">
        <f aca="false">BI293</f>
        <v>0.1035</v>
      </c>
      <c r="BJ305" s="36" t="n">
        <f aca="false">BH305/BI305</f>
        <v>0.707644887571178</v>
      </c>
      <c r="BK305" s="31" t="n">
        <v>2.115</v>
      </c>
      <c r="BL305" s="142" t="n">
        <f aca="false">MAX((BJ305*BK305),BK305)</f>
        <v>2.115</v>
      </c>
    </row>
    <row r="306" customFormat="false" ht="12" hidden="false" customHeight="true" outlineLevel="0" collapsed="false">
      <c r="A306" s="25" t="n">
        <f aca="false">EDATE(A305,1)</f>
        <v>45962</v>
      </c>
      <c r="B306" s="114" t="n">
        <f aca="false">'EO9904.1 floor'!B306</f>
        <v>0</v>
      </c>
      <c r="C306" s="110"/>
      <c r="D306" s="97" t="n">
        <f aca="false">B306+C306</f>
        <v>0</v>
      </c>
      <c r="E306" s="86" t="n">
        <f aca="false">IF(Z306=0,0,IF(AND(Z306=1,$H$3=1),D306*U306,IF($H$3=2,D306,"N/A")))</f>
        <v>0</v>
      </c>
      <c r="F306" s="86" t="n">
        <f aca="false">E306*Y306</f>
        <v>0</v>
      </c>
      <c r="G306" s="98" t="str">
        <f aca="false">VLOOKUP($A306,[1]!Table,MATCH(G$4,[1]!Curves,0))</f>
        <v/>
      </c>
      <c r="H306" s="115" t="str">
        <f aca="false">G306</f>
        <v/>
      </c>
      <c r="I306" s="116" t="n">
        <f aca="false">BL306</f>
        <v>2.115</v>
      </c>
      <c r="J306" s="98" t="str">
        <f aca="false">VLOOKUP($A306,[1]!Table,MATCH(J$4,[1]!Curves,0))</f>
        <v/>
      </c>
      <c r="K306" s="115" t="str">
        <f aca="false">J306</f>
        <v/>
      </c>
      <c r="L306" s="103" t="n">
        <f aca="false">L305</f>
        <v>0</v>
      </c>
      <c r="M306" s="98" t="str">
        <f aca="false">VLOOKUP($A306,[1]!Table,MATCH(M$4,[1]!Curves,0))</f>
        <v/>
      </c>
      <c r="N306" s="115" t="str">
        <f aca="false">M306</f>
        <v/>
      </c>
      <c r="O306" s="103" t="n">
        <f aca="false">O305</f>
        <v>0</v>
      </c>
      <c r="P306" s="102"/>
      <c r="Q306" s="103" t="e">
        <f aca="false">M306+J306+G306</f>
        <v>#VALUE!</v>
      </c>
      <c r="R306" s="103" t="e">
        <f aca="false">N306+K306+H306</f>
        <v>#VALUE!</v>
      </c>
      <c r="S306" s="103" t="n">
        <f aca="false">O306+L306+I306</f>
        <v>2.115</v>
      </c>
      <c r="T306" s="102"/>
      <c r="U306" s="37" t="n">
        <f aca="false">A307-A306</f>
        <v>30</v>
      </c>
      <c r="V306" s="104" t="n">
        <f aca="false">CHOOSE(F$3,A307+24,A306)</f>
        <v>45962</v>
      </c>
      <c r="W306" s="37" t="n">
        <f aca="false">V306-C$3</f>
        <v>9032</v>
      </c>
      <c r="X306" s="105" t="n">
        <f aca="false">VLOOKUP($A306,[1]!Table,MATCH(X$4,[1]!Curves,0))</f>
        <v>0.064276116093743</v>
      </c>
      <c r="Y306" s="106" t="n">
        <f aca="false">1/(1+CHOOSE(F$3,(X307+($K$3/10000))/2,(X306+($K$3/10000))/2))^(2*W306/365.25)</f>
        <v>0.209207082077622</v>
      </c>
      <c r="Z306" s="37" t="n">
        <f aca="false">IF(AND(mthbeg&lt;=A306,mthend&gt;=A306),1,0)</f>
        <v>0</v>
      </c>
      <c r="AA306" s="37" t="n">
        <f aca="false">U306*Z306</f>
        <v>0</v>
      </c>
      <c r="AC306" s="90" t="e">
        <f aca="false">F306*G306</f>
        <v>#VALUE!</v>
      </c>
      <c r="AD306" s="90" t="e">
        <f aca="false">$F306*H306</f>
        <v>#VALUE!</v>
      </c>
      <c r="AE306" s="90" t="n">
        <f aca="false">$F306*I306</f>
        <v>0</v>
      </c>
      <c r="AF306" s="90" t="e">
        <f aca="false">$F306*J306</f>
        <v>#VALUE!</v>
      </c>
      <c r="AG306" s="90" t="e">
        <f aca="false">$F306*K306</f>
        <v>#VALUE!</v>
      </c>
      <c r="AH306" s="90" t="n">
        <f aca="false">$F306*L306</f>
        <v>0</v>
      </c>
      <c r="AI306" s="90" t="e">
        <f aca="false">$F306*M306</f>
        <v>#VALUE!</v>
      </c>
      <c r="AJ306" s="90" t="e">
        <f aca="false">$F306*N306</f>
        <v>#VALUE!</v>
      </c>
      <c r="AK306" s="90" t="n">
        <f aca="false">F306*O306</f>
        <v>0</v>
      </c>
      <c r="AL306" s="94"/>
      <c r="AM306" s="90" t="e">
        <f aca="false">-CHOOSE($G$3,AC306-AE306,AE306-AC306)</f>
        <v>#VALUE!</v>
      </c>
      <c r="AN306" s="90" t="e">
        <f aca="false">-CHOOSE($G$3,AF306-AH306,AH306-AF306)</f>
        <v>#VALUE!</v>
      </c>
      <c r="AO306" s="90" t="e">
        <f aca="false">-CHOOSE($G$3,AI306-AL306,AK306-AI306)</f>
        <v>#VALUE!</v>
      </c>
      <c r="AP306" s="107" t="e">
        <f aca="false">SUM(AM306:AO306)</f>
        <v>#VALUE!</v>
      </c>
      <c r="AR306" s="90" t="e">
        <f aca="false">-CHOOSE($G$3,AD306-AC306,AC306-AD306)</f>
        <v>#VALUE!</v>
      </c>
      <c r="AS306" s="90" t="e">
        <f aca="false">-CHOOSE($G$3,AG306-AF306,AF306-AG306)</f>
        <v>#VALUE!</v>
      </c>
      <c r="AT306" s="90" t="e">
        <f aca="false">-CHOOSE($G$3,AJ306-AI306,AI306-AJ306:AJ307)</f>
        <v>#VALUE!</v>
      </c>
      <c r="AU306" s="107" t="e">
        <f aca="false">AR306+AS306+AT306</f>
        <v>#VALUE!</v>
      </c>
      <c r="AV306" s="107"/>
      <c r="AW306" s="91" t="e">
        <f aca="false">AU306+AP306</f>
        <v>#VALUE!</v>
      </c>
      <c r="AY306" s="91" t="n">
        <f aca="false">AK306+AH306+AE306</f>
        <v>0</v>
      </c>
      <c r="AZ306" s="113"/>
      <c r="BA306" s="118" t="e">
        <f aca="false">'EO9904.1'!AW306</f>
        <v>#VALUE!</v>
      </c>
      <c r="BB306" s="118" t="e">
        <f aca="false">AW306-BA306</f>
        <v>#VALUE!</v>
      </c>
      <c r="BC306" s="108"/>
      <c r="BD306" s="138" t="n">
        <f aca="false">A306</f>
        <v>45962</v>
      </c>
      <c r="BE306" s="119" t="n">
        <f aca="false">MONTH(BD306)</f>
        <v>11</v>
      </c>
      <c r="BF306" s="139" t="n">
        <f aca="false">VLOOKUP($BE$10:$BE$369,$BS$7:$BU$18,2)</f>
        <v>632.9505</v>
      </c>
      <c r="BG306" s="140" t="n">
        <f aca="false">VLOOKUP($BE$10:$BE$369,$BS$7:$BU$18,3)</f>
        <v>8729.326</v>
      </c>
      <c r="BH306" s="141" t="n">
        <f aca="false">BF306/BG306</f>
        <v>0.0725085189853146</v>
      </c>
      <c r="BI306" s="36" t="n">
        <f aca="false">BI294</f>
        <v>0.0778</v>
      </c>
      <c r="BJ306" s="36" t="n">
        <f aca="false">BH306/BI306</f>
        <v>0.931986105209699</v>
      </c>
      <c r="BK306" s="31" t="n">
        <v>2.115</v>
      </c>
      <c r="BL306" s="142" t="n">
        <f aca="false">MAX((BJ306*BK306),BK306)</f>
        <v>2.115</v>
      </c>
    </row>
    <row r="307" customFormat="false" ht="12" hidden="false" customHeight="true" outlineLevel="0" collapsed="false">
      <c r="A307" s="25" t="n">
        <f aca="false">EDATE(A306,1)</f>
        <v>45992</v>
      </c>
      <c r="B307" s="114" t="n">
        <f aca="false">'EO9904.1 floor'!B307</f>
        <v>0</v>
      </c>
      <c r="C307" s="110"/>
      <c r="D307" s="97" t="n">
        <f aca="false">B307+C307</f>
        <v>0</v>
      </c>
      <c r="E307" s="86" t="n">
        <f aca="false">IF(Z307=0,0,IF(AND(Z307=1,$H$3=1),D307*U307,IF($H$3=2,D307,"N/A")))</f>
        <v>0</v>
      </c>
      <c r="F307" s="86" t="n">
        <f aca="false">E307*Y307</f>
        <v>0</v>
      </c>
      <c r="G307" s="98" t="str">
        <f aca="false">VLOOKUP($A307,[1]!Table,MATCH(G$4,[1]!Curves,0))</f>
        <v/>
      </c>
      <c r="H307" s="115" t="str">
        <f aca="false">G307</f>
        <v/>
      </c>
      <c r="I307" s="116" t="n">
        <f aca="false">BL307</f>
        <v>2.115</v>
      </c>
      <c r="J307" s="98" t="str">
        <f aca="false">VLOOKUP($A307,[1]!Table,MATCH(J$4,[1]!Curves,0))</f>
        <v/>
      </c>
      <c r="K307" s="115" t="str">
        <f aca="false">J307</f>
        <v/>
      </c>
      <c r="L307" s="103" t="n">
        <f aca="false">L306</f>
        <v>0</v>
      </c>
      <c r="M307" s="98" t="str">
        <f aca="false">VLOOKUP($A307,[1]!Table,MATCH(M$4,[1]!Curves,0))</f>
        <v/>
      </c>
      <c r="N307" s="115" t="str">
        <f aca="false">M307</f>
        <v/>
      </c>
      <c r="O307" s="103" t="n">
        <f aca="false">O306</f>
        <v>0</v>
      </c>
      <c r="P307" s="102"/>
      <c r="Q307" s="103" t="e">
        <f aca="false">M307+J307+G307</f>
        <v>#VALUE!</v>
      </c>
      <c r="R307" s="103" t="e">
        <f aca="false">N307+K307+H307</f>
        <v>#VALUE!</v>
      </c>
      <c r="S307" s="103" t="n">
        <f aca="false">O307+L307+I307</f>
        <v>2.115</v>
      </c>
      <c r="T307" s="102"/>
      <c r="U307" s="37" t="n">
        <f aca="false">A308-A307</f>
        <v>31</v>
      </c>
      <c r="V307" s="104" t="n">
        <f aca="false">CHOOSE(F$3,A308+24,A307)</f>
        <v>45992</v>
      </c>
      <c r="W307" s="37" t="n">
        <f aca="false">V307-C$3</f>
        <v>9062</v>
      </c>
      <c r="X307" s="105" t="n">
        <f aca="false">VLOOKUP($A307,[1]!Table,MATCH(X$4,[1]!Curves,0))</f>
        <v>0.064274902736267</v>
      </c>
      <c r="Y307" s="106" t="n">
        <f aca="false">1/(1+CHOOSE(F$3,(X308+($K$3/10000))/2,(X307+($K$3/10000))/2))^(2*W307/365.25)</f>
        <v>0.208128870598439</v>
      </c>
      <c r="Z307" s="37" t="n">
        <f aca="false">IF(AND(mthbeg&lt;=A307,mthend&gt;=A307),1,0)</f>
        <v>0</v>
      </c>
      <c r="AA307" s="37" t="n">
        <f aca="false">U307*Z307</f>
        <v>0</v>
      </c>
      <c r="AC307" s="90" t="e">
        <f aca="false">F307*G307</f>
        <v>#VALUE!</v>
      </c>
      <c r="AD307" s="90" t="e">
        <f aca="false">$F307*H307</f>
        <v>#VALUE!</v>
      </c>
      <c r="AE307" s="90" t="n">
        <f aca="false">$F307*I307</f>
        <v>0</v>
      </c>
      <c r="AF307" s="90" t="e">
        <f aca="false">$F307*J307</f>
        <v>#VALUE!</v>
      </c>
      <c r="AG307" s="90" t="e">
        <f aca="false">$F307*K307</f>
        <v>#VALUE!</v>
      </c>
      <c r="AH307" s="90" t="n">
        <f aca="false">$F307*L307</f>
        <v>0</v>
      </c>
      <c r="AI307" s="90" t="e">
        <f aca="false">$F307*M307</f>
        <v>#VALUE!</v>
      </c>
      <c r="AJ307" s="90" t="e">
        <f aca="false">$F307*N307</f>
        <v>#VALUE!</v>
      </c>
      <c r="AK307" s="90" t="n">
        <f aca="false">F307*O307</f>
        <v>0</v>
      </c>
      <c r="AL307" s="94"/>
      <c r="AM307" s="90" t="e">
        <f aca="false">-CHOOSE($G$3,AC307-AE307,AE307-AC307)</f>
        <v>#VALUE!</v>
      </c>
      <c r="AN307" s="90" t="e">
        <f aca="false">-CHOOSE($G$3,AF307-AH307,AH307-AF307)</f>
        <v>#VALUE!</v>
      </c>
      <c r="AO307" s="90" t="e">
        <f aca="false">-CHOOSE($G$3,AI307-AL307,AK307-AI307)</f>
        <v>#VALUE!</v>
      </c>
      <c r="AP307" s="107" t="e">
        <f aca="false">SUM(AM307:AO307)</f>
        <v>#VALUE!</v>
      </c>
      <c r="AR307" s="90" t="e">
        <f aca="false">-CHOOSE($G$3,AD307-AC307,AC307-AD307)</f>
        <v>#VALUE!</v>
      </c>
      <c r="AS307" s="90" t="e">
        <f aca="false">-CHOOSE($G$3,AG307-AF307,AF307-AG307)</f>
        <v>#VALUE!</v>
      </c>
      <c r="AT307" s="90" t="e">
        <f aca="false">-CHOOSE($G$3,AJ307-AI307,AI307-AJ307:AJ308)</f>
        <v>#VALUE!</v>
      </c>
      <c r="AU307" s="107" t="e">
        <f aca="false">AR307+AS307+AT307</f>
        <v>#VALUE!</v>
      </c>
      <c r="AV307" s="107"/>
      <c r="AW307" s="91" t="e">
        <f aca="false">AU307+AP307</f>
        <v>#VALUE!</v>
      </c>
      <c r="AY307" s="91" t="n">
        <f aca="false">AK307+AH307+AE307</f>
        <v>0</v>
      </c>
      <c r="AZ307" s="113"/>
      <c r="BA307" s="118" t="e">
        <f aca="false">'EO9904.1'!AW307</f>
        <v>#VALUE!</v>
      </c>
      <c r="BB307" s="118" t="e">
        <f aca="false">AW307-BA307</f>
        <v>#VALUE!</v>
      </c>
      <c r="BC307" s="108"/>
      <c r="BD307" s="138" t="n">
        <f aca="false">A307</f>
        <v>45992</v>
      </c>
      <c r="BE307" s="119" t="n">
        <f aca="false">MONTH(BD307)</f>
        <v>12</v>
      </c>
      <c r="BF307" s="139" t="n">
        <f aca="false">VLOOKUP($BE$10:$BE$369,$BS$7:$BU$18,2)</f>
        <v>668.964</v>
      </c>
      <c r="BG307" s="140" t="n">
        <f aca="false">VLOOKUP($BE$10:$BE$369,$BS$7:$BU$18,3)</f>
        <v>9251.2415</v>
      </c>
      <c r="BH307" s="141" t="n">
        <f aca="false">BF307/BG307</f>
        <v>0.0723107271602411</v>
      </c>
      <c r="BI307" s="36" t="n">
        <f aca="false">BI295</f>
        <v>0.0779</v>
      </c>
      <c r="BJ307" s="36" t="n">
        <f aca="false">BH307/BI307</f>
        <v>0.928250669579475</v>
      </c>
      <c r="BK307" s="31" t="n">
        <v>2.115</v>
      </c>
      <c r="BL307" s="142" t="n">
        <f aca="false">MAX((BJ307*BK307),BK307)</f>
        <v>2.115</v>
      </c>
    </row>
    <row r="308" customFormat="false" ht="12" hidden="false" customHeight="true" outlineLevel="0" collapsed="false">
      <c r="A308" s="25" t="n">
        <f aca="false">EDATE(A307,1)</f>
        <v>46023</v>
      </c>
      <c r="B308" s="114" t="n">
        <f aca="false">'EO9904.1 floor'!B308</f>
        <v>0</v>
      </c>
      <c r="C308" s="110"/>
      <c r="D308" s="97" t="n">
        <f aca="false">B308+C308</f>
        <v>0</v>
      </c>
      <c r="E308" s="86" t="n">
        <f aca="false">IF(Z308=0,0,IF(AND(Z308=1,$H$3=1),D308*U308,IF($H$3=2,D308,"N/A")))</f>
        <v>0</v>
      </c>
      <c r="F308" s="86" t="n">
        <f aca="false">E308*Y308</f>
        <v>0</v>
      </c>
      <c r="G308" s="98" t="str">
        <f aca="false">VLOOKUP($A308,[1]!Table,MATCH(G$4,[1]!Curves,0))</f>
        <v/>
      </c>
      <c r="H308" s="115" t="str">
        <f aca="false">G308</f>
        <v/>
      </c>
      <c r="I308" s="116" t="n">
        <f aca="false">BL308</f>
        <v>2.115</v>
      </c>
      <c r="J308" s="98" t="str">
        <f aca="false">VLOOKUP($A308,[1]!Table,MATCH(J$4,[1]!Curves,0))</f>
        <v/>
      </c>
      <c r="K308" s="115" t="str">
        <f aca="false">J308</f>
        <v/>
      </c>
      <c r="L308" s="103" t="n">
        <f aca="false">L307</f>
        <v>0</v>
      </c>
      <c r="M308" s="98" t="str">
        <f aca="false">VLOOKUP($A308,[1]!Table,MATCH(M$4,[1]!Curves,0))</f>
        <v/>
      </c>
      <c r="N308" s="115" t="str">
        <f aca="false">M308</f>
        <v/>
      </c>
      <c r="O308" s="103" t="n">
        <f aca="false">O307</f>
        <v>0</v>
      </c>
      <c r="P308" s="102"/>
      <c r="Q308" s="103" t="e">
        <f aca="false">M308+J308+G308</f>
        <v>#VALUE!</v>
      </c>
      <c r="R308" s="103" t="e">
        <f aca="false">N308+K308+H308</f>
        <v>#VALUE!</v>
      </c>
      <c r="S308" s="103" t="n">
        <f aca="false">O308+L308+I308</f>
        <v>2.115</v>
      </c>
      <c r="T308" s="102"/>
      <c r="U308" s="37" t="n">
        <f aca="false">A309-A308</f>
        <v>31</v>
      </c>
      <c r="V308" s="104" t="n">
        <f aca="false">CHOOSE(F$3,A309+24,A308)</f>
        <v>46023</v>
      </c>
      <c r="W308" s="37" t="n">
        <f aca="false">V308-C$3</f>
        <v>9093</v>
      </c>
      <c r="X308" s="105" t="n">
        <f aca="false">VLOOKUP($A308,[1]!Table,MATCH(X$4,[1]!Curves,0))</f>
        <v>0.064273648933541</v>
      </c>
      <c r="Y308" s="106" t="n">
        <f aca="false">1/(1+CHOOSE(F$3,(X309+($K$3/10000))/2,(X308+($K$3/10000))/2))^(2*W308/365.25)</f>
        <v>0.207020598223099</v>
      </c>
      <c r="Z308" s="37" t="n">
        <f aca="false">IF(AND(mthbeg&lt;=A308,mthend&gt;=A308),1,0)</f>
        <v>0</v>
      </c>
      <c r="AA308" s="37" t="n">
        <f aca="false">U308*Z308</f>
        <v>0</v>
      </c>
      <c r="AC308" s="90" t="e">
        <f aca="false">F308*G308</f>
        <v>#VALUE!</v>
      </c>
      <c r="AD308" s="90" t="e">
        <f aca="false">$F308*H308</f>
        <v>#VALUE!</v>
      </c>
      <c r="AE308" s="90" t="n">
        <f aca="false">$F308*I308</f>
        <v>0</v>
      </c>
      <c r="AF308" s="90" t="e">
        <f aca="false">$F308*J308</f>
        <v>#VALUE!</v>
      </c>
      <c r="AG308" s="90" t="e">
        <f aca="false">$F308*K308</f>
        <v>#VALUE!</v>
      </c>
      <c r="AH308" s="90" t="n">
        <f aca="false">$F308*L308</f>
        <v>0</v>
      </c>
      <c r="AI308" s="90" t="e">
        <f aca="false">$F308*M308</f>
        <v>#VALUE!</v>
      </c>
      <c r="AJ308" s="90" t="e">
        <f aca="false">$F308*N308</f>
        <v>#VALUE!</v>
      </c>
      <c r="AK308" s="90" t="n">
        <f aca="false">F308*O308</f>
        <v>0</v>
      </c>
      <c r="AL308" s="94"/>
      <c r="AM308" s="90" t="e">
        <f aca="false">-CHOOSE($G$3,AC308-AE308,AE308-AC308)</f>
        <v>#VALUE!</v>
      </c>
      <c r="AN308" s="90" t="e">
        <f aca="false">-CHOOSE($G$3,AF308-AH308,AH308-AF308)</f>
        <v>#VALUE!</v>
      </c>
      <c r="AO308" s="90" t="e">
        <f aca="false">-CHOOSE($G$3,AI308-AL308,AK308-AI308)</f>
        <v>#VALUE!</v>
      </c>
      <c r="AP308" s="107" t="e">
        <f aca="false">SUM(AM308:AO308)</f>
        <v>#VALUE!</v>
      </c>
      <c r="AR308" s="90" t="e">
        <f aca="false">-CHOOSE($G$3,AD308-AC308,AC308-AD308)</f>
        <v>#VALUE!</v>
      </c>
      <c r="AS308" s="90" t="e">
        <f aca="false">-CHOOSE($G$3,AG308-AF308,AF308-AG308)</f>
        <v>#VALUE!</v>
      </c>
      <c r="AT308" s="90" t="e">
        <f aca="false">-CHOOSE($G$3,AJ308-AI308,AI308-AJ308:AJ309)</f>
        <v>#VALUE!</v>
      </c>
      <c r="AU308" s="107" t="e">
        <f aca="false">AR308+AS308+AT308</f>
        <v>#VALUE!</v>
      </c>
      <c r="AV308" s="107"/>
      <c r="AW308" s="91" t="e">
        <f aca="false">AU308+AP308</f>
        <v>#VALUE!</v>
      </c>
      <c r="AY308" s="91" t="n">
        <f aca="false">AK308+AH308+AE308</f>
        <v>0</v>
      </c>
      <c r="AZ308" s="113"/>
      <c r="BA308" s="118" t="e">
        <f aca="false">'EO9904.1'!AW308</f>
        <v>#VALUE!</v>
      </c>
      <c r="BB308" s="118" t="e">
        <f aca="false">AW308-BA308</f>
        <v>#VALUE!</v>
      </c>
      <c r="BC308" s="108"/>
      <c r="BD308" s="138" t="n">
        <f aca="false">A308</f>
        <v>46023</v>
      </c>
      <c r="BE308" s="119" t="n">
        <f aca="false">MONTH(BD308)</f>
        <v>1</v>
      </c>
      <c r="BF308" s="139" t="n">
        <f aca="false">VLOOKUP($BE$10:$BE$369,$BS$7:$BU$18,2)</f>
        <v>682.4905</v>
      </c>
      <c r="BG308" s="140" t="n">
        <f aca="false">VLOOKUP($BE$10:$BE$369,$BS$7:$BU$18,3)</f>
        <v>9457.078</v>
      </c>
      <c r="BH308" s="141" t="n">
        <f aca="false">BF308/BG308</f>
        <v>0.0721671641071375</v>
      </c>
      <c r="BI308" s="36" t="n">
        <f aca="false">BI296</f>
        <v>0.0779</v>
      </c>
      <c r="BJ308" s="36" t="n">
        <f aca="false">BH308/BI308</f>
        <v>0.926407754905488</v>
      </c>
      <c r="BK308" s="31" t="n">
        <v>2.115</v>
      </c>
      <c r="BL308" s="142" t="n">
        <f aca="false">MAX((BJ308*BK308),BK308)</f>
        <v>2.115</v>
      </c>
    </row>
    <row r="309" customFormat="false" ht="12" hidden="false" customHeight="true" outlineLevel="0" collapsed="false">
      <c r="A309" s="25" t="n">
        <f aca="false">EDATE(A308,1)</f>
        <v>46054</v>
      </c>
      <c r="B309" s="114" t="n">
        <f aca="false">'EO9904.1 floor'!B309</f>
        <v>0</v>
      </c>
      <c r="C309" s="110"/>
      <c r="D309" s="97" t="n">
        <f aca="false">B309+C309</f>
        <v>0</v>
      </c>
      <c r="E309" s="86" t="n">
        <f aca="false">IF(Z309=0,0,IF(AND(Z309=1,$H$3=1),D309*U309,IF($H$3=2,D309,"N/A")))</f>
        <v>0</v>
      </c>
      <c r="F309" s="86" t="n">
        <f aca="false">E309*Y309</f>
        <v>0</v>
      </c>
      <c r="G309" s="98" t="str">
        <f aca="false">VLOOKUP($A309,[1]!Table,MATCH(G$4,[1]!Curves,0))</f>
        <v/>
      </c>
      <c r="H309" s="115" t="str">
        <f aca="false">G309</f>
        <v/>
      </c>
      <c r="I309" s="116" t="n">
        <f aca="false">BL309</f>
        <v>2.26151966918453</v>
      </c>
      <c r="J309" s="98" t="str">
        <f aca="false">VLOOKUP($A309,[1]!Table,MATCH(J$4,[1]!Curves,0))</f>
        <v/>
      </c>
      <c r="K309" s="115" t="str">
        <f aca="false">J309</f>
        <v/>
      </c>
      <c r="L309" s="103" t="n">
        <f aca="false">L308</f>
        <v>0</v>
      </c>
      <c r="M309" s="98" t="str">
        <f aca="false">VLOOKUP($A309,[1]!Table,MATCH(M$4,[1]!Curves,0))</f>
        <v/>
      </c>
      <c r="N309" s="115" t="str">
        <f aca="false">M309</f>
        <v/>
      </c>
      <c r="O309" s="103" t="n">
        <f aca="false">O308</f>
        <v>0</v>
      </c>
      <c r="P309" s="102"/>
      <c r="Q309" s="103" t="e">
        <f aca="false">M309+J309+G309</f>
        <v>#VALUE!</v>
      </c>
      <c r="R309" s="103" t="e">
        <f aca="false">N309+K309+H309</f>
        <v>#VALUE!</v>
      </c>
      <c r="S309" s="103" t="n">
        <f aca="false">O309+L309+I309</f>
        <v>2.26151966918453</v>
      </c>
      <c r="T309" s="102"/>
      <c r="U309" s="37" t="n">
        <f aca="false">A310-A309</f>
        <v>28</v>
      </c>
      <c r="V309" s="104" t="n">
        <f aca="false">CHOOSE(F$3,A310+24,A309)</f>
        <v>46054</v>
      </c>
      <c r="W309" s="37" t="n">
        <f aca="false">V309-C$3</f>
        <v>9124</v>
      </c>
      <c r="X309" s="105" t="n">
        <f aca="false">VLOOKUP($A309,[1]!Table,MATCH(X$4,[1]!Curves,0))</f>
        <v>0.064272395130817</v>
      </c>
      <c r="Y309" s="106" t="n">
        <f aca="false">1/(1+CHOOSE(F$3,(X310+($K$3/10000))/2,(X309+($K$3/10000))/2))^(2*W309/365.25)</f>
        <v>0.205918269788933</v>
      </c>
      <c r="Z309" s="37" t="n">
        <f aca="false">IF(AND(mthbeg&lt;=A309,mthend&gt;=A309),1,0)</f>
        <v>0</v>
      </c>
      <c r="AA309" s="37" t="n">
        <f aca="false">U309*Z309</f>
        <v>0</v>
      </c>
      <c r="AC309" s="90" t="e">
        <f aca="false">F309*G309</f>
        <v>#VALUE!</v>
      </c>
      <c r="AD309" s="90" t="e">
        <f aca="false">$F309*H309</f>
        <v>#VALUE!</v>
      </c>
      <c r="AE309" s="90" t="n">
        <f aca="false">$F309*I309</f>
        <v>0</v>
      </c>
      <c r="AF309" s="90" t="e">
        <f aca="false">$F309*J309</f>
        <v>#VALUE!</v>
      </c>
      <c r="AG309" s="90" t="e">
        <f aca="false">$F309*K309</f>
        <v>#VALUE!</v>
      </c>
      <c r="AH309" s="90" t="n">
        <f aca="false">$F309*L309</f>
        <v>0</v>
      </c>
      <c r="AI309" s="90" t="e">
        <f aca="false">$F309*M309</f>
        <v>#VALUE!</v>
      </c>
      <c r="AJ309" s="90" t="e">
        <f aca="false">$F309*N309</f>
        <v>#VALUE!</v>
      </c>
      <c r="AK309" s="90" t="n">
        <f aca="false">F309*O309</f>
        <v>0</v>
      </c>
      <c r="AL309" s="94"/>
      <c r="AM309" s="90" t="e">
        <f aca="false">-CHOOSE($G$3,AC309-AE309,AE309-AC309)</f>
        <v>#VALUE!</v>
      </c>
      <c r="AN309" s="90" t="e">
        <f aca="false">-CHOOSE($G$3,AF309-AH309,AH309-AF309)</f>
        <v>#VALUE!</v>
      </c>
      <c r="AO309" s="90" t="e">
        <f aca="false">-CHOOSE($G$3,AI309-AL309,AK309-AI309)</f>
        <v>#VALUE!</v>
      </c>
      <c r="AP309" s="107" t="e">
        <f aca="false">SUM(AM309:AO309)</f>
        <v>#VALUE!</v>
      </c>
      <c r="AR309" s="90" t="e">
        <f aca="false">-CHOOSE($G$3,AD309-AC309,AC309-AD309)</f>
        <v>#VALUE!</v>
      </c>
      <c r="AS309" s="90" t="e">
        <f aca="false">-CHOOSE($G$3,AG309-AF309,AF309-AG309)</f>
        <v>#VALUE!</v>
      </c>
      <c r="AT309" s="90" t="e">
        <f aca="false">-CHOOSE($G$3,AJ309-AI309,AI309-AJ309:AJ310)</f>
        <v>#VALUE!</v>
      </c>
      <c r="AU309" s="107" t="e">
        <f aca="false">AR309+AS309+AT309</f>
        <v>#VALUE!</v>
      </c>
      <c r="AV309" s="107"/>
      <c r="AW309" s="91" t="e">
        <f aca="false">AU309+AP309</f>
        <v>#VALUE!</v>
      </c>
      <c r="AY309" s="91" t="n">
        <f aca="false">AK309+AH309+AE309</f>
        <v>0</v>
      </c>
      <c r="AZ309" s="113"/>
      <c r="BA309" s="118" t="e">
        <f aca="false">'EO9904.1'!AW309</f>
        <v>#VALUE!</v>
      </c>
      <c r="BB309" s="118" t="e">
        <f aca="false">AW309-BA309</f>
        <v>#VALUE!</v>
      </c>
      <c r="BC309" s="108"/>
      <c r="BD309" s="138" t="n">
        <f aca="false">A309</f>
        <v>46054</v>
      </c>
      <c r="BE309" s="119" t="n">
        <f aca="false">MONTH(BD309)</f>
        <v>2</v>
      </c>
      <c r="BF309" s="139" t="n">
        <f aca="false">VLOOKUP($BE$10:$BE$369,$BS$7:$BU$18,2)</f>
        <v>627.083</v>
      </c>
      <c r="BG309" s="140" t="n">
        <f aca="false">VLOOKUP($BE$10:$BE$369,$BS$7:$BU$18,3)</f>
        <v>8701.1195</v>
      </c>
      <c r="BH309" s="141" t="n">
        <f aca="false">BF309/BG309</f>
        <v>0.0720692320108924</v>
      </c>
      <c r="BI309" s="36" t="n">
        <f aca="false">BI297</f>
        <v>0.0674</v>
      </c>
      <c r="BJ309" s="36" t="n">
        <f aca="false">BH309/BI309</f>
        <v>1.06927643933075</v>
      </c>
      <c r="BK309" s="31" t="n">
        <v>2.115</v>
      </c>
      <c r="BL309" s="142" t="n">
        <f aca="false">MAX((BJ309*BK309),BK309)</f>
        <v>2.26151966918453</v>
      </c>
    </row>
    <row r="310" customFormat="false" ht="12" hidden="false" customHeight="true" outlineLevel="0" collapsed="false">
      <c r="A310" s="25" t="n">
        <f aca="false">EDATE(A309,1)</f>
        <v>46082</v>
      </c>
      <c r="B310" s="114" t="n">
        <f aca="false">'EO9904.1 floor'!B310</f>
        <v>0</v>
      </c>
      <c r="C310" s="110"/>
      <c r="D310" s="97" t="n">
        <f aca="false">B310+C310</f>
        <v>0</v>
      </c>
      <c r="E310" s="86" t="n">
        <f aca="false">IF(Z310=0,0,IF(AND(Z310=1,$H$3=1),D310*U310,IF($H$3=2,D310,"N/A")))</f>
        <v>0</v>
      </c>
      <c r="F310" s="86" t="n">
        <f aca="false">E310*Y310</f>
        <v>0</v>
      </c>
      <c r="G310" s="98" t="str">
        <f aca="false">VLOOKUP($A310,[1]!Table,MATCH(G$4,[1]!Curves,0))</f>
        <v/>
      </c>
      <c r="H310" s="115" t="str">
        <f aca="false">G310</f>
        <v/>
      </c>
      <c r="I310" s="116" t="n">
        <f aca="false">BL310</f>
        <v>2.13524532991486</v>
      </c>
      <c r="J310" s="98" t="str">
        <f aca="false">VLOOKUP($A310,[1]!Table,MATCH(J$4,[1]!Curves,0))</f>
        <v/>
      </c>
      <c r="K310" s="115" t="str">
        <f aca="false">J310</f>
        <v/>
      </c>
      <c r="L310" s="103" t="n">
        <f aca="false">L309</f>
        <v>0</v>
      </c>
      <c r="M310" s="98" t="str">
        <f aca="false">VLOOKUP($A310,[1]!Table,MATCH(M$4,[1]!Curves,0))</f>
        <v/>
      </c>
      <c r="N310" s="115" t="str">
        <f aca="false">M310</f>
        <v/>
      </c>
      <c r="O310" s="103" t="n">
        <f aca="false">O309</f>
        <v>0</v>
      </c>
      <c r="P310" s="102"/>
      <c r="Q310" s="103" t="e">
        <f aca="false">M310+J310+G310</f>
        <v>#VALUE!</v>
      </c>
      <c r="R310" s="103" t="e">
        <f aca="false">N310+K310+H310</f>
        <v>#VALUE!</v>
      </c>
      <c r="S310" s="103" t="n">
        <f aca="false">O310+L310+I310</f>
        <v>2.13524532991486</v>
      </c>
      <c r="T310" s="102"/>
      <c r="U310" s="37" t="n">
        <f aca="false">A311-A310</f>
        <v>31</v>
      </c>
      <c r="V310" s="104" t="n">
        <f aca="false">CHOOSE(F$3,A311+24,A310)</f>
        <v>46082</v>
      </c>
      <c r="W310" s="37" t="n">
        <f aca="false">V310-C$3</f>
        <v>9152</v>
      </c>
      <c r="X310" s="105" t="n">
        <f aca="false">VLOOKUP($A310,[1]!Table,MATCH(X$4,[1]!Curves,0))</f>
        <v>0.064271262663841</v>
      </c>
      <c r="Y310" s="106" t="n">
        <f aca="false">1/(1+CHOOSE(F$3,(X311+($K$3/10000))/2,(X310+($K$3/10000))/2))^(2*W310/365.25)</f>
        <v>0.204927700537393</v>
      </c>
      <c r="Z310" s="37" t="n">
        <f aca="false">IF(AND(mthbeg&lt;=A310,mthend&gt;=A310),1,0)</f>
        <v>0</v>
      </c>
      <c r="AA310" s="37" t="n">
        <f aca="false">U310*Z310</f>
        <v>0</v>
      </c>
      <c r="AC310" s="90" t="e">
        <f aca="false">F310*G310</f>
        <v>#VALUE!</v>
      </c>
      <c r="AD310" s="90" t="e">
        <f aca="false">$F310*H310</f>
        <v>#VALUE!</v>
      </c>
      <c r="AE310" s="90" t="n">
        <f aca="false">$F310*I310</f>
        <v>0</v>
      </c>
      <c r="AF310" s="90" t="e">
        <f aca="false">$F310*J310</f>
        <v>#VALUE!</v>
      </c>
      <c r="AG310" s="90" t="e">
        <f aca="false">$F310*K310</f>
        <v>#VALUE!</v>
      </c>
      <c r="AH310" s="90" t="n">
        <f aca="false">$F310*L310</f>
        <v>0</v>
      </c>
      <c r="AI310" s="90" t="e">
        <f aca="false">$F310*M310</f>
        <v>#VALUE!</v>
      </c>
      <c r="AJ310" s="90" t="e">
        <f aca="false">$F310*N310</f>
        <v>#VALUE!</v>
      </c>
      <c r="AK310" s="90" t="n">
        <f aca="false">F310*O310</f>
        <v>0</v>
      </c>
      <c r="AL310" s="94"/>
      <c r="AM310" s="90" t="e">
        <f aca="false">-CHOOSE($G$3,AC310-AE310,AE310-AC310)</f>
        <v>#VALUE!</v>
      </c>
      <c r="AN310" s="90" t="e">
        <f aca="false">-CHOOSE($G$3,AF310-AH310,AH310-AF310)</f>
        <v>#VALUE!</v>
      </c>
      <c r="AO310" s="90" t="e">
        <f aca="false">-CHOOSE($G$3,AI310-AL310,AK310-AI310)</f>
        <v>#VALUE!</v>
      </c>
      <c r="AP310" s="107" t="e">
        <f aca="false">SUM(AM310:AO310)</f>
        <v>#VALUE!</v>
      </c>
      <c r="AR310" s="90" t="e">
        <f aca="false">-CHOOSE($G$3,AD310-AC310,AC310-AD310)</f>
        <v>#VALUE!</v>
      </c>
      <c r="AS310" s="90" t="e">
        <f aca="false">-CHOOSE($G$3,AG310-AF310,AF310-AG310)</f>
        <v>#VALUE!</v>
      </c>
      <c r="AT310" s="90" t="e">
        <f aca="false">-CHOOSE($G$3,AJ310-AI310,AI310-AJ310:AJ311)</f>
        <v>#VALUE!</v>
      </c>
      <c r="AU310" s="107" t="e">
        <f aca="false">AR310+AS310+AT310</f>
        <v>#VALUE!</v>
      </c>
      <c r="AV310" s="107"/>
      <c r="AW310" s="91" t="e">
        <f aca="false">AU310+AP310</f>
        <v>#VALUE!</v>
      </c>
      <c r="AY310" s="91" t="n">
        <f aca="false">AK310+AH310+AE310</f>
        <v>0</v>
      </c>
      <c r="AZ310" s="113"/>
      <c r="BA310" s="118" t="e">
        <f aca="false">'EO9904.1'!AW310</f>
        <v>#VALUE!</v>
      </c>
      <c r="BB310" s="118" t="e">
        <f aca="false">AW310-BA310</f>
        <v>#VALUE!</v>
      </c>
      <c r="BC310" s="108"/>
      <c r="BD310" s="138" t="n">
        <f aca="false">A310</f>
        <v>46082</v>
      </c>
      <c r="BE310" s="119" t="n">
        <f aca="false">MONTH(BD310)</f>
        <v>3</v>
      </c>
      <c r="BF310" s="139" t="n">
        <f aca="false">VLOOKUP($BE$10:$BE$369,$BS$7:$BU$18,2)</f>
        <v>669.6575</v>
      </c>
      <c r="BG310" s="140" t="n">
        <f aca="false">VLOOKUP($BE$10:$BE$369,$BS$7:$BU$18,3)</f>
        <v>9290.03</v>
      </c>
      <c r="BH310" s="141" t="n">
        <f aca="false">BF310/BG310</f>
        <v>0.0720834593645015</v>
      </c>
      <c r="BI310" s="36" t="n">
        <f aca="false">BI298</f>
        <v>0.0714</v>
      </c>
      <c r="BJ310" s="36" t="n">
        <f aca="false">BH310/BI310</f>
        <v>1.00957226000702</v>
      </c>
      <c r="BK310" s="31" t="n">
        <v>2.115</v>
      </c>
      <c r="BL310" s="142" t="n">
        <f aca="false">MAX((BJ310*BK310),BK310)</f>
        <v>2.13524532991486</v>
      </c>
    </row>
    <row r="311" customFormat="false" ht="12" hidden="false" customHeight="true" outlineLevel="0" collapsed="false">
      <c r="A311" s="25" t="n">
        <f aca="false">EDATE(A310,1)</f>
        <v>46113</v>
      </c>
      <c r="B311" s="114" t="n">
        <f aca="false">'EO9904.1 floor'!B311</f>
        <v>0</v>
      </c>
      <c r="C311" s="110"/>
      <c r="D311" s="97" t="n">
        <f aca="false">B311+C311</f>
        <v>0</v>
      </c>
      <c r="E311" s="86" t="n">
        <f aca="false">IF(Z311=0,0,IF(AND(Z311=1,$H$3=1),D311*U311,IF($H$3=2,D311,"N/A")))</f>
        <v>0</v>
      </c>
      <c r="F311" s="86" t="n">
        <f aca="false">E311*Y311</f>
        <v>0</v>
      </c>
      <c r="G311" s="98" t="str">
        <f aca="false">VLOOKUP($A311,[1]!Table,MATCH(G$4,[1]!Curves,0))</f>
        <v/>
      </c>
      <c r="H311" s="115" t="str">
        <f aca="false">G311</f>
        <v/>
      </c>
      <c r="I311" s="116" t="n">
        <f aca="false">BL311</f>
        <v>2.115</v>
      </c>
      <c r="J311" s="98" t="str">
        <f aca="false">VLOOKUP($A311,[1]!Table,MATCH(J$4,[1]!Curves,0))</f>
        <v/>
      </c>
      <c r="K311" s="115" t="str">
        <f aca="false">J311</f>
        <v/>
      </c>
      <c r="L311" s="103" t="n">
        <f aca="false">L310</f>
        <v>0</v>
      </c>
      <c r="M311" s="98" t="str">
        <f aca="false">VLOOKUP($A311,[1]!Table,MATCH(M$4,[1]!Curves,0))</f>
        <v/>
      </c>
      <c r="N311" s="115" t="str">
        <f aca="false">M311</f>
        <v/>
      </c>
      <c r="O311" s="103" t="n">
        <f aca="false">O310</f>
        <v>0</v>
      </c>
      <c r="P311" s="102"/>
      <c r="Q311" s="103" t="e">
        <f aca="false">M311+J311+G311</f>
        <v>#VALUE!</v>
      </c>
      <c r="R311" s="103" t="e">
        <f aca="false">N311+K311+H311</f>
        <v>#VALUE!</v>
      </c>
      <c r="S311" s="103" t="n">
        <f aca="false">O311+L311+I311</f>
        <v>2.115</v>
      </c>
      <c r="T311" s="102"/>
      <c r="U311" s="37" t="n">
        <f aca="false">A312-A311</f>
        <v>30</v>
      </c>
      <c r="V311" s="104" t="n">
        <f aca="false">CHOOSE(F$3,A312+24,A311)</f>
        <v>46113</v>
      </c>
      <c r="W311" s="37" t="n">
        <f aca="false">V311-C$3</f>
        <v>9183</v>
      </c>
      <c r="X311" s="105" t="n">
        <f aca="false">VLOOKUP($A311,[1]!Table,MATCH(X$4,[1]!Curves,0))</f>
        <v>0.064270008861117</v>
      </c>
      <c r="Y311" s="106" t="n">
        <f aca="false">1/(1+CHOOSE(F$3,(X312+($K$3/10000))/2,(X311+($K$3/10000))/2))^(2*W311/365.25)</f>
        <v>0.203836596217498</v>
      </c>
      <c r="Z311" s="37" t="n">
        <f aca="false">IF(AND(mthbeg&lt;=A311,mthend&gt;=A311),1,0)</f>
        <v>0</v>
      </c>
      <c r="AA311" s="37" t="n">
        <f aca="false">U311*Z311</f>
        <v>0</v>
      </c>
      <c r="AC311" s="90" t="e">
        <f aca="false">F311*G311</f>
        <v>#VALUE!</v>
      </c>
      <c r="AD311" s="90" t="e">
        <f aca="false">$F311*H311</f>
        <v>#VALUE!</v>
      </c>
      <c r="AE311" s="90" t="n">
        <f aca="false">$F311*I311</f>
        <v>0</v>
      </c>
      <c r="AF311" s="90" t="e">
        <f aca="false">$F311*J311</f>
        <v>#VALUE!</v>
      </c>
      <c r="AG311" s="90" t="e">
        <f aca="false">$F311*K311</f>
        <v>#VALUE!</v>
      </c>
      <c r="AH311" s="90" t="n">
        <f aca="false">$F311*L311</f>
        <v>0</v>
      </c>
      <c r="AI311" s="90" t="e">
        <f aca="false">$F311*M311</f>
        <v>#VALUE!</v>
      </c>
      <c r="AJ311" s="90" t="e">
        <f aca="false">$F311*N311</f>
        <v>#VALUE!</v>
      </c>
      <c r="AK311" s="90" t="n">
        <f aca="false">F311*O311</f>
        <v>0</v>
      </c>
      <c r="AL311" s="94"/>
      <c r="AM311" s="90" t="e">
        <f aca="false">-CHOOSE($G$3,AC311-AE311,AE311-AC311)</f>
        <v>#VALUE!</v>
      </c>
      <c r="AN311" s="90" t="e">
        <f aca="false">-CHOOSE($G$3,AF311-AH311,AH311-AF311)</f>
        <v>#VALUE!</v>
      </c>
      <c r="AO311" s="90" t="e">
        <f aca="false">-CHOOSE($G$3,AI311-AL311,AK311-AI311)</f>
        <v>#VALUE!</v>
      </c>
      <c r="AP311" s="107" t="e">
        <f aca="false">SUM(AM311:AO311)</f>
        <v>#VALUE!</v>
      </c>
      <c r="AR311" s="90" t="e">
        <f aca="false">-CHOOSE($G$3,AD311-AC311,AC311-AD311)</f>
        <v>#VALUE!</v>
      </c>
      <c r="AS311" s="90" t="e">
        <f aca="false">-CHOOSE($G$3,AG311-AF311,AF311-AG311)</f>
        <v>#VALUE!</v>
      </c>
      <c r="AT311" s="90" t="e">
        <f aca="false">-CHOOSE($G$3,AJ311-AI311,AI311-AJ311:AJ312)</f>
        <v>#VALUE!</v>
      </c>
      <c r="AU311" s="107" t="e">
        <f aca="false">AR311+AS311+AT311</f>
        <v>#VALUE!</v>
      </c>
      <c r="AV311" s="107"/>
      <c r="AW311" s="91" t="e">
        <f aca="false">AU311+AP311</f>
        <v>#VALUE!</v>
      </c>
      <c r="AY311" s="91" t="n">
        <f aca="false">AK311+AH311+AE311</f>
        <v>0</v>
      </c>
      <c r="AZ311" s="113"/>
      <c r="BA311" s="118" t="e">
        <f aca="false">'EO9904.1'!AW311</f>
        <v>#VALUE!</v>
      </c>
      <c r="BB311" s="118" t="e">
        <f aca="false">AW311-BA311</f>
        <v>#VALUE!</v>
      </c>
      <c r="BC311" s="108"/>
      <c r="BD311" s="138" t="n">
        <f aca="false">A311</f>
        <v>46113</v>
      </c>
      <c r="BE311" s="119" t="n">
        <f aca="false">MONTH(BD311)</f>
        <v>4</v>
      </c>
      <c r="BF311" s="139" t="n">
        <f aca="false">VLOOKUP($BE$10:$BE$369,$BS$7:$BU$18,2)</f>
        <v>631.2795</v>
      </c>
      <c r="BG311" s="140" t="n">
        <f aca="false">VLOOKUP($BE$10:$BE$369,$BS$7:$BU$18,3)</f>
        <v>8727.106</v>
      </c>
      <c r="BH311" s="141" t="n">
        <f aca="false">BF311/BG311</f>
        <v>0.0723354912842814</v>
      </c>
      <c r="BI311" s="36" t="n">
        <f aca="false">BI299</f>
        <v>0.0749</v>
      </c>
      <c r="BJ311" s="36" t="n">
        <f aca="false">BH311/BI311</f>
        <v>0.965760898321514</v>
      </c>
      <c r="BK311" s="31" t="n">
        <v>2.115</v>
      </c>
      <c r="BL311" s="142" t="n">
        <f aca="false">MAX((BJ311*BK311),BK311)</f>
        <v>2.115</v>
      </c>
    </row>
    <row r="312" customFormat="false" ht="12" hidden="false" customHeight="true" outlineLevel="0" collapsed="false">
      <c r="A312" s="25" t="n">
        <f aca="false">EDATE(A311,1)</f>
        <v>46143</v>
      </c>
      <c r="B312" s="114" t="n">
        <f aca="false">'EO9904.1 floor'!B312</f>
        <v>0</v>
      </c>
      <c r="C312" s="110"/>
      <c r="D312" s="97" t="n">
        <f aca="false">B312+C312</f>
        <v>0</v>
      </c>
      <c r="E312" s="86" t="n">
        <f aca="false">IF(Z312=0,0,IF(AND(Z312=1,$H$3=1),D312*U312,IF($H$3=2,D312,"N/A")))</f>
        <v>0</v>
      </c>
      <c r="F312" s="86" t="n">
        <f aca="false">E312*Y312</f>
        <v>0</v>
      </c>
      <c r="G312" s="98" t="str">
        <f aca="false">VLOOKUP($A312,[1]!Table,MATCH(G$4,[1]!Curves,0))</f>
        <v/>
      </c>
      <c r="H312" s="115" t="str">
        <f aca="false">G312</f>
        <v/>
      </c>
      <c r="I312" s="116" t="n">
        <f aca="false">BL312</f>
        <v>2.15930673749763</v>
      </c>
      <c r="J312" s="98" t="str">
        <f aca="false">VLOOKUP($A312,[1]!Table,MATCH(J$4,[1]!Curves,0))</f>
        <v/>
      </c>
      <c r="K312" s="115" t="str">
        <f aca="false">J312</f>
        <v/>
      </c>
      <c r="L312" s="103" t="n">
        <f aca="false">L311</f>
        <v>0</v>
      </c>
      <c r="M312" s="98" t="str">
        <f aca="false">VLOOKUP($A312,[1]!Table,MATCH(M$4,[1]!Curves,0))</f>
        <v/>
      </c>
      <c r="N312" s="115" t="str">
        <f aca="false">M312</f>
        <v/>
      </c>
      <c r="O312" s="103" t="n">
        <f aca="false">O311</f>
        <v>0</v>
      </c>
      <c r="P312" s="102"/>
      <c r="Q312" s="103" t="e">
        <f aca="false">M312+J312+G312</f>
        <v>#VALUE!</v>
      </c>
      <c r="R312" s="103" t="e">
        <f aca="false">N312+K312+H312</f>
        <v>#VALUE!</v>
      </c>
      <c r="S312" s="103" t="n">
        <f aca="false">O312+L312+I312</f>
        <v>2.15930673749763</v>
      </c>
      <c r="T312" s="102"/>
      <c r="U312" s="37" t="n">
        <f aca="false">A313-A312</f>
        <v>31</v>
      </c>
      <c r="V312" s="104" t="n">
        <f aca="false">CHOOSE(F$3,A313+24,A312)</f>
        <v>46143</v>
      </c>
      <c r="W312" s="37" t="n">
        <f aca="false">V312-C$3</f>
        <v>9213</v>
      </c>
      <c r="X312" s="105" t="n">
        <f aca="false">VLOOKUP($A312,[1]!Table,MATCH(X$4,[1]!Curves,0))</f>
        <v>0.064268795503643</v>
      </c>
      <c r="Y312" s="106" t="n">
        <f aca="false">1/(1+CHOOSE(F$3,(X313+($K$3/10000))/2,(X312+($K$3/10000))/2))^(2*W312/365.25)</f>
        <v>0.202786260275595</v>
      </c>
      <c r="Z312" s="37" t="n">
        <f aca="false">IF(AND(mthbeg&lt;=A312,mthend&gt;=A312),1,0)</f>
        <v>0</v>
      </c>
      <c r="AA312" s="37" t="n">
        <f aca="false">U312*Z312</f>
        <v>0</v>
      </c>
      <c r="AC312" s="90" t="e">
        <f aca="false">F312*G312</f>
        <v>#VALUE!</v>
      </c>
      <c r="AD312" s="90" t="e">
        <f aca="false">$F312*H312</f>
        <v>#VALUE!</v>
      </c>
      <c r="AE312" s="90" t="n">
        <f aca="false">$F312*I312</f>
        <v>0</v>
      </c>
      <c r="AF312" s="90" t="e">
        <f aca="false">$F312*J312</f>
        <v>#VALUE!</v>
      </c>
      <c r="AG312" s="90" t="e">
        <f aca="false">$F312*K312</f>
        <v>#VALUE!</v>
      </c>
      <c r="AH312" s="90" t="n">
        <f aca="false">$F312*L312</f>
        <v>0</v>
      </c>
      <c r="AI312" s="90" t="e">
        <f aca="false">$F312*M312</f>
        <v>#VALUE!</v>
      </c>
      <c r="AJ312" s="90" t="e">
        <f aca="false">$F312*N312</f>
        <v>#VALUE!</v>
      </c>
      <c r="AK312" s="90" t="n">
        <f aca="false">F312*O312</f>
        <v>0</v>
      </c>
      <c r="AL312" s="94"/>
      <c r="AM312" s="90" t="e">
        <f aca="false">-CHOOSE($G$3,AC312-AE312,AE312-AC312)</f>
        <v>#VALUE!</v>
      </c>
      <c r="AN312" s="90" t="e">
        <f aca="false">-CHOOSE($G$3,AF312-AH312,AH312-AF312)</f>
        <v>#VALUE!</v>
      </c>
      <c r="AO312" s="90" t="e">
        <f aca="false">-CHOOSE($G$3,AI312-AL312,AK312-AI312)</f>
        <v>#VALUE!</v>
      </c>
      <c r="AP312" s="107" t="e">
        <f aca="false">SUM(AM312:AO312)</f>
        <v>#VALUE!</v>
      </c>
      <c r="AR312" s="90" t="e">
        <f aca="false">-CHOOSE($G$3,AD312-AC312,AC312-AD312)</f>
        <v>#VALUE!</v>
      </c>
      <c r="AS312" s="90" t="e">
        <f aca="false">-CHOOSE($G$3,AG312-AF312,AF312-AG312)</f>
        <v>#VALUE!</v>
      </c>
      <c r="AT312" s="90" t="e">
        <f aca="false">-CHOOSE($G$3,AJ312-AI312,AI312-AJ312:AJ313)</f>
        <v>#VALUE!</v>
      </c>
      <c r="AU312" s="107" t="e">
        <f aca="false">AR312+AS312+AT312</f>
        <v>#VALUE!</v>
      </c>
      <c r="AV312" s="107"/>
      <c r="AW312" s="91" t="e">
        <f aca="false">AU312+AP312</f>
        <v>#VALUE!</v>
      </c>
      <c r="AY312" s="91" t="n">
        <f aca="false">AK312+AH312+AE312</f>
        <v>0</v>
      </c>
      <c r="AZ312" s="113"/>
      <c r="BA312" s="118" t="e">
        <f aca="false">'EO9904.1'!AW312</f>
        <v>#VALUE!</v>
      </c>
      <c r="BB312" s="118" t="e">
        <f aca="false">AW312-BA312</f>
        <v>#VALUE!</v>
      </c>
      <c r="BC312" s="108"/>
      <c r="BD312" s="138" t="n">
        <f aca="false">A312</f>
        <v>46143</v>
      </c>
      <c r="BE312" s="119" t="n">
        <f aca="false">MONTH(BD312)</f>
        <v>5</v>
      </c>
      <c r="BF312" s="139" t="n">
        <f aca="false">VLOOKUP($BE$10:$BE$369,$BS$7:$BU$18,2)</f>
        <v>662.9805</v>
      </c>
      <c r="BG312" s="140" t="n">
        <f aca="false">VLOOKUP($BE$10:$BE$369,$BS$7:$BU$18,3)</f>
        <v>9044.2455</v>
      </c>
      <c r="BH312" s="141" t="n">
        <f aca="false">BF312/BG312</f>
        <v>0.0733041247055932</v>
      </c>
      <c r="BI312" s="36" t="n">
        <f aca="false">BI300</f>
        <v>0.0718</v>
      </c>
      <c r="BJ312" s="36" t="n">
        <f aca="false">BH312/BI312</f>
        <v>1.02094881205562</v>
      </c>
      <c r="BK312" s="31" t="n">
        <v>2.115</v>
      </c>
      <c r="BL312" s="142" t="n">
        <f aca="false">MAX((BJ312*BK312),BK312)</f>
        <v>2.15930673749763</v>
      </c>
    </row>
    <row r="313" customFormat="false" ht="12" hidden="false" customHeight="true" outlineLevel="0" collapsed="false">
      <c r="A313" s="25" t="n">
        <f aca="false">EDATE(A312,1)</f>
        <v>46174</v>
      </c>
      <c r="B313" s="114" t="n">
        <f aca="false">'EO9904.1 floor'!B313</f>
        <v>0</v>
      </c>
      <c r="C313" s="110"/>
      <c r="D313" s="97" t="n">
        <f aca="false">B313+C313</f>
        <v>0</v>
      </c>
      <c r="E313" s="86" t="n">
        <f aca="false">IF(Z313=0,0,IF(AND(Z313=1,$H$3=1),D313*U313,IF($H$3=2,D313,"N/A")))</f>
        <v>0</v>
      </c>
      <c r="F313" s="86" t="n">
        <f aca="false">E313*Y313</f>
        <v>0</v>
      </c>
      <c r="G313" s="98" t="str">
        <f aca="false">VLOOKUP($A313,[1]!Table,MATCH(G$4,[1]!Curves,0))</f>
        <v/>
      </c>
      <c r="H313" s="115" t="str">
        <f aca="false">G313</f>
        <v/>
      </c>
      <c r="I313" s="116" t="n">
        <f aca="false">BL313</f>
        <v>2.88438521922935</v>
      </c>
      <c r="J313" s="98" t="str">
        <f aca="false">VLOOKUP($A313,[1]!Table,MATCH(J$4,[1]!Curves,0))</f>
        <v/>
      </c>
      <c r="K313" s="115" t="str">
        <f aca="false">J313</f>
        <v/>
      </c>
      <c r="L313" s="103" t="n">
        <f aca="false">L312</f>
        <v>0</v>
      </c>
      <c r="M313" s="98" t="str">
        <f aca="false">VLOOKUP($A313,[1]!Table,MATCH(M$4,[1]!Curves,0))</f>
        <v/>
      </c>
      <c r="N313" s="115" t="str">
        <f aca="false">M313</f>
        <v/>
      </c>
      <c r="O313" s="103" t="n">
        <f aca="false">O312</f>
        <v>0</v>
      </c>
      <c r="P313" s="102"/>
      <c r="Q313" s="103" t="e">
        <f aca="false">M313+J313+G313</f>
        <v>#VALUE!</v>
      </c>
      <c r="R313" s="103" t="e">
        <f aca="false">N313+K313+H313</f>
        <v>#VALUE!</v>
      </c>
      <c r="S313" s="103" t="n">
        <f aca="false">O313+L313+I313</f>
        <v>2.88438521922935</v>
      </c>
      <c r="T313" s="102"/>
      <c r="U313" s="37" t="n">
        <f aca="false">A314-A313</f>
        <v>30</v>
      </c>
      <c r="V313" s="104" t="n">
        <f aca="false">CHOOSE(F$3,A314+24,A313)</f>
        <v>46174</v>
      </c>
      <c r="W313" s="37" t="n">
        <f aca="false">V313-C$3</f>
        <v>9244</v>
      </c>
      <c r="X313" s="105" t="n">
        <f aca="false">VLOOKUP($A313,[1]!Table,MATCH(X$4,[1]!Curves,0))</f>
        <v>0.06426754170092</v>
      </c>
      <c r="Y313" s="106" t="n">
        <f aca="false">1/(1+CHOOSE(F$3,(X314+($K$3/10000))/2,(X313+($K$3/10000))/2))^(2*W313/365.25)</f>
        <v>0.201706639557774</v>
      </c>
      <c r="Z313" s="37" t="n">
        <f aca="false">IF(AND(mthbeg&lt;=A313,mthend&gt;=A313),1,0)</f>
        <v>0</v>
      </c>
      <c r="AA313" s="37" t="n">
        <f aca="false">U313*Z313</f>
        <v>0</v>
      </c>
      <c r="AC313" s="90" t="e">
        <f aca="false">F313*G313</f>
        <v>#VALUE!</v>
      </c>
      <c r="AD313" s="90" t="e">
        <f aca="false">$F313*H313</f>
        <v>#VALUE!</v>
      </c>
      <c r="AE313" s="90" t="n">
        <f aca="false">$F313*I313</f>
        <v>0</v>
      </c>
      <c r="AF313" s="90" t="e">
        <f aca="false">$F313*J313</f>
        <v>#VALUE!</v>
      </c>
      <c r="AG313" s="90" t="e">
        <f aca="false">$F313*K313</f>
        <v>#VALUE!</v>
      </c>
      <c r="AH313" s="90" t="n">
        <f aca="false">$F313*L313</f>
        <v>0</v>
      </c>
      <c r="AI313" s="90" t="e">
        <f aca="false">$F313*M313</f>
        <v>#VALUE!</v>
      </c>
      <c r="AJ313" s="90" t="e">
        <f aca="false">$F313*N313</f>
        <v>#VALUE!</v>
      </c>
      <c r="AK313" s="90" t="n">
        <f aca="false">F313*O313</f>
        <v>0</v>
      </c>
      <c r="AL313" s="94"/>
      <c r="AM313" s="90" t="e">
        <f aca="false">-CHOOSE($G$3,AC313-AE313,AE313-AC313)</f>
        <v>#VALUE!</v>
      </c>
      <c r="AN313" s="90" t="e">
        <f aca="false">-CHOOSE($G$3,AF313-AH313,AH313-AF313)</f>
        <v>#VALUE!</v>
      </c>
      <c r="AO313" s="90" t="e">
        <f aca="false">-CHOOSE($G$3,AI313-AL313,AK313-AI313)</f>
        <v>#VALUE!</v>
      </c>
      <c r="AP313" s="107" t="e">
        <f aca="false">SUM(AM313:AO313)</f>
        <v>#VALUE!</v>
      </c>
      <c r="AR313" s="90" t="e">
        <f aca="false">-CHOOSE($G$3,AD313-AC313,AC313-AD313)</f>
        <v>#VALUE!</v>
      </c>
      <c r="AS313" s="90" t="e">
        <f aca="false">-CHOOSE($G$3,AG313-AF313,AF313-AG313)</f>
        <v>#VALUE!</v>
      </c>
      <c r="AT313" s="90" t="e">
        <f aca="false">-CHOOSE($G$3,AJ313-AI313,AI313-AJ313:AJ314)</f>
        <v>#VALUE!</v>
      </c>
      <c r="AU313" s="107" t="e">
        <f aca="false">AR313+AS313+AT313</f>
        <v>#VALUE!</v>
      </c>
      <c r="AV313" s="107"/>
      <c r="AW313" s="91" t="e">
        <f aca="false">AU313+AP313</f>
        <v>#VALUE!</v>
      </c>
      <c r="AY313" s="91" t="n">
        <f aca="false">AK313+AH313+AE313</f>
        <v>0</v>
      </c>
      <c r="AZ313" s="113"/>
      <c r="BA313" s="118" t="e">
        <f aca="false">'EO9904.1'!AW313</f>
        <v>#VALUE!</v>
      </c>
      <c r="BB313" s="118" t="e">
        <f aca="false">AW313-BA313</f>
        <v>#VALUE!</v>
      </c>
      <c r="BC313" s="108"/>
      <c r="BD313" s="138" t="n">
        <f aca="false">A313</f>
        <v>46174</v>
      </c>
      <c r="BE313" s="119" t="n">
        <f aca="false">MONTH(BD313)</f>
        <v>6</v>
      </c>
      <c r="BF313" s="139" t="n">
        <f aca="false">VLOOKUP($BE$10:$BE$369,$BS$7:$BU$18,2)</f>
        <v>1052.6425</v>
      </c>
      <c r="BG313" s="140" t="n">
        <f aca="false">VLOOKUP($BE$10:$BE$369,$BS$7:$BU$18,3)</f>
        <v>10765.1195</v>
      </c>
      <c r="BH313" s="141" t="n">
        <f aca="false">BF313/BG313</f>
        <v>0.097782704595151</v>
      </c>
      <c r="BI313" s="36" t="n">
        <f aca="false">BI301</f>
        <v>0.0717</v>
      </c>
      <c r="BJ313" s="36" t="n">
        <f aca="false">BH313/BI313</f>
        <v>1.36377551736612</v>
      </c>
      <c r="BK313" s="31" t="n">
        <v>2.115</v>
      </c>
      <c r="BL313" s="142" t="n">
        <f aca="false">MAX((BJ313*BK313),BK313)</f>
        <v>2.88438521922935</v>
      </c>
    </row>
    <row r="314" customFormat="false" ht="12" hidden="false" customHeight="true" outlineLevel="0" collapsed="false">
      <c r="A314" s="25" t="n">
        <f aca="false">EDATE(A313,1)</f>
        <v>46204</v>
      </c>
      <c r="B314" s="114" t="n">
        <f aca="false">'EO9904.1 floor'!B314</f>
        <v>0</v>
      </c>
      <c r="C314" s="110"/>
      <c r="D314" s="97" t="n">
        <f aca="false">B314+C314</f>
        <v>0</v>
      </c>
      <c r="E314" s="86" t="n">
        <f aca="false">IF(Z314=0,0,IF(AND(Z314=1,$H$3=1),D314*U314,IF($H$3=2,D314,"N/A")))</f>
        <v>0</v>
      </c>
      <c r="F314" s="86" t="n">
        <f aca="false">E314*Y314</f>
        <v>0</v>
      </c>
      <c r="G314" s="98" t="str">
        <f aca="false">VLOOKUP($A314,[1]!Table,MATCH(G$4,[1]!Curves,0))</f>
        <v/>
      </c>
      <c r="H314" s="115" t="str">
        <f aca="false">G314</f>
        <v/>
      </c>
      <c r="I314" s="116" t="n">
        <f aca="false">BL314</f>
        <v>2.115</v>
      </c>
      <c r="J314" s="98" t="str">
        <f aca="false">VLOOKUP($A314,[1]!Table,MATCH(J$4,[1]!Curves,0))</f>
        <v/>
      </c>
      <c r="K314" s="115" t="str">
        <f aca="false">J314</f>
        <v/>
      </c>
      <c r="L314" s="103" t="n">
        <f aca="false">L313</f>
        <v>0</v>
      </c>
      <c r="M314" s="98" t="str">
        <f aca="false">VLOOKUP($A314,[1]!Table,MATCH(M$4,[1]!Curves,0))</f>
        <v/>
      </c>
      <c r="N314" s="115" t="str">
        <f aca="false">M314</f>
        <v/>
      </c>
      <c r="O314" s="103" t="n">
        <f aca="false">O313</f>
        <v>0</v>
      </c>
      <c r="P314" s="102"/>
      <c r="Q314" s="103" t="e">
        <f aca="false">M314+J314+G314</f>
        <v>#VALUE!</v>
      </c>
      <c r="R314" s="103" t="e">
        <f aca="false">N314+K314+H314</f>
        <v>#VALUE!</v>
      </c>
      <c r="S314" s="103" t="n">
        <f aca="false">O314+L314+I314</f>
        <v>2.115</v>
      </c>
      <c r="T314" s="102"/>
      <c r="U314" s="37" t="n">
        <f aca="false">A315-A314</f>
        <v>31</v>
      </c>
      <c r="V314" s="104" t="n">
        <f aca="false">CHOOSE(F$3,A315+24,A314)</f>
        <v>46204</v>
      </c>
      <c r="W314" s="37" t="n">
        <f aca="false">V314-C$3</f>
        <v>9274</v>
      </c>
      <c r="X314" s="105" t="n">
        <f aca="false">VLOOKUP($A314,[1]!Table,MATCH(X$4,[1]!Curves,0))</f>
        <v>0.064266328343447</v>
      </c>
      <c r="Y314" s="106" t="n">
        <f aca="false">1/(1+CHOOSE(F$3,(X315+($K$3/10000))/2,(X314+($K$3/10000))/2))^(2*W314/365.25)</f>
        <v>0.200667357729025</v>
      </c>
      <c r="Z314" s="37" t="n">
        <f aca="false">IF(AND(mthbeg&lt;=A314,mthend&gt;=A314),1,0)</f>
        <v>0</v>
      </c>
      <c r="AA314" s="37" t="n">
        <f aca="false">U314*Z314</f>
        <v>0</v>
      </c>
      <c r="AC314" s="90" t="e">
        <f aca="false">F314*G314</f>
        <v>#VALUE!</v>
      </c>
      <c r="AD314" s="90" t="e">
        <f aca="false">$F314*H314</f>
        <v>#VALUE!</v>
      </c>
      <c r="AE314" s="90" t="n">
        <f aca="false">$F314*I314</f>
        <v>0</v>
      </c>
      <c r="AF314" s="90" t="e">
        <f aca="false">$F314*J314</f>
        <v>#VALUE!</v>
      </c>
      <c r="AG314" s="90" t="e">
        <f aca="false">$F314*K314</f>
        <v>#VALUE!</v>
      </c>
      <c r="AH314" s="90" t="n">
        <f aca="false">$F314*L314</f>
        <v>0</v>
      </c>
      <c r="AI314" s="90" t="e">
        <f aca="false">$F314*M314</f>
        <v>#VALUE!</v>
      </c>
      <c r="AJ314" s="90" t="e">
        <f aca="false">$F314*N314</f>
        <v>#VALUE!</v>
      </c>
      <c r="AK314" s="90" t="n">
        <f aca="false">F314*O314</f>
        <v>0</v>
      </c>
      <c r="AL314" s="94"/>
      <c r="AM314" s="90" t="e">
        <f aca="false">-CHOOSE($G$3,AC314-AE314,AE314-AC314)</f>
        <v>#VALUE!</v>
      </c>
      <c r="AN314" s="90" t="e">
        <f aca="false">-CHOOSE($G$3,AF314-AH314,AH314-AF314)</f>
        <v>#VALUE!</v>
      </c>
      <c r="AO314" s="90" t="e">
        <f aca="false">-CHOOSE($G$3,AI314-AL314,AK314-AI314)</f>
        <v>#VALUE!</v>
      </c>
      <c r="AP314" s="107" t="e">
        <f aca="false">SUM(AM314:AO314)</f>
        <v>#VALUE!</v>
      </c>
      <c r="AR314" s="90" t="e">
        <f aca="false">-CHOOSE($G$3,AD314-AC314,AC314-AD314)</f>
        <v>#VALUE!</v>
      </c>
      <c r="AS314" s="90" t="e">
        <f aca="false">-CHOOSE($G$3,AG314-AF314,AF314-AG314)</f>
        <v>#VALUE!</v>
      </c>
      <c r="AT314" s="90" t="e">
        <f aca="false">-CHOOSE($G$3,AJ314-AI314,AI314-AJ314:AJ315)</f>
        <v>#VALUE!</v>
      </c>
      <c r="AU314" s="107" t="e">
        <f aca="false">AR314+AS314+AT314</f>
        <v>#VALUE!</v>
      </c>
      <c r="AV314" s="107"/>
      <c r="AW314" s="91" t="e">
        <f aca="false">AU314+AP314</f>
        <v>#VALUE!</v>
      </c>
      <c r="AY314" s="91" t="n">
        <f aca="false">AK314+AH314+AE314</f>
        <v>0</v>
      </c>
      <c r="AZ314" s="113"/>
      <c r="BA314" s="118" t="e">
        <f aca="false">'EO9904.1'!AW314</f>
        <v>#VALUE!</v>
      </c>
      <c r="BB314" s="118" t="e">
        <f aca="false">AW314-BA314</f>
        <v>#VALUE!</v>
      </c>
      <c r="BC314" s="108"/>
      <c r="BD314" s="138" t="n">
        <f aca="false">A314</f>
        <v>46204</v>
      </c>
      <c r="BE314" s="119" t="n">
        <f aca="false">MONTH(BD314)</f>
        <v>7</v>
      </c>
      <c r="BF314" s="139" t="n">
        <f aca="false">VLOOKUP($BE$10:$BE$369,$BS$7:$BU$18,2)</f>
        <v>1079.384</v>
      </c>
      <c r="BG314" s="140" t="n">
        <f aca="false">VLOOKUP($BE$10:$BE$369,$BS$7:$BU$18,3)</f>
        <v>11147.0035</v>
      </c>
      <c r="BH314" s="141" t="n">
        <f aca="false">BF314/BG314</f>
        <v>0.0968317629038154</v>
      </c>
      <c r="BI314" s="36" t="n">
        <f aca="false">BI302</f>
        <v>0.0981</v>
      </c>
      <c r="BJ314" s="36" t="n">
        <f aca="false">BH314/BI314</f>
        <v>0.987071996980789</v>
      </c>
      <c r="BK314" s="31" t="n">
        <v>2.115</v>
      </c>
      <c r="BL314" s="142" t="n">
        <f aca="false">MAX((BJ314*BK314),BK314)</f>
        <v>2.115</v>
      </c>
    </row>
    <row r="315" customFormat="false" ht="12" hidden="false" customHeight="true" outlineLevel="0" collapsed="false">
      <c r="A315" s="25" t="n">
        <f aca="false">EDATE(A314,1)</f>
        <v>46235</v>
      </c>
      <c r="B315" s="114" t="n">
        <f aca="false">'EO9904.1 floor'!B315</f>
        <v>0</v>
      </c>
      <c r="C315" s="110"/>
      <c r="D315" s="97" t="n">
        <f aca="false">B315+C315</f>
        <v>0</v>
      </c>
      <c r="E315" s="86" t="n">
        <f aca="false">IF(Z315=0,0,IF(AND(Z315=1,$H$3=1),D315*U315,IF($H$3=2,D315,"N/A")))</f>
        <v>0</v>
      </c>
      <c r="F315" s="86" t="n">
        <f aca="false">E315*Y315</f>
        <v>0</v>
      </c>
      <c r="G315" s="98" t="str">
        <f aca="false">VLOOKUP($A315,[1]!Table,MATCH(G$4,[1]!Curves,0))</f>
        <v/>
      </c>
      <c r="H315" s="115" t="str">
        <f aca="false">G315</f>
        <v/>
      </c>
      <c r="I315" s="116" t="n">
        <f aca="false">BL315</f>
        <v>2.115</v>
      </c>
      <c r="J315" s="98" t="str">
        <f aca="false">VLOOKUP($A315,[1]!Table,MATCH(J$4,[1]!Curves,0))</f>
        <v/>
      </c>
      <c r="K315" s="115" t="str">
        <f aca="false">J315</f>
        <v/>
      </c>
      <c r="L315" s="103" t="n">
        <f aca="false">L314</f>
        <v>0</v>
      </c>
      <c r="M315" s="98" t="str">
        <f aca="false">VLOOKUP($A315,[1]!Table,MATCH(M$4,[1]!Curves,0))</f>
        <v/>
      </c>
      <c r="N315" s="115" t="str">
        <f aca="false">M315</f>
        <v/>
      </c>
      <c r="O315" s="103" t="n">
        <f aca="false">O314</f>
        <v>0</v>
      </c>
      <c r="P315" s="102"/>
      <c r="Q315" s="103" t="e">
        <f aca="false">M315+J315+G315</f>
        <v>#VALUE!</v>
      </c>
      <c r="R315" s="103" t="e">
        <f aca="false">N315+K315+H315</f>
        <v>#VALUE!</v>
      </c>
      <c r="S315" s="103" t="n">
        <f aca="false">O315+L315+I315</f>
        <v>2.115</v>
      </c>
      <c r="T315" s="102"/>
      <c r="U315" s="37" t="n">
        <f aca="false">A316-A315</f>
        <v>31</v>
      </c>
      <c r="V315" s="104" t="n">
        <f aca="false">CHOOSE(F$3,A316+24,A315)</f>
        <v>46235</v>
      </c>
      <c r="W315" s="37" t="n">
        <f aca="false">V315-C$3</f>
        <v>9305</v>
      </c>
      <c r="X315" s="105" t="n">
        <f aca="false">VLOOKUP($A315,[1]!Table,MATCH(X$4,[1]!Curves,0))</f>
        <v>0.064265074540725</v>
      </c>
      <c r="Y315" s="106" t="n">
        <f aca="false">1/(1+CHOOSE(F$3,(X316+($K$3/10000))/2,(X315+($K$3/10000))/2))^(2*W315/365.25)</f>
        <v>0.199599098904543</v>
      </c>
      <c r="Z315" s="37" t="n">
        <f aca="false">IF(AND(mthbeg&lt;=A315,mthend&gt;=A315),1,0)</f>
        <v>0</v>
      </c>
      <c r="AA315" s="37" t="n">
        <f aca="false">U315*Z315</f>
        <v>0</v>
      </c>
      <c r="AC315" s="90" t="e">
        <f aca="false">F315*G315</f>
        <v>#VALUE!</v>
      </c>
      <c r="AD315" s="90" t="e">
        <f aca="false">$F315*H315</f>
        <v>#VALUE!</v>
      </c>
      <c r="AE315" s="90" t="n">
        <f aca="false">$F315*I315</f>
        <v>0</v>
      </c>
      <c r="AF315" s="90" t="e">
        <f aca="false">$F315*J315</f>
        <v>#VALUE!</v>
      </c>
      <c r="AG315" s="90" t="e">
        <f aca="false">$F315*K315</f>
        <v>#VALUE!</v>
      </c>
      <c r="AH315" s="90" t="n">
        <f aca="false">$F315*L315</f>
        <v>0</v>
      </c>
      <c r="AI315" s="90" t="e">
        <f aca="false">$F315*M315</f>
        <v>#VALUE!</v>
      </c>
      <c r="AJ315" s="90" t="e">
        <f aca="false">$F315*N315</f>
        <v>#VALUE!</v>
      </c>
      <c r="AK315" s="90" t="n">
        <f aca="false">F315*O315</f>
        <v>0</v>
      </c>
      <c r="AL315" s="94"/>
      <c r="AM315" s="90" t="e">
        <f aca="false">-CHOOSE($G$3,AC315-AE315,AE315-AC315)</f>
        <v>#VALUE!</v>
      </c>
      <c r="AN315" s="90" t="e">
        <f aca="false">-CHOOSE($G$3,AF315-AH315,AH315-AF315)</f>
        <v>#VALUE!</v>
      </c>
      <c r="AO315" s="90" t="e">
        <f aca="false">-CHOOSE($G$3,AI315-AL315,AK315-AI315)</f>
        <v>#VALUE!</v>
      </c>
      <c r="AP315" s="107" t="e">
        <f aca="false">SUM(AM315:AO315)</f>
        <v>#VALUE!</v>
      </c>
      <c r="AR315" s="90" t="e">
        <f aca="false">-CHOOSE($G$3,AD315-AC315,AC315-AD315)</f>
        <v>#VALUE!</v>
      </c>
      <c r="AS315" s="90" t="e">
        <f aca="false">-CHOOSE($G$3,AG315-AF315,AF315-AG315)</f>
        <v>#VALUE!</v>
      </c>
      <c r="AT315" s="90" t="e">
        <f aca="false">-CHOOSE($G$3,AJ315-AI315,AI315-AJ315:AJ316)</f>
        <v>#VALUE!</v>
      </c>
      <c r="AU315" s="107" t="e">
        <f aca="false">AR315+AS315+AT315</f>
        <v>#VALUE!</v>
      </c>
      <c r="AV315" s="107"/>
      <c r="AW315" s="91" t="e">
        <f aca="false">AU315+AP315</f>
        <v>#VALUE!</v>
      </c>
      <c r="AY315" s="91" t="n">
        <f aca="false">AK315+AH315+AE315</f>
        <v>0</v>
      </c>
      <c r="AZ315" s="113"/>
      <c r="BA315" s="118" t="e">
        <f aca="false">'EO9904.1'!AW315</f>
        <v>#VALUE!</v>
      </c>
      <c r="BB315" s="118" t="e">
        <f aca="false">AW315-BA315</f>
        <v>#VALUE!</v>
      </c>
      <c r="BC315" s="108"/>
      <c r="BD315" s="138" t="n">
        <f aca="false">A315</f>
        <v>46235</v>
      </c>
      <c r="BE315" s="119" t="n">
        <f aca="false">MONTH(BD315)</f>
        <v>8</v>
      </c>
      <c r="BF315" s="139" t="n">
        <f aca="false">VLOOKUP($BE$10:$BE$369,$BS$7:$BU$18,2)</f>
        <v>1109.031</v>
      </c>
      <c r="BG315" s="140" t="n">
        <f aca="false">VLOOKUP($BE$10:$BE$369,$BS$7:$BU$18,3)</f>
        <v>11486.346</v>
      </c>
      <c r="BH315" s="141" t="n">
        <f aca="false">BF315/BG315</f>
        <v>0.096552115006809</v>
      </c>
      <c r="BI315" s="36" t="n">
        <f aca="false">BI303</f>
        <v>0.0991</v>
      </c>
      <c r="BJ315" s="36" t="n">
        <f aca="false">BH315/BI315</f>
        <v>0.974289757889091</v>
      </c>
      <c r="BK315" s="31" t="n">
        <v>2.115</v>
      </c>
      <c r="BL315" s="142" t="n">
        <f aca="false">MAX((BJ315*BK315),BK315)</f>
        <v>2.115</v>
      </c>
    </row>
    <row r="316" customFormat="false" ht="12" hidden="false" customHeight="true" outlineLevel="0" collapsed="false">
      <c r="A316" s="25" t="n">
        <f aca="false">EDATE(A315,1)</f>
        <v>46266</v>
      </c>
      <c r="B316" s="114" t="n">
        <f aca="false">'EO9904.1 floor'!B316</f>
        <v>0</v>
      </c>
      <c r="C316" s="110"/>
      <c r="D316" s="97" t="n">
        <f aca="false">B316+C316</f>
        <v>0</v>
      </c>
      <c r="E316" s="86" t="n">
        <f aca="false">IF(Z316=0,0,IF(AND(Z316=1,$H$3=1),D316*U316,IF($H$3=2,D316,"N/A")))</f>
        <v>0</v>
      </c>
      <c r="F316" s="86" t="n">
        <f aca="false">E316*Y316</f>
        <v>0</v>
      </c>
      <c r="G316" s="98" t="str">
        <f aca="false">VLOOKUP($A316,[1]!Table,MATCH(G$4,[1]!Curves,0))</f>
        <v/>
      </c>
      <c r="H316" s="115" t="str">
        <f aca="false">G316</f>
        <v/>
      </c>
      <c r="I316" s="116" t="n">
        <f aca="false">BL316</f>
        <v>2.115</v>
      </c>
      <c r="J316" s="98" t="str">
        <f aca="false">VLOOKUP($A316,[1]!Table,MATCH(J$4,[1]!Curves,0))</f>
        <v/>
      </c>
      <c r="K316" s="115" t="str">
        <f aca="false">J316</f>
        <v/>
      </c>
      <c r="L316" s="103" t="n">
        <f aca="false">L315</f>
        <v>0</v>
      </c>
      <c r="M316" s="98" t="str">
        <f aca="false">VLOOKUP($A316,[1]!Table,MATCH(M$4,[1]!Curves,0))</f>
        <v/>
      </c>
      <c r="N316" s="115" t="str">
        <f aca="false">M316</f>
        <v/>
      </c>
      <c r="O316" s="103" t="n">
        <f aca="false">O315</f>
        <v>0</v>
      </c>
      <c r="P316" s="102"/>
      <c r="Q316" s="103" t="e">
        <f aca="false">M316+J316+G316</f>
        <v>#VALUE!</v>
      </c>
      <c r="R316" s="103" t="e">
        <f aca="false">N316+K316+H316</f>
        <v>#VALUE!</v>
      </c>
      <c r="S316" s="103" t="n">
        <f aca="false">O316+L316+I316</f>
        <v>2.115</v>
      </c>
      <c r="T316" s="102"/>
      <c r="U316" s="37" t="n">
        <f aca="false">A317-A316</f>
        <v>30</v>
      </c>
      <c r="V316" s="104" t="n">
        <f aca="false">CHOOSE(F$3,A317+24,A316)</f>
        <v>46266</v>
      </c>
      <c r="W316" s="37" t="n">
        <f aca="false">V316-C$3</f>
        <v>9336</v>
      </c>
      <c r="X316" s="105" t="n">
        <f aca="false">VLOOKUP($A316,[1]!Table,MATCH(X$4,[1]!Curves,0))</f>
        <v>0.064263820738005</v>
      </c>
      <c r="Y316" s="106" t="n">
        <f aca="false">1/(1+CHOOSE(F$3,(X317+($K$3/10000))/2,(X316+($K$3/10000))/2))^(2*W316/365.25)</f>
        <v>0.198536567931203</v>
      </c>
      <c r="Z316" s="37" t="n">
        <f aca="false">IF(AND(mthbeg&lt;=A316,mthend&gt;=A316),1,0)</f>
        <v>0</v>
      </c>
      <c r="AA316" s="37" t="n">
        <f aca="false">U316*Z316</f>
        <v>0</v>
      </c>
      <c r="AC316" s="90" t="e">
        <f aca="false">F316*G316</f>
        <v>#VALUE!</v>
      </c>
      <c r="AD316" s="90" t="e">
        <f aca="false">$F316*H316</f>
        <v>#VALUE!</v>
      </c>
      <c r="AE316" s="90" t="n">
        <f aca="false">$F316*I316</f>
        <v>0</v>
      </c>
      <c r="AF316" s="90" t="e">
        <f aca="false">$F316*J316</f>
        <v>#VALUE!</v>
      </c>
      <c r="AG316" s="90" t="e">
        <f aca="false">$F316*K316</f>
        <v>#VALUE!</v>
      </c>
      <c r="AH316" s="90" t="n">
        <f aca="false">$F316*L316</f>
        <v>0</v>
      </c>
      <c r="AI316" s="90" t="e">
        <f aca="false">$F316*M316</f>
        <v>#VALUE!</v>
      </c>
      <c r="AJ316" s="90" t="e">
        <f aca="false">$F316*N316</f>
        <v>#VALUE!</v>
      </c>
      <c r="AK316" s="90" t="n">
        <f aca="false">F316*O316</f>
        <v>0</v>
      </c>
      <c r="AL316" s="94"/>
      <c r="AM316" s="90" t="e">
        <f aca="false">-CHOOSE($G$3,AC316-AE316,AE316-AC316)</f>
        <v>#VALUE!</v>
      </c>
      <c r="AN316" s="90" t="e">
        <f aca="false">-CHOOSE($G$3,AF316-AH316,AH316-AF316)</f>
        <v>#VALUE!</v>
      </c>
      <c r="AO316" s="90" t="e">
        <f aca="false">-CHOOSE($G$3,AI316-AL316,AK316-AI316)</f>
        <v>#VALUE!</v>
      </c>
      <c r="AP316" s="107" t="e">
        <f aca="false">SUM(AM316:AO316)</f>
        <v>#VALUE!</v>
      </c>
      <c r="AR316" s="90" t="e">
        <f aca="false">-CHOOSE($G$3,AD316-AC316,AC316-AD316)</f>
        <v>#VALUE!</v>
      </c>
      <c r="AS316" s="90" t="e">
        <f aca="false">-CHOOSE($G$3,AG316-AF316,AF316-AG316)</f>
        <v>#VALUE!</v>
      </c>
      <c r="AT316" s="90" t="e">
        <f aca="false">-CHOOSE($G$3,AJ316-AI316,AI316-AJ316:AJ317)</f>
        <v>#VALUE!</v>
      </c>
      <c r="AU316" s="107" t="e">
        <f aca="false">AR316+AS316+AT316</f>
        <v>#VALUE!</v>
      </c>
      <c r="AV316" s="107"/>
      <c r="AW316" s="91" t="e">
        <f aca="false">AU316+AP316</f>
        <v>#VALUE!</v>
      </c>
      <c r="AY316" s="91" t="n">
        <f aca="false">AK316+AH316+AE316</f>
        <v>0</v>
      </c>
      <c r="AZ316" s="113"/>
      <c r="BA316" s="118" t="e">
        <f aca="false">'EO9904.1'!AW316</f>
        <v>#VALUE!</v>
      </c>
      <c r="BB316" s="118" t="e">
        <f aca="false">AW316-BA316</f>
        <v>#VALUE!</v>
      </c>
      <c r="BC316" s="108"/>
      <c r="BD316" s="138" t="n">
        <f aca="false">A316</f>
        <v>46266</v>
      </c>
      <c r="BE316" s="119" t="n">
        <f aca="false">MONTH(BD316)</f>
        <v>9</v>
      </c>
      <c r="BF316" s="139" t="n">
        <f aca="false">VLOOKUP($BE$10:$BE$369,$BS$7:$BU$18,2)</f>
        <v>998.16</v>
      </c>
      <c r="BG316" s="140" t="n">
        <f aca="false">VLOOKUP($BE$10:$BE$369,$BS$7:$BU$18,3)</f>
        <v>10141.4155</v>
      </c>
      <c r="BH316" s="141" t="n">
        <f aca="false">BF316/BG316</f>
        <v>0.0984241302409905</v>
      </c>
      <c r="BI316" s="36" t="n">
        <f aca="false">BI304</f>
        <v>0.1009</v>
      </c>
      <c r="BJ316" s="36" t="n">
        <f aca="false">BH316/BI316</f>
        <v>0.975462143121809</v>
      </c>
      <c r="BK316" s="31" t="n">
        <v>2.115</v>
      </c>
      <c r="BL316" s="142" t="n">
        <f aca="false">MAX((BJ316*BK316),BK316)</f>
        <v>2.115</v>
      </c>
    </row>
    <row r="317" customFormat="false" ht="12" hidden="false" customHeight="true" outlineLevel="0" collapsed="false">
      <c r="A317" s="25" t="n">
        <f aca="false">EDATE(A316,1)</f>
        <v>46296</v>
      </c>
      <c r="B317" s="114" t="n">
        <f aca="false">'EO9904.1 floor'!B317</f>
        <v>0</v>
      </c>
      <c r="C317" s="110"/>
      <c r="D317" s="97" t="n">
        <f aca="false">B317+C317</f>
        <v>0</v>
      </c>
      <c r="E317" s="86" t="n">
        <f aca="false">IF(Z317=0,0,IF(AND(Z317=1,$H$3=1),D317*U317,IF($H$3=2,D317,"N/A")))</f>
        <v>0</v>
      </c>
      <c r="F317" s="86" t="n">
        <f aca="false">E317*Y317</f>
        <v>0</v>
      </c>
      <c r="G317" s="98" t="str">
        <f aca="false">VLOOKUP($A317,[1]!Table,MATCH(G$4,[1]!Curves,0))</f>
        <v/>
      </c>
      <c r="H317" s="115" t="str">
        <f aca="false">G317</f>
        <v/>
      </c>
      <c r="I317" s="116" t="n">
        <f aca="false">BL317</f>
        <v>2.115</v>
      </c>
      <c r="J317" s="98" t="str">
        <f aca="false">VLOOKUP($A317,[1]!Table,MATCH(J$4,[1]!Curves,0))</f>
        <v/>
      </c>
      <c r="K317" s="115" t="str">
        <f aca="false">J317</f>
        <v/>
      </c>
      <c r="L317" s="103" t="n">
        <f aca="false">L316</f>
        <v>0</v>
      </c>
      <c r="M317" s="98" t="str">
        <f aca="false">VLOOKUP($A317,[1]!Table,MATCH(M$4,[1]!Curves,0))</f>
        <v/>
      </c>
      <c r="N317" s="115" t="str">
        <f aca="false">M317</f>
        <v/>
      </c>
      <c r="O317" s="103" t="n">
        <f aca="false">O316</f>
        <v>0</v>
      </c>
      <c r="P317" s="102"/>
      <c r="Q317" s="103" t="e">
        <f aca="false">M317+J317+G317</f>
        <v>#VALUE!</v>
      </c>
      <c r="R317" s="103" t="e">
        <f aca="false">N317+K317+H317</f>
        <v>#VALUE!</v>
      </c>
      <c r="S317" s="103" t="n">
        <f aca="false">O317+L317+I317</f>
        <v>2.115</v>
      </c>
      <c r="T317" s="102"/>
      <c r="U317" s="37" t="n">
        <f aca="false">A318-A317</f>
        <v>31</v>
      </c>
      <c r="V317" s="104" t="n">
        <f aca="false">CHOOSE(F$3,A318+24,A317)</f>
        <v>46296</v>
      </c>
      <c r="W317" s="37" t="n">
        <f aca="false">V317-C$3</f>
        <v>9366</v>
      </c>
      <c r="X317" s="105" t="n">
        <f aca="false">VLOOKUP($A317,[1]!Table,MATCH(X$4,[1]!Curves,0))</f>
        <v>0.064262607380533</v>
      </c>
      <c r="Y317" s="106" t="n">
        <f aca="false">1/(1+CHOOSE(F$3,(X318+($K$3/10000))/2,(X317+($K$3/10000))/2))^(2*W317/365.25)</f>
        <v>0.19751373669533</v>
      </c>
      <c r="Z317" s="37" t="n">
        <f aca="false">IF(AND(mthbeg&lt;=A317,mthend&gt;=A317),1,0)</f>
        <v>0</v>
      </c>
      <c r="AA317" s="37" t="n">
        <f aca="false">U317*Z317</f>
        <v>0</v>
      </c>
      <c r="AC317" s="90" t="e">
        <f aca="false">F317*G317</f>
        <v>#VALUE!</v>
      </c>
      <c r="AD317" s="90" t="e">
        <f aca="false">$F317*H317</f>
        <v>#VALUE!</v>
      </c>
      <c r="AE317" s="90" t="n">
        <f aca="false">$F317*I317</f>
        <v>0</v>
      </c>
      <c r="AF317" s="90" t="e">
        <f aca="false">$F317*J317</f>
        <v>#VALUE!</v>
      </c>
      <c r="AG317" s="90" t="e">
        <f aca="false">$F317*K317</f>
        <v>#VALUE!</v>
      </c>
      <c r="AH317" s="90" t="n">
        <f aca="false">$F317*L317</f>
        <v>0</v>
      </c>
      <c r="AI317" s="90" t="e">
        <f aca="false">$F317*M317</f>
        <v>#VALUE!</v>
      </c>
      <c r="AJ317" s="90" t="e">
        <f aca="false">$F317*N317</f>
        <v>#VALUE!</v>
      </c>
      <c r="AK317" s="90" t="n">
        <f aca="false">F317*O317</f>
        <v>0</v>
      </c>
      <c r="AL317" s="94"/>
      <c r="AM317" s="90" t="e">
        <f aca="false">-CHOOSE($G$3,AC317-AE317,AE317-AC317)</f>
        <v>#VALUE!</v>
      </c>
      <c r="AN317" s="90" t="e">
        <f aca="false">-CHOOSE($G$3,AF317-AH317,AH317-AF317)</f>
        <v>#VALUE!</v>
      </c>
      <c r="AO317" s="90" t="e">
        <f aca="false">-CHOOSE($G$3,AI317-AL317,AK317-AI317)</f>
        <v>#VALUE!</v>
      </c>
      <c r="AP317" s="107" t="e">
        <f aca="false">SUM(AM317:AO317)</f>
        <v>#VALUE!</v>
      </c>
      <c r="AR317" s="90" t="e">
        <f aca="false">-CHOOSE($G$3,AD317-AC317,AC317-AD317)</f>
        <v>#VALUE!</v>
      </c>
      <c r="AS317" s="90" t="e">
        <f aca="false">-CHOOSE($G$3,AG317-AF317,AF317-AG317)</f>
        <v>#VALUE!</v>
      </c>
      <c r="AT317" s="90" t="e">
        <f aca="false">-CHOOSE($G$3,AJ317-AI317,AI317-AJ317:AJ318)</f>
        <v>#VALUE!</v>
      </c>
      <c r="AU317" s="107" t="e">
        <f aca="false">AR317+AS317+AT317</f>
        <v>#VALUE!</v>
      </c>
      <c r="AV317" s="107"/>
      <c r="AW317" s="91" t="e">
        <f aca="false">AU317+AP317</f>
        <v>#VALUE!</v>
      </c>
      <c r="AY317" s="91" t="n">
        <f aca="false">AK317+AH317+AE317</f>
        <v>0</v>
      </c>
      <c r="AZ317" s="113"/>
      <c r="BA317" s="118" t="e">
        <f aca="false">'EO9904.1'!AW317</f>
        <v>#VALUE!</v>
      </c>
      <c r="BB317" s="118" t="e">
        <f aca="false">AW317-BA317</f>
        <v>#VALUE!</v>
      </c>
      <c r="BC317" s="108"/>
      <c r="BD317" s="138" t="n">
        <f aca="false">A317</f>
        <v>46296</v>
      </c>
      <c r="BE317" s="119" t="n">
        <f aca="false">MONTH(BD317)</f>
        <v>10</v>
      </c>
      <c r="BF317" s="139" t="n">
        <f aca="false">VLOOKUP($BE$10:$BE$369,$BS$7:$BU$18,2)</f>
        <v>697.9385</v>
      </c>
      <c r="BG317" s="140" t="n">
        <f aca="false">VLOOKUP($BE$10:$BE$369,$BS$7:$BU$18,3)</f>
        <v>9529.3095</v>
      </c>
      <c r="BH317" s="141" t="n">
        <f aca="false">BF317/BG317</f>
        <v>0.0732412458636169</v>
      </c>
      <c r="BI317" s="36" t="n">
        <f aca="false">BI305</f>
        <v>0.1035</v>
      </c>
      <c r="BJ317" s="36" t="n">
        <f aca="false">BH317/BI317</f>
        <v>0.707644887571178</v>
      </c>
      <c r="BK317" s="31" t="n">
        <v>2.115</v>
      </c>
      <c r="BL317" s="142" t="n">
        <f aca="false">MAX((BJ317*BK317),BK317)</f>
        <v>2.115</v>
      </c>
    </row>
    <row r="318" customFormat="false" ht="12" hidden="false" customHeight="true" outlineLevel="0" collapsed="false">
      <c r="A318" s="25" t="n">
        <f aca="false">EDATE(A317,1)</f>
        <v>46327</v>
      </c>
      <c r="B318" s="114" t="n">
        <f aca="false">'EO9904.1 floor'!B318</f>
        <v>0</v>
      </c>
      <c r="C318" s="110"/>
      <c r="D318" s="97" t="n">
        <f aca="false">B318+C318</f>
        <v>0</v>
      </c>
      <c r="E318" s="86" t="n">
        <f aca="false">IF(Z318=0,0,IF(AND(Z318=1,$H$3=1),D318*U318,IF($H$3=2,D318,"N/A")))</f>
        <v>0</v>
      </c>
      <c r="F318" s="86" t="n">
        <f aca="false">E318*Y318</f>
        <v>0</v>
      </c>
      <c r="G318" s="98" t="str">
        <f aca="false">VLOOKUP($A318,[1]!Table,MATCH(G$4,[1]!Curves,0))</f>
        <v/>
      </c>
      <c r="H318" s="115" t="str">
        <f aca="false">G318</f>
        <v/>
      </c>
      <c r="I318" s="116" t="n">
        <f aca="false">BL318</f>
        <v>2.115</v>
      </c>
      <c r="J318" s="98" t="str">
        <f aca="false">VLOOKUP($A318,[1]!Table,MATCH(J$4,[1]!Curves,0))</f>
        <v/>
      </c>
      <c r="K318" s="115" t="str">
        <f aca="false">J318</f>
        <v/>
      </c>
      <c r="L318" s="103" t="n">
        <f aca="false">L317</f>
        <v>0</v>
      </c>
      <c r="M318" s="98" t="str">
        <f aca="false">VLOOKUP($A318,[1]!Table,MATCH(M$4,[1]!Curves,0))</f>
        <v/>
      </c>
      <c r="N318" s="115" t="str">
        <f aca="false">M318</f>
        <v/>
      </c>
      <c r="O318" s="103" t="n">
        <f aca="false">O317</f>
        <v>0</v>
      </c>
      <c r="P318" s="102"/>
      <c r="Q318" s="103" t="e">
        <f aca="false">M318+J318+G318</f>
        <v>#VALUE!</v>
      </c>
      <c r="R318" s="103" t="e">
        <f aca="false">N318+K318+H318</f>
        <v>#VALUE!</v>
      </c>
      <c r="S318" s="103" t="n">
        <f aca="false">O318+L318+I318</f>
        <v>2.115</v>
      </c>
      <c r="T318" s="102"/>
      <c r="U318" s="37" t="n">
        <f aca="false">A319-A318</f>
        <v>30</v>
      </c>
      <c r="V318" s="104" t="n">
        <f aca="false">CHOOSE(F$3,A319+24,A318)</f>
        <v>46327</v>
      </c>
      <c r="W318" s="37" t="n">
        <f aca="false">V318-C$3</f>
        <v>9397</v>
      </c>
      <c r="X318" s="105" t="n">
        <f aca="false">VLOOKUP($A318,[1]!Table,MATCH(X$4,[1]!Curves,0))</f>
        <v>0.064261353577813</v>
      </c>
      <c r="Y318" s="106" t="n">
        <f aca="false">1/(1+CHOOSE(F$3,(X319+($K$3/10000))/2,(X318+($K$3/10000))/2))^(2*W318/365.25)</f>
        <v>0.196462386506674</v>
      </c>
      <c r="Z318" s="37" t="n">
        <f aca="false">IF(AND(mthbeg&lt;=A318,mthend&gt;=A318),1,0)</f>
        <v>0</v>
      </c>
      <c r="AA318" s="37" t="n">
        <f aca="false">U318*Z318</f>
        <v>0</v>
      </c>
      <c r="AC318" s="90" t="e">
        <f aca="false">F318*G318</f>
        <v>#VALUE!</v>
      </c>
      <c r="AD318" s="90" t="e">
        <f aca="false">$F318*H318</f>
        <v>#VALUE!</v>
      </c>
      <c r="AE318" s="90" t="n">
        <f aca="false">$F318*I318</f>
        <v>0</v>
      </c>
      <c r="AF318" s="90" t="e">
        <f aca="false">$F318*J318</f>
        <v>#VALUE!</v>
      </c>
      <c r="AG318" s="90" t="e">
        <f aca="false">$F318*K318</f>
        <v>#VALUE!</v>
      </c>
      <c r="AH318" s="90" t="n">
        <f aca="false">$F318*L318</f>
        <v>0</v>
      </c>
      <c r="AI318" s="90" t="e">
        <f aca="false">$F318*M318</f>
        <v>#VALUE!</v>
      </c>
      <c r="AJ318" s="90" t="e">
        <f aca="false">$F318*N318</f>
        <v>#VALUE!</v>
      </c>
      <c r="AK318" s="90" t="n">
        <f aca="false">F318*O318</f>
        <v>0</v>
      </c>
      <c r="AL318" s="94"/>
      <c r="AM318" s="90" t="e">
        <f aca="false">-CHOOSE($G$3,AC318-AE318,AE318-AC318)</f>
        <v>#VALUE!</v>
      </c>
      <c r="AN318" s="90" t="e">
        <f aca="false">-CHOOSE($G$3,AF318-AH318,AH318-AF318)</f>
        <v>#VALUE!</v>
      </c>
      <c r="AO318" s="90" t="e">
        <f aca="false">-CHOOSE($G$3,AI318-AL318,AK318-AI318)</f>
        <v>#VALUE!</v>
      </c>
      <c r="AP318" s="107" t="e">
        <f aca="false">SUM(AM318:AO318)</f>
        <v>#VALUE!</v>
      </c>
      <c r="AR318" s="90" t="e">
        <f aca="false">-CHOOSE($G$3,AD318-AC318,AC318-AD318)</f>
        <v>#VALUE!</v>
      </c>
      <c r="AS318" s="90" t="e">
        <f aca="false">-CHOOSE($G$3,AG318-AF318,AF318-AG318)</f>
        <v>#VALUE!</v>
      </c>
      <c r="AT318" s="90" t="e">
        <f aca="false">-CHOOSE($G$3,AJ318-AI318,AI318-AJ318:AJ319)</f>
        <v>#VALUE!</v>
      </c>
      <c r="AU318" s="107" t="e">
        <f aca="false">AR318+AS318+AT318</f>
        <v>#VALUE!</v>
      </c>
      <c r="AV318" s="107"/>
      <c r="AW318" s="91" t="e">
        <f aca="false">AU318+AP318</f>
        <v>#VALUE!</v>
      </c>
      <c r="AY318" s="91" t="n">
        <f aca="false">AK318+AH318+AE318</f>
        <v>0</v>
      </c>
      <c r="AZ318" s="113"/>
      <c r="BA318" s="118" t="e">
        <f aca="false">'EO9904.1'!AW318</f>
        <v>#VALUE!</v>
      </c>
      <c r="BB318" s="118" t="e">
        <f aca="false">AW318-BA318</f>
        <v>#VALUE!</v>
      </c>
      <c r="BC318" s="108"/>
      <c r="BD318" s="138" t="n">
        <f aca="false">A318</f>
        <v>46327</v>
      </c>
      <c r="BE318" s="119" t="n">
        <f aca="false">MONTH(BD318)</f>
        <v>11</v>
      </c>
      <c r="BF318" s="139" t="n">
        <f aca="false">VLOOKUP($BE$10:$BE$369,$BS$7:$BU$18,2)</f>
        <v>632.9505</v>
      </c>
      <c r="BG318" s="140" t="n">
        <f aca="false">VLOOKUP($BE$10:$BE$369,$BS$7:$BU$18,3)</f>
        <v>8729.326</v>
      </c>
      <c r="BH318" s="141" t="n">
        <f aca="false">BF318/BG318</f>
        <v>0.0725085189853146</v>
      </c>
      <c r="BI318" s="36" t="n">
        <f aca="false">BI306</f>
        <v>0.0778</v>
      </c>
      <c r="BJ318" s="36" t="n">
        <f aca="false">BH318/BI318</f>
        <v>0.931986105209699</v>
      </c>
      <c r="BK318" s="31" t="n">
        <v>2.115</v>
      </c>
      <c r="BL318" s="142" t="n">
        <f aca="false">MAX((BJ318*BK318),BK318)</f>
        <v>2.115</v>
      </c>
    </row>
    <row r="319" customFormat="false" ht="12" hidden="false" customHeight="true" outlineLevel="0" collapsed="false">
      <c r="A319" s="25" t="n">
        <f aca="false">EDATE(A318,1)</f>
        <v>46357</v>
      </c>
      <c r="B319" s="114" t="n">
        <f aca="false">'EO9904.1 floor'!B319</f>
        <v>0</v>
      </c>
      <c r="C319" s="110"/>
      <c r="D319" s="97" t="n">
        <f aca="false">B319+C319</f>
        <v>0</v>
      </c>
      <c r="E319" s="86" t="n">
        <f aca="false">IF(Z319=0,0,IF(AND(Z319=1,$H$3=1),D319*U319,IF($H$3=2,D319,"N/A")))</f>
        <v>0</v>
      </c>
      <c r="F319" s="86" t="n">
        <f aca="false">E319*Y319</f>
        <v>0</v>
      </c>
      <c r="G319" s="98" t="str">
        <f aca="false">VLOOKUP($A319,[1]!Table,MATCH(G$4,[1]!Curves,0))</f>
        <v/>
      </c>
      <c r="H319" s="115" t="str">
        <f aca="false">G319</f>
        <v/>
      </c>
      <c r="I319" s="116" t="n">
        <f aca="false">BL319</f>
        <v>2.115</v>
      </c>
      <c r="J319" s="98" t="str">
        <f aca="false">VLOOKUP($A319,[1]!Table,MATCH(J$4,[1]!Curves,0))</f>
        <v/>
      </c>
      <c r="K319" s="115" t="str">
        <f aca="false">J319</f>
        <v/>
      </c>
      <c r="L319" s="103" t="n">
        <f aca="false">L318</f>
        <v>0</v>
      </c>
      <c r="M319" s="98" t="str">
        <f aca="false">VLOOKUP($A319,[1]!Table,MATCH(M$4,[1]!Curves,0))</f>
        <v/>
      </c>
      <c r="N319" s="115" t="str">
        <f aca="false">M319</f>
        <v/>
      </c>
      <c r="O319" s="103" t="n">
        <f aca="false">O318</f>
        <v>0</v>
      </c>
      <c r="P319" s="102"/>
      <c r="Q319" s="103" t="e">
        <f aca="false">M319+J319+G319</f>
        <v>#VALUE!</v>
      </c>
      <c r="R319" s="103" t="e">
        <f aca="false">N319+K319+H319</f>
        <v>#VALUE!</v>
      </c>
      <c r="S319" s="103" t="n">
        <f aca="false">O319+L319+I319</f>
        <v>2.115</v>
      </c>
      <c r="T319" s="102"/>
      <c r="U319" s="37" t="n">
        <f aca="false">A320-A319</f>
        <v>31</v>
      </c>
      <c r="V319" s="104" t="n">
        <f aca="false">CHOOSE(F$3,A320+24,A319)</f>
        <v>46357</v>
      </c>
      <c r="W319" s="37" t="n">
        <f aca="false">V319-C$3</f>
        <v>9427</v>
      </c>
      <c r="X319" s="105" t="n">
        <f aca="false">VLOOKUP($A319,[1]!Table,MATCH(X$4,[1]!Curves,0))</f>
        <v>0.064260140220343</v>
      </c>
      <c r="Y319" s="106" t="n">
        <f aca="false">1/(1+CHOOSE(F$3,(X320+($K$3/10000))/2,(X319+($K$3/10000))/2))^(2*W319/365.25)</f>
        <v>0.195450317902601</v>
      </c>
      <c r="Z319" s="37" t="n">
        <f aca="false">IF(AND(mthbeg&lt;=A319,mthend&gt;=A319),1,0)</f>
        <v>0</v>
      </c>
      <c r="AA319" s="37" t="n">
        <f aca="false">U319*Z319</f>
        <v>0</v>
      </c>
      <c r="AC319" s="90" t="e">
        <f aca="false">F319*G319</f>
        <v>#VALUE!</v>
      </c>
      <c r="AD319" s="90" t="e">
        <f aca="false">$F319*H319</f>
        <v>#VALUE!</v>
      </c>
      <c r="AE319" s="90" t="n">
        <f aca="false">$F319*I319</f>
        <v>0</v>
      </c>
      <c r="AF319" s="90" t="e">
        <f aca="false">$F319*J319</f>
        <v>#VALUE!</v>
      </c>
      <c r="AG319" s="90" t="e">
        <f aca="false">$F319*K319</f>
        <v>#VALUE!</v>
      </c>
      <c r="AH319" s="90" t="n">
        <f aca="false">$F319*L319</f>
        <v>0</v>
      </c>
      <c r="AI319" s="90" t="e">
        <f aca="false">$F319*M319</f>
        <v>#VALUE!</v>
      </c>
      <c r="AJ319" s="90" t="e">
        <f aca="false">$F319*N319</f>
        <v>#VALUE!</v>
      </c>
      <c r="AK319" s="90" t="n">
        <f aca="false">F319*O319</f>
        <v>0</v>
      </c>
      <c r="AL319" s="94"/>
      <c r="AM319" s="90" t="e">
        <f aca="false">-CHOOSE($G$3,AC319-AE319,AE319-AC319)</f>
        <v>#VALUE!</v>
      </c>
      <c r="AN319" s="90" t="e">
        <f aca="false">-CHOOSE($G$3,AF319-AH319,AH319-AF319)</f>
        <v>#VALUE!</v>
      </c>
      <c r="AO319" s="90" t="e">
        <f aca="false">-CHOOSE($G$3,AI319-AL319,AK319-AI319)</f>
        <v>#VALUE!</v>
      </c>
      <c r="AP319" s="107" t="e">
        <f aca="false">SUM(AM319:AO319)</f>
        <v>#VALUE!</v>
      </c>
      <c r="AR319" s="90" t="e">
        <f aca="false">-CHOOSE($G$3,AD319-AC319,AC319-AD319)</f>
        <v>#VALUE!</v>
      </c>
      <c r="AS319" s="90" t="e">
        <f aca="false">-CHOOSE($G$3,AG319-AF319,AF319-AG319)</f>
        <v>#VALUE!</v>
      </c>
      <c r="AT319" s="90" t="e">
        <f aca="false">-CHOOSE($G$3,AJ319-AI319,AI319-AJ319:AJ320)</f>
        <v>#VALUE!</v>
      </c>
      <c r="AU319" s="107" t="e">
        <f aca="false">AR319+AS319+AT319</f>
        <v>#VALUE!</v>
      </c>
      <c r="AV319" s="107"/>
      <c r="AW319" s="91" t="e">
        <f aca="false">AU319+AP319</f>
        <v>#VALUE!</v>
      </c>
      <c r="AY319" s="91" t="n">
        <f aca="false">AK319+AH319+AE319</f>
        <v>0</v>
      </c>
      <c r="AZ319" s="113"/>
      <c r="BA319" s="118" t="e">
        <f aca="false">'EO9904.1'!AW319</f>
        <v>#VALUE!</v>
      </c>
      <c r="BB319" s="118" t="e">
        <f aca="false">AW319-BA319</f>
        <v>#VALUE!</v>
      </c>
      <c r="BC319" s="108"/>
      <c r="BD319" s="138" t="n">
        <f aca="false">A319</f>
        <v>46357</v>
      </c>
      <c r="BE319" s="119" t="n">
        <f aca="false">MONTH(BD319)</f>
        <v>12</v>
      </c>
      <c r="BF319" s="139" t="n">
        <f aca="false">VLOOKUP($BE$10:$BE$369,$BS$7:$BU$18,2)</f>
        <v>668.964</v>
      </c>
      <c r="BG319" s="140" t="n">
        <f aca="false">VLOOKUP($BE$10:$BE$369,$BS$7:$BU$18,3)</f>
        <v>9251.2415</v>
      </c>
      <c r="BH319" s="141" t="n">
        <f aca="false">BF319/BG319</f>
        <v>0.0723107271602411</v>
      </c>
      <c r="BI319" s="36" t="n">
        <f aca="false">BI307</f>
        <v>0.0779</v>
      </c>
      <c r="BJ319" s="36" t="n">
        <f aca="false">BH319/BI319</f>
        <v>0.928250669579475</v>
      </c>
      <c r="BK319" s="31" t="n">
        <v>2.115</v>
      </c>
      <c r="BL319" s="142" t="n">
        <f aca="false">MAX((BJ319*BK319),BK319)</f>
        <v>2.115</v>
      </c>
    </row>
    <row r="320" customFormat="false" ht="12" hidden="false" customHeight="true" outlineLevel="0" collapsed="false">
      <c r="A320" s="25" t="n">
        <f aca="false">EDATE(A319,1)</f>
        <v>46388</v>
      </c>
      <c r="B320" s="114" t="n">
        <f aca="false">'EO9904.1 floor'!B320</f>
        <v>0</v>
      </c>
      <c r="C320" s="110"/>
      <c r="D320" s="97" t="n">
        <f aca="false">B320+C320</f>
        <v>0</v>
      </c>
      <c r="E320" s="86" t="n">
        <f aca="false">IF(Z320=0,0,IF(AND(Z320=1,$H$3=1),D320*U320,IF($H$3=2,D320,"N/A")))</f>
        <v>0</v>
      </c>
      <c r="F320" s="86" t="n">
        <f aca="false">E320*Y320</f>
        <v>0</v>
      </c>
      <c r="G320" s="98" t="str">
        <f aca="false">VLOOKUP($A320,[1]!Table,MATCH(G$4,[1]!Curves,0))</f>
        <v/>
      </c>
      <c r="H320" s="115" t="str">
        <f aca="false">G320</f>
        <v/>
      </c>
      <c r="I320" s="116" t="n">
        <f aca="false">BL320</f>
        <v>2.115</v>
      </c>
      <c r="J320" s="98" t="str">
        <f aca="false">VLOOKUP($A320,[1]!Table,MATCH(J$4,[1]!Curves,0))</f>
        <v/>
      </c>
      <c r="K320" s="115" t="str">
        <f aca="false">J320</f>
        <v/>
      </c>
      <c r="L320" s="103" t="n">
        <f aca="false">L319</f>
        <v>0</v>
      </c>
      <c r="M320" s="98" t="str">
        <f aca="false">VLOOKUP($A320,[1]!Table,MATCH(M$4,[1]!Curves,0))</f>
        <v/>
      </c>
      <c r="N320" s="115" t="str">
        <f aca="false">M320</f>
        <v/>
      </c>
      <c r="O320" s="103" t="n">
        <f aca="false">O319</f>
        <v>0</v>
      </c>
      <c r="P320" s="102"/>
      <c r="Q320" s="103" t="e">
        <f aca="false">M320+J320+G320</f>
        <v>#VALUE!</v>
      </c>
      <c r="R320" s="103" t="e">
        <f aca="false">N320+K320+H320</f>
        <v>#VALUE!</v>
      </c>
      <c r="S320" s="103" t="n">
        <f aca="false">O320+L320+I320</f>
        <v>2.115</v>
      </c>
      <c r="T320" s="102"/>
      <c r="U320" s="37" t="n">
        <f aca="false">A321-A320</f>
        <v>31</v>
      </c>
      <c r="V320" s="104" t="n">
        <f aca="false">CHOOSE(F$3,A321+24,A320)</f>
        <v>46388</v>
      </c>
      <c r="W320" s="37" t="n">
        <f aca="false">V320-C$3</f>
        <v>9458</v>
      </c>
      <c r="X320" s="105" t="n">
        <f aca="false">VLOOKUP($A320,[1]!Table,MATCH(X$4,[1]!Curves,0))</f>
        <v>0.064258886417623</v>
      </c>
      <c r="Y320" s="106" t="n">
        <f aca="false">1/(1+CHOOSE(F$3,(X321+($K$3/10000))/2,(X320+($K$3/10000))/2))^(2*W320/365.25)</f>
        <v>0.194410030021131</v>
      </c>
      <c r="Z320" s="37" t="n">
        <f aca="false">IF(AND(mthbeg&lt;=A320,mthend&gt;=A320),1,0)</f>
        <v>0</v>
      </c>
      <c r="AA320" s="37" t="n">
        <f aca="false">U320*Z320</f>
        <v>0</v>
      </c>
      <c r="AC320" s="90" t="e">
        <f aca="false">F320*G320</f>
        <v>#VALUE!</v>
      </c>
      <c r="AD320" s="90" t="e">
        <f aca="false">$F320*H320</f>
        <v>#VALUE!</v>
      </c>
      <c r="AE320" s="90" t="n">
        <f aca="false">$F320*I320</f>
        <v>0</v>
      </c>
      <c r="AF320" s="90" t="e">
        <f aca="false">$F320*J320</f>
        <v>#VALUE!</v>
      </c>
      <c r="AG320" s="90" t="e">
        <f aca="false">$F320*K320</f>
        <v>#VALUE!</v>
      </c>
      <c r="AH320" s="90" t="n">
        <f aca="false">$F320*L320</f>
        <v>0</v>
      </c>
      <c r="AI320" s="90" t="e">
        <f aca="false">$F320*M320</f>
        <v>#VALUE!</v>
      </c>
      <c r="AJ320" s="90" t="e">
        <f aca="false">$F320*N320</f>
        <v>#VALUE!</v>
      </c>
      <c r="AK320" s="90" t="n">
        <f aca="false">F320*O320</f>
        <v>0</v>
      </c>
      <c r="AL320" s="94"/>
      <c r="AM320" s="90" t="e">
        <f aca="false">-CHOOSE($G$3,AC320-AE320,AE320-AC320)</f>
        <v>#VALUE!</v>
      </c>
      <c r="AN320" s="90" t="e">
        <f aca="false">-CHOOSE($G$3,AF320-AH320,AH320-AF320)</f>
        <v>#VALUE!</v>
      </c>
      <c r="AO320" s="90" t="e">
        <f aca="false">-CHOOSE($G$3,AI320-AL320,AK320-AI320)</f>
        <v>#VALUE!</v>
      </c>
      <c r="AP320" s="107" t="e">
        <f aca="false">SUM(AM320:AO320)</f>
        <v>#VALUE!</v>
      </c>
      <c r="AR320" s="90" t="e">
        <f aca="false">-CHOOSE($G$3,AD320-AC320,AC320-AD320)</f>
        <v>#VALUE!</v>
      </c>
      <c r="AS320" s="90" t="e">
        <f aca="false">-CHOOSE($G$3,AG320-AF320,AF320-AG320)</f>
        <v>#VALUE!</v>
      </c>
      <c r="AT320" s="90" t="e">
        <f aca="false">-CHOOSE($G$3,AJ320-AI320,AI320-AJ320:AJ321)</f>
        <v>#VALUE!</v>
      </c>
      <c r="AU320" s="107" t="e">
        <f aca="false">AR320+AS320+AT320</f>
        <v>#VALUE!</v>
      </c>
      <c r="AV320" s="107"/>
      <c r="AW320" s="91" t="e">
        <f aca="false">AU320+AP320</f>
        <v>#VALUE!</v>
      </c>
      <c r="AY320" s="91" t="n">
        <f aca="false">AK320+AH320+AE320</f>
        <v>0</v>
      </c>
      <c r="AZ320" s="113"/>
      <c r="BA320" s="118" t="e">
        <f aca="false">'EO9904.1'!AW320</f>
        <v>#VALUE!</v>
      </c>
      <c r="BB320" s="118" t="e">
        <f aca="false">AW320-BA320</f>
        <v>#VALUE!</v>
      </c>
      <c r="BC320" s="108"/>
      <c r="BD320" s="138" t="n">
        <f aca="false">A320</f>
        <v>46388</v>
      </c>
      <c r="BE320" s="119" t="n">
        <f aca="false">MONTH(BD320)</f>
        <v>1</v>
      </c>
      <c r="BF320" s="139" t="n">
        <f aca="false">VLOOKUP($BE$10:$BE$369,$BS$7:$BU$18,2)</f>
        <v>682.4905</v>
      </c>
      <c r="BG320" s="140" t="n">
        <f aca="false">VLOOKUP($BE$10:$BE$369,$BS$7:$BU$18,3)</f>
        <v>9457.078</v>
      </c>
      <c r="BH320" s="141" t="n">
        <f aca="false">BF320/BG320</f>
        <v>0.0721671641071375</v>
      </c>
      <c r="BI320" s="36" t="n">
        <f aca="false">BI308</f>
        <v>0.0779</v>
      </c>
      <c r="BJ320" s="36" t="n">
        <f aca="false">BH320/BI320</f>
        <v>0.926407754905488</v>
      </c>
      <c r="BK320" s="31" t="n">
        <v>2.115</v>
      </c>
      <c r="BL320" s="142" t="n">
        <f aca="false">MAX((BJ320*BK320),BK320)</f>
        <v>2.115</v>
      </c>
    </row>
    <row r="321" customFormat="false" ht="12" hidden="false" customHeight="true" outlineLevel="0" collapsed="false">
      <c r="A321" s="25" t="n">
        <f aca="false">EDATE(A320,1)</f>
        <v>46419</v>
      </c>
      <c r="B321" s="114" t="n">
        <f aca="false">'EO9904.1 floor'!B321</f>
        <v>0</v>
      </c>
      <c r="C321" s="110"/>
      <c r="D321" s="97" t="n">
        <f aca="false">B321+C321</f>
        <v>0</v>
      </c>
      <c r="E321" s="86" t="n">
        <f aca="false">IF(Z321=0,0,IF(AND(Z321=1,$H$3=1),D321*U321,IF($H$3=2,D321,"N/A")))</f>
        <v>0</v>
      </c>
      <c r="F321" s="86" t="n">
        <f aca="false">E321*Y321</f>
        <v>0</v>
      </c>
      <c r="G321" s="98" t="str">
        <f aca="false">VLOOKUP($A321,[1]!Table,MATCH(G$4,[1]!Curves,0))</f>
        <v/>
      </c>
      <c r="H321" s="115" t="str">
        <f aca="false">G321</f>
        <v/>
      </c>
      <c r="I321" s="116" t="n">
        <f aca="false">BL321</f>
        <v>2.26151966918453</v>
      </c>
      <c r="J321" s="98" t="str">
        <f aca="false">VLOOKUP($A321,[1]!Table,MATCH(J$4,[1]!Curves,0))</f>
        <v/>
      </c>
      <c r="K321" s="115" t="str">
        <f aca="false">J321</f>
        <v/>
      </c>
      <c r="L321" s="103" t="n">
        <f aca="false">L320</f>
        <v>0</v>
      </c>
      <c r="M321" s="98" t="str">
        <f aca="false">VLOOKUP($A321,[1]!Table,MATCH(M$4,[1]!Curves,0))</f>
        <v/>
      </c>
      <c r="N321" s="115" t="str">
        <f aca="false">M321</f>
        <v/>
      </c>
      <c r="O321" s="103" t="n">
        <f aca="false">O320</f>
        <v>0</v>
      </c>
      <c r="P321" s="102"/>
      <c r="Q321" s="103" t="e">
        <f aca="false">M321+J321+G321</f>
        <v>#VALUE!</v>
      </c>
      <c r="R321" s="103" t="e">
        <f aca="false">N321+K321+H321</f>
        <v>#VALUE!</v>
      </c>
      <c r="S321" s="103" t="n">
        <f aca="false">O321+L321+I321</f>
        <v>2.26151966918453</v>
      </c>
      <c r="T321" s="102"/>
      <c r="U321" s="37" t="n">
        <f aca="false">A322-A321</f>
        <v>28</v>
      </c>
      <c r="V321" s="104" t="n">
        <f aca="false">CHOOSE(F$3,A322+24,A321)</f>
        <v>46419</v>
      </c>
      <c r="W321" s="37" t="n">
        <f aca="false">V321-C$3</f>
        <v>9489</v>
      </c>
      <c r="X321" s="105" t="n">
        <f aca="false">VLOOKUP($A321,[1]!Table,MATCH(X$4,[1]!Curves,0))</f>
        <v>0.064257632614905</v>
      </c>
      <c r="Y321" s="106" t="n">
        <f aca="false">1/(1+CHOOSE(F$3,(X322+($K$3/10000))/2,(X321+($K$3/10000))/2))^(2*W321/365.25)</f>
        <v>0.193375318969275</v>
      </c>
      <c r="Z321" s="37" t="n">
        <f aca="false">IF(AND(mthbeg&lt;=A321,mthend&gt;=A321),1,0)</f>
        <v>0</v>
      </c>
      <c r="AA321" s="37" t="n">
        <f aca="false">U321*Z321</f>
        <v>0</v>
      </c>
      <c r="AC321" s="90" t="e">
        <f aca="false">F321*G321</f>
        <v>#VALUE!</v>
      </c>
      <c r="AD321" s="90" t="e">
        <f aca="false">$F321*H321</f>
        <v>#VALUE!</v>
      </c>
      <c r="AE321" s="90" t="n">
        <f aca="false">$F321*I321</f>
        <v>0</v>
      </c>
      <c r="AF321" s="90" t="e">
        <f aca="false">$F321*J321</f>
        <v>#VALUE!</v>
      </c>
      <c r="AG321" s="90" t="e">
        <f aca="false">$F321*K321</f>
        <v>#VALUE!</v>
      </c>
      <c r="AH321" s="90" t="n">
        <f aca="false">$F321*L321</f>
        <v>0</v>
      </c>
      <c r="AI321" s="90" t="e">
        <f aca="false">$F321*M321</f>
        <v>#VALUE!</v>
      </c>
      <c r="AJ321" s="90" t="e">
        <f aca="false">$F321*N321</f>
        <v>#VALUE!</v>
      </c>
      <c r="AK321" s="90" t="n">
        <f aca="false">F321*O321</f>
        <v>0</v>
      </c>
      <c r="AL321" s="94"/>
      <c r="AM321" s="90" t="e">
        <f aca="false">-CHOOSE($G$3,AC321-AE321,AE321-AC321)</f>
        <v>#VALUE!</v>
      </c>
      <c r="AN321" s="90" t="e">
        <f aca="false">-CHOOSE($G$3,AF321-AH321,AH321-AF321)</f>
        <v>#VALUE!</v>
      </c>
      <c r="AO321" s="90" t="e">
        <f aca="false">-CHOOSE($G$3,AI321-AL321,AK321-AI321)</f>
        <v>#VALUE!</v>
      </c>
      <c r="AP321" s="107" t="e">
        <f aca="false">SUM(AM321:AO321)</f>
        <v>#VALUE!</v>
      </c>
      <c r="AR321" s="90" t="e">
        <f aca="false">-CHOOSE($G$3,AD321-AC321,AC321-AD321)</f>
        <v>#VALUE!</v>
      </c>
      <c r="AS321" s="90" t="e">
        <f aca="false">-CHOOSE($G$3,AG321-AF321,AF321-AG321)</f>
        <v>#VALUE!</v>
      </c>
      <c r="AT321" s="90" t="e">
        <f aca="false">-CHOOSE($G$3,AJ321-AI321,AI321-AJ321:AJ322)</f>
        <v>#VALUE!</v>
      </c>
      <c r="AU321" s="107" t="e">
        <f aca="false">AR321+AS321+AT321</f>
        <v>#VALUE!</v>
      </c>
      <c r="AV321" s="107"/>
      <c r="AW321" s="91" t="e">
        <f aca="false">AU321+AP321</f>
        <v>#VALUE!</v>
      </c>
      <c r="AY321" s="91" t="n">
        <f aca="false">AK321+AH321+AE321</f>
        <v>0</v>
      </c>
      <c r="AZ321" s="113"/>
      <c r="BA321" s="118" t="e">
        <f aca="false">'EO9904.1'!AW321</f>
        <v>#VALUE!</v>
      </c>
      <c r="BB321" s="118" t="e">
        <f aca="false">AW321-BA321</f>
        <v>#VALUE!</v>
      </c>
      <c r="BC321" s="108"/>
      <c r="BD321" s="138" t="n">
        <f aca="false">A321</f>
        <v>46419</v>
      </c>
      <c r="BE321" s="119" t="n">
        <f aca="false">MONTH(BD321)</f>
        <v>2</v>
      </c>
      <c r="BF321" s="139" t="n">
        <f aca="false">VLOOKUP($BE$10:$BE$369,$BS$7:$BU$18,2)</f>
        <v>627.083</v>
      </c>
      <c r="BG321" s="140" t="n">
        <f aca="false">VLOOKUP($BE$10:$BE$369,$BS$7:$BU$18,3)</f>
        <v>8701.1195</v>
      </c>
      <c r="BH321" s="141" t="n">
        <f aca="false">BF321/BG321</f>
        <v>0.0720692320108924</v>
      </c>
      <c r="BI321" s="36" t="n">
        <f aca="false">BI309</f>
        <v>0.0674</v>
      </c>
      <c r="BJ321" s="36" t="n">
        <f aca="false">BH321/BI321</f>
        <v>1.06927643933075</v>
      </c>
      <c r="BK321" s="31" t="n">
        <v>2.115</v>
      </c>
      <c r="BL321" s="142" t="n">
        <f aca="false">MAX((BJ321*BK321),BK321)</f>
        <v>2.26151966918453</v>
      </c>
    </row>
    <row r="322" customFormat="false" ht="12" hidden="false" customHeight="true" outlineLevel="0" collapsed="false">
      <c r="A322" s="25" t="n">
        <f aca="false">EDATE(A321,1)</f>
        <v>46447</v>
      </c>
      <c r="B322" s="114" t="n">
        <f aca="false">'EO9904.1 floor'!B322</f>
        <v>0</v>
      </c>
      <c r="C322" s="110"/>
      <c r="D322" s="97" t="n">
        <f aca="false">B322+C322</f>
        <v>0</v>
      </c>
      <c r="E322" s="86" t="n">
        <f aca="false">IF(Z322=0,0,IF(AND(Z322=1,$H$3=1),D322*U322,IF($H$3=2,D322,"N/A")))</f>
        <v>0</v>
      </c>
      <c r="F322" s="86" t="n">
        <f aca="false">E322*Y322</f>
        <v>0</v>
      </c>
      <c r="G322" s="98" t="str">
        <f aca="false">VLOOKUP($A322,[1]!Table,MATCH(G$4,[1]!Curves,0))</f>
        <v/>
      </c>
      <c r="H322" s="115" t="str">
        <f aca="false">G322</f>
        <v/>
      </c>
      <c r="I322" s="116" t="n">
        <f aca="false">BL322</f>
        <v>2.13524532991486</v>
      </c>
      <c r="J322" s="98" t="str">
        <f aca="false">VLOOKUP($A322,[1]!Table,MATCH(J$4,[1]!Curves,0))</f>
        <v/>
      </c>
      <c r="K322" s="115" t="str">
        <f aca="false">J322</f>
        <v/>
      </c>
      <c r="L322" s="103" t="n">
        <f aca="false">L321</f>
        <v>0</v>
      </c>
      <c r="M322" s="98" t="str">
        <f aca="false">VLOOKUP($A322,[1]!Table,MATCH(M$4,[1]!Curves,0))</f>
        <v/>
      </c>
      <c r="N322" s="115" t="str">
        <f aca="false">M322</f>
        <v/>
      </c>
      <c r="O322" s="103" t="n">
        <f aca="false">O321</f>
        <v>0</v>
      </c>
      <c r="P322" s="102"/>
      <c r="Q322" s="103" t="e">
        <f aca="false">M322+J322+G322</f>
        <v>#VALUE!</v>
      </c>
      <c r="R322" s="103" t="e">
        <f aca="false">N322+K322+H322</f>
        <v>#VALUE!</v>
      </c>
      <c r="S322" s="103" t="n">
        <f aca="false">O322+L322+I322</f>
        <v>2.13524532991486</v>
      </c>
      <c r="T322" s="102"/>
      <c r="U322" s="37" t="n">
        <f aca="false">A323-A322</f>
        <v>31</v>
      </c>
      <c r="V322" s="104" t="n">
        <f aca="false">CHOOSE(F$3,A323+24,A322)</f>
        <v>46447</v>
      </c>
      <c r="W322" s="37" t="n">
        <f aca="false">V322-C$3</f>
        <v>9517</v>
      </c>
      <c r="X322" s="105" t="n">
        <f aca="false">VLOOKUP($A322,[1]!Table,MATCH(X$4,[1]!Curves,0))</f>
        <v>0.064256500147934</v>
      </c>
      <c r="Y322" s="106" t="n">
        <f aca="false">1/(1+CHOOSE(F$3,(X323+($K$3/10000))/2,(X322+($K$3/10000))/2))^(2*W322/365.25)</f>
        <v>0.192445509602711</v>
      </c>
      <c r="Z322" s="37" t="n">
        <f aca="false">IF(AND(mthbeg&lt;=A322,mthend&gt;=A322),1,0)</f>
        <v>0</v>
      </c>
      <c r="AA322" s="37" t="n">
        <f aca="false">U322*Z322</f>
        <v>0</v>
      </c>
      <c r="AC322" s="90" t="e">
        <f aca="false">F322*G322</f>
        <v>#VALUE!</v>
      </c>
      <c r="AD322" s="90" t="e">
        <f aca="false">$F322*H322</f>
        <v>#VALUE!</v>
      </c>
      <c r="AE322" s="90" t="n">
        <f aca="false">$F322*I322</f>
        <v>0</v>
      </c>
      <c r="AF322" s="90" t="e">
        <f aca="false">$F322*J322</f>
        <v>#VALUE!</v>
      </c>
      <c r="AG322" s="90" t="e">
        <f aca="false">$F322*K322</f>
        <v>#VALUE!</v>
      </c>
      <c r="AH322" s="90" t="n">
        <f aca="false">$F322*L322</f>
        <v>0</v>
      </c>
      <c r="AI322" s="90" t="e">
        <f aca="false">$F322*M322</f>
        <v>#VALUE!</v>
      </c>
      <c r="AJ322" s="90" t="e">
        <f aca="false">$F322*N322</f>
        <v>#VALUE!</v>
      </c>
      <c r="AK322" s="90" t="n">
        <f aca="false">F322*O322</f>
        <v>0</v>
      </c>
      <c r="AL322" s="94"/>
      <c r="AM322" s="90" t="e">
        <f aca="false">-CHOOSE($G$3,AC322-AE322,AE322-AC322)</f>
        <v>#VALUE!</v>
      </c>
      <c r="AN322" s="90" t="e">
        <f aca="false">-CHOOSE($G$3,AF322-AH322,AH322-AF322)</f>
        <v>#VALUE!</v>
      </c>
      <c r="AO322" s="90" t="e">
        <f aca="false">-CHOOSE($G$3,AI322-AL322,AK322-AI322)</f>
        <v>#VALUE!</v>
      </c>
      <c r="AP322" s="107" t="e">
        <f aca="false">SUM(AM322:AO322)</f>
        <v>#VALUE!</v>
      </c>
      <c r="AR322" s="90" t="e">
        <f aca="false">-CHOOSE($G$3,AD322-AC322,AC322-AD322)</f>
        <v>#VALUE!</v>
      </c>
      <c r="AS322" s="90" t="e">
        <f aca="false">-CHOOSE($G$3,AG322-AF322,AF322-AG322)</f>
        <v>#VALUE!</v>
      </c>
      <c r="AT322" s="90" t="e">
        <f aca="false">-CHOOSE($G$3,AJ322-AI322,AI322-AJ322:AJ323)</f>
        <v>#VALUE!</v>
      </c>
      <c r="AU322" s="107" t="e">
        <f aca="false">AR322+AS322+AT322</f>
        <v>#VALUE!</v>
      </c>
      <c r="AV322" s="107"/>
      <c r="AW322" s="91" t="e">
        <f aca="false">AU322+AP322</f>
        <v>#VALUE!</v>
      </c>
      <c r="AY322" s="91" t="n">
        <f aca="false">AK322+AH322+AE322</f>
        <v>0</v>
      </c>
      <c r="AZ322" s="113"/>
      <c r="BA322" s="118" t="e">
        <f aca="false">'EO9904.1'!AW322</f>
        <v>#VALUE!</v>
      </c>
      <c r="BB322" s="118" t="e">
        <f aca="false">AW322-BA322</f>
        <v>#VALUE!</v>
      </c>
      <c r="BC322" s="108"/>
      <c r="BD322" s="138" t="n">
        <f aca="false">A322</f>
        <v>46447</v>
      </c>
      <c r="BE322" s="119" t="n">
        <f aca="false">MONTH(BD322)</f>
        <v>3</v>
      </c>
      <c r="BF322" s="139" t="n">
        <f aca="false">VLOOKUP($BE$10:$BE$369,$BS$7:$BU$18,2)</f>
        <v>669.6575</v>
      </c>
      <c r="BG322" s="140" t="n">
        <f aca="false">VLOOKUP($BE$10:$BE$369,$BS$7:$BU$18,3)</f>
        <v>9290.03</v>
      </c>
      <c r="BH322" s="141" t="n">
        <f aca="false">BF322/BG322</f>
        <v>0.0720834593645015</v>
      </c>
      <c r="BI322" s="36" t="n">
        <f aca="false">BI310</f>
        <v>0.0714</v>
      </c>
      <c r="BJ322" s="36" t="n">
        <f aca="false">BH322/BI322</f>
        <v>1.00957226000702</v>
      </c>
      <c r="BK322" s="31" t="n">
        <v>2.115</v>
      </c>
      <c r="BL322" s="142" t="n">
        <f aca="false">MAX((BJ322*BK322),BK322)</f>
        <v>2.13524532991486</v>
      </c>
    </row>
    <row r="323" customFormat="false" ht="12" hidden="false" customHeight="true" outlineLevel="0" collapsed="false">
      <c r="A323" s="25" t="n">
        <f aca="false">EDATE(A322,1)</f>
        <v>46478</v>
      </c>
      <c r="B323" s="114" t="n">
        <f aca="false">'EO9904.1 floor'!B323</f>
        <v>0</v>
      </c>
      <c r="C323" s="110"/>
      <c r="D323" s="97" t="n">
        <f aca="false">B323+C323</f>
        <v>0</v>
      </c>
      <c r="E323" s="86" t="n">
        <f aca="false">IF(Z323=0,0,IF(AND(Z323=1,$H$3=1),D323*U323,IF($H$3=2,D323,"N/A")))</f>
        <v>0</v>
      </c>
      <c r="F323" s="86" t="n">
        <f aca="false">E323*Y323</f>
        <v>0</v>
      </c>
      <c r="G323" s="98" t="str">
        <f aca="false">VLOOKUP($A323,[1]!Table,MATCH(G$4,[1]!Curves,0))</f>
        <v/>
      </c>
      <c r="H323" s="115" t="str">
        <f aca="false">G323</f>
        <v/>
      </c>
      <c r="I323" s="116" t="n">
        <f aca="false">BL323</f>
        <v>2.115</v>
      </c>
      <c r="J323" s="98" t="str">
        <f aca="false">VLOOKUP($A323,[1]!Table,MATCH(J$4,[1]!Curves,0))</f>
        <v/>
      </c>
      <c r="K323" s="115" t="str">
        <f aca="false">J323</f>
        <v/>
      </c>
      <c r="L323" s="103" t="n">
        <f aca="false">L322</f>
        <v>0</v>
      </c>
      <c r="M323" s="98" t="str">
        <f aca="false">VLOOKUP($A323,[1]!Table,MATCH(M$4,[1]!Curves,0))</f>
        <v/>
      </c>
      <c r="N323" s="115" t="str">
        <f aca="false">M323</f>
        <v/>
      </c>
      <c r="O323" s="103" t="n">
        <f aca="false">O322</f>
        <v>0</v>
      </c>
      <c r="P323" s="102"/>
      <c r="Q323" s="103" t="e">
        <f aca="false">M323+J323+G323</f>
        <v>#VALUE!</v>
      </c>
      <c r="R323" s="103" t="e">
        <f aca="false">N323+K323+H323</f>
        <v>#VALUE!</v>
      </c>
      <c r="S323" s="103" t="n">
        <f aca="false">O323+L323+I323</f>
        <v>2.115</v>
      </c>
      <c r="T323" s="102"/>
      <c r="U323" s="37" t="n">
        <f aca="false">A324-A323</f>
        <v>30</v>
      </c>
      <c r="V323" s="104" t="n">
        <f aca="false">CHOOSE(F$3,A324+24,A323)</f>
        <v>46478</v>
      </c>
      <c r="W323" s="37" t="n">
        <f aca="false">V323-C$3</f>
        <v>9548</v>
      </c>
      <c r="X323" s="105" t="n">
        <f aca="false">VLOOKUP($A323,[1]!Table,MATCH(X$4,[1]!Curves,0))</f>
        <v>0.064255246345216</v>
      </c>
      <c r="Y323" s="106" t="n">
        <f aca="false">1/(1+CHOOSE(F$3,(X324+($K$3/10000))/2,(X323+($K$3/10000))/2))^(2*W323/365.25)</f>
        <v>0.191421329474413</v>
      </c>
      <c r="Z323" s="37" t="n">
        <f aca="false">IF(AND(mthbeg&lt;=A323,mthend&gt;=A323),1,0)</f>
        <v>0</v>
      </c>
      <c r="AA323" s="37" t="n">
        <f aca="false">U323*Z323</f>
        <v>0</v>
      </c>
      <c r="AC323" s="90" t="e">
        <f aca="false">F323*G323</f>
        <v>#VALUE!</v>
      </c>
      <c r="AD323" s="90" t="e">
        <f aca="false">$F323*H323</f>
        <v>#VALUE!</v>
      </c>
      <c r="AE323" s="90" t="n">
        <f aca="false">$F323*I323</f>
        <v>0</v>
      </c>
      <c r="AF323" s="90" t="e">
        <f aca="false">$F323*J323</f>
        <v>#VALUE!</v>
      </c>
      <c r="AG323" s="90" t="e">
        <f aca="false">$F323*K323</f>
        <v>#VALUE!</v>
      </c>
      <c r="AH323" s="90" t="n">
        <f aca="false">$F323*L323</f>
        <v>0</v>
      </c>
      <c r="AI323" s="90" t="e">
        <f aca="false">$F323*M323</f>
        <v>#VALUE!</v>
      </c>
      <c r="AJ323" s="90" t="e">
        <f aca="false">$F323*N323</f>
        <v>#VALUE!</v>
      </c>
      <c r="AK323" s="90" t="n">
        <f aca="false">F323*O323</f>
        <v>0</v>
      </c>
      <c r="AL323" s="94"/>
      <c r="AM323" s="90" t="e">
        <f aca="false">-CHOOSE($G$3,AC323-AE323,AE323-AC323)</f>
        <v>#VALUE!</v>
      </c>
      <c r="AN323" s="90" t="e">
        <f aca="false">-CHOOSE($G$3,AF323-AH323,AH323-AF323)</f>
        <v>#VALUE!</v>
      </c>
      <c r="AO323" s="90" t="e">
        <f aca="false">-CHOOSE($G$3,AI323-AL323,AK323-AI323)</f>
        <v>#VALUE!</v>
      </c>
      <c r="AP323" s="107" t="e">
        <f aca="false">SUM(AM323:AO323)</f>
        <v>#VALUE!</v>
      </c>
      <c r="AR323" s="90" t="e">
        <f aca="false">-CHOOSE($G$3,AD323-AC323,AC323-AD323)</f>
        <v>#VALUE!</v>
      </c>
      <c r="AS323" s="90" t="e">
        <f aca="false">-CHOOSE($G$3,AG323-AF323,AF323-AG323)</f>
        <v>#VALUE!</v>
      </c>
      <c r="AT323" s="90" t="e">
        <f aca="false">-CHOOSE($G$3,AJ323-AI323,AI323-AJ323:AJ324)</f>
        <v>#VALUE!</v>
      </c>
      <c r="AU323" s="107" t="e">
        <f aca="false">AR323+AS323+AT323</f>
        <v>#VALUE!</v>
      </c>
      <c r="AV323" s="107"/>
      <c r="AW323" s="91" t="e">
        <f aca="false">AU323+AP323</f>
        <v>#VALUE!</v>
      </c>
      <c r="AY323" s="91" t="n">
        <f aca="false">AK323+AH323+AE323</f>
        <v>0</v>
      </c>
      <c r="AZ323" s="113"/>
      <c r="BA323" s="118" t="e">
        <f aca="false">'EO9904.1'!AW323</f>
        <v>#VALUE!</v>
      </c>
      <c r="BB323" s="118" t="e">
        <f aca="false">AW323-BA323</f>
        <v>#VALUE!</v>
      </c>
      <c r="BC323" s="108"/>
      <c r="BD323" s="138" t="n">
        <f aca="false">A323</f>
        <v>46478</v>
      </c>
      <c r="BE323" s="119" t="n">
        <f aca="false">MONTH(BD323)</f>
        <v>4</v>
      </c>
      <c r="BF323" s="139" t="n">
        <f aca="false">VLOOKUP($BE$10:$BE$369,$BS$7:$BU$18,2)</f>
        <v>631.2795</v>
      </c>
      <c r="BG323" s="140" t="n">
        <f aca="false">VLOOKUP($BE$10:$BE$369,$BS$7:$BU$18,3)</f>
        <v>8727.106</v>
      </c>
      <c r="BH323" s="141" t="n">
        <f aca="false">BF323/BG323</f>
        <v>0.0723354912842814</v>
      </c>
      <c r="BI323" s="36" t="n">
        <f aca="false">BI311</f>
        <v>0.0749</v>
      </c>
      <c r="BJ323" s="36" t="n">
        <f aca="false">BH323/BI323</f>
        <v>0.965760898321514</v>
      </c>
      <c r="BK323" s="31" t="n">
        <v>2.115</v>
      </c>
      <c r="BL323" s="142" t="n">
        <f aca="false">MAX((BJ323*BK323),BK323)</f>
        <v>2.115</v>
      </c>
    </row>
    <row r="324" customFormat="false" ht="12" hidden="false" customHeight="true" outlineLevel="0" collapsed="false">
      <c r="A324" s="25" t="n">
        <f aca="false">EDATE(A323,1)</f>
        <v>46508</v>
      </c>
      <c r="B324" s="114" t="n">
        <f aca="false">'EO9904.1 floor'!B324</f>
        <v>0</v>
      </c>
      <c r="C324" s="110"/>
      <c r="D324" s="97" t="n">
        <f aca="false">B324+C324</f>
        <v>0</v>
      </c>
      <c r="E324" s="86" t="n">
        <f aca="false">IF(Z324=0,0,IF(AND(Z324=1,$H$3=1),D324*U324,IF($H$3=2,D324,"N/A")))</f>
        <v>0</v>
      </c>
      <c r="F324" s="86" t="n">
        <f aca="false">E324*Y324</f>
        <v>0</v>
      </c>
      <c r="G324" s="98" t="str">
        <f aca="false">VLOOKUP($A324,[1]!Table,MATCH(G$4,[1]!Curves,0))</f>
        <v/>
      </c>
      <c r="H324" s="115" t="str">
        <f aca="false">G324</f>
        <v/>
      </c>
      <c r="I324" s="116" t="n">
        <f aca="false">BL324</f>
        <v>2.15930673749763</v>
      </c>
      <c r="J324" s="98" t="str">
        <f aca="false">VLOOKUP($A324,[1]!Table,MATCH(J$4,[1]!Curves,0))</f>
        <v/>
      </c>
      <c r="K324" s="115" t="str">
        <f aca="false">J324</f>
        <v/>
      </c>
      <c r="L324" s="103" t="n">
        <f aca="false">L323</f>
        <v>0</v>
      </c>
      <c r="M324" s="98" t="str">
        <f aca="false">VLOOKUP($A324,[1]!Table,MATCH(M$4,[1]!Curves,0))</f>
        <v/>
      </c>
      <c r="N324" s="115" t="str">
        <f aca="false">M324</f>
        <v/>
      </c>
      <c r="O324" s="103" t="n">
        <f aca="false">O323</f>
        <v>0</v>
      </c>
      <c r="P324" s="102"/>
      <c r="Q324" s="103" t="e">
        <f aca="false">M324+J324+G324</f>
        <v>#VALUE!</v>
      </c>
      <c r="R324" s="103" t="e">
        <f aca="false">N324+K324+H324</f>
        <v>#VALUE!</v>
      </c>
      <c r="S324" s="103" t="n">
        <f aca="false">O324+L324+I324</f>
        <v>2.15930673749763</v>
      </c>
      <c r="T324" s="102"/>
      <c r="U324" s="37" t="n">
        <f aca="false">A325-A324</f>
        <v>31</v>
      </c>
      <c r="V324" s="104" t="n">
        <f aca="false">CHOOSE(F$3,A325+24,A324)</f>
        <v>46508</v>
      </c>
      <c r="W324" s="37" t="n">
        <f aca="false">V324-C$3</f>
        <v>9578</v>
      </c>
      <c r="X324" s="105" t="n">
        <f aca="false">VLOOKUP($A324,[1]!Table,MATCH(X$4,[1]!Curves,0))</f>
        <v>0.064254032987748</v>
      </c>
      <c r="Y324" s="106" t="n">
        <f aca="false">1/(1+CHOOSE(F$3,(X325+($K$3/10000))/2,(X324+($K$3/10000))/2))^(2*W324/365.25)</f>
        <v>0.190435414808864</v>
      </c>
      <c r="Z324" s="37" t="n">
        <f aca="false">IF(AND(mthbeg&lt;=A324,mthend&gt;=A324),1,0)</f>
        <v>0</v>
      </c>
      <c r="AA324" s="37" t="n">
        <f aca="false">U324*Z324</f>
        <v>0</v>
      </c>
      <c r="AC324" s="90" t="e">
        <f aca="false">F324*G324</f>
        <v>#VALUE!</v>
      </c>
      <c r="AD324" s="90" t="e">
        <f aca="false">$F324*H324</f>
        <v>#VALUE!</v>
      </c>
      <c r="AE324" s="90" t="n">
        <f aca="false">$F324*I324</f>
        <v>0</v>
      </c>
      <c r="AF324" s="90" t="e">
        <f aca="false">$F324*J324</f>
        <v>#VALUE!</v>
      </c>
      <c r="AG324" s="90" t="e">
        <f aca="false">$F324*K324</f>
        <v>#VALUE!</v>
      </c>
      <c r="AH324" s="90" t="n">
        <f aca="false">$F324*L324</f>
        <v>0</v>
      </c>
      <c r="AI324" s="90" t="e">
        <f aca="false">$F324*M324</f>
        <v>#VALUE!</v>
      </c>
      <c r="AJ324" s="90" t="e">
        <f aca="false">$F324*N324</f>
        <v>#VALUE!</v>
      </c>
      <c r="AK324" s="90" t="n">
        <f aca="false">F324*O324</f>
        <v>0</v>
      </c>
      <c r="AL324" s="94"/>
      <c r="AM324" s="90" t="e">
        <f aca="false">-CHOOSE($G$3,AC324-AE324,AE324-AC324)</f>
        <v>#VALUE!</v>
      </c>
      <c r="AN324" s="90" t="e">
        <f aca="false">-CHOOSE($G$3,AF324-AH324,AH324-AF324)</f>
        <v>#VALUE!</v>
      </c>
      <c r="AO324" s="90" t="e">
        <f aca="false">-CHOOSE($G$3,AI324-AL324,AK324-AI324)</f>
        <v>#VALUE!</v>
      </c>
      <c r="AP324" s="107" t="e">
        <f aca="false">SUM(AM324:AO324)</f>
        <v>#VALUE!</v>
      </c>
      <c r="AR324" s="90" t="e">
        <f aca="false">-CHOOSE($G$3,AD324-AC324,AC324-AD324)</f>
        <v>#VALUE!</v>
      </c>
      <c r="AS324" s="90" t="e">
        <f aca="false">-CHOOSE($G$3,AG324-AF324,AF324-AG324)</f>
        <v>#VALUE!</v>
      </c>
      <c r="AT324" s="90" t="e">
        <f aca="false">-CHOOSE($G$3,AJ324-AI324,AI324-AJ324:AJ325)</f>
        <v>#VALUE!</v>
      </c>
      <c r="AU324" s="107" t="e">
        <f aca="false">AR324+AS324+AT324</f>
        <v>#VALUE!</v>
      </c>
      <c r="AV324" s="107"/>
      <c r="AW324" s="91" t="e">
        <f aca="false">AU324+AP324</f>
        <v>#VALUE!</v>
      </c>
      <c r="AY324" s="91" t="n">
        <f aca="false">AK324+AH324+AE324</f>
        <v>0</v>
      </c>
      <c r="AZ324" s="113"/>
      <c r="BA324" s="118" t="e">
        <f aca="false">'EO9904.1'!AW324</f>
        <v>#VALUE!</v>
      </c>
      <c r="BB324" s="118" t="e">
        <f aca="false">AW324-BA324</f>
        <v>#VALUE!</v>
      </c>
      <c r="BC324" s="108"/>
      <c r="BD324" s="138" t="n">
        <f aca="false">A324</f>
        <v>46508</v>
      </c>
      <c r="BE324" s="119" t="n">
        <f aca="false">MONTH(BD324)</f>
        <v>5</v>
      </c>
      <c r="BF324" s="139" t="n">
        <f aca="false">VLOOKUP($BE$10:$BE$369,$BS$7:$BU$18,2)</f>
        <v>662.9805</v>
      </c>
      <c r="BG324" s="140" t="n">
        <f aca="false">VLOOKUP($BE$10:$BE$369,$BS$7:$BU$18,3)</f>
        <v>9044.2455</v>
      </c>
      <c r="BH324" s="141" t="n">
        <f aca="false">BF324/BG324</f>
        <v>0.0733041247055932</v>
      </c>
      <c r="BI324" s="36" t="n">
        <f aca="false">BI312</f>
        <v>0.0718</v>
      </c>
      <c r="BJ324" s="36" t="n">
        <f aca="false">BH324/BI324</f>
        <v>1.02094881205562</v>
      </c>
      <c r="BK324" s="31" t="n">
        <v>2.115</v>
      </c>
      <c r="BL324" s="142" t="n">
        <f aca="false">MAX((BJ324*BK324),BK324)</f>
        <v>2.15930673749763</v>
      </c>
    </row>
    <row r="325" customFormat="false" ht="12" hidden="false" customHeight="true" outlineLevel="0" collapsed="false">
      <c r="A325" s="25" t="n">
        <f aca="false">EDATE(A324,1)</f>
        <v>46539</v>
      </c>
      <c r="B325" s="114" t="n">
        <f aca="false">'EO9904.1 floor'!B325</f>
        <v>0</v>
      </c>
      <c r="C325" s="110"/>
      <c r="D325" s="97" t="n">
        <f aca="false">B325+C325</f>
        <v>0</v>
      </c>
      <c r="E325" s="86" t="n">
        <f aca="false">IF(Z325=0,0,IF(AND(Z325=1,$H$3=1),D325*U325,IF($H$3=2,D325,"N/A")))</f>
        <v>0</v>
      </c>
      <c r="F325" s="86" t="n">
        <f aca="false">E325*Y325</f>
        <v>0</v>
      </c>
      <c r="G325" s="98" t="str">
        <f aca="false">VLOOKUP($A325,[1]!Table,MATCH(G$4,[1]!Curves,0))</f>
        <v/>
      </c>
      <c r="H325" s="115" t="str">
        <f aca="false">G325</f>
        <v/>
      </c>
      <c r="I325" s="116" t="n">
        <f aca="false">BL325</f>
        <v>2.88438521922935</v>
      </c>
      <c r="J325" s="98" t="str">
        <f aca="false">VLOOKUP($A325,[1]!Table,MATCH(J$4,[1]!Curves,0))</f>
        <v/>
      </c>
      <c r="K325" s="115" t="str">
        <f aca="false">J325</f>
        <v/>
      </c>
      <c r="L325" s="103" t="n">
        <f aca="false">L324</f>
        <v>0</v>
      </c>
      <c r="M325" s="98" t="str">
        <f aca="false">VLOOKUP($A325,[1]!Table,MATCH(M$4,[1]!Curves,0))</f>
        <v/>
      </c>
      <c r="N325" s="115" t="str">
        <f aca="false">M325</f>
        <v/>
      </c>
      <c r="O325" s="103" t="n">
        <f aca="false">O324</f>
        <v>0</v>
      </c>
      <c r="P325" s="102"/>
      <c r="Q325" s="103" t="e">
        <f aca="false">M325+J325+G325</f>
        <v>#VALUE!</v>
      </c>
      <c r="R325" s="103" t="e">
        <f aca="false">N325+K325+H325</f>
        <v>#VALUE!</v>
      </c>
      <c r="S325" s="103" t="n">
        <f aca="false">O325+L325+I325</f>
        <v>2.88438521922935</v>
      </c>
      <c r="T325" s="102"/>
      <c r="U325" s="37" t="n">
        <f aca="false">A326-A325</f>
        <v>30</v>
      </c>
      <c r="V325" s="104" t="n">
        <f aca="false">CHOOSE(F$3,A326+24,A325)</f>
        <v>46539</v>
      </c>
      <c r="W325" s="37" t="n">
        <f aca="false">V325-C$3</f>
        <v>9609</v>
      </c>
      <c r="X325" s="105" t="n">
        <f aca="false">VLOOKUP($A325,[1]!Table,MATCH(X$4,[1]!Curves,0))</f>
        <v>0.064252779185032</v>
      </c>
      <c r="Y325" s="106" t="n">
        <f aca="false">1/(1+CHOOSE(F$3,(X326+($K$3/10000))/2,(X325+($K$3/10000))/2))^(2*W325/365.25)</f>
        <v>0.1894220091161</v>
      </c>
      <c r="Z325" s="37" t="n">
        <f aca="false">IF(AND(mthbeg&lt;=A325,mthend&gt;=A325),1,0)</f>
        <v>0</v>
      </c>
      <c r="AA325" s="37" t="n">
        <f aca="false">U325*Z325</f>
        <v>0</v>
      </c>
      <c r="AC325" s="90" t="e">
        <f aca="false">F325*G325</f>
        <v>#VALUE!</v>
      </c>
      <c r="AD325" s="90" t="e">
        <f aca="false">$F325*H325</f>
        <v>#VALUE!</v>
      </c>
      <c r="AE325" s="90" t="n">
        <f aca="false">$F325*I325</f>
        <v>0</v>
      </c>
      <c r="AF325" s="90" t="e">
        <f aca="false">$F325*J325</f>
        <v>#VALUE!</v>
      </c>
      <c r="AG325" s="90" t="e">
        <f aca="false">$F325*K325</f>
        <v>#VALUE!</v>
      </c>
      <c r="AH325" s="90" t="n">
        <f aca="false">$F325*L325</f>
        <v>0</v>
      </c>
      <c r="AI325" s="90" t="e">
        <f aca="false">$F325*M325</f>
        <v>#VALUE!</v>
      </c>
      <c r="AJ325" s="90" t="e">
        <f aca="false">$F325*N325</f>
        <v>#VALUE!</v>
      </c>
      <c r="AK325" s="90" t="n">
        <f aca="false">F325*O325</f>
        <v>0</v>
      </c>
      <c r="AL325" s="94"/>
      <c r="AM325" s="90" t="e">
        <f aca="false">-CHOOSE($G$3,AC325-AE325,AE325-AC325)</f>
        <v>#VALUE!</v>
      </c>
      <c r="AN325" s="90" t="e">
        <f aca="false">-CHOOSE($G$3,AF325-AH325,AH325-AF325)</f>
        <v>#VALUE!</v>
      </c>
      <c r="AO325" s="90" t="e">
        <f aca="false">-CHOOSE($G$3,AI325-AL325,AK325-AI325)</f>
        <v>#VALUE!</v>
      </c>
      <c r="AP325" s="107" t="e">
        <f aca="false">SUM(AM325:AO325)</f>
        <v>#VALUE!</v>
      </c>
      <c r="AR325" s="90" t="e">
        <f aca="false">-CHOOSE($G$3,AD325-AC325,AC325-AD325)</f>
        <v>#VALUE!</v>
      </c>
      <c r="AS325" s="90" t="e">
        <f aca="false">-CHOOSE($G$3,AG325-AF325,AF325-AG325)</f>
        <v>#VALUE!</v>
      </c>
      <c r="AT325" s="90" t="e">
        <f aca="false">-CHOOSE($G$3,AJ325-AI325,AI325-AJ325:AJ326)</f>
        <v>#VALUE!</v>
      </c>
      <c r="AU325" s="107" t="e">
        <f aca="false">AR325+AS325+AT325</f>
        <v>#VALUE!</v>
      </c>
      <c r="AV325" s="107"/>
      <c r="AW325" s="91" t="e">
        <f aca="false">AU325+AP325</f>
        <v>#VALUE!</v>
      </c>
      <c r="AY325" s="91" t="n">
        <f aca="false">AK325+AH325+AE325</f>
        <v>0</v>
      </c>
      <c r="AZ325" s="113"/>
      <c r="BA325" s="118" t="e">
        <f aca="false">'EO9904.1'!AW325</f>
        <v>#VALUE!</v>
      </c>
      <c r="BB325" s="118" t="e">
        <f aca="false">AW325-BA325</f>
        <v>#VALUE!</v>
      </c>
      <c r="BC325" s="108"/>
      <c r="BD325" s="138" t="n">
        <f aca="false">A325</f>
        <v>46539</v>
      </c>
      <c r="BE325" s="119" t="n">
        <f aca="false">MONTH(BD325)</f>
        <v>6</v>
      </c>
      <c r="BF325" s="139" t="n">
        <f aca="false">VLOOKUP($BE$10:$BE$369,$BS$7:$BU$18,2)</f>
        <v>1052.6425</v>
      </c>
      <c r="BG325" s="140" t="n">
        <f aca="false">VLOOKUP($BE$10:$BE$369,$BS$7:$BU$18,3)</f>
        <v>10765.1195</v>
      </c>
      <c r="BH325" s="141" t="n">
        <f aca="false">BF325/BG325</f>
        <v>0.097782704595151</v>
      </c>
      <c r="BI325" s="36" t="n">
        <f aca="false">BI313</f>
        <v>0.0717</v>
      </c>
      <c r="BJ325" s="36" t="n">
        <f aca="false">BH325/BI325</f>
        <v>1.36377551736612</v>
      </c>
      <c r="BK325" s="31" t="n">
        <v>2.115</v>
      </c>
      <c r="BL325" s="142" t="n">
        <f aca="false">MAX((BJ325*BK325),BK325)</f>
        <v>2.88438521922935</v>
      </c>
    </row>
    <row r="326" customFormat="false" ht="12" hidden="false" customHeight="true" outlineLevel="0" collapsed="false">
      <c r="A326" s="25" t="n">
        <f aca="false">EDATE(A325,1)</f>
        <v>46569</v>
      </c>
      <c r="B326" s="114" t="n">
        <f aca="false">'EO9904.1 floor'!B326</f>
        <v>0</v>
      </c>
      <c r="C326" s="110"/>
      <c r="D326" s="97" t="n">
        <f aca="false">B326+C326</f>
        <v>0</v>
      </c>
      <c r="E326" s="86" t="n">
        <f aca="false">IF(Z326=0,0,IF(AND(Z326=1,$H$3=1),D326*U326,IF($H$3=2,D326,"N/A")))</f>
        <v>0</v>
      </c>
      <c r="F326" s="86" t="n">
        <f aca="false">E326*Y326</f>
        <v>0</v>
      </c>
      <c r="G326" s="98" t="str">
        <f aca="false">VLOOKUP($A326,[1]!Table,MATCH(G$4,[1]!Curves,0))</f>
        <v/>
      </c>
      <c r="H326" s="115" t="str">
        <f aca="false">G326</f>
        <v/>
      </c>
      <c r="I326" s="116" t="n">
        <f aca="false">BL326</f>
        <v>2.115</v>
      </c>
      <c r="J326" s="98" t="str">
        <f aca="false">VLOOKUP($A326,[1]!Table,MATCH(J$4,[1]!Curves,0))</f>
        <v/>
      </c>
      <c r="K326" s="115" t="str">
        <f aca="false">J326</f>
        <v/>
      </c>
      <c r="L326" s="103" t="n">
        <f aca="false">L325</f>
        <v>0</v>
      </c>
      <c r="M326" s="98" t="str">
        <f aca="false">VLOOKUP($A326,[1]!Table,MATCH(M$4,[1]!Curves,0))</f>
        <v/>
      </c>
      <c r="N326" s="115" t="str">
        <f aca="false">M326</f>
        <v/>
      </c>
      <c r="O326" s="103" t="n">
        <f aca="false">O325</f>
        <v>0</v>
      </c>
      <c r="P326" s="102"/>
      <c r="Q326" s="103" t="e">
        <f aca="false">M326+J326+G326</f>
        <v>#VALUE!</v>
      </c>
      <c r="R326" s="103" t="e">
        <f aca="false">N326+K326+H326</f>
        <v>#VALUE!</v>
      </c>
      <c r="S326" s="103" t="n">
        <f aca="false">O326+L326+I326</f>
        <v>2.115</v>
      </c>
      <c r="T326" s="102"/>
      <c r="U326" s="37" t="n">
        <f aca="false">A327-A326</f>
        <v>31</v>
      </c>
      <c r="V326" s="104" t="n">
        <f aca="false">CHOOSE(F$3,A327+24,A326)</f>
        <v>46569</v>
      </c>
      <c r="W326" s="37" t="n">
        <f aca="false">V326-C$3</f>
        <v>9639</v>
      </c>
      <c r="X326" s="105" t="n">
        <f aca="false">VLOOKUP($A326,[1]!Table,MATCH(X$4,[1]!Curves,0))</f>
        <v>0.064251565827565</v>
      </c>
      <c r="Y326" s="106" t="n">
        <f aca="false">1/(1+CHOOSE(F$3,(X327+($K$3/10000))/2,(X326+($K$3/10000))/2))^(2*W326/365.25)</f>
        <v>0.188446465944548</v>
      </c>
      <c r="Z326" s="37" t="n">
        <f aca="false">IF(AND(mthbeg&lt;=A326,mthend&gt;=A326),1,0)</f>
        <v>0</v>
      </c>
      <c r="AA326" s="37" t="n">
        <f aca="false">U326*Z326</f>
        <v>0</v>
      </c>
      <c r="AC326" s="90" t="e">
        <f aca="false">F326*G326</f>
        <v>#VALUE!</v>
      </c>
      <c r="AD326" s="90" t="e">
        <f aca="false">$F326*H326</f>
        <v>#VALUE!</v>
      </c>
      <c r="AE326" s="90" t="n">
        <f aca="false">$F326*I326</f>
        <v>0</v>
      </c>
      <c r="AF326" s="90" t="e">
        <f aca="false">$F326*J326</f>
        <v>#VALUE!</v>
      </c>
      <c r="AG326" s="90" t="e">
        <f aca="false">$F326*K326</f>
        <v>#VALUE!</v>
      </c>
      <c r="AH326" s="90" t="n">
        <f aca="false">$F326*L326</f>
        <v>0</v>
      </c>
      <c r="AI326" s="90" t="e">
        <f aca="false">$F326*M326</f>
        <v>#VALUE!</v>
      </c>
      <c r="AJ326" s="90" t="e">
        <f aca="false">$F326*N326</f>
        <v>#VALUE!</v>
      </c>
      <c r="AK326" s="90" t="n">
        <f aca="false">F326*O326</f>
        <v>0</v>
      </c>
      <c r="AL326" s="94"/>
      <c r="AM326" s="90" t="e">
        <f aca="false">-CHOOSE($G$3,AC326-AE326,AE326-AC326)</f>
        <v>#VALUE!</v>
      </c>
      <c r="AN326" s="90" t="e">
        <f aca="false">-CHOOSE($G$3,AF326-AH326,AH326-AF326)</f>
        <v>#VALUE!</v>
      </c>
      <c r="AO326" s="90" t="e">
        <f aca="false">-CHOOSE($G$3,AI326-AL326,AK326-AI326)</f>
        <v>#VALUE!</v>
      </c>
      <c r="AP326" s="107" t="e">
        <f aca="false">SUM(AM326:AO326)</f>
        <v>#VALUE!</v>
      </c>
      <c r="AR326" s="90" t="e">
        <f aca="false">-CHOOSE($G$3,AD326-AC326,AC326-AD326)</f>
        <v>#VALUE!</v>
      </c>
      <c r="AS326" s="90" t="e">
        <f aca="false">-CHOOSE($G$3,AG326-AF326,AF326-AG326)</f>
        <v>#VALUE!</v>
      </c>
      <c r="AT326" s="90" t="e">
        <f aca="false">-CHOOSE($G$3,AJ326-AI326,AI326-AJ326:AJ327)</f>
        <v>#VALUE!</v>
      </c>
      <c r="AU326" s="107" t="e">
        <f aca="false">AR326+AS326+AT326</f>
        <v>#VALUE!</v>
      </c>
      <c r="AV326" s="107"/>
      <c r="AW326" s="91" t="e">
        <f aca="false">AU326+AP326</f>
        <v>#VALUE!</v>
      </c>
      <c r="AY326" s="91" t="n">
        <f aca="false">AK326+AH326+AE326</f>
        <v>0</v>
      </c>
      <c r="AZ326" s="113"/>
      <c r="BA326" s="118" t="e">
        <f aca="false">'EO9904.1'!AW326</f>
        <v>#VALUE!</v>
      </c>
      <c r="BB326" s="118" t="e">
        <f aca="false">AW326-BA326</f>
        <v>#VALUE!</v>
      </c>
      <c r="BC326" s="108"/>
      <c r="BD326" s="138" t="n">
        <f aca="false">A326</f>
        <v>46569</v>
      </c>
      <c r="BE326" s="119" t="n">
        <f aca="false">MONTH(BD326)</f>
        <v>7</v>
      </c>
      <c r="BF326" s="139" t="n">
        <f aca="false">VLOOKUP($BE$10:$BE$369,$BS$7:$BU$18,2)</f>
        <v>1079.384</v>
      </c>
      <c r="BG326" s="140" t="n">
        <f aca="false">VLOOKUP($BE$10:$BE$369,$BS$7:$BU$18,3)</f>
        <v>11147.0035</v>
      </c>
      <c r="BH326" s="141" t="n">
        <f aca="false">BF326/BG326</f>
        <v>0.0968317629038154</v>
      </c>
      <c r="BI326" s="36" t="n">
        <f aca="false">BI314</f>
        <v>0.0981</v>
      </c>
      <c r="BJ326" s="36" t="n">
        <f aca="false">BH326/BI326</f>
        <v>0.987071996980789</v>
      </c>
      <c r="BK326" s="31" t="n">
        <v>2.115</v>
      </c>
      <c r="BL326" s="142" t="n">
        <f aca="false">MAX((BJ326*BK326),BK326)</f>
        <v>2.115</v>
      </c>
    </row>
    <row r="327" customFormat="false" ht="12" hidden="false" customHeight="true" outlineLevel="0" collapsed="false">
      <c r="A327" s="25" t="n">
        <f aca="false">EDATE(A326,1)</f>
        <v>46600</v>
      </c>
      <c r="B327" s="114" t="n">
        <f aca="false">'EO9904.1 floor'!B327</f>
        <v>0</v>
      </c>
      <c r="C327" s="110"/>
      <c r="D327" s="97" t="n">
        <f aca="false">B327+C327</f>
        <v>0</v>
      </c>
      <c r="E327" s="86" t="n">
        <f aca="false">IF(Z327=0,0,IF(AND(Z327=1,$H$3=1),D327*U327,IF($H$3=2,D327,"N/A")))</f>
        <v>0</v>
      </c>
      <c r="F327" s="86" t="n">
        <f aca="false">E327*Y327</f>
        <v>0</v>
      </c>
      <c r="G327" s="98" t="str">
        <f aca="false">VLOOKUP($A327,[1]!Table,MATCH(G$4,[1]!Curves,0))</f>
        <v/>
      </c>
      <c r="H327" s="115" t="str">
        <f aca="false">G327</f>
        <v/>
      </c>
      <c r="I327" s="116" t="n">
        <f aca="false">BL327</f>
        <v>2.115</v>
      </c>
      <c r="J327" s="98" t="str">
        <f aca="false">VLOOKUP($A327,[1]!Table,MATCH(J$4,[1]!Curves,0))</f>
        <v/>
      </c>
      <c r="K327" s="115" t="str">
        <f aca="false">J327</f>
        <v/>
      </c>
      <c r="L327" s="103" t="n">
        <f aca="false">L326</f>
        <v>0</v>
      </c>
      <c r="M327" s="98" t="str">
        <f aca="false">VLOOKUP($A327,[1]!Table,MATCH(M$4,[1]!Curves,0))</f>
        <v/>
      </c>
      <c r="N327" s="115" t="str">
        <f aca="false">M327</f>
        <v/>
      </c>
      <c r="O327" s="103" t="n">
        <f aca="false">O326</f>
        <v>0</v>
      </c>
      <c r="P327" s="102"/>
      <c r="Q327" s="103" t="e">
        <f aca="false">M327+J327+G327</f>
        <v>#VALUE!</v>
      </c>
      <c r="R327" s="103" t="e">
        <f aca="false">N327+K327+H327</f>
        <v>#VALUE!</v>
      </c>
      <c r="S327" s="103" t="n">
        <f aca="false">O327+L327+I327</f>
        <v>2.115</v>
      </c>
      <c r="T327" s="102"/>
      <c r="U327" s="37" t="n">
        <f aca="false">A328-A327</f>
        <v>31</v>
      </c>
      <c r="V327" s="104" t="n">
        <f aca="false">CHOOSE(F$3,A328+24,A327)</f>
        <v>46600</v>
      </c>
      <c r="W327" s="37" t="n">
        <f aca="false">V327-C$3</f>
        <v>9670</v>
      </c>
      <c r="X327" s="105" t="n">
        <f aca="false">VLOOKUP($A327,[1]!Table,MATCH(X$4,[1]!Curves,0))</f>
        <v>0.064250312024849</v>
      </c>
      <c r="Y327" s="106" t="n">
        <f aca="false">1/(1+CHOOSE(F$3,(X328+($K$3/10000))/2,(X327+($K$3/10000))/2))^(2*W327/365.25)</f>
        <v>0.187443720544868</v>
      </c>
      <c r="Z327" s="37" t="n">
        <f aca="false">IF(AND(mthbeg&lt;=A327,mthend&gt;=A327),1,0)</f>
        <v>0</v>
      </c>
      <c r="AA327" s="37" t="n">
        <f aca="false">U327*Z327</f>
        <v>0</v>
      </c>
      <c r="AC327" s="90" t="e">
        <f aca="false">F327*G327</f>
        <v>#VALUE!</v>
      </c>
      <c r="AD327" s="90" t="e">
        <f aca="false">$F327*H327</f>
        <v>#VALUE!</v>
      </c>
      <c r="AE327" s="90" t="n">
        <f aca="false">$F327*I327</f>
        <v>0</v>
      </c>
      <c r="AF327" s="90" t="e">
        <f aca="false">$F327*J327</f>
        <v>#VALUE!</v>
      </c>
      <c r="AG327" s="90" t="e">
        <f aca="false">$F327*K327</f>
        <v>#VALUE!</v>
      </c>
      <c r="AH327" s="90" t="n">
        <f aca="false">$F327*L327</f>
        <v>0</v>
      </c>
      <c r="AI327" s="90" t="e">
        <f aca="false">$F327*M327</f>
        <v>#VALUE!</v>
      </c>
      <c r="AJ327" s="90" t="e">
        <f aca="false">$F327*N327</f>
        <v>#VALUE!</v>
      </c>
      <c r="AK327" s="90" t="n">
        <f aca="false">F327*O327</f>
        <v>0</v>
      </c>
      <c r="AL327" s="94"/>
      <c r="AM327" s="90" t="e">
        <f aca="false">-CHOOSE($G$3,AC327-AE327,AE327-AC327)</f>
        <v>#VALUE!</v>
      </c>
      <c r="AN327" s="90" t="e">
        <f aca="false">-CHOOSE($G$3,AF327-AH327,AH327-AF327)</f>
        <v>#VALUE!</v>
      </c>
      <c r="AO327" s="90" t="e">
        <f aca="false">-CHOOSE($G$3,AI327-AL327,AK327-AI327)</f>
        <v>#VALUE!</v>
      </c>
      <c r="AP327" s="107" t="e">
        <f aca="false">SUM(AM327:AO327)</f>
        <v>#VALUE!</v>
      </c>
      <c r="AR327" s="90" t="e">
        <f aca="false">-CHOOSE($G$3,AD327-AC327,AC327-AD327)</f>
        <v>#VALUE!</v>
      </c>
      <c r="AS327" s="90" t="e">
        <f aca="false">-CHOOSE($G$3,AG327-AF327,AF327-AG327)</f>
        <v>#VALUE!</v>
      </c>
      <c r="AT327" s="90" t="e">
        <f aca="false">-CHOOSE($G$3,AJ327-AI327,AI327-AJ327:AJ328)</f>
        <v>#VALUE!</v>
      </c>
      <c r="AU327" s="107" t="e">
        <f aca="false">AR327+AS327+AT327</f>
        <v>#VALUE!</v>
      </c>
      <c r="AV327" s="107"/>
      <c r="AW327" s="91" t="e">
        <f aca="false">AU327+AP327</f>
        <v>#VALUE!</v>
      </c>
      <c r="AY327" s="91" t="n">
        <f aca="false">AK327+AH327+AE327</f>
        <v>0</v>
      </c>
      <c r="AZ327" s="113"/>
      <c r="BA327" s="118" t="e">
        <f aca="false">'EO9904.1'!AW327</f>
        <v>#VALUE!</v>
      </c>
      <c r="BB327" s="118" t="e">
        <f aca="false">AW327-BA327</f>
        <v>#VALUE!</v>
      </c>
      <c r="BC327" s="108"/>
      <c r="BD327" s="138" t="n">
        <f aca="false">A327</f>
        <v>46600</v>
      </c>
      <c r="BE327" s="119" t="n">
        <f aca="false">MONTH(BD327)</f>
        <v>8</v>
      </c>
      <c r="BF327" s="139" t="n">
        <f aca="false">VLOOKUP($BE$10:$BE$369,$BS$7:$BU$18,2)</f>
        <v>1109.031</v>
      </c>
      <c r="BG327" s="140" t="n">
        <f aca="false">VLOOKUP($BE$10:$BE$369,$BS$7:$BU$18,3)</f>
        <v>11486.346</v>
      </c>
      <c r="BH327" s="141" t="n">
        <f aca="false">BF327/BG327</f>
        <v>0.096552115006809</v>
      </c>
      <c r="BI327" s="36" t="n">
        <f aca="false">BI315</f>
        <v>0.0991</v>
      </c>
      <c r="BJ327" s="36" t="n">
        <f aca="false">BH327/BI327</f>
        <v>0.974289757889091</v>
      </c>
      <c r="BK327" s="31" t="n">
        <v>2.115</v>
      </c>
      <c r="BL327" s="142" t="n">
        <f aca="false">MAX((BJ327*BK327),BK327)</f>
        <v>2.115</v>
      </c>
    </row>
    <row r="328" customFormat="false" ht="12" hidden="false" customHeight="true" outlineLevel="0" collapsed="false">
      <c r="A328" s="25" t="n">
        <f aca="false">EDATE(A327,1)</f>
        <v>46631</v>
      </c>
      <c r="B328" s="114" t="n">
        <f aca="false">'EO9904.1 floor'!B328</f>
        <v>0</v>
      </c>
      <c r="C328" s="110"/>
      <c r="D328" s="97" t="n">
        <f aca="false">B328+C328</f>
        <v>0</v>
      </c>
      <c r="E328" s="86" t="n">
        <f aca="false">IF(Z328=0,0,IF(AND(Z328=1,$H$3=1),D328*U328,IF($H$3=2,D328,"N/A")))</f>
        <v>0</v>
      </c>
      <c r="F328" s="86" t="n">
        <f aca="false">E328*Y328</f>
        <v>0</v>
      </c>
      <c r="G328" s="98" t="str">
        <f aca="false">VLOOKUP($A328,[1]!Table,MATCH(G$4,[1]!Curves,0))</f>
        <v/>
      </c>
      <c r="H328" s="115" t="str">
        <f aca="false">G328</f>
        <v/>
      </c>
      <c r="I328" s="116" t="n">
        <f aca="false">BL328</f>
        <v>2.115</v>
      </c>
      <c r="J328" s="98" t="str">
        <f aca="false">VLOOKUP($A328,[1]!Table,MATCH(J$4,[1]!Curves,0))</f>
        <v/>
      </c>
      <c r="K328" s="115" t="str">
        <f aca="false">J328</f>
        <v/>
      </c>
      <c r="L328" s="103" t="n">
        <f aca="false">L327</f>
        <v>0</v>
      </c>
      <c r="M328" s="98" t="str">
        <f aca="false">VLOOKUP($A328,[1]!Table,MATCH(M$4,[1]!Curves,0))</f>
        <v/>
      </c>
      <c r="N328" s="115" t="str">
        <f aca="false">M328</f>
        <v/>
      </c>
      <c r="O328" s="103" t="n">
        <f aca="false">O327</f>
        <v>0</v>
      </c>
      <c r="P328" s="102"/>
      <c r="Q328" s="103" t="e">
        <f aca="false">M328+J328+G328</f>
        <v>#VALUE!</v>
      </c>
      <c r="R328" s="103" t="e">
        <f aca="false">N328+K328+H328</f>
        <v>#VALUE!</v>
      </c>
      <c r="S328" s="103" t="n">
        <f aca="false">O328+L328+I328</f>
        <v>2.115</v>
      </c>
      <c r="T328" s="102"/>
      <c r="U328" s="37" t="n">
        <f aca="false">A329-A328</f>
        <v>30</v>
      </c>
      <c r="V328" s="104" t="n">
        <f aca="false">CHOOSE(F$3,A329+24,A328)</f>
        <v>46631</v>
      </c>
      <c r="W328" s="37" t="n">
        <f aca="false">V328-C$3</f>
        <v>9701</v>
      </c>
      <c r="X328" s="105" t="n">
        <f aca="false">VLOOKUP($A328,[1]!Table,MATCH(X$4,[1]!Curves,0))</f>
        <v>0.064249058222135</v>
      </c>
      <c r="Y328" s="106" t="n">
        <f aca="false">1/(1+CHOOSE(F$3,(X329+($K$3/10000))/2,(X328+($K$3/10000))/2))^(2*W328/365.25)</f>
        <v>0.186446349318939</v>
      </c>
      <c r="Z328" s="37" t="n">
        <f aca="false">IF(AND(mthbeg&lt;=A328,mthend&gt;=A328),1,0)</f>
        <v>0</v>
      </c>
      <c r="AA328" s="37" t="n">
        <f aca="false">U328*Z328</f>
        <v>0</v>
      </c>
      <c r="AC328" s="90" t="e">
        <f aca="false">F328*G328</f>
        <v>#VALUE!</v>
      </c>
      <c r="AD328" s="90" t="e">
        <f aca="false">$F328*H328</f>
        <v>#VALUE!</v>
      </c>
      <c r="AE328" s="90" t="n">
        <f aca="false">$F328*I328</f>
        <v>0</v>
      </c>
      <c r="AF328" s="90" t="e">
        <f aca="false">$F328*J328</f>
        <v>#VALUE!</v>
      </c>
      <c r="AG328" s="90" t="e">
        <f aca="false">$F328*K328</f>
        <v>#VALUE!</v>
      </c>
      <c r="AH328" s="90" t="n">
        <f aca="false">$F328*L328</f>
        <v>0</v>
      </c>
      <c r="AI328" s="90" t="e">
        <f aca="false">$F328*M328</f>
        <v>#VALUE!</v>
      </c>
      <c r="AJ328" s="90" t="e">
        <f aca="false">$F328*N328</f>
        <v>#VALUE!</v>
      </c>
      <c r="AK328" s="90" t="n">
        <f aca="false">F328*O328</f>
        <v>0</v>
      </c>
      <c r="AL328" s="94"/>
      <c r="AM328" s="90" t="e">
        <f aca="false">-CHOOSE($G$3,AC328-AE328,AE328-AC328)</f>
        <v>#VALUE!</v>
      </c>
      <c r="AN328" s="90" t="e">
        <f aca="false">-CHOOSE($G$3,AF328-AH328,AH328-AF328)</f>
        <v>#VALUE!</v>
      </c>
      <c r="AO328" s="90" t="e">
        <f aca="false">-CHOOSE($G$3,AI328-AL328,AK328-AI328)</f>
        <v>#VALUE!</v>
      </c>
      <c r="AP328" s="107" t="e">
        <f aca="false">SUM(AM328:AO328)</f>
        <v>#VALUE!</v>
      </c>
      <c r="AR328" s="90" t="e">
        <f aca="false">-CHOOSE($G$3,AD328-AC328,AC328-AD328)</f>
        <v>#VALUE!</v>
      </c>
      <c r="AS328" s="90" t="e">
        <f aca="false">-CHOOSE($G$3,AG328-AF328,AF328-AG328)</f>
        <v>#VALUE!</v>
      </c>
      <c r="AT328" s="90" t="e">
        <f aca="false">-CHOOSE($G$3,AJ328-AI328,AI328-AJ328:AJ329)</f>
        <v>#VALUE!</v>
      </c>
      <c r="AU328" s="107" t="e">
        <f aca="false">AR328+AS328+AT328</f>
        <v>#VALUE!</v>
      </c>
      <c r="AV328" s="107"/>
      <c r="AW328" s="91" t="e">
        <f aca="false">AU328+AP328</f>
        <v>#VALUE!</v>
      </c>
      <c r="AY328" s="91" t="n">
        <f aca="false">AK328+AH328+AE328</f>
        <v>0</v>
      </c>
      <c r="AZ328" s="113"/>
      <c r="BA328" s="118" t="e">
        <f aca="false">'EO9904.1'!AW328</f>
        <v>#VALUE!</v>
      </c>
      <c r="BB328" s="118" t="e">
        <f aca="false">AW328-BA328</f>
        <v>#VALUE!</v>
      </c>
      <c r="BC328" s="108"/>
      <c r="BD328" s="138" t="n">
        <f aca="false">A328</f>
        <v>46631</v>
      </c>
      <c r="BE328" s="119" t="n">
        <f aca="false">MONTH(BD328)</f>
        <v>9</v>
      </c>
      <c r="BF328" s="139" t="n">
        <f aca="false">VLOOKUP($BE$10:$BE$369,$BS$7:$BU$18,2)</f>
        <v>998.16</v>
      </c>
      <c r="BG328" s="140" t="n">
        <f aca="false">VLOOKUP($BE$10:$BE$369,$BS$7:$BU$18,3)</f>
        <v>10141.4155</v>
      </c>
      <c r="BH328" s="141" t="n">
        <f aca="false">BF328/BG328</f>
        <v>0.0984241302409905</v>
      </c>
      <c r="BI328" s="36" t="n">
        <f aca="false">BI316</f>
        <v>0.1009</v>
      </c>
      <c r="BJ328" s="36" t="n">
        <f aca="false">BH328/BI328</f>
        <v>0.975462143121809</v>
      </c>
      <c r="BK328" s="31" t="n">
        <v>2.115</v>
      </c>
      <c r="BL328" s="142" t="n">
        <f aca="false">MAX((BJ328*BK328),BK328)</f>
        <v>2.115</v>
      </c>
    </row>
    <row r="329" customFormat="false" ht="12" hidden="false" customHeight="true" outlineLevel="0" collapsed="false">
      <c r="A329" s="25" t="n">
        <f aca="false">EDATE(A328,1)</f>
        <v>46661</v>
      </c>
      <c r="B329" s="114" t="n">
        <f aca="false">'EO9904.1 floor'!B329</f>
        <v>0</v>
      </c>
      <c r="C329" s="110"/>
      <c r="D329" s="97" t="n">
        <f aca="false">B329+C329</f>
        <v>0</v>
      </c>
      <c r="E329" s="86" t="n">
        <f aca="false">IF(Z329=0,0,IF(AND(Z329=1,$H$3=1),D329*U329,IF($H$3=2,D329,"N/A")))</f>
        <v>0</v>
      </c>
      <c r="F329" s="86" t="n">
        <f aca="false">E329*Y329</f>
        <v>0</v>
      </c>
      <c r="G329" s="98" t="str">
        <f aca="false">VLOOKUP($A329,[1]!Table,MATCH(G$4,[1]!Curves,0))</f>
        <v/>
      </c>
      <c r="H329" s="115" t="str">
        <f aca="false">G329</f>
        <v/>
      </c>
      <c r="I329" s="116" t="n">
        <f aca="false">BL329</f>
        <v>2.115</v>
      </c>
      <c r="J329" s="98" t="str">
        <f aca="false">VLOOKUP($A329,[1]!Table,MATCH(J$4,[1]!Curves,0))</f>
        <v/>
      </c>
      <c r="K329" s="115" t="str">
        <f aca="false">J329</f>
        <v/>
      </c>
      <c r="L329" s="103" t="n">
        <f aca="false">L328</f>
        <v>0</v>
      </c>
      <c r="M329" s="98" t="str">
        <f aca="false">VLOOKUP($A329,[1]!Table,MATCH(M$4,[1]!Curves,0))</f>
        <v/>
      </c>
      <c r="N329" s="115" t="str">
        <f aca="false">M329</f>
        <v/>
      </c>
      <c r="O329" s="103" t="n">
        <f aca="false">O328</f>
        <v>0</v>
      </c>
      <c r="P329" s="102"/>
      <c r="Q329" s="103" t="e">
        <f aca="false">M329+J329+G329</f>
        <v>#VALUE!</v>
      </c>
      <c r="R329" s="103" t="e">
        <f aca="false">N329+K329+H329</f>
        <v>#VALUE!</v>
      </c>
      <c r="S329" s="103" t="n">
        <f aca="false">O329+L329+I329</f>
        <v>2.115</v>
      </c>
      <c r="T329" s="102"/>
      <c r="U329" s="37" t="n">
        <f aca="false">A330-A329</f>
        <v>31</v>
      </c>
      <c r="V329" s="104" t="n">
        <f aca="false">CHOOSE(F$3,A330+24,A329)</f>
        <v>46661</v>
      </c>
      <c r="W329" s="37" t="n">
        <f aca="false">V329-C$3</f>
        <v>9731</v>
      </c>
      <c r="X329" s="105" t="n">
        <f aca="false">VLOOKUP($A329,[1]!Table,MATCH(X$4,[1]!Curves,0))</f>
        <v>0.064247844864669</v>
      </c>
      <c r="Y329" s="106" t="n">
        <f aca="false">1/(1+CHOOSE(F$3,(X330+($K$3/10000))/2,(X329+($K$3/10000))/2))^(2*W329/365.25)</f>
        <v>0.185486240966037</v>
      </c>
      <c r="Z329" s="37" t="n">
        <f aca="false">IF(AND(mthbeg&lt;=A329,mthend&gt;=A329),1,0)</f>
        <v>0</v>
      </c>
      <c r="AA329" s="37" t="n">
        <f aca="false">U329*Z329</f>
        <v>0</v>
      </c>
      <c r="AC329" s="90" t="e">
        <f aca="false">F329*G329</f>
        <v>#VALUE!</v>
      </c>
      <c r="AD329" s="90" t="e">
        <f aca="false">$F329*H329</f>
        <v>#VALUE!</v>
      </c>
      <c r="AE329" s="90" t="n">
        <f aca="false">$F329*I329</f>
        <v>0</v>
      </c>
      <c r="AF329" s="90" t="e">
        <f aca="false">$F329*J329</f>
        <v>#VALUE!</v>
      </c>
      <c r="AG329" s="90" t="e">
        <f aca="false">$F329*K329</f>
        <v>#VALUE!</v>
      </c>
      <c r="AH329" s="90" t="n">
        <f aca="false">$F329*L329</f>
        <v>0</v>
      </c>
      <c r="AI329" s="90" t="e">
        <f aca="false">$F329*M329</f>
        <v>#VALUE!</v>
      </c>
      <c r="AJ329" s="90" t="e">
        <f aca="false">$F329*N329</f>
        <v>#VALUE!</v>
      </c>
      <c r="AK329" s="90" t="n">
        <f aca="false">F329*O329</f>
        <v>0</v>
      </c>
      <c r="AL329" s="94"/>
      <c r="AM329" s="90" t="e">
        <f aca="false">-CHOOSE($G$3,AC329-AE329,AE329-AC329)</f>
        <v>#VALUE!</v>
      </c>
      <c r="AN329" s="90" t="e">
        <f aca="false">-CHOOSE($G$3,AF329-AH329,AH329-AF329)</f>
        <v>#VALUE!</v>
      </c>
      <c r="AO329" s="90" t="e">
        <f aca="false">-CHOOSE($G$3,AI329-AL329,AK329-AI329)</f>
        <v>#VALUE!</v>
      </c>
      <c r="AP329" s="107" t="e">
        <f aca="false">SUM(AM329:AO329)</f>
        <v>#VALUE!</v>
      </c>
      <c r="AR329" s="90" t="e">
        <f aca="false">-CHOOSE($G$3,AD329-AC329,AC329-AD329)</f>
        <v>#VALUE!</v>
      </c>
      <c r="AS329" s="90" t="e">
        <f aca="false">-CHOOSE($G$3,AG329-AF329,AF329-AG329)</f>
        <v>#VALUE!</v>
      </c>
      <c r="AT329" s="90" t="e">
        <f aca="false">-CHOOSE($G$3,AJ329-AI329,AI329-AJ329:AJ330)</f>
        <v>#VALUE!</v>
      </c>
      <c r="AU329" s="107" t="e">
        <f aca="false">AR329+AS329+AT329</f>
        <v>#VALUE!</v>
      </c>
      <c r="AV329" s="107"/>
      <c r="AW329" s="91" t="e">
        <f aca="false">AU329+AP329</f>
        <v>#VALUE!</v>
      </c>
      <c r="AY329" s="91" t="n">
        <f aca="false">AK329+AH329+AE329</f>
        <v>0</v>
      </c>
      <c r="AZ329" s="113"/>
      <c r="BA329" s="118" t="e">
        <f aca="false">'EO9904.1'!AW329</f>
        <v>#VALUE!</v>
      </c>
      <c r="BB329" s="118" t="e">
        <f aca="false">AW329-BA329</f>
        <v>#VALUE!</v>
      </c>
      <c r="BC329" s="108"/>
      <c r="BD329" s="138" t="n">
        <f aca="false">A329</f>
        <v>46661</v>
      </c>
      <c r="BE329" s="119" t="n">
        <f aca="false">MONTH(BD329)</f>
        <v>10</v>
      </c>
      <c r="BF329" s="139" t="n">
        <f aca="false">VLOOKUP($BE$10:$BE$369,$BS$7:$BU$18,2)</f>
        <v>697.9385</v>
      </c>
      <c r="BG329" s="140" t="n">
        <f aca="false">VLOOKUP($BE$10:$BE$369,$BS$7:$BU$18,3)</f>
        <v>9529.3095</v>
      </c>
      <c r="BH329" s="141" t="n">
        <f aca="false">BF329/BG329</f>
        <v>0.0732412458636169</v>
      </c>
      <c r="BI329" s="36" t="n">
        <f aca="false">BI317</f>
        <v>0.1035</v>
      </c>
      <c r="BJ329" s="36" t="n">
        <f aca="false">BH329/BI329</f>
        <v>0.707644887571178</v>
      </c>
      <c r="BK329" s="31" t="n">
        <v>2.115</v>
      </c>
      <c r="BL329" s="142" t="n">
        <f aca="false">MAX((BJ329*BK329),BK329)</f>
        <v>2.115</v>
      </c>
    </row>
    <row r="330" customFormat="false" ht="12" hidden="false" customHeight="true" outlineLevel="0" collapsed="false">
      <c r="A330" s="25" t="n">
        <f aca="false">EDATE(A329,1)</f>
        <v>46692</v>
      </c>
      <c r="B330" s="114" t="n">
        <f aca="false">'EO9904.1 floor'!B330</f>
        <v>0</v>
      </c>
      <c r="C330" s="110"/>
      <c r="D330" s="97" t="n">
        <f aca="false">B330+C330</f>
        <v>0</v>
      </c>
      <c r="E330" s="86" t="n">
        <f aca="false">IF(Z330=0,0,IF(AND(Z330=1,$H$3=1),D330*U330,IF($H$3=2,D330,"N/A")))</f>
        <v>0</v>
      </c>
      <c r="F330" s="86" t="n">
        <f aca="false">E330*Y330</f>
        <v>0</v>
      </c>
      <c r="G330" s="98" t="str">
        <f aca="false">VLOOKUP($A330,[1]!Table,MATCH(G$4,[1]!Curves,0))</f>
        <v/>
      </c>
      <c r="H330" s="115" t="str">
        <f aca="false">G330</f>
        <v/>
      </c>
      <c r="I330" s="116" t="n">
        <f aca="false">BL330</f>
        <v>2.115</v>
      </c>
      <c r="J330" s="98" t="str">
        <f aca="false">VLOOKUP($A330,[1]!Table,MATCH(J$4,[1]!Curves,0))</f>
        <v/>
      </c>
      <c r="K330" s="115" t="str">
        <f aca="false">J330</f>
        <v/>
      </c>
      <c r="L330" s="103" t="n">
        <f aca="false">L329</f>
        <v>0</v>
      </c>
      <c r="M330" s="98" t="str">
        <f aca="false">VLOOKUP($A330,[1]!Table,MATCH(M$4,[1]!Curves,0))</f>
        <v/>
      </c>
      <c r="N330" s="115" t="str">
        <f aca="false">M330</f>
        <v/>
      </c>
      <c r="O330" s="103" t="n">
        <f aca="false">O329</f>
        <v>0</v>
      </c>
      <c r="P330" s="102"/>
      <c r="Q330" s="103" t="e">
        <f aca="false">M330+J330+G330</f>
        <v>#VALUE!</v>
      </c>
      <c r="R330" s="103" t="e">
        <f aca="false">N330+K330+H330</f>
        <v>#VALUE!</v>
      </c>
      <c r="S330" s="103" t="n">
        <f aca="false">O330+L330+I330</f>
        <v>2.115</v>
      </c>
      <c r="T330" s="102"/>
      <c r="U330" s="37" t="n">
        <f aca="false">A331-A330</f>
        <v>30</v>
      </c>
      <c r="V330" s="104" t="n">
        <f aca="false">CHOOSE(F$3,A331+24,A330)</f>
        <v>46692</v>
      </c>
      <c r="W330" s="37" t="n">
        <f aca="false">V330-C$3</f>
        <v>9762</v>
      </c>
      <c r="X330" s="105" t="n">
        <f aca="false">VLOOKUP($A330,[1]!Table,MATCH(X$4,[1]!Curves,0))</f>
        <v>0.064246591061955</v>
      </c>
      <c r="Y330" s="106" t="n">
        <f aca="false">1/(1+CHOOSE(F$3,(X331+($K$3/10000))/2,(X330+($K$3/10000))/2))^(2*W330/365.25)</f>
        <v>0.184499360182544</v>
      </c>
      <c r="Z330" s="37" t="n">
        <f aca="false">IF(AND(mthbeg&lt;=A330,mthend&gt;=A330),1,0)</f>
        <v>0</v>
      </c>
      <c r="AA330" s="37" t="n">
        <f aca="false">U330*Z330</f>
        <v>0</v>
      </c>
      <c r="AC330" s="90" t="e">
        <f aca="false">F330*G330</f>
        <v>#VALUE!</v>
      </c>
      <c r="AD330" s="90" t="e">
        <f aca="false">$F330*H330</f>
        <v>#VALUE!</v>
      </c>
      <c r="AE330" s="90" t="n">
        <f aca="false">$F330*I330</f>
        <v>0</v>
      </c>
      <c r="AF330" s="90" t="e">
        <f aca="false">$F330*J330</f>
        <v>#VALUE!</v>
      </c>
      <c r="AG330" s="90" t="e">
        <f aca="false">$F330*K330</f>
        <v>#VALUE!</v>
      </c>
      <c r="AH330" s="90" t="n">
        <f aca="false">$F330*L330</f>
        <v>0</v>
      </c>
      <c r="AI330" s="90" t="e">
        <f aca="false">$F330*M330</f>
        <v>#VALUE!</v>
      </c>
      <c r="AJ330" s="90" t="e">
        <f aca="false">$F330*N330</f>
        <v>#VALUE!</v>
      </c>
      <c r="AK330" s="90" t="n">
        <f aca="false">F330*O330</f>
        <v>0</v>
      </c>
      <c r="AL330" s="94"/>
      <c r="AM330" s="90" t="e">
        <f aca="false">-CHOOSE($G$3,AC330-AE330,AE330-AC330)</f>
        <v>#VALUE!</v>
      </c>
      <c r="AN330" s="90" t="e">
        <f aca="false">-CHOOSE($G$3,AF330-AH330,AH330-AF330)</f>
        <v>#VALUE!</v>
      </c>
      <c r="AO330" s="90" t="e">
        <f aca="false">-CHOOSE($G$3,AI330-AL330,AK330-AI330)</f>
        <v>#VALUE!</v>
      </c>
      <c r="AP330" s="107" t="e">
        <f aca="false">SUM(AM330:AO330)</f>
        <v>#VALUE!</v>
      </c>
      <c r="AR330" s="90" t="e">
        <f aca="false">-CHOOSE($G$3,AD330-AC330,AC330-AD330)</f>
        <v>#VALUE!</v>
      </c>
      <c r="AS330" s="90" t="e">
        <f aca="false">-CHOOSE($G$3,AG330-AF330,AF330-AG330)</f>
        <v>#VALUE!</v>
      </c>
      <c r="AT330" s="90" t="e">
        <f aca="false">-CHOOSE($G$3,AJ330-AI330,AI330-AJ330:AJ331)</f>
        <v>#VALUE!</v>
      </c>
      <c r="AU330" s="107" t="e">
        <f aca="false">AR330+AS330+AT330</f>
        <v>#VALUE!</v>
      </c>
      <c r="AV330" s="107"/>
      <c r="AW330" s="91" t="e">
        <f aca="false">AU330+AP330</f>
        <v>#VALUE!</v>
      </c>
      <c r="AY330" s="91" t="n">
        <f aca="false">AK330+AH330+AE330</f>
        <v>0</v>
      </c>
      <c r="AZ330" s="113"/>
      <c r="BA330" s="118" t="e">
        <f aca="false">'EO9904.1'!AW330</f>
        <v>#VALUE!</v>
      </c>
      <c r="BB330" s="118" t="e">
        <f aca="false">AW330-BA330</f>
        <v>#VALUE!</v>
      </c>
      <c r="BC330" s="108"/>
      <c r="BD330" s="138" t="n">
        <f aca="false">A330</f>
        <v>46692</v>
      </c>
      <c r="BE330" s="119" t="n">
        <f aca="false">MONTH(BD330)</f>
        <v>11</v>
      </c>
      <c r="BF330" s="139" t="n">
        <f aca="false">VLOOKUP($BE$10:$BE$369,$BS$7:$BU$18,2)</f>
        <v>632.9505</v>
      </c>
      <c r="BG330" s="140" t="n">
        <f aca="false">VLOOKUP($BE$10:$BE$369,$BS$7:$BU$18,3)</f>
        <v>8729.326</v>
      </c>
      <c r="BH330" s="141" t="n">
        <f aca="false">BF330/BG330</f>
        <v>0.0725085189853146</v>
      </c>
      <c r="BI330" s="36" t="n">
        <f aca="false">BI318</f>
        <v>0.0778</v>
      </c>
      <c r="BJ330" s="36" t="n">
        <f aca="false">BH330/BI330</f>
        <v>0.931986105209699</v>
      </c>
      <c r="BK330" s="31" t="n">
        <v>2.115</v>
      </c>
      <c r="BL330" s="142" t="n">
        <f aca="false">MAX((BJ330*BK330),BK330)</f>
        <v>2.115</v>
      </c>
    </row>
    <row r="331" customFormat="false" ht="12" hidden="false" customHeight="true" outlineLevel="0" collapsed="false">
      <c r="A331" s="25" t="n">
        <f aca="false">EDATE(A330,1)</f>
        <v>46722</v>
      </c>
      <c r="B331" s="114" t="n">
        <f aca="false">'EO9904.1 floor'!B331</f>
        <v>0</v>
      </c>
      <c r="C331" s="110"/>
      <c r="D331" s="97" t="n">
        <f aca="false">B331+C331</f>
        <v>0</v>
      </c>
      <c r="E331" s="86" t="n">
        <f aca="false">IF(Z331=0,0,IF(AND(Z331=1,$H$3=1),D331*U331,IF($H$3=2,D331,"N/A")))</f>
        <v>0</v>
      </c>
      <c r="F331" s="86" t="n">
        <f aca="false">E331*Y331</f>
        <v>0</v>
      </c>
      <c r="G331" s="98" t="str">
        <f aca="false">VLOOKUP($A331,[1]!Table,MATCH(G$4,[1]!Curves,0))</f>
        <v/>
      </c>
      <c r="H331" s="115" t="str">
        <f aca="false">G331</f>
        <v/>
      </c>
      <c r="I331" s="116" t="n">
        <f aca="false">BL331</f>
        <v>2.115</v>
      </c>
      <c r="J331" s="98" t="str">
        <f aca="false">VLOOKUP($A331,[1]!Table,MATCH(J$4,[1]!Curves,0))</f>
        <v/>
      </c>
      <c r="K331" s="115" t="str">
        <f aca="false">J331</f>
        <v/>
      </c>
      <c r="L331" s="103" t="n">
        <f aca="false">L330</f>
        <v>0</v>
      </c>
      <c r="M331" s="98" t="str">
        <f aca="false">VLOOKUP($A331,[1]!Table,MATCH(M$4,[1]!Curves,0))</f>
        <v/>
      </c>
      <c r="N331" s="115" t="str">
        <f aca="false">M331</f>
        <v/>
      </c>
      <c r="O331" s="103" t="n">
        <f aca="false">O330</f>
        <v>0</v>
      </c>
      <c r="P331" s="102"/>
      <c r="Q331" s="103" t="e">
        <f aca="false">M331+J331+G331</f>
        <v>#VALUE!</v>
      </c>
      <c r="R331" s="103" t="e">
        <f aca="false">N331+K331+H331</f>
        <v>#VALUE!</v>
      </c>
      <c r="S331" s="103" t="n">
        <f aca="false">O331+L331+I331</f>
        <v>2.115</v>
      </c>
      <c r="T331" s="102"/>
      <c r="U331" s="37" t="n">
        <f aca="false">A332-A331</f>
        <v>31</v>
      </c>
      <c r="V331" s="104" t="n">
        <f aca="false">CHOOSE(F$3,A332+24,A331)</f>
        <v>46722</v>
      </c>
      <c r="W331" s="37" t="n">
        <f aca="false">V331-C$3</f>
        <v>9792</v>
      </c>
      <c r="X331" s="105" t="n">
        <f aca="false">VLOOKUP($A331,[1]!Table,MATCH(X$4,[1]!Curves,0))</f>
        <v>0.064245377704491</v>
      </c>
      <c r="Y331" s="106" t="n">
        <f aca="false">1/(1+CHOOSE(F$3,(X332+($K$3/10000))/2,(X331+($K$3/10000))/2))^(2*W331/365.25)</f>
        <v>0.183549349961251</v>
      </c>
      <c r="Z331" s="37" t="n">
        <f aca="false">IF(AND(mthbeg&lt;=A331,mthend&gt;=A331),1,0)</f>
        <v>0</v>
      </c>
      <c r="AA331" s="37" t="n">
        <f aca="false">U331*Z331</f>
        <v>0</v>
      </c>
      <c r="AC331" s="90" t="e">
        <f aca="false">F331*G331</f>
        <v>#VALUE!</v>
      </c>
      <c r="AD331" s="90" t="e">
        <f aca="false">$F331*H331</f>
        <v>#VALUE!</v>
      </c>
      <c r="AE331" s="90" t="n">
        <f aca="false">$F331*I331</f>
        <v>0</v>
      </c>
      <c r="AF331" s="90" t="e">
        <f aca="false">$F331*J331</f>
        <v>#VALUE!</v>
      </c>
      <c r="AG331" s="90" t="e">
        <f aca="false">$F331*K331</f>
        <v>#VALUE!</v>
      </c>
      <c r="AH331" s="90" t="n">
        <f aca="false">$F331*L331</f>
        <v>0</v>
      </c>
      <c r="AI331" s="90" t="e">
        <f aca="false">$F331*M331</f>
        <v>#VALUE!</v>
      </c>
      <c r="AJ331" s="90" t="e">
        <f aca="false">$F331*N331</f>
        <v>#VALUE!</v>
      </c>
      <c r="AK331" s="90" t="n">
        <f aca="false">F331*O331</f>
        <v>0</v>
      </c>
      <c r="AL331" s="94"/>
      <c r="AM331" s="90" t="e">
        <f aca="false">-CHOOSE($G$3,AC331-AE331,AE331-AC331)</f>
        <v>#VALUE!</v>
      </c>
      <c r="AN331" s="90" t="e">
        <f aca="false">-CHOOSE($G$3,AF331-AH331,AH331-AF331)</f>
        <v>#VALUE!</v>
      </c>
      <c r="AO331" s="90" t="e">
        <f aca="false">-CHOOSE($G$3,AI331-AL331,AK331-AI331)</f>
        <v>#VALUE!</v>
      </c>
      <c r="AP331" s="107" t="e">
        <f aca="false">SUM(AM331:AO331)</f>
        <v>#VALUE!</v>
      </c>
      <c r="AR331" s="90" t="e">
        <f aca="false">-CHOOSE($G$3,AD331-AC331,AC331-AD331)</f>
        <v>#VALUE!</v>
      </c>
      <c r="AS331" s="90" t="e">
        <f aca="false">-CHOOSE($G$3,AG331-AF331,AF331-AG331)</f>
        <v>#VALUE!</v>
      </c>
      <c r="AT331" s="90" t="e">
        <f aca="false">-CHOOSE($G$3,AJ331-AI331,AI331-AJ331:AJ332)</f>
        <v>#VALUE!</v>
      </c>
      <c r="AU331" s="107" t="e">
        <f aca="false">AR331+AS331+AT331</f>
        <v>#VALUE!</v>
      </c>
      <c r="AV331" s="107"/>
      <c r="AW331" s="91" t="e">
        <f aca="false">AU331+AP331</f>
        <v>#VALUE!</v>
      </c>
      <c r="AY331" s="91" t="n">
        <f aca="false">AK331+AH331+AE331</f>
        <v>0</v>
      </c>
      <c r="AZ331" s="113"/>
      <c r="BA331" s="118" t="e">
        <f aca="false">'EO9904.1'!AW331</f>
        <v>#VALUE!</v>
      </c>
      <c r="BB331" s="118" t="e">
        <f aca="false">AW331-BA331</f>
        <v>#VALUE!</v>
      </c>
      <c r="BC331" s="108"/>
      <c r="BD331" s="138" t="n">
        <f aca="false">A331</f>
        <v>46722</v>
      </c>
      <c r="BE331" s="119" t="n">
        <f aca="false">MONTH(BD331)</f>
        <v>12</v>
      </c>
      <c r="BF331" s="139" t="n">
        <f aca="false">VLOOKUP($BE$10:$BE$369,$BS$7:$BU$18,2)</f>
        <v>668.964</v>
      </c>
      <c r="BG331" s="140" t="n">
        <f aca="false">VLOOKUP($BE$10:$BE$369,$BS$7:$BU$18,3)</f>
        <v>9251.2415</v>
      </c>
      <c r="BH331" s="141" t="n">
        <f aca="false">BF331/BG331</f>
        <v>0.0723107271602411</v>
      </c>
      <c r="BI331" s="36" t="n">
        <f aca="false">BI319</f>
        <v>0.0779</v>
      </c>
      <c r="BJ331" s="36" t="n">
        <f aca="false">BH331/BI331</f>
        <v>0.928250669579475</v>
      </c>
      <c r="BK331" s="31" t="n">
        <v>2.115</v>
      </c>
      <c r="BL331" s="142" t="n">
        <f aca="false">MAX((BJ331*BK331),BK331)</f>
        <v>2.115</v>
      </c>
    </row>
    <row r="332" customFormat="false" ht="12" hidden="false" customHeight="true" outlineLevel="0" collapsed="false">
      <c r="A332" s="25" t="n">
        <f aca="false">EDATE(A331,1)</f>
        <v>46753</v>
      </c>
      <c r="B332" s="114" t="n">
        <f aca="false">'EO9904.1 floor'!B332</f>
        <v>0</v>
      </c>
      <c r="C332" s="110"/>
      <c r="D332" s="97" t="n">
        <f aca="false">B332+C332</f>
        <v>0</v>
      </c>
      <c r="E332" s="86" t="n">
        <f aca="false">IF(Z332=0,0,IF(AND(Z332=1,$H$3=1),D332*U332,IF($H$3=2,D332,"N/A")))</f>
        <v>0</v>
      </c>
      <c r="F332" s="86" t="n">
        <f aca="false">E332*Y332</f>
        <v>0</v>
      </c>
      <c r="G332" s="98" t="str">
        <f aca="false">VLOOKUP($A332,[1]!Table,MATCH(G$4,[1]!Curves,0))</f>
        <v/>
      </c>
      <c r="H332" s="115" t="str">
        <f aca="false">G332</f>
        <v/>
      </c>
      <c r="I332" s="116" t="n">
        <f aca="false">BL332</f>
        <v>2.115</v>
      </c>
      <c r="J332" s="98" t="str">
        <f aca="false">VLOOKUP($A332,[1]!Table,MATCH(J$4,[1]!Curves,0))</f>
        <v/>
      </c>
      <c r="K332" s="115" t="str">
        <f aca="false">J332</f>
        <v/>
      </c>
      <c r="L332" s="103" t="n">
        <f aca="false">L331</f>
        <v>0</v>
      </c>
      <c r="M332" s="98" t="str">
        <f aca="false">VLOOKUP($A332,[1]!Table,MATCH(M$4,[1]!Curves,0))</f>
        <v/>
      </c>
      <c r="N332" s="115" t="str">
        <f aca="false">M332</f>
        <v/>
      </c>
      <c r="O332" s="103" t="n">
        <f aca="false">O331</f>
        <v>0</v>
      </c>
      <c r="P332" s="102"/>
      <c r="Q332" s="103" t="e">
        <f aca="false">M332+J332+G332</f>
        <v>#VALUE!</v>
      </c>
      <c r="R332" s="103" t="e">
        <f aca="false">N332+K332+H332</f>
        <v>#VALUE!</v>
      </c>
      <c r="S332" s="103" t="n">
        <f aca="false">O332+L332+I332</f>
        <v>2.115</v>
      </c>
      <c r="T332" s="102"/>
      <c r="U332" s="37" t="n">
        <f aca="false">A333-A332</f>
        <v>31</v>
      </c>
      <c r="V332" s="104" t="n">
        <f aca="false">CHOOSE(F$3,A333+24,A332)</f>
        <v>46753</v>
      </c>
      <c r="W332" s="37" t="n">
        <f aca="false">V332-C$3</f>
        <v>9823</v>
      </c>
      <c r="X332" s="105" t="n">
        <f aca="false">VLOOKUP($A332,[1]!Table,MATCH(X$4,[1]!Curves,0))</f>
        <v>0.064244123901778</v>
      </c>
      <c r="Y332" s="106" t="n">
        <f aca="false">1/(1+CHOOSE(F$3,(X333+($K$3/10000))/2,(X332+($K$3/10000))/2))^(2*W332/365.25)</f>
        <v>0.182572848506797</v>
      </c>
      <c r="Z332" s="37" t="n">
        <f aca="false">IF(AND(mthbeg&lt;=A332,mthend&gt;=A332),1,0)</f>
        <v>0</v>
      </c>
      <c r="AA332" s="37" t="n">
        <f aca="false">U332*Z332</f>
        <v>0</v>
      </c>
      <c r="AC332" s="90" t="e">
        <f aca="false">F332*G332</f>
        <v>#VALUE!</v>
      </c>
      <c r="AD332" s="90" t="e">
        <f aca="false">$F332*H332</f>
        <v>#VALUE!</v>
      </c>
      <c r="AE332" s="90" t="n">
        <f aca="false">$F332*I332</f>
        <v>0</v>
      </c>
      <c r="AF332" s="90" t="e">
        <f aca="false">$F332*J332</f>
        <v>#VALUE!</v>
      </c>
      <c r="AG332" s="90" t="e">
        <f aca="false">$F332*K332</f>
        <v>#VALUE!</v>
      </c>
      <c r="AH332" s="90" t="n">
        <f aca="false">$F332*L332</f>
        <v>0</v>
      </c>
      <c r="AI332" s="90" t="e">
        <f aca="false">$F332*M332</f>
        <v>#VALUE!</v>
      </c>
      <c r="AJ332" s="90" t="e">
        <f aca="false">$F332*N332</f>
        <v>#VALUE!</v>
      </c>
      <c r="AK332" s="90" t="n">
        <f aca="false">F332*O332</f>
        <v>0</v>
      </c>
      <c r="AL332" s="94"/>
      <c r="AM332" s="90" t="e">
        <f aca="false">-CHOOSE($G$3,AC332-AE332,AE332-AC332)</f>
        <v>#VALUE!</v>
      </c>
      <c r="AN332" s="90" t="e">
        <f aca="false">-CHOOSE($G$3,AF332-AH332,AH332-AF332)</f>
        <v>#VALUE!</v>
      </c>
      <c r="AO332" s="90" t="e">
        <f aca="false">-CHOOSE($G$3,AI332-AL332,AK332-AI332)</f>
        <v>#VALUE!</v>
      </c>
      <c r="AP332" s="107" t="e">
        <f aca="false">SUM(AM332:AO332)</f>
        <v>#VALUE!</v>
      </c>
      <c r="AR332" s="90" t="e">
        <f aca="false">-CHOOSE($G$3,AD332-AC332,AC332-AD332)</f>
        <v>#VALUE!</v>
      </c>
      <c r="AS332" s="90" t="e">
        <f aca="false">-CHOOSE($G$3,AG332-AF332,AF332-AG332)</f>
        <v>#VALUE!</v>
      </c>
      <c r="AT332" s="90" t="e">
        <f aca="false">-CHOOSE($G$3,AJ332-AI332,AI332-AJ332:AJ333)</f>
        <v>#VALUE!</v>
      </c>
      <c r="AU332" s="107" t="e">
        <f aca="false">AR332+AS332+AT332</f>
        <v>#VALUE!</v>
      </c>
      <c r="AV332" s="107"/>
      <c r="AW332" s="91" t="e">
        <f aca="false">AU332+AP332</f>
        <v>#VALUE!</v>
      </c>
      <c r="AY332" s="91" t="n">
        <f aca="false">AK332+AH332+AE332</f>
        <v>0</v>
      </c>
      <c r="AZ332" s="113"/>
      <c r="BA332" s="118" t="e">
        <f aca="false">'EO9904.1'!AW332</f>
        <v>#VALUE!</v>
      </c>
      <c r="BB332" s="118" t="e">
        <f aca="false">AW332-BA332</f>
        <v>#VALUE!</v>
      </c>
      <c r="BC332" s="108"/>
      <c r="BD332" s="138" t="n">
        <f aca="false">A332</f>
        <v>46753</v>
      </c>
      <c r="BE332" s="119" t="n">
        <f aca="false">MONTH(BD332)</f>
        <v>1</v>
      </c>
      <c r="BF332" s="139" t="n">
        <f aca="false">VLOOKUP($BE$10:$BE$369,$BS$7:$BU$18,2)</f>
        <v>682.4905</v>
      </c>
      <c r="BG332" s="140" t="n">
        <f aca="false">VLOOKUP($BE$10:$BE$369,$BS$7:$BU$18,3)</f>
        <v>9457.078</v>
      </c>
      <c r="BH332" s="141" t="n">
        <f aca="false">BF332/BG332</f>
        <v>0.0721671641071375</v>
      </c>
      <c r="BI332" s="36" t="n">
        <f aca="false">BI320</f>
        <v>0.0779</v>
      </c>
      <c r="BJ332" s="36" t="n">
        <f aca="false">BH332/BI332</f>
        <v>0.926407754905488</v>
      </c>
      <c r="BK332" s="31" t="n">
        <v>2.115</v>
      </c>
      <c r="BL332" s="142" t="n">
        <f aca="false">MAX((BJ332*BK332),BK332)</f>
        <v>2.115</v>
      </c>
    </row>
    <row r="333" customFormat="false" ht="12" hidden="false" customHeight="true" outlineLevel="0" collapsed="false">
      <c r="A333" s="25" t="n">
        <f aca="false">EDATE(A332,1)</f>
        <v>46784</v>
      </c>
      <c r="B333" s="114" t="n">
        <f aca="false">'EO9904.1 floor'!B333</f>
        <v>0</v>
      </c>
      <c r="C333" s="110"/>
      <c r="D333" s="97" t="n">
        <f aca="false">B333+C333</f>
        <v>0</v>
      </c>
      <c r="E333" s="86" t="n">
        <f aca="false">IF(Z333=0,0,IF(AND(Z333=1,$H$3=1),D333*U333,IF($H$3=2,D333,"N/A")))</f>
        <v>0</v>
      </c>
      <c r="F333" s="86" t="n">
        <f aca="false">E333*Y333</f>
        <v>0</v>
      </c>
      <c r="G333" s="98" t="str">
        <f aca="false">VLOOKUP($A333,[1]!Table,MATCH(G$4,[1]!Curves,0))</f>
        <v/>
      </c>
      <c r="H333" s="115" t="str">
        <f aca="false">G333</f>
        <v/>
      </c>
      <c r="I333" s="116" t="n">
        <f aca="false">BL333</f>
        <v>2.26151966918453</v>
      </c>
      <c r="J333" s="98" t="str">
        <f aca="false">VLOOKUP($A333,[1]!Table,MATCH(J$4,[1]!Curves,0))</f>
        <v/>
      </c>
      <c r="K333" s="115" t="str">
        <f aca="false">J333</f>
        <v/>
      </c>
      <c r="L333" s="103" t="n">
        <f aca="false">L332</f>
        <v>0</v>
      </c>
      <c r="M333" s="98" t="str">
        <f aca="false">VLOOKUP($A333,[1]!Table,MATCH(M$4,[1]!Curves,0))</f>
        <v/>
      </c>
      <c r="N333" s="115" t="str">
        <f aca="false">M333</f>
        <v/>
      </c>
      <c r="O333" s="103" t="n">
        <f aca="false">O332</f>
        <v>0</v>
      </c>
      <c r="P333" s="102"/>
      <c r="Q333" s="103" t="e">
        <f aca="false">M333+J333+G333</f>
        <v>#VALUE!</v>
      </c>
      <c r="R333" s="103" t="e">
        <f aca="false">N333+K333+H333</f>
        <v>#VALUE!</v>
      </c>
      <c r="S333" s="103" t="n">
        <f aca="false">O333+L333+I333</f>
        <v>2.26151966918453</v>
      </c>
      <c r="T333" s="102"/>
      <c r="U333" s="37" t="n">
        <f aca="false">A334-A333</f>
        <v>29</v>
      </c>
      <c r="V333" s="104" t="n">
        <f aca="false">CHOOSE(F$3,A334+24,A333)</f>
        <v>46784</v>
      </c>
      <c r="W333" s="37" t="n">
        <f aca="false">V333-C$3</f>
        <v>9854</v>
      </c>
      <c r="X333" s="105" t="n">
        <f aca="false">VLOOKUP($A333,[1]!Table,MATCH(X$4,[1]!Curves,0))</f>
        <v>0.064242870099065</v>
      </c>
      <c r="Y333" s="106" t="n">
        <f aca="false">1/(1+CHOOSE(F$3,(X334+($K$3/10000))/2,(X333+($K$3/10000))/2))^(2*W333/365.25)</f>
        <v>0.18160157959149</v>
      </c>
      <c r="Z333" s="37" t="n">
        <f aca="false">IF(AND(mthbeg&lt;=A333,mthend&gt;=A333),1,0)</f>
        <v>0</v>
      </c>
      <c r="AA333" s="37" t="n">
        <f aca="false">U333*Z333</f>
        <v>0</v>
      </c>
      <c r="AC333" s="90" t="e">
        <f aca="false">F333*G333</f>
        <v>#VALUE!</v>
      </c>
      <c r="AD333" s="90" t="e">
        <f aca="false">$F333*H333</f>
        <v>#VALUE!</v>
      </c>
      <c r="AE333" s="90" t="n">
        <f aca="false">$F333*I333</f>
        <v>0</v>
      </c>
      <c r="AF333" s="90" t="e">
        <f aca="false">$F333*J333</f>
        <v>#VALUE!</v>
      </c>
      <c r="AG333" s="90" t="e">
        <f aca="false">$F333*K333</f>
        <v>#VALUE!</v>
      </c>
      <c r="AH333" s="90" t="n">
        <f aca="false">$F333*L333</f>
        <v>0</v>
      </c>
      <c r="AI333" s="90" t="e">
        <f aca="false">$F333*M333</f>
        <v>#VALUE!</v>
      </c>
      <c r="AJ333" s="90" t="e">
        <f aca="false">$F333*N333</f>
        <v>#VALUE!</v>
      </c>
      <c r="AK333" s="90" t="n">
        <f aca="false">F333*O333</f>
        <v>0</v>
      </c>
      <c r="AL333" s="94"/>
      <c r="AM333" s="90" t="e">
        <f aca="false">-CHOOSE($G$3,AC333-AE333,AE333-AC333)</f>
        <v>#VALUE!</v>
      </c>
      <c r="AN333" s="90" t="e">
        <f aca="false">-CHOOSE($G$3,AF333-AH333,AH333-AF333)</f>
        <v>#VALUE!</v>
      </c>
      <c r="AO333" s="90" t="e">
        <f aca="false">-CHOOSE($G$3,AI333-AL333,AK333-AI333)</f>
        <v>#VALUE!</v>
      </c>
      <c r="AP333" s="107" t="e">
        <f aca="false">SUM(AM333:AO333)</f>
        <v>#VALUE!</v>
      </c>
      <c r="AR333" s="90" t="e">
        <f aca="false">-CHOOSE($G$3,AD333-AC333,AC333-AD333)</f>
        <v>#VALUE!</v>
      </c>
      <c r="AS333" s="90" t="e">
        <f aca="false">-CHOOSE($G$3,AG333-AF333,AF333-AG333)</f>
        <v>#VALUE!</v>
      </c>
      <c r="AT333" s="90" t="e">
        <f aca="false">-CHOOSE($G$3,AJ333-AI333,AI333-AJ333:AJ334)</f>
        <v>#VALUE!</v>
      </c>
      <c r="AU333" s="107" t="e">
        <f aca="false">AR333+AS333+AT333</f>
        <v>#VALUE!</v>
      </c>
      <c r="AV333" s="107"/>
      <c r="AW333" s="91" t="e">
        <f aca="false">AU333+AP333</f>
        <v>#VALUE!</v>
      </c>
      <c r="AY333" s="91" t="n">
        <f aca="false">AK333+AH333+AE333</f>
        <v>0</v>
      </c>
      <c r="AZ333" s="113"/>
      <c r="BA333" s="118" t="e">
        <f aca="false">'EO9904.1'!AW333</f>
        <v>#VALUE!</v>
      </c>
      <c r="BB333" s="118" t="e">
        <f aca="false">AW333-BA333</f>
        <v>#VALUE!</v>
      </c>
      <c r="BC333" s="108"/>
      <c r="BD333" s="138" t="n">
        <f aca="false">A333</f>
        <v>46784</v>
      </c>
      <c r="BE333" s="119" t="n">
        <f aca="false">MONTH(BD333)</f>
        <v>2</v>
      </c>
      <c r="BF333" s="139" t="n">
        <f aca="false">VLOOKUP($BE$10:$BE$369,$BS$7:$BU$18,2)</f>
        <v>627.083</v>
      </c>
      <c r="BG333" s="140" t="n">
        <f aca="false">VLOOKUP($BE$10:$BE$369,$BS$7:$BU$18,3)</f>
        <v>8701.1195</v>
      </c>
      <c r="BH333" s="141" t="n">
        <f aca="false">BF333/BG333</f>
        <v>0.0720692320108924</v>
      </c>
      <c r="BI333" s="36" t="n">
        <f aca="false">BI321</f>
        <v>0.0674</v>
      </c>
      <c r="BJ333" s="36" t="n">
        <f aca="false">BH333/BI333</f>
        <v>1.06927643933075</v>
      </c>
      <c r="BK333" s="31" t="n">
        <v>2.115</v>
      </c>
      <c r="BL333" s="142" t="n">
        <f aca="false">MAX((BJ333*BK333),BK333)</f>
        <v>2.26151966918453</v>
      </c>
    </row>
    <row r="334" customFormat="false" ht="12" hidden="false" customHeight="true" outlineLevel="0" collapsed="false">
      <c r="A334" s="25" t="n">
        <f aca="false">EDATE(A333,1)</f>
        <v>46813</v>
      </c>
      <c r="B334" s="114" t="n">
        <f aca="false">'EO9904.1 floor'!B334</f>
        <v>0</v>
      </c>
      <c r="C334" s="110"/>
      <c r="D334" s="97" t="n">
        <f aca="false">B334+C334</f>
        <v>0</v>
      </c>
      <c r="E334" s="86" t="n">
        <f aca="false">IF(Z334=0,0,IF(AND(Z334=1,$H$3=1),D334*U334,IF($H$3=2,D334,"N/A")))</f>
        <v>0</v>
      </c>
      <c r="F334" s="86" t="n">
        <f aca="false">E334*Y334</f>
        <v>0</v>
      </c>
      <c r="G334" s="98" t="str">
        <f aca="false">VLOOKUP($A334,[1]!Table,MATCH(G$4,[1]!Curves,0))</f>
        <v/>
      </c>
      <c r="H334" s="115" t="str">
        <f aca="false">G334</f>
        <v/>
      </c>
      <c r="I334" s="116" t="n">
        <f aca="false">BL334</f>
        <v>2.13524532991486</v>
      </c>
      <c r="J334" s="98" t="str">
        <f aca="false">VLOOKUP($A334,[1]!Table,MATCH(J$4,[1]!Curves,0))</f>
        <v/>
      </c>
      <c r="K334" s="115" t="str">
        <f aca="false">J334</f>
        <v/>
      </c>
      <c r="L334" s="103" t="n">
        <f aca="false">L333</f>
        <v>0</v>
      </c>
      <c r="M334" s="98" t="str">
        <f aca="false">VLOOKUP($A334,[1]!Table,MATCH(M$4,[1]!Curves,0))</f>
        <v/>
      </c>
      <c r="N334" s="115" t="str">
        <f aca="false">M334</f>
        <v/>
      </c>
      <c r="O334" s="103" t="n">
        <f aca="false">O333</f>
        <v>0</v>
      </c>
      <c r="P334" s="102"/>
      <c r="Q334" s="103" t="e">
        <f aca="false">M334+J334+G334</f>
        <v>#VALUE!</v>
      </c>
      <c r="R334" s="103" t="e">
        <f aca="false">N334+K334+H334</f>
        <v>#VALUE!</v>
      </c>
      <c r="S334" s="103" t="n">
        <f aca="false">O334+L334+I334</f>
        <v>2.13524532991486</v>
      </c>
      <c r="T334" s="102"/>
      <c r="U334" s="37" t="n">
        <f aca="false">A335-A334</f>
        <v>31</v>
      </c>
      <c r="V334" s="104" t="n">
        <f aca="false">CHOOSE(F$3,A335+24,A334)</f>
        <v>46813</v>
      </c>
      <c r="W334" s="37" t="n">
        <f aca="false">V334-C$3</f>
        <v>9883</v>
      </c>
      <c r="X334" s="105" t="n">
        <f aca="false">VLOOKUP($A334,[1]!Table,MATCH(X$4,[1]!Curves,0))</f>
        <v>0.064241697186851</v>
      </c>
      <c r="Y334" s="106" t="n">
        <f aca="false">1/(1+CHOOSE(F$3,(X335+($K$3/10000))/2,(X334+($K$3/10000))/2))^(2*W334/365.25)</f>
        <v>0.180697685226226</v>
      </c>
      <c r="Z334" s="37" t="n">
        <f aca="false">IF(AND(mthbeg&lt;=A334,mthend&gt;=A334),1,0)</f>
        <v>0</v>
      </c>
      <c r="AA334" s="37" t="n">
        <f aca="false">U334*Z334</f>
        <v>0</v>
      </c>
      <c r="AC334" s="90" t="e">
        <f aca="false">F334*G334</f>
        <v>#VALUE!</v>
      </c>
      <c r="AD334" s="90" t="e">
        <f aca="false">$F334*H334</f>
        <v>#VALUE!</v>
      </c>
      <c r="AE334" s="90" t="n">
        <f aca="false">$F334*I334</f>
        <v>0</v>
      </c>
      <c r="AF334" s="90" t="e">
        <f aca="false">$F334*J334</f>
        <v>#VALUE!</v>
      </c>
      <c r="AG334" s="90" t="e">
        <f aca="false">$F334*K334</f>
        <v>#VALUE!</v>
      </c>
      <c r="AH334" s="90" t="n">
        <f aca="false">$F334*L334</f>
        <v>0</v>
      </c>
      <c r="AI334" s="90" t="e">
        <f aca="false">$F334*M334</f>
        <v>#VALUE!</v>
      </c>
      <c r="AJ334" s="90" t="e">
        <f aca="false">$F334*N334</f>
        <v>#VALUE!</v>
      </c>
      <c r="AK334" s="90" t="n">
        <f aca="false">F334*O334</f>
        <v>0</v>
      </c>
      <c r="AL334" s="94"/>
      <c r="AM334" s="90" t="e">
        <f aca="false">-CHOOSE($G$3,AC334-AE334,AE334-AC334)</f>
        <v>#VALUE!</v>
      </c>
      <c r="AN334" s="90" t="e">
        <f aca="false">-CHOOSE($G$3,AF334-AH334,AH334-AF334)</f>
        <v>#VALUE!</v>
      </c>
      <c r="AO334" s="90" t="e">
        <f aca="false">-CHOOSE($G$3,AI334-AL334,AK334-AI334)</f>
        <v>#VALUE!</v>
      </c>
      <c r="AP334" s="107" t="e">
        <f aca="false">SUM(AM334:AO334)</f>
        <v>#VALUE!</v>
      </c>
      <c r="AR334" s="90" t="e">
        <f aca="false">-CHOOSE($G$3,AD334-AC334,AC334-AD334)</f>
        <v>#VALUE!</v>
      </c>
      <c r="AS334" s="90" t="e">
        <f aca="false">-CHOOSE($G$3,AG334-AF334,AF334-AG334)</f>
        <v>#VALUE!</v>
      </c>
      <c r="AT334" s="90" t="e">
        <f aca="false">-CHOOSE($G$3,AJ334-AI334,AI334-AJ334:AJ335)</f>
        <v>#VALUE!</v>
      </c>
      <c r="AU334" s="107" t="e">
        <f aca="false">AR334+AS334+AT334</f>
        <v>#VALUE!</v>
      </c>
      <c r="AV334" s="107"/>
      <c r="AW334" s="91" t="e">
        <f aca="false">AU334+AP334</f>
        <v>#VALUE!</v>
      </c>
      <c r="AY334" s="91" t="n">
        <f aca="false">AK334+AH334+AE334</f>
        <v>0</v>
      </c>
      <c r="AZ334" s="113"/>
      <c r="BA334" s="118" t="e">
        <f aca="false">'EO9904.1'!AW334</f>
        <v>#VALUE!</v>
      </c>
      <c r="BB334" s="118" t="e">
        <f aca="false">AW334-BA334</f>
        <v>#VALUE!</v>
      </c>
      <c r="BC334" s="108"/>
      <c r="BD334" s="138" t="n">
        <f aca="false">A334</f>
        <v>46813</v>
      </c>
      <c r="BE334" s="119" t="n">
        <f aca="false">MONTH(BD334)</f>
        <v>3</v>
      </c>
      <c r="BF334" s="139" t="n">
        <f aca="false">VLOOKUP($BE$10:$BE$369,$BS$7:$BU$18,2)</f>
        <v>669.6575</v>
      </c>
      <c r="BG334" s="140" t="n">
        <f aca="false">VLOOKUP($BE$10:$BE$369,$BS$7:$BU$18,3)</f>
        <v>9290.03</v>
      </c>
      <c r="BH334" s="141" t="n">
        <f aca="false">BF334/BG334</f>
        <v>0.0720834593645015</v>
      </c>
      <c r="BI334" s="36" t="n">
        <f aca="false">BI322</f>
        <v>0.0714</v>
      </c>
      <c r="BJ334" s="36" t="n">
        <f aca="false">BH334/BI334</f>
        <v>1.00957226000702</v>
      </c>
      <c r="BK334" s="31" t="n">
        <v>2.115</v>
      </c>
      <c r="BL334" s="142" t="n">
        <f aca="false">MAX((BJ334*BK334),BK334)</f>
        <v>2.13524532991486</v>
      </c>
    </row>
    <row r="335" customFormat="false" ht="12" hidden="false" customHeight="true" outlineLevel="0" collapsed="false">
      <c r="A335" s="25" t="n">
        <f aca="false">EDATE(A334,1)</f>
        <v>46844</v>
      </c>
      <c r="B335" s="114" t="n">
        <f aca="false">'EO9904.1 floor'!B335</f>
        <v>0</v>
      </c>
      <c r="C335" s="110"/>
      <c r="D335" s="97" t="n">
        <f aca="false">B335+C335</f>
        <v>0</v>
      </c>
      <c r="E335" s="86" t="n">
        <f aca="false">IF(Z335=0,0,IF(AND(Z335=1,$H$3=1),D335*U335,IF($H$3=2,D335,"N/A")))</f>
        <v>0</v>
      </c>
      <c r="F335" s="86" t="n">
        <f aca="false">E335*Y335</f>
        <v>0</v>
      </c>
      <c r="G335" s="98" t="str">
        <f aca="false">VLOOKUP($A335,[1]!Table,MATCH(G$4,[1]!Curves,0))</f>
        <v/>
      </c>
      <c r="H335" s="115" t="str">
        <f aca="false">G335</f>
        <v/>
      </c>
      <c r="I335" s="116" t="n">
        <f aca="false">BL335</f>
        <v>2.115</v>
      </c>
      <c r="J335" s="98" t="str">
        <f aca="false">VLOOKUP($A335,[1]!Table,MATCH(J$4,[1]!Curves,0))</f>
        <v/>
      </c>
      <c r="K335" s="115" t="str">
        <f aca="false">J335</f>
        <v/>
      </c>
      <c r="L335" s="103" t="n">
        <f aca="false">L334</f>
        <v>0</v>
      </c>
      <c r="M335" s="98" t="str">
        <f aca="false">VLOOKUP($A335,[1]!Table,MATCH(M$4,[1]!Curves,0))</f>
        <v/>
      </c>
      <c r="N335" s="115" t="str">
        <f aca="false">M335</f>
        <v/>
      </c>
      <c r="O335" s="103" t="n">
        <f aca="false">O334</f>
        <v>0</v>
      </c>
      <c r="P335" s="102"/>
      <c r="Q335" s="103" t="e">
        <f aca="false">M335+J335+G335</f>
        <v>#VALUE!</v>
      </c>
      <c r="R335" s="103" t="e">
        <f aca="false">N335+K335+H335</f>
        <v>#VALUE!</v>
      </c>
      <c r="S335" s="103" t="n">
        <f aca="false">O335+L335+I335</f>
        <v>2.115</v>
      </c>
      <c r="T335" s="102"/>
      <c r="U335" s="37" t="n">
        <f aca="false">A336-A335</f>
        <v>30</v>
      </c>
      <c r="V335" s="104" t="n">
        <f aca="false">CHOOSE(F$3,A336+24,A335)</f>
        <v>46844</v>
      </c>
      <c r="W335" s="37" t="n">
        <f aca="false">V335-C$3</f>
        <v>9914</v>
      </c>
      <c r="X335" s="105" t="n">
        <f aca="false">VLOOKUP($A335,[1]!Table,MATCH(X$4,[1]!Curves,0))</f>
        <v>0.06424044338414</v>
      </c>
      <c r="Y335" s="106" t="n">
        <f aca="false">1/(1+CHOOSE(F$3,(X336+($K$3/10000))/2,(X335+($K$3/10000))/2))^(2*W335/365.25)</f>
        <v>0.179736463729162</v>
      </c>
      <c r="Z335" s="37" t="n">
        <f aca="false">IF(AND(mthbeg&lt;=A335,mthend&gt;=A335),1,0)</f>
        <v>0</v>
      </c>
      <c r="AA335" s="37" t="n">
        <f aca="false">U335*Z335</f>
        <v>0</v>
      </c>
      <c r="AC335" s="90" t="e">
        <f aca="false">F335*G335</f>
        <v>#VALUE!</v>
      </c>
      <c r="AD335" s="90" t="e">
        <f aca="false">$F335*H335</f>
        <v>#VALUE!</v>
      </c>
      <c r="AE335" s="90" t="n">
        <f aca="false">$F335*I335</f>
        <v>0</v>
      </c>
      <c r="AF335" s="90" t="e">
        <f aca="false">$F335*J335</f>
        <v>#VALUE!</v>
      </c>
      <c r="AG335" s="90" t="e">
        <f aca="false">$F335*K335</f>
        <v>#VALUE!</v>
      </c>
      <c r="AH335" s="90" t="n">
        <f aca="false">$F335*L335</f>
        <v>0</v>
      </c>
      <c r="AI335" s="90" t="e">
        <f aca="false">$F335*M335</f>
        <v>#VALUE!</v>
      </c>
      <c r="AJ335" s="90" t="e">
        <f aca="false">$F335*N335</f>
        <v>#VALUE!</v>
      </c>
      <c r="AK335" s="90" t="n">
        <f aca="false">F335*O335</f>
        <v>0</v>
      </c>
      <c r="AL335" s="94"/>
      <c r="AM335" s="90" t="e">
        <f aca="false">-CHOOSE($G$3,AC335-AE335,AE335-AC335)</f>
        <v>#VALUE!</v>
      </c>
      <c r="AN335" s="90" t="e">
        <f aca="false">-CHOOSE($G$3,AF335-AH335,AH335-AF335)</f>
        <v>#VALUE!</v>
      </c>
      <c r="AO335" s="90" t="e">
        <f aca="false">-CHOOSE($G$3,AI335-AL335,AK335-AI335)</f>
        <v>#VALUE!</v>
      </c>
      <c r="AP335" s="107" t="e">
        <f aca="false">SUM(AM335:AO335)</f>
        <v>#VALUE!</v>
      </c>
      <c r="AR335" s="90" t="e">
        <f aca="false">-CHOOSE($G$3,AD335-AC335,AC335-AD335)</f>
        <v>#VALUE!</v>
      </c>
      <c r="AS335" s="90" t="e">
        <f aca="false">-CHOOSE($G$3,AG335-AF335,AF335-AG335)</f>
        <v>#VALUE!</v>
      </c>
      <c r="AT335" s="90" t="e">
        <f aca="false">-CHOOSE($G$3,AJ335-AI335,AI335-AJ335:AJ336)</f>
        <v>#VALUE!</v>
      </c>
      <c r="AU335" s="107" t="e">
        <f aca="false">AR335+AS335+AT335</f>
        <v>#VALUE!</v>
      </c>
      <c r="AV335" s="107"/>
      <c r="AW335" s="91" t="e">
        <f aca="false">AU335+AP335</f>
        <v>#VALUE!</v>
      </c>
      <c r="AY335" s="91" t="n">
        <f aca="false">AK335+AH335+AE335</f>
        <v>0</v>
      </c>
      <c r="AZ335" s="113"/>
      <c r="BA335" s="118" t="e">
        <f aca="false">'EO9904.1'!AW335</f>
        <v>#VALUE!</v>
      </c>
      <c r="BB335" s="118" t="e">
        <f aca="false">AW335-BA335</f>
        <v>#VALUE!</v>
      </c>
      <c r="BC335" s="108"/>
      <c r="BD335" s="138" t="n">
        <f aca="false">A335</f>
        <v>46844</v>
      </c>
      <c r="BE335" s="119" t="n">
        <f aca="false">MONTH(BD335)</f>
        <v>4</v>
      </c>
      <c r="BF335" s="139" t="n">
        <f aca="false">VLOOKUP($BE$10:$BE$369,$BS$7:$BU$18,2)</f>
        <v>631.2795</v>
      </c>
      <c r="BG335" s="140" t="n">
        <f aca="false">VLOOKUP($BE$10:$BE$369,$BS$7:$BU$18,3)</f>
        <v>8727.106</v>
      </c>
      <c r="BH335" s="141" t="n">
        <f aca="false">BF335/BG335</f>
        <v>0.0723354912842814</v>
      </c>
      <c r="BI335" s="36" t="n">
        <f aca="false">BI323</f>
        <v>0.0749</v>
      </c>
      <c r="BJ335" s="36" t="n">
        <f aca="false">BH335/BI335</f>
        <v>0.965760898321514</v>
      </c>
      <c r="BK335" s="31" t="n">
        <v>2.115</v>
      </c>
      <c r="BL335" s="142" t="n">
        <f aca="false">MAX((BJ335*BK335),BK335)</f>
        <v>2.115</v>
      </c>
    </row>
    <row r="336" customFormat="false" ht="12" hidden="false" customHeight="true" outlineLevel="0" collapsed="false">
      <c r="A336" s="25" t="n">
        <f aca="false">EDATE(A335,1)</f>
        <v>46874</v>
      </c>
      <c r="B336" s="114" t="n">
        <f aca="false">'EO9904.1 floor'!B336</f>
        <v>0</v>
      </c>
      <c r="C336" s="110"/>
      <c r="D336" s="97" t="n">
        <f aca="false">B336+C336</f>
        <v>0</v>
      </c>
      <c r="E336" s="86" t="n">
        <f aca="false">IF(Z336=0,0,IF(AND(Z336=1,$H$3=1),D336*U336,IF($H$3=2,D336,"N/A")))</f>
        <v>0</v>
      </c>
      <c r="F336" s="86" t="n">
        <f aca="false">E336*Y336</f>
        <v>0</v>
      </c>
      <c r="G336" s="98" t="str">
        <f aca="false">VLOOKUP($A336,[1]!Table,MATCH(G$4,[1]!Curves,0))</f>
        <v/>
      </c>
      <c r="H336" s="115" t="str">
        <f aca="false">G336</f>
        <v/>
      </c>
      <c r="I336" s="116" t="n">
        <f aca="false">BL336</f>
        <v>2.15930673749763</v>
      </c>
      <c r="J336" s="98" t="str">
        <f aca="false">VLOOKUP($A336,[1]!Table,MATCH(J$4,[1]!Curves,0))</f>
        <v/>
      </c>
      <c r="K336" s="115" t="str">
        <f aca="false">J336</f>
        <v/>
      </c>
      <c r="L336" s="103" t="n">
        <f aca="false">L335</f>
        <v>0</v>
      </c>
      <c r="M336" s="98" t="str">
        <f aca="false">VLOOKUP($A336,[1]!Table,MATCH(M$4,[1]!Curves,0))</f>
        <v/>
      </c>
      <c r="N336" s="115" t="str">
        <f aca="false">M336</f>
        <v/>
      </c>
      <c r="O336" s="103" t="n">
        <f aca="false">O335</f>
        <v>0</v>
      </c>
      <c r="P336" s="102"/>
      <c r="Q336" s="103" t="e">
        <f aca="false">M336+J336+G336</f>
        <v>#VALUE!</v>
      </c>
      <c r="R336" s="103" t="e">
        <f aca="false">N336+K336+H336</f>
        <v>#VALUE!</v>
      </c>
      <c r="S336" s="103" t="n">
        <f aca="false">O336+L336+I336</f>
        <v>2.15930673749763</v>
      </c>
      <c r="T336" s="102"/>
      <c r="U336" s="37" t="n">
        <f aca="false">A337-A336</f>
        <v>31</v>
      </c>
      <c r="V336" s="104" t="n">
        <f aca="false">CHOOSE(F$3,A337+24,A336)</f>
        <v>46874</v>
      </c>
      <c r="W336" s="37" t="n">
        <f aca="false">V336-C$3</f>
        <v>9944</v>
      </c>
      <c r="X336" s="105" t="n">
        <f aca="false">VLOOKUP($A336,[1]!Table,MATCH(X$4,[1]!Curves,0))</f>
        <v>0.064239230026677</v>
      </c>
      <c r="Y336" s="106" t="n">
        <f aca="false">1/(1+CHOOSE(F$3,(X337+($K$3/10000))/2,(X336+($K$3/10000))/2))^(2*W336/365.25)</f>
        <v>0.178811153231513</v>
      </c>
      <c r="Z336" s="37" t="n">
        <f aca="false">IF(AND(mthbeg&lt;=A336,mthend&gt;=A336),1,0)</f>
        <v>0</v>
      </c>
      <c r="AA336" s="37" t="n">
        <f aca="false">U336*Z336</f>
        <v>0</v>
      </c>
      <c r="AC336" s="90" t="e">
        <f aca="false">F336*G336</f>
        <v>#VALUE!</v>
      </c>
      <c r="AD336" s="90" t="e">
        <f aca="false">$F336*H336</f>
        <v>#VALUE!</v>
      </c>
      <c r="AE336" s="90" t="n">
        <f aca="false">$F336*I336</f>
        <v>0</v>
      </c>
      <c r="AF336" s="90" t="e">
        <f aca="false">$F336*J336</f>
        <v>#VALUE!</v>
      </c>
      <c r="AG336" s="90" t="e">
        <f aca="false">$F336*K336</f>
        <v>#VALUE!</v>
      </c>
      <c r="AH336" s="90" t="n">
        <f aca="false">$F336*L336</f>
        <v>0</v>
      </c>
      <c r="AI336" s="90" t="e">
        <f aca="false">$F336*M336</f>
        <v>#VALUE!</v>
      </c>
      <c r="AJ336" s="90" t="e">
        <f aca="false">$F336*N336</f>
        <v>#VALUE!</v>
      </c>
      <c r="AK336" s="90" t="n">
        <f aca="false">F336*O336</f>
        <v>0</v>
      </c>
      <c r="AL336" s="94"/>
      <c r="AM336" s="90" t="e">
        <f aca="false">-CHOOSE($G$3,AC336-AE336,AE336-AC336)</f>
        <v>#VALUE!</v>
      </c>
      <c r="AN336" s="90" t="e">
        <f aca="false">-CHOOSE($G$3,AF336-AH336,AH336-AF336)</f>
        <v>#VALUE!</v>
      </c>
      <c r="AO336" s="90" t="e">
        <f aca="false">-CHOOSE($G$3,AI336-AL336,AK336-AI336)</f>
        <v>#VALUE!</v>
      </c>
      <c r="AP336" s="107" t="e">
        <f aca="false">SUM(AM336:AO336)</f>
        <v>#VALUE!</v>
      </c>
      <c r="AR336" s="90" t="e">
        <f aca="false">-CHOOSE($G$3,AD336-AC336,AC336-AD336)</f>
        <v>#VALUE!</v>
      </c>
      <c r="AS336" s="90" t="e">
        <f aca="false">-CHOOSE($G$3,AG336-AF336,AF336-AG336)</f>
        <v>#VALUE!</v>
      </c>
      <c r="AT336" s="90" t="e">
        <f aca="false">-CHOOSE($G$3,AJ336-AI336,AI336-AJ336:AJ337)</f>
        <v>#VALUE!</v>
      </c>
      <c r="AU336" s="107" t="e">
        <f aca="false">AR336+AS336+AT336</f>
        <v>#VALUE!</v>
      </c>
      <c r="AV336" s="107"/>
      <c r="AW336" s="91" t="e">
        <f aca="false">AU336+AP336</f>
        <v>#VALUE!</v>
      </c>
      <c r="AY336" s="91" t="n">
        <f aca="false">AK336+AH336+AE336</f>
        <v>0</v>
      </c>
      <c r="AZ336" s="113"/>
      <c r="BA336" s="118" t="e">
        <f aca="false">'EO9904.1'!AW336</f>
        <v>#VALUE!</v>
      </c>
      <c r="BB336" s="118" t="e">
        <f aca="false">AW336-BA336</f>
        <v>#VALUE!</v>
      </c>
      <c r="BC336" s="108"/>
      <c r="BD336" s="138" t="n">
        <f aca="false">A336</f>
        <v>46874</v>
      </c>
      <c r="BE336" s="119" t="n">
        <f aca="false">MONTH(BD336)</f>
        <v>5</v>
      </c>
      <c r="BF336" s="139" t="n">
        <f aca="false">VLOOKUP($BE$10:$BE$369,$BS$7:$BU$18,2)</f>
        <v>662.9805</v>
      </c>
      <c r="BG336" s="140" t="n">
        <f aca="false">VLOOKUP($BE$10:$BE$369,$BS$7:$BU$18,3)</f>
        <v>9044.2455</v>
      </c>
      <c r="BH336" s="141" t="n">
        <f aca="false">BF336/BG336</f>
        <v>0.0733041247055932</v>
      </c>
      <c r="BI336" s="36" t="n">
        <f aca="false">BI324</f>
        <v>0.0718</v>
      </c>
      <c r="BJ336" s="36" t="n">
        <f aca="false">BH336/BI336</f>
        <v>1.02094881205562</v>
      </c>
      <c r="BK336" s="31" t="n">
        <v>2.115</v>
      </c>
      <c r="BL336" s="142" t="n">
        <f aca="false">MAX((BJ336*BK336),BK336)</f>
        <v>2.15930673749763</v>
      </c>
    </row>
    <row r="337" customFormat="false" ht="12" hidden="false" customHeight="true" outlineLevel="0" collapsed="false">
      <c r="A337" s="25" t="n">
        <f aca="false">EDATE(A336,1)</f>
        <v>46905</v>
      </c>
      <c r="B337" s="114" t="n">
        <f aca="false">'EO9904.1 floor'!B337</f>
        <v>0</v>
      </c>
      <c r="C337" s="110"/>
      <c r="D337" s="97" t="n">
        <f aca="false">B337+C337</f>
        <v>0</v>
      </c>
      <c r="E337" s="86" t="n">
        <f aca="false">IF(Z337=0,0,IF(AND(Z337=1,$H$3=1),D337*U337,IF($H$3=2,D337,"N/A")))</f>
        <v>0</v>
      </c>
      <c r="F337" s="86" t="n">
        <f aca="false">E337*Y337</f>
        <v>0</v>
      </c>
      <c r="G337" s="98" t="str">
        <f aca="false">VLOOKUP($A337,[1]!Table,MATCH(G$4,[1]!Curves,0))</f>
        <v/>
      </c>
      <c r="H337" s="115" t="str">
        <f aca="false">G337</f>
        <v/>
      </c>
      <c r="I337" s="116" t="n">
        <f aca="false">BL337</f>
        <v>2.88438521922935</v>
      </c>
      <c r="J337" s="98" t="str">
        <f aca="false">VLOOKUP($A337,[1]!Table,MATCH(J$4,[1]!Curves,0))</f>
        <v/>
      </c>
      <c r="K337" s="115" t="str">
        <f aca="false">J337</f>
        <v/>
      </c>
      <c r="L337" s="103" t="n">
        <f aca="false">L336</f>
        <v>0</v>
      </c>
      <c r="M337" s="98" t="str">
        <f aca="false">VLOOKUP($A337,[1]!Table,MATCH(M$4,[1]!Curves,0))</f>
        <v/>
      </c>
      <c r="N337" s="115" t="str">
        <f aca="false">M337</f>
        <v/>
      </c>
      <c r="O337" s="103" t="n">
        <f aca="false">O336</f>
        <v>0</v>
      </c>
      <c r="P337" s="102"/>
      <c r="Q337" s="103" t="e">
        <f aca="false">M337+J337+G337</f>
        <v>#VALUE!</v>
      </c>
      <c r="R337" s="103" t="e">
        <f aca="false">N337+K337+H337</f>
        <v>#VALUE!</v>
      </c>
      <c r="S337" s="103" t="n">
        <f aca="false">O337+L337+I337</f>
        <v>2.88438521922935</v>
      </c>
      <c r="T337" s="102"/>
      <c r="U337" s="37" t="n">
        <f aca="false">A338-A337</f>
        <v>30</v>
      </c>
      <c r="V337" s="104" t="n">
        <f aca="false">CHOOSE(F$3,A338+24,A337)</f>
        <v>46905</v>
      </c>
      <c r="W337" s="37" t="n">
        <f aca="false">V337-C$3</f>
        <v>9975</v>
      </c>
      <c r="X337" s="105" t="n">
        <f aca="false">VLOOKUP($A337,[1]!Table,MATCH(X$4,[1]!Curves,0))</f>
        <v>0.064237976223967</v>
      </c>
      <c r="Y337" s="106" t="n">
        <f aca="false">1/(1+CHOOSE(F$3,(X338+($K$3/10000))/2,(X337+($K$3/10000))/2))^(2*W337/365.25)</f>
        <v>0.177860039318465</v>
      </c>
      <c r="Z337" s="37" t="n">
        <f aca="false">IF(AND(mthbeg&lt;=A337,mthend&gt;=A337),1,0)</f>
        <v>0</v>
      </c>
      <c r="AA337" s="37" t="n">
        <f aca="false">U337*Z337</f>
        <v>0</v>
      </c>
      <c r="AC337" s="90" t="e">
        <f aca="false">F337*G337</f>
        <v>#VALUE!</v>
      </c>
      <c r="AD337" s="90" t="e">
        <f aca="false">$F337*H337</f>
        <v>#VALUE!</v>
      </c>
      <c r="AE337" s="90" t="n">
        <f aca="false">$F337*I337</f>
        <v>0</v>
      </c>
      <c r="AF337" s="90" t="e">
        <f aca="false">$F337*J337</f>
        <v>#VALUE!</v>
      </c>
      <c r="AG337" s="90" t="e">
        <f aca="false">$F337*K337</f>
        <v>#VALUE!</v>
      </c>
      <c r="AH337" s="90" t="n">
        <f aca="false">$F337*L337</f>
        <v>0</v>
      </c>
      <c r="AI337" s="90" t="e">
        <f aca="false">$F337*M337</f>
        <v>#VALUE!</v>
      </c>
      <c r="AJ337" s="90" t="e">
        <f aca="false">$F337*N337</f>
        <v>#VALUE!</v>
      </c>
      <c r="AK337" s="90" t="n">
        <f aca="false">F337*O337</f>
        <v>0</v>
      </c>
      <c r="AL337" s="94"/>
      <c r="AM337" s="90" t="e">
        <f aca="false">-CHOOSE($G$3,AC337-AE337,AE337-AC337)</f>
        <v>#VALUE!</v>
      </c>
      <c r="AN337" s="90" t="e">
        <f aca="false">-CHOOSE($G$3,AF337-AH337,AH337-AF337)</f>
        <v>#VALUE!</v>
      </c>
      <c r="AO337" s="90" t="e">
        <f aca="false">-CHOOSE($G$3,AI337-AL337,AK337-AI337)</f>
        <v>#VALUE!</v>
      </c>
      <c r="AP337" s="107" t="e">
        <f aca="false">SUM(AM337:AO337)</f>
        <v>#VALUE!</v>
      </c>
      <c r="AR337" s="90" t="e">
        <f aca="false">-CHOOSE($G$3,AD337-AC337,AC337-AD337)</f>
        <v>#VALUE!</v>
      </c>
      <c r="AS337" s="90" t="e">
        <f aca="false">-CHOOSE($G$3,AG337-AF337,AF337-AG337)</f>
        <v>#VALUE!</v>
      </c>
      <c r="AT337" s="90" t="e">
        <f aca="false">-CHOOSE($G$3,AJ337-AI337,AI337-AJ337:AJ338)</f>
        <v>#VALUE!</v>
      </c>
      <c r="AU337" s="107" t="e">
        <f aca="false">AR337+AS337+AT337</f>
        <v>#VALUE!</v>
      </c>
      <c r="AV337" s="107"/>
      <c r="AW337" s="91" t="e">
        <f aca="false">AU337+AP337</f>
        <v>#VALUE!</v>
      </c>
      <c r="AY337" s="91" t="n">
        <f aca="false">AK337+AH337+AE337</f>
        <v>0</v>
      </c>
      <c r="AZ337" s="113"/>
      <c r="BA337" s="118" t="e">
        <f aca="false">'EO9904.1'!AW337</f>
        <v>#VALUE!</v>
      </c>
      <c r="BB337" s="118" t="e">
        <f aca="false">AW337-BA337</f>
        <v>#VALUE!</v>
      </c>
      <c r="BC337" s="108"/>
      <c r="BD337" s="138" t="n">
        <f aca="false">A337</f>
        <v>46905</v>
      </c>
      <c r="BE337" s="119" t="n">
        <f aca="false">MONTH(BD337)</f>
        <v>6</v>
      </c>
      <c r="BF337" s="139" t="n">
        <f aca="false">VLOOKUP($BE$10:$BE$369,$BS$7:$BU$18,2)</f>
        <v>1052.6425</v>
      </c>
      <c r="BG337" s="140" t="n">
        <f aca="false">VLOOKUP($BE$10:$BE$369,$BS$7:$BU$18,3)</f>
        <v>10765.1195</v>
      </c>
      <c r="BH337" s="141" t="n">
        <f aca="false">BF337/BG337</f>
        <v>0.097782704595151</v>
      </c>
      <c r="BI337" s="36" t="n">
        <f aca="false">BI325</f>
        <v>0.0717</v>
      </c>
      <c r="BJ337" s="36" t="n">
        <f aca="false">BH337/BI337</f>
        <v>1.36377551736612</v>
      </c>
      <c r="BK337" s="31" t="n">
        <v>2.115</v>
      </c>
      <c r="BL337" s="142" t="n">
        <f aca="false">MAX((BJ337*BK337),BK337)</f>
        <v>2.88438521922935</v>
      </c>
    </row>
    <row r="338" customFormat="false" ht="12" hidden="false" customHeight="true" outlineLevel="0" collapsed="false">
      <c r="A338" s="25" t="n">
        <f aca="false">EDATE(A337,1)</f>
        <v>46935</v>
      </c>
      <c r="B338" s="114" t="n">
        <f aca="false">'EO9904.1 floor'!B338</f>
        <v>0</v>
      </c>
      <c r="C338" s="110"/>
      <c r="D338" s="97" t="n">
        <f aca="false">B338+C338</f>
        <v>0</v>
      </c>
      <c r="E338" s="86" t="n">
        <f aca="false">IF(Z338=0,0,IF(AND(Z338=1,$H$3=1),D338*U338,IF($H$3=2,D338,"N/A")))</f>
        <v>0</v>
      </c>
      <c r="F338" s="86" t="n">
        <f aca="false">E338*Y338</f>
        <v>0</v>
      </c>
      <c r="G338" s="98" t="str">
        <f aca="false">VLOOKUP($A338,[1]!Table,MATCH(G$4,[1]!Curves,0))</f>
        <v/>
      </c>
      <c r="H338" s="115" t="str">
        <f aca="false">G338</f>
        <v/>
      </c>
      <c r="I338" s="116" t="n">
        <f aca="false">BL338</f>
        <v>2.115</v>
      </c>
      <c r="J338" s="98" t="str">
        <f aca="false">VLOOKUP($A338,[1]!Table,MATCH(J$4,[1]!Curves,0))</f>
        <v/>
      </c>
      <c r="K338" s="115" t="str">
        <f aca="false">J338</f>
        <v/>
      </c>
      <c r="L338" s="103" t="n">
        <f aca="false">L337</f>
        <v>0</v>
      </c>
      <c r="M338" s="98" t="str">
        <f aca="false">VLOOKUP($A338,[1]!Table,MATCH(M$4,[1]!Curves,0))</f>
        <v/>
      </c>
      <c r="N338" s="115" t="str">
        <f aca="false">M338</f>
        <v/>
      </c>
      <c r="O338" s="103" t="n">
        <f aca="false">O337</f>
        <v>0</v>
      </c>
      <c r="P338" s="102"/>
      <c r="Q338" s="103" t="e">
        <f aca="false">M338+J338+G338</f>
        <v>#VALUE!</v>
      </c>
      <c r="R338" s="103" t="e">
        <f aca="false">N338+K338+H338</f>
        <v>#VALUE!</v>
      </c>
      <c r="S338" s="103" t="n">
        <f aca="false">O338+L338+I338</f>
        <v>2.115</v>
      </c>
      <c r="T338" s="102"/>
      <c r="U338" s="37" t="n">
        <f aca="false">A339-A338</f>
        <v>31</v>
      </c>
      <c r="V338" s="104" t="n">
        <f aca="false">CHOOSE(F$3,A339+24,A338)</f>
        <v>46935</v>
      </c>
      <c r="W338" s="37" t="n">
        <f aca="false">V338-C$3</f>
        <v>10005</v>
      </c>
      <c r="X338" s="105" t="n">
        <f aca="false">VLOOKUP($A338,[1]!Table,MATCH(X$4,[1]!Curves,0))</f>
        <v>0.064236762866506</v>
      </c>
      <c r="Y338" s="106" t="n">
        <f aca="false">1/(1+CHOOSE(F$3,(X339+($K$3/10000))/2,(X338+($K$3/10000))/2))^(2*W338/365.25)</f>
        <v>0.176944458425118</v>
      </c>
      <c r="Z338" s="37" t="n">
        <f aca="false">IF(AND(mthbeg&lt;=A338,mthend&gt;=A338),1,0)</f>
        <v>0</v>
      </c>
      <c r="AA338" s="37" t="n">
        <f aca="false">U338*Z338</f>
        <v>0</v>
      </c>
      <c r="AC338" s="90" t="e">
        <f aca="false">F338*G338</f>
        <v>#VALUE!</v>
      </c>
      <c r="AD338" s="90" t="e">
        <f aca="false">$F338*H338</f>
        <v>#VALUE!</v>
      </c>
      <c r="AE338" s="90" t="n">
        <f aca="false">$F338*I338</f>
        <v>0</v>
      </c>
      <c r="AF338" s="90" t="e">
        <f aca="false">$F338*J338</f>
        <v>#VALUE!</v>
      </c>
      <c r="AG338" s="90" t="e">
        <f aca="false">$F338*K338</f>
        <v>#VALUE!</v>
      </c>
      <c r="AH338" s="90" t="n">
        <f aca="false">$F338*L338</f>
        <v>0</v>
      </c>
      <c r="AI338" s="90" t="e">
        <f aca="false">$F338*M338</f>
        <v>#VALUE!</v>
      </c>
      <c r="AJ338" s="90" t="e">
        <f aca="false">$F338*N338</f>
        <v>#VALUE!</v>
      </c>
      <c r="AK338" s="90" t="n">
        <f aca="false">F338*O338</f>
        <v>0</v>
      </c>
      <c r="AL338" s="94"/>
      <c r="AM338" s="90" t="e">
        <f aca="false">-CHOOSE($G$3,AC338-AE338,AE338-AC338)</f>
        <v>#VALUE!</v>
      </c>
      <c r="AN338" s="90" t="e">
        <f aca="false">-CHOOSE($G$3,AF338-AH338,AH338-AF338)</f>
        <v>#VALUE!</v>
      </c>
      <c r="AO338" s="90" t="e">
        <f aca="false">-CHOOSE($G$3,AI338-AL338,AK338-AI338)</f>
        <v>#VALUE!</v>
      </c>
      <c r="AP338" s="107" t="e">
        <f aca="false">SUM(AM338:AO338)</f>
        <v>#VALUE!</v>
      </c>
      <c r="AR338" s="90" t="e">
        <f aca="false">-CHOOSE($G$3,AD338-AC338,AC338-AD338)</f>
        <v>#VALUE!</v>
      </c>
      <c r="AS338" s="90" t="e">
        <f aca="false">-CHOOSE($G$3,AG338-AF338,AF338-AG338)</f>
        <v>#VALUE!</v>
      </c>
      <c r="AT338" s="90" t="e">
        <f aca="false">-CHOOSE($G$3,AJ338-AI338,AI338-AJ338:AJ339)</f>
        <v>#VALUE!</v>
      </c>
      <c r="AU338" s="107" t="e">
        <f aca="false">AR338+AS338+AT338</f>
        <v>#VALUE!</v>
      </c>
      <c r="AV338" s="107"/>
      <c r="AW338" s="91" t="e">
        <f aca="false">AU338+AP338</f>
        <v>#VALUE!</v>
      </c>
      <c r="AY338" s="91" t="n">
        <f aca="false">AK338+AH338+AE338</f>
        <v>0</v>
      </c>
      <c r="AZ338" s="113"/>
      <c r="BA338" s="118" t="e">
        <f aca="false">'EO9904.1'!AW338</f>
        <v>#VALUE!</v>
      </c>
      <c r="BB338" s="118" t="e">
        <f aca="false">AW338-BA338</f>
        <v>#VALUE!</v>
      </c>
      <c r="BC338" s="108"/>
      <c r="BD338" s="138" t="n">
        <f aca="false">A338</f>
        <v>46935</v>
      </c>
      <c r="BE338" s="119" t="n">
        <f aca="false">MONTH(BD338)</f>
        <v>7</v>
      </c>
      <c r="BF338" s="139" t="n">
        <f aca="false">VLOOKUP($BE$10:$BE$369,$BS$7:$BU$18,2)</f>
        <v>1079.384</v>
      </c>
      <c r="BG338" s="140" t="n">
        <f aca="false">VLOOKUP($BE$10:$BE$369,$BS$7:$BU$18,3)</f>
        <v>11147.0035</v>
      </c>
      <c r="BH338" s="141" t="n">
        <f aca="false">BF338/BG338</f>
        <v>0.0968317629038154</v>
      </c>
      <c r="BI338" s="36" t="n">
        <f aca="false">BI326</f>
        <v>0.0981</v>
      </c>
      <c r="BJ338" s="36" t="n">
        <f aca="false">BH338/BI338</f>
        <v>0.987071996980789</v>
      </c>
      <c r="BK338" s="31" t="n">
        <v>2.115</v>
      </c>
      <c r="BL338" s="142" t="n">
        <f aca="false">MAX((BJ338*BK338),BK338)</f>
        <v>2.115</v>
      </c>
    </row>
    <row r="339" customFormat="false" ht="12" hidden="false" customHeight="true" outlineLevel="0" collapsed="false">
      <c r="A339" s="25" t="n">
        <f aca="false">EDATE(A338,1)</f>
        <v>46966</v>
      </c>
      <c r="B339" s="114" t="n">
        <f aca="false">'EO9904.1 floor'!B339</f>
        <v>0</v>
      </c>
      <c r="C339" s="110"/>
      <c r="D339" s="97" t="n">
        <f aca="false">B339+C339</f>
        <v>0</v>
      </c>
      <c r="E339" s="86" t="n">
        <f aca="false">IF(Z339=0,0,IF(AND(Z339=1,$H$3=1),D339*U339,IF($H$3=2,D339,"N/A")))</f>
        <v>0</v>
      </c>
      <c r="F339" s="86" t="n">
        <f aca="false">E339*Y339</f>
        <v>0</v>
      </c>
      <c r="G339" s="98" t="str">
        <f aca="false">VLOOKUP($A339,[1]!Table,MATCH(G$4,[1]!Curves,0))</f>
        <v/>
      </c>
      <c r="H339" s="115" t="str">
        <f aca="false">G339</f>
        <v/>
      </c>
      <c r="I339" s="116" t="n">
        <f aca="false">BL339</f>
        <v>2.115</v>
      </c>
      <c r="J339" s="98" t="str">
        <f aca="false">VLOOKUP($A339,[1]!Table,MATCH(J$4,[1]!Curves,0))</f>
        <v/>
      </c>
      <c r="K339" s="115" t="str">
        <f aca="false">J339</f>
        <v/>
      </c>
      <c r="L339" s="103" t="n">
        <f aca="false">L338</f>
        <v>0</v>
      </c>
      <c r="M339" s="98" t="str">
        <f aca="false">VLOOKUP($A339,[1]!Table,MATCH(M$4,[1]!Curves,0))</f>
        <v/>
      </c>
      <c r="N339" s="115" t="str">
        <f aca="false">M339</f>
        <v/>
      </c>
      <c r="O339" s="103" t="n">
        <f aca="false">O338</f>
        <v>0</v>
      </c>
      <c r="P339" s="102"/>
      <c r="Q339" s="103" t="e">
        <f aca="false">M339+J339+G339</f>
        <v>#VALUE!</v>
      </c>
      <c r="R339" s="103" t="e">
        <f aca="false">N339+K339+H339</f>
        <v>#VALUE!</v>
      </c>
      <c r="S339" s="103" t="n">
        <f aca="false">O339+L339+I339</f>
        <v>2.115</v>
      </c>
      <c r="T339" s="102"/>
      <c r="U339" s="37" t="n">
        <f aca="false">A340-A339</f>
        <v>31</v>
      </c>
      <c r="V339" s="104" t="n">
        <f aca="false">CHOOSE(F$3,A340+24,A339)</f>
        <v>46966</v>
      </c>
      <c r="W339" s="37" t="n">
        <f aca="false">V339-C$3</f>
        <v>10036</v>
      </c>
      <c r="X339" s="105" t="n">
        <f aca="false">VLOOKUP($A339,[1]!Table,MATCH(X$4,[1]!Curves,0))</f>
        <v>0.064235509063797</v>
      </c>
      <c r="Y339" s="106" t="n">
        <f aca="false">1/(1+CHOOSE(F$3,(X340+($K$3/10000))/2,(X339+($K$3/10000))/2))^(2*W339/365.25)</f>
        <v>0.176003345065355</v>
      </c>
      <c r="Z339" s="37" t="n">
        <f aca="false">IF(AND(mthbeg&lt;=A339,mthend&gt;=A339),1,0)</f>
        <v>0</v>
      </c>
      <c r="AA339" s="37" t="n">
        <f aca="false">U339*Z339</f>
        <v>0</v>
      </c>
      <c r="AC339" s="90" t="e">
        <f aca="false">F339*G339</f>
        <v>#VALUE!</v>
      </c>
      <c r="AD339" s="90" t="e">
        <f aca="false">$F339*H339</f>
        <v>#VALUE!</v>
      </c>
      <c r="AE339" s="90" t="n">
        <f aca="false">$F339*I339</f>
        <v>0</v>
      </c>
      <c r="AF339" s="90" t="e">
        <f aca="false">$F339*J339</f>
        <v>#VALUE!</v>
      </c>
      <c r="AG339" s="90" t="e">
        <f aca="false">$F339*K339</f>
        <v>#VALUE!</v>
      </c>
      <c r="AH339" s="90" t="n">
        <f aca="false">$F339*L339</f>
        <v>0</v>
      </c>
      <c r="AI339" s="90" t="e">
        <f aca="false">$F339*M339</f>
        <v>#VALUE!</v>
      </c>
      <c r="AJ339" s="90" t="e">
        <f aca="false">$F339*N339</f>
        <v>#VALUE!</v>
      </c>
      <c r="AK339" s="90" t="n">
        <f aca="false">F339*O339</f>
        <v>0</v>
      </c>
      <c r="AL339" s="94"/>
      <c r="AM339" s="90" t="e">
        <f aca="false">-CHOOSE($G$3,AC339-AE339,AE339-AC339)</f>
        <v>#VALUE!</v>
      </c>
      <c r="AN339" s="90" t="e">
        <f aca="false">-CHOOSE($G$3,AF339-AH339,AH339-AF339)</f>
        <v>#VALUE!</v>
      </c>
      <c r="AO339" s="90" t="e">
        <f aca="false">-CHOOSE($G$3,AI339-AL339,AK339-AI339)</f>
        <v>#VALUE!</v>
      </c>
      <c r="AP339" s="107" t="e">
        <f aca="false">SUM(AM339:AO339)</f>
        <v>#VALUE!</v>
      </c>
      <c r="AR339" s="90" t="e">
        <f aca="false">-CHOOSE($G$3,AD339-AC339,AC339-AD339)</f>
        <v>#VALUE!</v>
      </c>
      <c r="AS339" s="90" t="e">
        <f aca="false">-CHOOSE($G$3,AG339-AF339,AF339-AG339)</f>
        <v>#VALUE!</v>
      </c>
      <c r="AT339" s="90" t="e">
        <f aca="false">-CHOOSE($G$3,AJ339-AI339,AI339-AJ339:AJ340)</f>
        <v>#VALUE!</v>
      </c>
      <c r="AU339" s="107" t="e">
        <f aca="false">AR339+AS339+AT339</f>
        <v>#VALUE!</v>
      </c>
      <c r="AV339" s="107"/>
      <c r="AW339" s="91" t="e">
        <f aca="false">AU339+AP339</f>
        <v>#VALUE!</v>
      </c>
      <c r="AY339" s="91" t="n">
        <f aca="false">AK339+AH339+AE339</f>
        <v>0</v>
      </c>
      <c r="AZ339" s="113"/>
      <c r="BA339" s="118" t="e">
        <f aca="false">'EO9904.1'!AW339</f>
        <v>#VALUE!</v>
      </c>
      <c r="BB339" s="118" t="e">
        <f aca="false">AW339-BA339</f>
        <v>#VALUE!</v>
      </c>
      <c r="BC339" s="108"/>
      <c r="BD339" s="138" t="n">
        <f aca="false">A339</f>
        <v>46966</v>
      </c>
      <c r="BE339" s="119" t="n">
        <f aca="false">MONTH(BD339)</f>
        <v>8</v>
      </c>
      <c r="BF339" s="139" t="n">
        <f aca="false">VLOOKUP($BE$10:$BE$369,$BS$7:$BU$18,2)</f>
        <v>1109.031</v>
      </c>
      <c r="BG339" s="140" t="n">
        <f aca="false">VLOOKUP($BE$10:$BE$369,$BS$7:$BU$18,3)</f>
        <v>11486.346</v>
      </c>
      <c r="BH339" s="141" t="n">
        <f aca="false">BF339/BG339</f>
        <v>0.096552115006809</v>
      </c>
      <c r="BI339" s="36" t="n">
        <f aca="false">BI327</f>
        <v>0.0991</v>
      </c>
      <c r="BJ339" s="36" t="n">
        <f aca="false">BH339/BI339</f>
        <v>0.974289757889091</v>
      </c>
      <c r="BK339" s="31" t="n">
        <v>2.115</v>
      </c>
      <c r="BL339" s="142" t="n">
        <f aca="false">MAX((BJ339*BK339),BK339)</f>
        <v>2.115</v>
      </c>
    </row>
    <row r="340" customFormat="false" ht="12" hidden="false" customHeight="true" outlineLevel="0" collapsed="false">
      <c r="A340" s="25" t="n">
        <f aca="false">EDATE(A339,1)</f>
        <v>46997</v>
      </c>
      <c r="B340" s="114" t="n">
        <f aca="false">'EO9904.1 floor'!B340</f>
        <v>0</v>
      </c>
      <c r="C340" s="110"/>
      <c r="D340" s="97" t="n">
        <f aca="false">B340+C340</f>
        <v>0</v>
      </c>
      <c r="E340" s="86" t="n">
        <f aca="false">IF(Z340=0,0,IF(AND(Z340=1,$H$3=1),D340*U340,IF($H$3=2,D340,"N/A")))</f>
        <v>0</v>
      </c>
      <c r="F340" s="86" t="n">
        <f aca="false">E340*Y340</f>
        <v>0</v>
      </c>
      <c r="G340" s="98" t="str">
        <f aca="false">VLOOKUP($A340,[1]!Table,MATCH(G$4,[1]!Curves,0))</f>
        <v/>
      </c>
      <c r="H340" s="115" t="str">
        <f aca="false">G340</f>
        <v/>
      </c>
      <c r="I340" s="116" t="n">
        <f aca="false">BL340</f>
        <v>2.115</v>
      </c>
      <c r="J340" s="98" t="str">
        <f aca="false">VLOOKUP($A340,[1]!Table,MATCH(J$4,[1]!Curves,0))</f>
        <v/>
      </c>
      <c r="K340" s="115" t="str">
        <f aca="false">J340</f>
        <v/>
      </c>
      <c r="L340" s="103" t="n">
        <f aca="false">L339</f>
        <v>0</v>
      </c>
      <c r="M340" s="98" t="str">
        <f aca="false">VLOOKUP($A340,[1]!Table,MATCH(M$4,[1]!Curves,0))</f>
        <v/>
      </c>
      <c r="N340" s="115" t="str">
        <f aca="false">M340</f>
        <v/>
      </c>
      <c r="O340" s="103" t="n">
        <f aca="false">O339</f>
        <v>0</v>
      </c>
      <c r="P340" s="102"/>
      <c r="Q340" s="103" t="e">
        <f aca="false">M340+J340+G340</f>
        <v>#VALUE!</v>
      </c>
      <c r="R340" s="103" t="e">
        <f aca="false">N340+K340+H340</f>
        <v>#VALUE!</v>
      </c>
      <c r="S340" s="103" t="n">
        <f aca="false">O340+L340+I340</f>
        <v>2.115</v>
      </c>
      <c r="T340" s="102"/>
      <c r="U340" s="37" t="n">
        <f aca="false">A341-A340</f>
        <v>30</v>
      </c>
      <c r="V340" s="104" t="n">
        <f aca="false">CHOOSE(F$3,A341+24,A340)</f>
        <v>46997</v>
      </c>
      <c r="W340" s="37" t="n">
        <f aca="false">V340-C$3</f>
        <v>10067</v>
      </c>
      <c r="X340" s="105" t="n">
        <f aca="false">VLOOKUP($A340,[1]!Table,MATCH(X$4,[1]!Curves,0))</f>
        <v>0.064234255261088</v>
      </c>
      <c r="Y340" s="106" t="n">
        <f aca="false">1/(1+CHOOSE(F$3,(X341+($K$3/10000))/2,(X340+($K$3/10000))/2))^(2*W340/365.25)</f>
        <v>0.175067273302678</v>
      </c>
      <c r="Z340" s="37" t="n">
        <f aca="false">IF(AND(mthbeg&lt;=A340,mthend&gt;=A340),1,0)</f>
        <v>0</v>
      </c>
      <c r="AA340" s="37" t="n">
        <f aca="false">U340*Z340</f>
        <v>0</v>
      </c>
      <c r="AC340" s="90" t="e">
        <f aca="false">F340*G340</f>
        <v>#VALUE!</v>
      </c>
      <c r="AD340" s="90" t="e">
        <f aca="false">$F340*H340</f>
        <v>#VALUE!</v>
      </c>
      <c r="AE340" s="90" t="n">
        <f aca="false">$F340*I340</f>
        <v>0</v>
      </c>
      <c r="AF340" s="90" t="e">
        <f aca="false">$F340*J340</f>
        <v>#VALUE!</v>
      </c>
      <c r="AG340" s="90" t="e">
        <f aca="false">$F340*K340</f>
        <v>#VALUE!</v>
      </c>
      <c r="AH340" s="90" t="n">
        <f aca="false">$F340*L340</f>
        <v>0</v>
      </c>
      <c r="AI340" s="90" t="e">
        <f aca="false">$F340*M340</f>
        <v>#VALUE!</v>
      </c>
      <c r="AJ340" s="90" t="e">
        <f aca="false">$F340*N340</f>
        <v>#VALUE!</v>
      </c>
      <c r="AK340" s="90" t="n">
        <f aca="false">F340*O340</f>
        <v>0</v>
      </c>
      <c r="AL340" s="94"/>
      <c r="AM340" s="90" t="e">
        <f aca="false">-CHOOSE($G$3,AC340-AE340,AE340-AC340)</f>
        <v>#VALUE!</v>
      </c>
      <c r="AN340" s="90" t="e">
        <f aca="false">-CHOOSE($G$3,AF340-AH340,AH340-AF340)</f>
        <v>#VALUE!</v>
      </c>
      <c r="AO340" s="90" t="e">
        <f aca="false">-CHOOSE($G$3,AI340-AL340,AK340-AI340)</f>
        <v>#VALUE!</v>
      </c>
      <c r="AP340" s="107" t="e">
        <f aca="false">SUM(AM340:AO340)</f>
        <v>#VALUE!</v>
      </c>
      <c r="AR340" s="90" t="e">
        <f aca="false">-CHOOSE($G$3,AD340-AC340,AC340-AD340)</f>
        <v>#VALUE!</v>
      </c>
      <c r="AS340" s="90" t="e">
        <f aca="false">-CHOOSE($G$3,AG340-AF340,AF340-AG340)</f>
        <v>#VALUE!</v>
      </c>
      <c r="AT340" s="90" t="e">
        <f aca="false">-CHOOSE($G$3,AJ340-AI340,AI340-AJ340:AJ341)</f>
        <v>#VALUE!</v>
      </c>
      <c r="AU340" s="107" t="e">
        <f aca="false">AR340+AS340+AT340</f>
        <v>#VALUE!</v>
      </c>
      <c r="AV340" s="107"/>
      <c r="AW340" s="91" t="e">
        <f aca="false">AU340+AP340</f>
        <v>#VALUE!</v>
      </c>
      <c r="AY340" s="91" t="n">
        <f aca="false">AK340+AH340+AE340</f>
        <v>0</v>
      </c>
      <c r="AZ340" s="113"/>
      <c r="BA340" s="118" t="e">
        <f aca="false">'EO9904.1'!AW340</f>
        <v>#VALUE!</v>
      </c>
      <c r="BB340" s="118" t="e">
        <f aca="false">AW340-BA340</f>
        <v>#VALUE!</v>
      </c>
      <c r="BC340" s="108"/>
      <c r="BD340" s="138" t="n">
        <f aca="false">A340</f>
        <v>46997</v>
      </c>
      <c r="BE340" s="119" t="n">
        <f aca="false">MONTH(BD340)</f>
        <v>9</v>
      </c>
      <c r="BF340" s="139" t="n">
        <f aca="false">VLOOKUP($BE$10:$BE$369,$BS$7:$BU$18,2)</f>
        <v>998.16</v>
      </c>
      <c r="BG340" s="140" t="n">
        <f aca="false">VLOOKUP($BE$10:$BE$369,$BS$7:$BU$18,3)</f>
        <v>10141.4155</v>
      </c>
      <c r="BH340" s="141" t="n">
        <f aca="false">BF340/BG340</f>
        <v>0.0984241302409905</v>
      </c>
      <c r="BI340" s="36" t="n">
        <f aca="false">BI328</f>
        <v>0.1009</v>
      </c>
      <c r="BJ340" s="36" t="n">
        <f aca="false">BH340/BI340</f>
        <v>0.975462143121809</v>
      </c>
      <c r="BK340" s="31" t="n">
        <v>2.115</v>
      </c>
      <c r="BL340" s="142" t="n">
        <f aca="false">MAX((BJ340*BK340),BK340)</f>
        <v>2.115</v>
      </c>
    </row>
    <row r="341" customFormat="false" ht="12" hidden="false" customHeight="true" outlineLevel="0" collapsed="false">
      <c r="A341" s="25" t="n">
        <f aca="false">EDATE(A340,1)</f>
        <v>47027</v>
      </c>
      <c r="B341" s="114" t="n">
        <f aca="false">'EO9904.1 floor'!B341</f>
        <v>0</v>
      </c>
      <c r="C341" s="110"/>
      <c r="D341" s="97" t="n">
        <f aca="false">B341+C341</f>
        <v>0</v>
      </c>
      <c r="E341" s="86" t="n">
        <f aca="false">IF(Z341=0,0,IF(AND(Z341=1,$H$3=1),D341*U341,IF($H$3=2,D341,"N/A")))</f>
        <v>0</v>
      </c>
      <c r="F341" s="86" t="n">
        <f aca="false">E341*Y341</f>
        <v>0</v>
      </c>
      <c r="G341" s="98" t="str">
        <f aca="false">VLOOKUP($A341,[1]!Table,MATCH(G$4,[1]!Curves,0))</f>
        <v/>
      </c>
      <c r="H341" s="115" t="str">
        <f aca="false">G341</f>
        <v/>
      </c>
      <c r="I341" s="116" t="n">
        <f aca="false">BL341</f>
        <v>2.115</v>
      </c>
      <c r="J341" s="98" t="str">
        <f aca="false">VLOOKUP($A341,[1]!Table,MATCH(J$4,[1]!Curves,0))</f>
        <v/>
      </c>
      <c r="K341" s="115" t="str">
        <f aca="false">J341</f>
        <v/>
      </c>
      <c r="L341" s="103" t="n">
        <f aca="false">L340</f>
        <v>0</v>
      </c>
      <c r="M341" s="98" t="str">
        <f aca="false">VLOOKUP($A341,[1]!Table,MATCH(M$4,[1]!Curves,0))</f>
        <v/>
      </c>
      <c r="N341" s="115" t="str">
        <f aca="false">M341</f>
        <v/>
      </c>
      <c r="O341" s="103" t="n">
        <f aca="false">O340</f>
        <v>0</v>
      </c>
      <c r="P341" s="102"/>
      <c r="Q341" s="103" t="e">
        <f aca="false">M341+J341+G341</f>
        <v>#VALUE!</v>
      </c>
      <c r="R341" s="103" t="e">
        <f aca="false">N341+K341+H341</f>
        <v>#VALUE!</v>
      </c>
      <c r="S341" s="103" t="n">
        <f aca="false">O341+L341+I341</f>
        <v>2.115</v>
      </c>
      <c r="T341" s="102"/>
      <c r="U341" s="37" t="n">
        <f aca="false">A342-A341</f>
        <v>31</v>
      </c>
      <c r="V341" s="104" t="n">
        <f aca="false">CHOOSE(F$3,A342+24,A341)</f>
        <v>47027</v>
      </c>
      <c r="W341" s="37" t="n">
        <f aca="false">V341-C$3</f>
        <v>10097</v>
      </c>
      <c r="X341" s="105" t="n">
        <f aca="false">VLOOKUP($A341,[1]!Table,MATCH(X$4,[1]!Curves,0))</f>
        <v>0.064233041903629</v>
      </c>
      <c r="Y341" s="106" t="n">
        <f aca="false">1/(1+CHOOSE(F$3,(X342+($K$3/10000))/2,(X341+($K$3/10000))/2))^(2*W341/365.25)</f>
        <v>0.1741661720558</v>
      </c>
      <c r="Z341" s="37" t="n">
        <f aca="false">IF(AND(mthbeg&lt;=A341,mthend&gt;=A341),1,0)</f>
        <v>0</v>
      </c>
      <c r="AA341" s="37" t="n">
        <f aca="false">U341*Z341</f>
        <v>0</v>
      </c>
      <c r="AC341" s="90" t="e">
        <f aca="false">F341*G341</f>
        <v>#VALUE!</v>
      </c>
      <c r="AD341" s="90" t="e">
        <f aca="false">$F341*H341</f>
        <v>#VALUE!</v>
      </c>
      <c r="AE341" s="90" t="n">
        <f aca="false">$F341*I341</f>
        <v>0</v>
      </c>
      <c r="AF341" s="90" t="e">
        <f aca="false">$F341*J341</f>
        <v>#VALUE!</v>
      </c>
      <c r="AG341" s="90" t="e">
        <f aca="false">$F341*K341</f>
        <v>#VALUE!</v>
      </c>
      <c r="AH341" s="90" t="n">
        <f aca="false">$F341*L341</f>
        <v>0</v>
      </c>
      <c r="AI341" s="90" t="e">
        <f aca="false">$F341*M341</f>
        <v>#VALUE!</v>
      </c>
      <c r="AJ341" s="90" t="e">
        <f aca="false">$F341*N341</f>
        <v>#VALUE!</v>
      </c>
      <c r="AK341" s="90" t="n">
        <f aca="false">F341*O341</f>
        <v>0</v>
      </c>
      <c r="AL341" s="94"/>
      <c r="AM341" s="90" t="e">
        <f aca="false">-CHOOSE($G$3,AC341-AE341,AE341-AC341)</f>
        <v>#VALUE!</v>
      </c>
      <c r="AN341" s="90" t="e">
        <f aca="false">-CHOOSE($G$3,AF341-AH341,AH341-AF341)</f>
        <v>#VALUE!</v>
      </c>
      <c r="AO341" s="90" t="e">
        <f aca="false">-CHOOSE($G$3,AI341-AL341,AK341-AI341)</f>
        <v>#VALUE!</v>
      </c>
      <c r="AP341" s="107" t="e">
        <f aca="false">SUM(AM341:AO341)</f>
        <v>#VALUE!</v>
      </c>
      <c r="AR341" s="90" t="e">
        <f aca="false">-CHOOSE($G$3,AD341-AC341,AC341-AD341)</f>
        <v>#VALUE!</v>
      </c>
      <c r="AS341" s="90" t="e">
        <f aca="false">-CHOOSE($G$3,AG341-AF341,AF341-AG341)</f>
        <v>#VALUE!</v>
      </c>
      <c r="AT341" s="90" t="e">
        <f aca="false">-CHOOSE($G$3,AJ341-AI341,AI341-AJ341:AJ342)</f>
        <v>#VALUE!</v>
      </c>
      <c r="AU341" s="107" t="e">
        <f aca="false">AR341+AS341+AT341</f>
        <v>#VALUE!</v>
      </c>
      <c r="AV341" s="107"/>
      <c r="AW341" s="91" t="e">
        <f aca="false">AU341+AP341</f>
        <v>#VALUE!</v>
      </c>
      <c r="AY341" s="91" t="n">
        <f aca="false">AK341+AH341+AE341</f>
        <v>0</v>
      </c>
      <c r="AZ341" s="113"/>
      <c r="BA341" s="118" t="e">
        <f aca="false">'EO9904.1'!AW341</f>
        <v>#VALUE!</v>
      </c>
      <c r="BB341" s="118" t="e">
        <f aca="false">AW341-BA341</f>
        <v>#VALUE!</v>
      </c>
      <c r="BC341" s="108"/>
      <c r="BD341" s="138" t="n">
        <f aca="false">A341</f>
        <v>47027</v>
      </c>
      <c r="BE341" s="119" t="n">
        <f aca="false">MONTH(BD341)</f>
        <v>10</v>
      </c>
      <c r="BF341" s="139" t="n">
        <f aca="false">VLOOKUP($BE$10:$BE$369,$BS$7:$BU$18,2)</f>
        <v>697.9385</v>
      </c>
      <c r="BG341" s="140" t="n">
        <f aca="false">VLOOKUP($BE$10:$BE$369,$BS$7:$BU$18,3)</f>
        <v>9529.3095</v>
      </c>
      <c r="BH341" s="141" t="n">
        <f aca="false">BF341/BG341</f>
        <v>0.0732412458636169</v>
      </c>
      <c r="BI341" s="36" t="n">
        <f aca="false">BI329</f>
        <v>0.1035</v>
      </c>
      <c r="BJ341" s="36" t="n">
        <f aca="false">BH341/BI341</f>
        <v>0.707644887571178</v>
      </c>
      <c r="BK341" s="31" t="n">
        <v>2.115</v>
      </c>
      <c r="BL341" s="142" t="n">
        <f aca="false">MAX((BJ341*BK341),BK341)</f>
        <v>2.115</v>
      </c>
    </row>
    <row r="342" customFormat="false" ht="12" hidden="false" customHeight="true" outlineLevel="0" collapsed="false">
      <c r="A342" s="25" t="n">
        <f aca="false">EDATE(A341,1)</f>
        <v>47058</v>
      </c>
      <c r="B342" s="114" t="n">
        <f aca="false">'EO9904.1 floor'!B342</f>
        <v>0</v>
      </c>
      <c r="C342" s="110"/>
      <c r="D342" s="97" t="n">
        <f aca="false">B342+C342</f>
        <v>0</v>
      </c>
      <c r="E342" s="86" t="n">
        <f aca="false">IF(Z342=0,0,IF(AND(Z342=1,$H$3=1),D342*U342,IF($H$3=2,D342,"N/A")))</f>
        <v>0</v>
      </c>
      <c r="F342" s="86" t="n">
        <f aca="false">E342*Y342</f>
        <v>0</v>
      </c>
      <c r="G342" s="98" t="str">
        <f aca="false">VLOOKUP($A342,[1]!Table,MATCH(G$4,[1]!Curves,0))</f>
        <v/>
      </c>
      <c r="H342" s="115" t="str">
        <f aca="false">G342</f>
        <v/>
      </c>
      <c r="I342" s="116" t="n">
        <f aca="false">BL342</f>
        <v>2.115</v>
      </c>
      <c r="J342" s="98" t="str">
        <f aca="false">VLOOKUP($A342,[1]!Table,MATCH(J$4,[1]!Curves,0))</f>
        <v/>
      </c>
      <c r="K342" s="115" t="str">
        <f aca="false">J342</f>
        <v/>
      </c>
      <c r="L342" s="103" t="n">
        <f aca="false">L341</f>
        <v>0</v>
      </c>
      <c r="M342" s="98" t="str">
        <f aca="false">VLOOKUP($A342,[1]!Table,MATCH(M$4,[1]!Curves,0))</f>
        <v/>
      </c>
      <c r="N342" s="115" t="str">
        <f aca="false">M342</f>
        <v/>
      </c>
      <c r="O342" s="103" t="n">
        <f aca="false">O341</f>
        <v>0</v>
      </c>
      <c r="P342" s="102"/>
      <c r="Q342" s="103" t="e">
        <f aca="false">M342+J342+G342</f>
        <v>#VALUE!</v>
      </c>
      <c r="R342" s="103" t="e">
        <f aca="false">N342+K342+H342</f>
        <v>#VALUE!</v>
      </c>
      <c r="S342" s="103" t="n">
        <f aca="false">O342+L342+I342</f>
        <v>2.115</v>
      </c>
      <c r="T342" s="102"/>
      <c r="U342" s="37" t="n">
        <f aca="false">A343-A342</f>
        <v>30</v>
      </c>
      <c r="V342" s="104" t="n">
        <f aca="false">CHOOSE(F$3,A343+24,A342)</f>
        <v>47058</v>
      </c>
      <c r="W342" s="37" t="n">
        <f aca="false">V342-C$3</f>
        <v>10128</v>
      </c>
      <c r="X342" s="105" t="n">
        <f aca="false">VLOOKUP($A342,[1]!Table,MATCH(X$4,[1]!Curves,0))</f>
        <v>0.064231788100921</v>
      </c>
      <c r="Y342" s="106" t="n">
        <f aca="false">1/(1+CHOOSE(F$3,(X343+($K$3/10000))/2,(X342+($K$3/10000))/2))^(2*W342/365.25)</f>
        <v>0.173239941577484</v>
      </c>
      <c r="Z342" s="37" t="n">
        <f aca="false">IF(AND(mthbeg&lt;=A342,mthend&gt;=A342),1,0)</f>
        <v>0</v>
      </c>
      <c r="AA342" s="37" t="n">
        <f aca="false">U342*Z342</f>
        <v>0</v>
      </c>
      <c r="AC342" s="90" t="e">
        <f aca="false">F342*G342</f>
        <v>#VALUE!</v>
      </c>
      <c r="AD342" s="90" t="e">
        <f aca="false">$F342*H342</f>
        <v>#VALUE!</v>
      </c>
      <c r="AE342" s="90" t="n">
        <f aca="false">$F342*I342</f>
        <v>0</v>
      </c>
      <c r="AF342" s="90" t="e">
        <f aca="false">$F342*J342</f>
        <v>#VALUE!</v>
      </c>
      <c r="AG342" s="90" t="e">
        <f aca="false">$F342*K342</f>
        <v>#VALUE!</v>
      </c>
      <c r="AH342" s="90" t="n">
        <f aca="false">$F342*L342</f>
        <v>0</v>
      </c>
      <c r="AI342" s="90" t="e">
        <f aca="false">$F342*M342</f>
        <v>#VALUE!</v>
      </c>
      <c r="AJ342" s="90" t="e">
        <f aca="false">$F342*N342</f>
        <v>#VALUE!</v>
      </c>
      <c r="AK342" s="90" t="n">
        <f aca="false">F342*O342</f>
        <v>0</v>
      </c>
      <c r="AL342" s="94"/>
      <c r="AM342" s="90" t="e">
        <f aca="false">-CHOOSE($G$3,AC342-AE342,AE342-AC342)</f>
        <v>#VALUE!</v>
      </c>
      <c r="AN342" s="90" t="e">
        <f aca="false">-CHOOSE($G$3,AF342-AH342,AH342-AF342)</f>
        <v>#VALUE!</v>
      </c>
      <c r="AO342" s="90" t="e">
        <f aca="false">-CHOOSE($G$3,AI342-AL342,AK342-AI342)</f>
        <v>#VALUE!</v>
      </c>
      <c r="AP342" s="107" t="e">
        <f aca="false">SUM(AM342:AO342)</f>
        <v>#VALUE!</v>
      </c>
      <c r="AR342" s="90" t="e">
        <f aca="false">-CHOOSE($G$3,AD342-AC342,AC342-AD342)</f>
        <v>#VALUE!</v>
      </c>
      <c r="AS342" s="90" t="e">
        <f aca="false">-CHOOSE($G$3,AG342-AF342,AF342-AG342)</f>
        <v>#VALUE!</v>
      </c>
      <c r="AT342" s="90" t="e">
        <f aca="false">-CHOOSE($G$3,AJ342-AI342,AI342-AJ342:AJ343)</f>
        <v>#VALUE!</v>
      </c>
      <c r="AU342" s="107" t="e">
        <f aca="false">AR342+AS342+AT342</f>
        <v>#VALUE!</v>
      </c>
      <c r="AV342" s="107"/>
      <c r="AW342" s="91" t="e">
        <f aca="false">AU342+AP342</f>
        <v>#VALUE!</v>
      </c>
      <c r="AY342" s="91" t="n">
        <f aca="false">AK342+AH342+AE342</f>
        <v>0</v>
      </c>
      <c r="AZ342" s="113"/>
      <c r="BA342" s="118" t="e">
        <f aca="false">'EO9904.1'!AW342</f>
        <v>#VALUE!</v>
      </c>
      <c r="BB342" s="118" t="e">
        <f aca="false">AW342-BA342</f>
        <v>#VALUE!</v>
      </c>
      <c r="BC342" s="108"/>
      <c r="BD342" s="138" t="n">
        <f aca="false">A342</f>
        <v>47058</v>
      </c>
      <c r="BE342" s="119" t="n">
        <f aca="false">MONTH(BD342)</f>
        <v>11</v>
      </c>
      <c r="BF342" s="139" t="n">
        <f aca="false">VLOOKUP($BE$10:$BE$369,$BS$7:$BU$18,2)</f>
        <v>632.9505</v>
      </c>
      <c r="BG342" s="140" t="n">
        <f aca="false">VLOOKUP($BE$10:$BE$369,$BS$7:$BU$18,3)</f>
        <v>8729.326</v>
      </c>
      <c r="BH342" s="141" t="n">
        <f aca="false">BF342/BG342</f>
        <v>0.0725085189853146</v>
      </c>
      <c r="BI342" s="36" t="n">
        <f aca="false">BI330</f>
        <v>0.0778</v>
      </c>
      <c r="BJ342" s="36" t="n">
        <f aca="false">BH342/BI342</f>
        <v>0.931986105209699</v>
      </c>
      <c r="BK342" s="31" t="n">
        <v>2.115</v>
      </c>
      <c r="BL342" s="142" t="n">
        <f aca="false">MAX((BJ342*BK342),BK342)</f>
        <v>2.115</v>
      </c>
    </row>
    <row r="343" customFormat="false" ht="12" hidden="false" customHeight="true" outlineLevel="0" collapsed="false">
      <c r="A343" s="25" t="n">
        <f aca="false">EDATE(A342,1)</f>
        <v>47088</v>
      </c>
      <c r="B343" s="114" t="n">
        <f aca="false">'EO9904.1 floor'!B343</f>
        <v>0</v>
      </c>
      <c r="C343" s="110"/>
      <c r="D343" s="97" t="n">
        <f aca="false">B343+C343</f>
        <v>0</v>
      </c>
      <c r="E343" s="86" t="n">
        <f aca="false">IF(Z343=0,0,IF(AND(Z343=1,$H$3=1),D343*U343,IF($H$3=2,D343,"N/A")))</f>
        <v>0</v>
      </c>
      <c r="F343" s="86" t="n">
        <f aca="false">E343*Y343</f>
        <v>0</v>
      </c>
      <c r="G343" s="98" t="str">
        <f aca="false">VLOOKUP($A343,[1]!Table,MATCH(G$4,[1]!Curves,0))</f>
        <v/>
      </c>
      <c r="H343" s="115" t="str">
        <f aca="false">G343</f>
        <v/>
      </c>
      <c r="I343" s="116" t="n">
        <f aca="false">BL343</f>
        <v>2.115</v>
      </c>
      <c r="J343" s="98" t="str">
        <f aca="false">VLOOKUP($A343,[1]!Table,MATCH(J$4,[1]!Curves,0))</f>
        <v/>
      </c>
      <c r="K343" s="115" t="str">
        <f aca="false">J343</f>
        <v/>
      </c>
      <c r="L343" s="103" t="n">
        <f aca="false">L342</f>
        <v>0</v>
      </c>
      <c r="M343" s="98" t="str">
        <f aca="false">VLOOKUP($A343,[1]!Table,MATCH(M$4,[1]!Curves,0))</f>
        <v/>
      </c>
      <c r="N343" s="115" t="str">
        <f aca="false">M343</f>
        <v/>
      </c>
      <c r="O343" s="103" t="n">
        <f aca="false">O342</f>
        <v>0</v>
      </c>
      <c r="P343" s="102"/>
      <c r="Q343" s="103" t="e">
        <f aca="false">M343+J343+G343</f>
        <v>#VALUE!</v>
      </c>
      <c r="R343" s="103" t="e">
        <f aca="false">N343+K343+H343</f>
        <v>#VALUE!</v>
      </c>
      <c r="S343" s="103" t="n">
        <f aca="false">O343+L343+I343</f>
        <v>2.115</v>
      </c>
      <c r="T343" s="102"/>
      <c r="U343" s="37" t="n">
        <f aca="false">A344-A343</f>
        <v>31</v>
      </c>
      <c r="V343" s="104" t="n">
        <f aca="false">CHOOSE(F$3,A344+24,A343)</f>
        <v>47088</v>
      </c>
      <c r="W343" s="37" t="n">
        <f aca="false">V343-C$3</f>
        <v>10158</v>
      </c>
      <c r="X343" s="105" t="n">
        <f aca="false">VLOOKUP($A343,[1]!Table,MATCH(X$4,[1]!Curves,0))</f>
        <v>0.064230574743462</v>
      </c>
      <c r="Y343" s="106" t="n">
        <f aca="false">1/(1+CHOOSE(F$3,(X344+($K$3/10000))/2,(X343+($K$3/10000))/2))^(2*W343/365.25)</f>
        <v>0.172348313603062</v>
      </c>
      <c r="Z343" s="37" t="n">
        <f aca="false">IF(AND(mthbeg&lt;=A343,mthend&gt;=A343),1,0)</f>
        <v>0</v>
      </c>
      <c r="AA343" s="37" t="n">
        <f aca="false">U343*Z343</f>
        <v>0</v>
      </c>
      <c r="AC343" s="90" t="e">
        <f aca="false">F343*G343</f>
        <v>#VALUE!</v>
      </c>
      <c r="AD343" s="90" t="e">
        <f aca="false">$F343*H343</f>
        <v>#VALUE!</v>
      </c>
      <c r="AE343" s="90" t="n">
        <f aca="false">$F343*I343</f>
        <v>0</v>
      </c>
      <c r="AF343" s="90" t="e">
        <f aca="false">$F343*J343</f>
        <v>#VALUE!</v>
      </c>
      <c r="AG343" s="90" t="e">
        <f aca="false">$F343*K343</f>
        <v>#VALUE!</v>
      </c>
      <c r="AH343" s="90" t="n">
        <f aca="false">$F343*L343</f>
        <v>0</v>
      </c>
      <c r="AI343" s="90" t="e">
        <f aca="false">$F343*M343</f>
        <v>#VALUE!</v>
      </c>
      <c r="AJ343" s="90" t="e">
        <f aca="false">$F343*N343</f>
        <v>#VALUE!</v>
      </c>
      <c r="AK343" s="90" t="n">
        <f aca="false">F343*O343</f>
        <v>0</v>
      </c>
      <c r="AL343" s="94"/>
      <c r="AM343" s="90" t="e">
        <f aca="false">-CHOOSE($G$3,AC343-AE343,AE343-AC343)</f>
        <v>#VALUE!</v>
      </c>
      <c r="AN343" s="90" t="e">
        <f aca="false">-CHOOSE($G$3,AF343-AH343,AH343-AF343)</f>
        <v>#VALUE!</v>
      </c>
      <c r="AO343" s="90" t="e">
        <f aca="false">-CHOOSE($G$3,AI343-AL343,AK343-AI343)</f>
        <v>#VALUE!</v>
      </c>
      <c r="AP343" s="107" t="e">
        <f aca="false">SUM(AM343:AO343)</f>
        <v>#VALUE!</v>
      </c>
      <c r="AR343" s="90" t="e">
        <f aca="false">-CHOOSE($G$3,AD343-AC343,AC343-AD343)</f>
        <v>#VALUE!</v>
      </c>
      <c r="AS343" s="90" t="e">
        <f aca="false">-CHOOSE($G$3,AG343-AF343,AF343-AG343)</f>
        <v>#VALUE!</v>
      </c>
      <c r="AT343" s="90" t="e">
        <f aca="false">-CHOOSE($G$3,AJ343-AI343,AI343-AJ343:AJ344)</f>
        <v>#VALUE!</v>
      </c>
      <c r="AU343" s="107" t="e">
        <f aca="false">AR343+AS343+AT343</f>
        <v>#VALUE!</v>
      </c>
      <c r="AV343" s="107"/>
      <c r="AW343" s="91" t="e">
        <f aca="false">AU343+AP343</f>
        <v>#VALUE!</v>
      </c>
      <c r="AY343" s="91" t="n">
        <f aca="false">AK343+AH343+AE343</f>
        <v>0</v>
      </c>
      <c r="AZ343" s="113"/>
      <c r="BA343" s="118" t="e">
        <f aca="false">'EO9904.1'!AW343</f>
        <v>#VALUE!</v>
      </c>
      <c r="BB343" s="118" t="e">
        <f aca="false">AW343-BA343</f>
        <v>#VALUE!</v>
      </c>
      <c r="BC343" s="108"/>
      <c r="BD343" s="138" t="n">
        <f aca="false">A343</f>
        <v>47088</v>
      </c>
      <c r="BE343" s="119" t="n">
        <f aca="false">MONTH(BD343)</f>
        <v>12</v>
      </c>
      <c r="BF343" s="139" t="n">
        <f aca="false">VLOOKUP($BE$10:$BE$369,$BS$7:$BU$18,2)</f>
        <v>668.964</v>
      </c>
      <c r="BG343" s="140" t="n">
        <f aca="false">VLOOKUP($BE$10:$BE$369,$BS$7:$BU$18,3)</f>
        <v>9251.2415</v>
      </c>
      <c r="BH343" s="141" t="n">
        <f aca="false">BF343/BG343</f>
        <v>0.0723107271602411</v>
      </c>
      <c r="BI343" s="36" t="n">
        <f aca="false">BI331</f>
        <v>0.0779</v>
      </c>
      <c r="BJ343" s="36" t="n">
        <f aca="false">BH343/BI343</f>
        <v>0.928250669579475</v>
      </c>
      <c r="BK343" s="31" t="n">
        <v>2.115</v>
      </c>
      <c r="BL343" s="142" t="n">
        <f aca="false">MAX((BJ343*BK343),BK343)</f>
        <v>2.115</v>
      </c>
    </row>
    <row r="344" customFormat="false" ht="12" hidden="false" customHeight="true" outlineLevel="0" collapsed="false">
      <c r="A344" s="25" t="n">
        <f aca="false">EDATE(A343,1)</f>
        <v>47119</v>
      </c>
      <c r="B344" s="114" t="n">
        <f aca="false">'EO9904.1 floor'!B344</f>
        <v>0</v>
      </c>
      <c r="C344" s="110"/>
      <c r="D344" s="97" t="n">
        <f aca="false">B344+C344</f>
        <v>0</v>
      </c>
      <c r="E344" s="86" t="n">
        <f aca="false">IF(Z344=0,0,IF(AND(Z344=1,$H$3=1),D344*U344,IF($H$3=2,D344,"N/A")))</f>
        <v>0</v>
      </c>
      <c r="F344" s="86" t="n">
        <f aca="false">E344*Y344</f>
        <v>0</v>
      </c>
      <c r="G344" s="98" t="str">
        <f aca="false">VLOOKUP($A344,[1]!Table,MATCH(G$4,[1]!Curves,0))</f>
        <v/>
      </c>
      <c r="H344" s="115" t="str">
        <f aca="false">G344</f>
        <v/>
      </c>
      <c r="I344" s="116" t="n">
        <f aca="false">BL344</f>
        <v>2.115</v>
      </c>
      <c r="J344" s="98" t="str">
        <f aca="false">VLOOKUP($A344,[1]!Table,MATCH(J$4,[1]!Curves,0))</f>
        <v/>
      </c>
      <c r="K344" s="115" t="str">
        <f aca="false">J344</f>
        <v/>
      </c>
      <c r="L344" s="103" t="n">
        <f aca="false">L343</f>
        <v>0</v>
      </c>
      <c r="M344" s="98" t="str">
        <f aca="false">VLOOKUP($A344,[1]!Table,MATCH(M$4,[1]!Curves,0))</f>
        <v/>
      </c>
      <c r="N344" s="115" t="str">
        <f aca="false">M344</f>
        <v/>
      </c>
      <c r="O344" s="103" t="n">
        <f aca="false">O343</f>
        <v>0</v>
      </c>
      <c r="P344" s="102"/>
      <c r="Q344" s="103" t="e">
        <f aca="false">M344+J344+G344</f>
        <v>#VALUE!</v>
      </c>
      <c r="R344" s="103" t="e">
        <f aca="false">N344+K344+H344</f>
        <v>#VALUE!</v>
      </c>
      <c r="S344" s="103" t="n">
        <f aca="false">O344+L344+I344</f>
        <v>2.115</v>
      </c>
      <c r="T344" s="102"/>
      <c r="U344" s="37" t="n">
        <f aca="false">A345-A344</f>
        <v>31</v>
      </c>
      <c r="V344" s="104" t="n">
        <f aca="false">CHOOSE(F$3,A345+24,A344)</f>
        <v>47119</v>
      </c>
      <c r="W344" s="37" t="n">
        <f aca="false">V344-C$3</f>
        <v>10189</v>
      </c>
      <c r="X344" s="105" t="n">
        <f aca="false">VLOOKUP($A344,[1]!Table,MATCH(X$4,[1]!Curves,0))</f>
        <v>0.064229320940756</v>
      </c>
      <c r="Y344" s="106" t="n">
        <f aca="false">1/(1+CHOOSE(F$3,(X345+($K$3/10000))/2,(X344+($K$3/10000))/2))^(2*W344/365.25)</f>
        <v>0.171431820217479</v>
      </c>
      <c r="Z344" s="37" t="n">
        <f aca="false">IF(AND(mthbeg&lt;=A344,mthend&gt;=A344),1,0)</f>
        <v>0</v>
      </c>
      <c r="AA344" s="37" t="n">
        <f aca="false">U344*Z344</f>
        <v>0</v>
      </c>
      <c r="AC344" s="90" t="e">
        <f aca="false">F344*G344</f>
        <v>#VALUE!</v>
      </c>
      <c r="AD344" s="90" t="e">
        <f aca="false">$F344*H344</f>
        <v>#VALUE!</v>
      </c>
      <c r="AE344" s="90" t="n">
        <f aca="false">$F344*I344</f>
        <v>0</v>
      </c>
      <c r="AF344" s="90" t="e">
        <f aca="false">$F344*J344</f>
        <v>#VALUE!</v>
      </c>
      <c r="AG344" s="90" t="e">
        <f aca="false">$F344*K344</f>
        <v>#VALUE!</v>
      </c>
      <c r="AH344" s="90" t="n">
        <f aca="false">$F344*L344</f>
        <v>0</v>
      </c>
      <c r="AI344" s="90" t="e">
        <f aca="false">$F344*M344</f>
        <v>#VALUE!</v>
      </c>
      <c r="AJ344" s="90" t="e">
        <f aca="false">$F344*N344</f>
        <v>#VALUE!</v>
      </c>
      <c r="AK344" s="90" t="n">
        <f aca="false">F344*O344</f>
        <v>0</v>
      </c>
      <c r="AL344" s="94"/>
      <c r="AM344" s="90" t="e">
        <f aca="false">-CHOOSE($G$3,AC344-AE344,AE344-AC344)</f>
        <v>#VALUE!</v>
      </c>
      <c r="AN344" s="90" t="e">
        <f aca="false">-CHOOSE($G$3,AF344-AH344,AH344-AF344)</f>
        <v>#VALUE!</v>
      </c>
      <c r="AO344" s="90" t="e">
        <f aca="false">-CHOOSE($G$3,AI344-AL344,AK344-AI344)</f>
        <v>#VALUE!</v>
      </c>
      <c r="AP344" s="107" t="e">
        <f aca="false">SUM(AM344:AO344)</f>
        <v>#VALUE!</v>
      </c>
      <c r="AR344" s="90" t="e">
        <f aca="false">-CHOOSE($G$3,AD344-AC344,AC344-AD344)</f>
        <v>#VALUE!</v>
      </c>
      <c r="AS344" s="90" t="e">
        <f aca="false">-CHOOSE($G$3,AG344-AF344,AF344-AG344)</f>
        <v>#VALUE!</v>
      </c>
      <c r="AT344" s="90" t="e">
        <f aca="false">-CHOOSE($G$3,AJ344-AI344,AI344-AJ344:AJ345)</f>
        <v>#VALUE!</v>
      </c>
      <c r="AU344" s="107" t="e">
        <f aca="false">AR344+AS344+AT344</f>
        <v>#VALUE!</v>
      </c>
      <c r="AV344" s="107"/>
      <c r="AW344" s="91" t="e">
        <f aca="false">AU344+AP344</f>
        <v>#VALUE!</v>
      </c>
      <c r="AY344" s="91" t="n">
        <f aca="false">AK344+AH344+AE344</f>
        <v>0</v>
      </c>
      <c r="AZ344" s="113"/>
      <c r="BA344" s="118" t="e">
        <f aca="false">'EO9904.1'!AW344</f>
        <v>#VALUE!</v>
      </c>
      <c r="BB344" s="118" t="e">
        <f aca="false">AW344-BA344</f>
        <v>#VALUE!</v>
      </c>
      <c r="BC344" s="108"/>
      <c r="BD344" s="138" t="n">
        <f aca="false">A344</f>
        <v>47119</v>
      </c>
      <c r="BE344" s="119" t="n">
        <f aca="false">MONTH(BD344)</f>
        <v>1</v>
      </c>
      <c r="BF344" s="139" t="n">
        <f aca="false">VLOOKUP($BE$10:$BE$369,$BS$7:$BU$18,2)</f>
        <v>682.4905</v>
      </c>
      <c r="BG344" s="140" t="n">
        <f aca="false">VLOOKUP($BE$10:$BE$369,$BS$7:$BU$18,3)</f>
        <v>9457.078</v>
      </c>
      <c r="BH344" s="141" t="n">
        <f aca="false">BF344/BG344</f>
        <v>0.0721671641071375</v>
      </c>
      <c r="BI344" s="36" t="n">
        <f aca="false">BI332</f>
        <v>0.0779</v>
      </c>
      <c r="BJ344" s="36" t="n">
        <f aca="false">BH344/BI344</f>
        <v>0.926407754905488</v>
      </c>
      <c r="BK344" s="31" t="n">
        <v>2.115</v>
      </c>
      <c r="BL344" s="142" t="n">
        <f aca="false">MAX((BJ344*BK344),BK344)</f>
        <v>2.115</v>
      </c>
    </row>
    <row r="345" customFormat="false" ht="12" hidden="false" customHeight="true" outlineLevel="0" collapsed="false">
      <c r="A345" s="25" t="n">
        <f aca="false">EDATE(A344,1)</f>
        <v>47150</v>
      </c>
      <c r="B345" s="114" t="n">
        <f aca="false">'EO9904.1 floor'!B345</f>
        <v>0</v>
      </c>
      <c r="C345" s="110"/>
      <c r="D345" s="97" t="n">
        <f aca="false">B345+C345</f>
        <v>0</v>
      </c>
      <c r="E345" s="86" t="n">
        <f aca="false">IF(Z345=0,0,IF(AND(Z345=1,$H$3=1),D345*U345,IF($H$3=2,D345,"N/A")))</f>
        <v>0</v>
      </c>
      <c r="F345" s="86" t="n">
        <f aca="false">E345*Y345</f>
        <v>0</v>
      </c>
      <c r="G345" s="98" t="str">
        <f aca="false">VLOOKUP($A345,[1]!Table,MATCH(G$4,[1]!Curves,0))</f>
        <v/>
      </c>
      <c r="H345" s="115" t="str">
        <f aca="false">G345</f>
        <v/>
      </c>
      <c r="I345" s="116" t="n">
        <f aca="false">BL345</f>
        <v>2.26151966918453</v>
      </c>
      <c r="J345" s="98" t="str">
        <f aca="false">VLOOKUP($A345,[1]!Table,MATCH(J$4,[1]!Curves,0))</f>
        <v/>
      </c>
      <c r="K345" s="115" t="str">
        <f aca="false">J345</f>
        <v/>
      </c>
      <c r="L345" s="103" t="n">
        <f aca="false">L344</f>
        <v>0</v>
      </c>
      <c r="M345" s="98" t="str">
        <f aca="false">VLOOKUP($A345,[1]!Table,MATCH(M$4,[1]!Curves,0))</f>
        <v/>
      </c>
      <c r="N345" s="115" t="str">
        <f aca="false">M345</f>
        <v/>
      </c>
      <c r="O345" s="103" t="n">
        <f aca="false">O344</f>
        <v>0</v>
      </c>
      <c r="P345" s="102"/>
      <c r="Q345" s="103" t="e">
        <f aca="false">M345+J345+G345</f>
        <v>#VALUE!</v>
      </c>
      <c r="R345" s="103" t="e">
        <f aca="false">N345+K345+H345</f>
        <v>#VALUE!</v>
      </c>
      <c r="S345" s="103" t="n">
        <f aca="false">O345+L345+I345</f>
        <v>2.26151966918453</v>
      </c>
      <c r="T345" s="102"/>
      <c r="U345" s="37" t="n">
        <f aca="false">A346-A345</f>
        <v>28</v>
      </c>
      <c r="V345" s="104" t="n">
        <f aca="false">CHOOSE(F$3,A346+24,A345)</f>
        <v>47150</v>
      </c>
      <c r="W345" s="37" t="n">
        <f aca="false">V345-C$3</f>
        <v>10220</v>
      </c>
      <c r="X345" s="105" t="n">
        <f aca="false">VLOOKUP($A345,[1]!Table,MATCH(X$4,[1]!Curves,0))</f>
        <v>0.064228067138049</v>
      </c>
      <c r="Y345" s="106" t="n">
        <f aca="false">1/(1+CHOOSE(F$3,(X346+($K$3/10000))/2,(X345+($K$3/10000))/2))^(2*W345/365.25)</f>
        <v>0.170520235617456</v>
      </c>
      <c r="Z345" s="37" t="n">
        <f aca="false">IF(AND(mthbeg&lt;=A345,mthend&gt;=A345),1,0)</f>
        <v>0</v>
      </c>
      <c r="AA345" s="37" t="n">
        <f aca="false">U345*Z345</f>
        <v>0</v>
      </c>
      <c r="AC345" s="90" t="e">
        <f aca="false">F345*G345</f>
        <v>#VALUE!</v>
      </c>
      <c r="AD345" s="90" t="e">
        <f aca="false">$F345*H345</f>
        <v>#VALUE!</v>
      </c>
      <c r="AE345" s="90" t="n">
        <f aca="false">$F345*I345</f>
        <v>0</v>
      </c>
      <c r="AF345" s="90" t="e">
        <f aca="false">$F345*J345</f>
        <v>#VALUE!</v>
      </c>
      <c r="AG345" s="90" t="e">
        <f aca="false">$F345*K345</f>
        <v>#VALUE!</v>
      </c>
      <c r="AH345" s="90" t="n">
        <f aca="false">$F345*L345</f>
        <v>0</v>
      </c>
      <c r="AI345" s="90" t="e">
        <f aca="false">$F345*M345</f>
        <v>#VALUE!</v>
      </c>
      <c r="AJ345" s="90" t="e">
        <f aca="false">$F345*N345</f>
        <v>#VALUE!</v>
      </c>
      <c r="AK345" s="90" t="n">
        <f aca="false">F345*O345</f>
        <v>0</v>
      </c>
      <c r="AL345" s="94"/>
      <c r="AM345" s="90" t="e">
        <f aca="false">-CHOOSE($G$3,AC345-AE345,AE345-AC345)</f>
        <v>#VALUE!</v>
      </c>
      <c r="AN345" s="90" t="e">
        <f aca="false">-CHOOSE($G$3,AF345-AH345,AH345-AF345)</f>
        <v>#VALUE!</v>
      </c>
      <c r="AO345" s="90" t="e">
        <f aca="false">-CHOOSE($G$3,AI345-AL345,AK345-AI345)</f>
        <v>#VALUE!</v>
      </c>
      <c r="AP345" s="107" t="e">
        <f aca="false">SUM(AM345:AO345)</f>
        <v>#VALUE!</v>
      </c>
      <c r="AR345" s="90" t="e">
        <f aca="false">-CHOOSE($G$3,AD345-AC345,AC345-AD345)</f>
        <v>#VALUE!</v>
      </c>
      <c r="AS345" s="90" t="e">
        <f aca="false">-CHOOSE($G$3,AG345-AF345,AF345-AG345)</f>
        <v>#VALUE!</v>
      </c>
      <c r="AT345" s="90" t="e">
        <f aca="false">-CHOOSE($G$3,AJ345-AI345,AI345-AJ345:AJ346)</f>
        <v>#VALUE!</v>
      </c>
      <c r="AU345" s="107" t="e">
        <f aca="false">AR345+AS345+AT345</f>
        <v>#VALUE!</v>
      </c>
      <c r="AV345" s="107"/>
      <c r="AW345" s="91" t="e">
        <f aca="false">AU345+AP345</f>
        <v>#VALUE!</v>
      </c>
      <c r="AY345" s="91" t="n">
        <f aca="false">AK345+AH345+AE345</f>
        <v>0</v>
      </c>
      <c r="AZ345" s="113"/>
      <c r="BA345" s="118" t="e">
        <f aca="false">'EO9904.1'!AW345</f>
        <v>#VALUE!</v>
      </c>
      <c r="BB345" s="118" t="e">
        <f aca="false">AW345-BA345</f>
        <v>#VALUE!</v>
      </c>
      <c r="BC345" s="108"/>
      <c r="BD345" s="138" t="n">
        <f aca="false">A345</f>
        <v>47150</v>
      </c>
      <c r="BE345" s="119" t="n">
        <f aca="false">MONTH(BD345)</f>
        <v>2</v>
      </c>
      <c r="BF345" s="139" t="n">
        <f aca="false">VLOOKUP($BE$10:$BE$369,$BS$7:$BU$18,2)</f>
        <v>627.083</v>
      </c>
      <c r="BG345" s="140" t="n">
        <f aca="false">VLOOKUP($BE$10:$BE$369,$BS$7:$BU$18,3)</f>
        <v>8701.1195</v>
      </c>
      <c r="BH345" s="141" t="n">
        <f aca="false">BF345/BG345</f>
        <v>0.0720692320108924</v>
      </c>
      <c r="BI345" s="36" t="n">
        <f aca="false">BI333</f>
        <v>0.0674</v>
      </c>
      <c r="BJ345" s="36" t="n">
        <f aca="false">BH345/BI345</f>
        <v>1.06927643933075</v>
      </c>
      <c r="BK345" s="31" t="n">
        <v>2.115</v>
      </c>
      <c r="BL345" s="142" t="n">
        <f aca="false">MAX((BJ345*BK345),BK345)</f>
        <v>2.26151966918453</v>
      </c>
    </row>
    <row r="346" customFormat="false" ht="12" hidden="false" customHeight="true" outlineLevel="0" collapsed="false">
      <c r="A346" s="25" t="n">
        <f aca="false">EDATE(A345,1)</f>
        <v>47178</v>
      </c>
      <c r="B346" s="114" t="n">
        <f aca="false">'EO9904.1 floor'!B346</f>
        <v>0</v>
      </c>
      <c r="C346" s="110"/>
      <c r="D346" s="97" t="n">
        <f aca="false">B346+C346</f>
        <v>0</v>
      </c>
      <c r="E346" s="86" t="n">
        <f aca="false">IF(Z346=0,0,IF(AND(Z346=1,$H$3=1),D346*U346,IF($H$3=2,D346,"N/A")))</f>
        <v>0</v>
      </c>
      <c r="F346" s="86" t="n">
        <f aca="false">E346*Y346</f>
        <v>0</v>
      </c>
      <c r="G346" s="98" t="str">
        <f aca="false">VLOOKUP($A346,[1]!Table,MATCH(G$4,[1]!Curves,0))</f>
        <v/>
      </c>
      <c r="H346" s="115" t="str">
        <f aca="false">G346</f>
        <v/>
      </c>
      <c r="I346" s="116" t="n">
        <f aca="false">BL346</f>
        <v>2.13524532991486</v>
      </c>
      <c r="J346" s="98" t="str">
        <f aca="false">VLOOKUP($A346,[1]!Table,MATCH(J$4,[1]!Curves,0))</f>
        <v/>
      </c>
      <c r="K346" s="115" t="str">
        <f aca="false">J346</f>
        <v/>
      </c>
      <c r="L346" s="103" t="n">
        <f aca="false">L345</f>
        <v>0</v>
      </c>
      <c r="M346" s="98" t="str">
        <f aca="false">VLOOKUP($A346,[1]!Table,MATCH(M$4,[1]!Curves,0))</f>
        <v/>
      </c>
      <c r="N346" s="115" t="str">
        <f aca="false">M346</f>
        <v/>
      </c>
      <c r="O346" s="103" t="n">
        <f aca="false">O345</f>
        <v>0</v>
      </c>
      <c r="P346" s="102"/>
      <c r="Q346" s="103" t="e">
        <f aca="false">M346+J346+G346</f>
        <v>#VALUE!</v>
      </c>
      <c r="R346" s="103" t="e">
        <f aca="false">N346+K346+H346</f>
        <v>#VALUE!</v>
      </c>
      <c r="S346" s="103" t="n">
        <f aca="false">O346+L346+I346</f>
        <v>2.13524532991486</v>
      </c>
      <c r="T346" s="102"/>
      <c r="U346" s="37" t="n">
        <f aca="false">A347-A346</f>
        <v>31</v>
      </c>
      <c r="V346" s="104" t="n">
        <f aca="false">CHOOSE(F$3,A347+24,A346)</f>
        <v>47178</v>
      </c>
      <c r="W346" s="37" t="n">
        <f aca="false">V346-C$3</f>
        <v>10248</v>
      </c>
      <c r="X346" s="105" t="n">
        <f aca="false">VLOOKUP($A346,[1]!Table,MATCH(X$4,[1]!Curves,0))</f>
        <v>0.064226934671089</v>
      </c>
      <c r="Y346" s="106" t="n">
        <f aca="false">1/(1+CHOOSE(F$3,(X347+($K$3/10000))/2,(X346+($K$3/10000))/2))^(2*W346/365.25)</f>
        <v>0.16970106606126</v>
      </c>
      <c r="Z346" s="37" t="n">
        <f aca="false">IF(AND(mthbeg&lt;=A346,mthend&gt;=A346),1,0)</f>
        <v>0</v>
      </c>
      <c r="AA346" s="37" t="n">
        <f aca="false">U346*Z346</f>
        <v>0</v>
      </c>
      <c r="AC346" s="90" t="e">
        <f aca="false">F346*G346</f>
        <v>#VALUE!</v>
      </c>
      <c r="AD346" s="90" t="e">
        <f aca="false">$F346*H346</f>
        <v>#VALUE!</v>
      </c>
      <c r="AE346" s="90" t="n">
        <f aca="false">$F346*I346</f>
        <v>0</v>
      </c>
      <c r="AF346" s="90" t="e">
        <f aca="false">$F346*J346</f>
        <v>#VALUE!</v>
      </c>
      <c r="AG346" s="90" t="e">
        <f aca="false">$F346*K346</f>
        <v>#VALUE!</v>
      </c>
      <c r="AH346" s="90" t="n">
        <f aca="false">$F346*L346</f>
        <v>0</v>
      </c>
      <c r="AI346" s="90" t="e">
        <f aca="false">$F346*M346</f>
        <v>#VALUE!</v>
      </c>
      <c r="AJ346" s="90" t="e">
        <f aca="false">$F346*N346</f>
        <v>#VALUE!</v>
      </c>
      <c r="AK346" s="90" t="n">
        <f aca="false">F346*O346</f>
        <v>0</v>
      </c>
      <c r="AL346" s="94"/>
      <c r="AM346" s="90" t="e">
        <f aca="false">-CHOOSE($G$3,AC346-AE346,AE346-AC346)</f>
        <v>#VALUE!</v>
      </c>
      <c r="AN346" s="90" t="e">
        <f aca="false">-CHOOSE($G$3,AF346-AH346,AH346-AF346)</f>
        <v>#VALUE!</v>
      </c>
      <c r="AO346" s="90" t="e">
        <f aca="false">-CHOOSE($G$3,AI346-AL346,AK346-AI346)</f>
        <v>#VALUE!</v>
      </c>
      <c r="AP346" s="107" t="e">
        <f aca="false">SUM(AM346:AO346)</f>
        <v>#VALUE!</v>
      </c>
      <c r="AR346" s="90" t="e">
        <f aca="false">-CHOOSE($G$3,AD346-AC346,AC346-AD346)</f>
        <v>#VALUE!</v>
      </c>
      <c r="AS346" s="90" t="e">
        <f aca="false">-CHOOSE($G$3,AG346-AF346,AF346-AG346)</f>
        <v>#VALUE!</v>
      </c>
      <c r="AT346" s="90" t="e">
        <f aca="false">-CHOOSE($G$3,AJ346-AI346,AI346-AJ346:AJ347)</f>
        <v>#VALUE!</v>
      </c>
      <c r="AU346" s="107" t="e">
        <f aca="false">AR346+AS346+AT346</f>
        <v>#VALUE!</v>
      </c>
      <c r="AV346" s="107"/>
      <c r="AW346" s="91" t="e">
        <f aca="false">AU346+AP346</f>
        <v>#VALUE!</v>
      </c>
      <c r="AY346" s="91" t="n">
        <f aca="false">AK346+AH346+AE346</f>
        <v>0</v>
      </c>
      <c r="AZ346" s="113"/>
      <c r="BA346" s="118" t="e">
        <f aca="false">'EO9904.1'!AW346</f>
        <v>#VALUE!</v>
      </c>
      <c r="BB346" s="118" t="e">
        <f aca="false">AW346-BA346</f>
        <v>#VALUE!</v>
      </c>
      <c r="BC346" s="108"/>
      <c r="BD346" s="138" t="n">
        <f aca="false">A346</f>
        <v>47178</v>
      </c>
      <c r="BE346" s="119" t="n">
        <f aca="false">MONTH(BD346)</f>
        <v>3</v>
      </c>
      <c r="BF346" s="139" t="n">
        <f aca="false">VLOOKUP($BE$10:$BE$369,$BS$7:$BU$18,2)</f>
        <v>669.6575</v>
      </c>
      <c r="BG346" s="140" t="n">
        <f aca="false">VLOOKUP($BE$10:$BE$369,$BS$7:$BU$18,3)</f>
        <v>9290.03</v>
      </c>
      <c r="BH346" s="141" t="n">
        <f aca="false">BF346/BG346</f>
        <v>0.0720834593645015</v>
      </c>
      <c r="BI346" s="36" t="n">
        <f aca="false">BI334</f>
        <v>0.0714</v>
      </c>
      <c r="BJ346" s="36" t="n">
        <f aca="false">BH346/BI346</f>
        <v>1.00957226000702</v>
      </c>
      <c r="BK346" s="31" t="n">
        <v>2.115</v>
      </c>
      <c r="BL346" s="142" t="n">
        <f aca="false">MAX((BJ346*BK346),BK346)</f>
        <v>2.13524532991486</v>
      </c>
    </row>
    <row r="347" customFormat="false" ht="12" hidden="false" customHeight="true" outlineLevel="0" collapsed="false">
      <c r="A347" s="25" t="n">
        <f aca="false">EDATE(A346,1)</f>
        <v>47209</v>
      </c>
      <c r="B347" s="114" t="n">
        <f aca="false">'EO9904.1 floor'!B347</f>
        <v>0</v>
      </c>
      <c r="C347" s="110"/>
      <c r="D347" s="97" t="n">
        <f aca="false">B347+C347</f>
        <v>0</v>
      </c>
      <c r="E347" s="86" t="n">
        <f aca="false">IF(Z347=0,0,IF(AND(Z347=1,$H$3=1),D347*U347,IF($H$3=2,D347,"N/A")))</f>
        <v>0</v>
      </c>
      <c r="F347" s="86" t="n">
        <f aca="false">E347*Y347</f>
        <v>0</v>
      </c>
      <c r="G347" s="98" t="str">
        <f aca="false">VLOOKUP($A347,[1]!Table,MATCH(G$4,[1]!Curves,0))</f>
        <v/>
      </c>
      <c r="H347" s="115" t="str">
        <f aca="false">G347</f>
        <v/>
      </c>
      <c r="I347" s="116" t="n">
        <f aca="false">BL347</f>
        <v>2.115</v>
      </c>
      <c r="J347" s="98" t="str">
        <f aca="false">VLOOKUP($A347,[1]!Table,MATCH(J$4,[1]!Curves,0))</f>
        <v/>
      </c>
      <c r="K347" s="115" t="str">
        <f aca="false">J347</f>
        <v/>
      </c>
      <c r="L347" s="103" t="n">
        <f aca="false">L346</f>
        <v>0</v>
      </c>
      <c r="M347" s="98" t="str">
        <f aca="false">VLOOKUP($A347,[1]!Table,MATCH(M$4,[1]!Curves,0))</f>
        <v/>
      </c>
      <c r="N347" s="115" t="str">
        <f aca="false">M347</f>
        <v/>
      </c>
      <c r="O347" s="103" t="n">
        <f aca="false">O346</f>
        <v>0</v>
      </c>
      <c r="P347" s="102"/>
      <c r="Q347" s="103" t="e">
        <f aca="false">M347+J347+G347</f>
        <v>#VALUE!</v>
      </c>
      <c r="R347" s="103" t="e">
        <f aca="false">N347+K347+H347</f>
        <v>#VALUE!</v>
      </c>
      <c r="S347" s="103" t="n">
        <f aca="false">O347+L347+I347</f>
        <v>2.115</v>
      </c>
      <c r="T347" s="102"/>
      <c r="U347" s="37" t="n">
        <f aca="false">A348-A347</f>
        <v>30</v>
      </c>
      <c r="V347" s="104" t="n">
        <f aca="false">CHOOSE(F$3,A348+24,A347)</f>
        <v>47209</v>
      </c>
      <c r="W347" s="37" t="n">
        <f aca="false">V347-C$3</f>
        <v>10279</v>
      </c>
      <c r="X347" s="105" t="n">
        <f aca="false">VLOOKUP($A347,[1]!Table,MATCH(X$4,[1]!Curves,0))</f>
        <v>0.064225680868384</v>
      </c>
      <c r="Y347" s="106" t="n">
        <f aca="false">1/(1+CHOOSE(F$3,(X348+($K$3/10000))/2,(X347+($K$3/10000))/2))^(2*W347/365.25)</f>
        <v>0.168798750958106</v>
      </c>
      <c r="Z347" s="37" t="n">
        <f aca="false">IF(AND(mthbeg&lt;=A347,mthend&gt;=A347),1,0)</f>
        <v>0</v>
      </c>
      <c r="AA347" s="37" t="n">
        <f aca="false">U347*Z347</f>
        <v>0</v>
      </c>
      <c r="AC347" s="90" t="e">
        <f aca="false">F347*G347</f>
        <v>#VALUE!</v>
      </c>
      <c r="AD347" s="90" t="e">
        <f aca="false">$F347*H347</f>
        <v>#VALUE!</v>
      </c>
      <c r="AE347" s="90" t="n">
        <f aca="false">$F347*I347</f>
        <v>0</v>
      </c>
      <c r="AF347" s="90" t="e">
        <f aca="false">$F347*J347</f>
        <v>#VALUE!</v>
      </c>
      <c r="AG347" s="90" t="e">
        <f aca="false">$F347*K347</f>
        <v>#VALUE!</v>
      </c>
      <c r="AH347" s="90" t="n">
        <f aca="false">$F347*L347</f>
        <v>0</v>
      </c>
      <c r="AI347" s="90" t="e">
        <f aca="false">$F347*M347</f>
        <v>#VALUE!</v>
      </c>
      <c r="AJ347" s="90" t="e">
        <f aca="false">$F347*N347</f>
        <v>#VALUE!</v>
      </c>
      <c r="AK347" s="90" t="n">
        <f aca="false">F347*O347</f>
        <v>0</v>
      </c>
      <c r="AL347" s="94"/>
      <c r="AM347" s="90" t="e">
        <f aca="false">-CHOOSE($G$3,AC347-AE347,AE347-AC347)</f>
        <v>#VALUE!</v>
      </c>
      <c r="AN347" s="90" t="e">
        <f aca="false">-CHOOSE($G$3,AF347-AH347,AH347-AF347)</f>
        <v>#VALUE!</v>
      </c>
      <c r="AO347" s="90" t="e">
        <f aca="false">-CHOOSE($G$3,AI347-AL347,AK347-AI347)</f>
        <v>#VALUE!</v>
      </c>
      <c r="AP347" s="107" t="e">
        <f aca="false">SUM(AM347:AO347)</f>
        <v>#VALUE!</v>
      </c>
      <c r="AR347" s="90" t="e">
        <f aca="false">-CHOOSE($G$3,AD347-AC347,AC347-AD347)</f>
        <v>#VALUE!</v>
      </c>
      <c r="AS347" s="90" t="e">
        <f aca="false">-CHOOSE($G$3,AG347-AF347,AF347-AG347)</f>
        <v>#VALUE!</v>
      </c>
      <c r="AT347" s="90" t="e">
        <f aca="false">-CHOOSE($G$3,AJ347-AI347,AI347-AJ347:AJ348)</f>
        <v>#VALUE!</v>
      </c>
      <c r="AU347" s="107" t="e">
        <f aca="false">AR347+AS347+AT347</f>
        <v>#VALUE!</v>
      </c>
      <c r="AV347" s="107"/>
      <c r="AW347" s="91" t="e">
        <f aca="false">AU347+AP347</f>
        <v>#VALUE!</v>
      </c>
      <c r="AY347" s="91" t="n">
        <f aca="false">AK347+AH347+AE347</f>
        <v>0</v>
      </c>
      <c r="AZ347" s="113"/>
      <c r="BA347" s="118" t="e">
        <f aca="false">'EO9904.1'!AW347</f>
        <v>#VALUE!</v>
      </c>
      <c r="BB347" s="118" t="e">
        <f aca="false">AW347-BA347</f>
        <v>#VALUE!</v>
      </c>
      <c r="BC347" s="108"/>
      <c r="BD347" s="138" t="n">
        <f aca="false">A347</f>
        <v>47209</v>
      </c>
      <c r="BE347" s="119" t="n">
        <f aca="false">MONTH(BD347)</f>
        <v>4</v>
      </c>
      <c r="BF347" s="139" t="n">
        <f aca="false">VLOOKUP($BE$10:$BE$369,$BS$7:$BU$18,2)</f>
        <v>631.2795</v>
      </c>
      <c r="BG347" s="140" t="n">
        <f aca="false">VLOOKUP($BE$10:$BE$369,$BS$7:$BU$18,3)</f>
        <v>8727.106</v>
      </c>
      <c r="BH347" s="141" t="n">
        <f aca="false">BF347/BG347</f>
        <v>0.0723354912842814</v>
      </c>
      <c r="BI347" s="36" t="n">
        <f aca="false">BI335</f>
        <v>0.0749</v>
      </c>
      <c r="BJ347" s="36" t="n">
        <f aca="false">BH347/BI347</f>
        <v>0.965760898321514</v>
      </c>
      <c r="BK347" s="31" t="n">
        <v>2.115</v>
      </c>
      <c r="BL347" s="142" t="n">
        <f aca="false">MAX((BJ347*BK347),BK347)</f>
        <v>2.115</v>
      </c>
    </row>
    <row r="348" customFormat="false" ht="12" hidden="false" customHeight="true" outlineLevel="0" collapsed="false">
      <c r="A348" s="25" t="n">
        <f aca="false">EDATE(A347,1)</f>
        <v>47239</v>
      </c>
      <c r="B348" s="114" t="n">
        <f aca="false">'EO9904.1 floor'!B348</f>
        <v>0</v>
      </c>
      <c r="C348" s="110"/>
      <c r="D348" s="97" t="n">
        <f aca="false">B348+C348</f>
        <v>0</v>
      </c>
      <c r="E348" s="86" t="n">
        <f aca="false">IF(Z348=0,0,IF(AND(Z348=1,$H$3=1),D348*U348,IF($H$3=2,D348,"N/A")))</f>
        <v>0</v>
      </c>
      <c r="F348" s="86" t="n">
        <f aca="false">E348*Y348</f>
        <v>0</v>
      </c>
      <c r="G348" s="98" t="str">
        <f aca="false">VLOOKUP($A348,[1]!Table,MATCH(G$4,[1]!Curves,0))</f>
        <v/>
      </c>
      <c r="H348" s="115" t="str">
        <f aca="false">G348</f>
        <v/>
      </c>
      <c r="I348" s="116" t="n">
        <f aca="false">BL348</f>
        <v>2.15930673749763</v>
      </c>
      <c r="J348" s="98" t="str">
        <f aca="false">VLOOKUP($A348,[1]!Table,MATCH(J$4,[1]!Curves,0))</f>
        <v/>
      </c>
      <c r="K348" s="115" t="str">
        <f aca="false">J348</f>
        <v/>
      </c>
      <c r="L348" s="103" t="n">
        <f aca="false">L347</f>
        <v>0</v>
      </c>
      <c r="M348" s="98" t="str">
        <f aca="false">VLOOKUP($A348,[1]!Table,MATCH(M$4,[1]!Curves,0))</f>
        <v/>
      </c>
      <c r="N348" s="115" t="str">
        <f aca="false">M348</f>
        <v/>
      </c>
      <c r="O348" s="103" t="n">
        <f aca="false">O347</f>
        <v>0</v>
      </c>
      <c r="P348" s="102"/>
      <c r="Q348" s="103" t="e">
        <f aca="false">M348+J348+G348</f>
        <v>#VALUE!</v>
      </c>
      <c r="R348" s="103" t="e">
        <f aca="false">N348+K348+H348</f>
        <v>#VALUE!</v>
      </c>
      <c r="S348" s="103" t="n">
        <f aca="false">O348+L348+I348</f>
        <v>2.15930673749763</v>
      </c>
      <c r="T348" s="102"/>
      <c r="U348" s="37" t="n">
        <f aca="false">A349-A348</f>
        <v>31</v>
      </c>
      <c r="V348" s="104" t="n">
        <f aca="false">CHOOSE(F$3,A349+24,A348)</f>
        <v>47239</v>
      </c>
      <c r="W348" s="37" t="n">
        <f aca="false">V348-C$3</f>
        <v>10309</v>
      </c>
      <c r="X348" s="105" t="n">
        <f aca="false">VLOOKUP($A348,[1]!Table,MATCH(X$4,[1]!Curves,0))</f>
        <v>0.064224467510928</v>
      </c>
      <c r="Y348" s="106" t="n">
        <f aca="false">1/(1+CHOOSE(F$3,(X349+($K$3/10000))/2,(X348+($K$3/10000))/2))^(2*W348/365.25)</f>
        <v>0.167930144066183</v>
      </c>
      <c r="Z348" s="37" t="n">
        <f aca="false">IF(AND(mthbeg&lt;=A348,mthend&gt;=A348),1,0)</f>
        <v>0</v>
      </c>
      <c r="AA348" s="37" t="n">
        <f aca="false">U348*Z348</f>
        <v>0</v>
      </c>
      <c r="AC348" s="90" t="e">
        <f aca="false">F348*G348</f>
        <v>#VALUE!</v>
      </c>
      <c r="AD348" s="90" t="e">
        <f aca="false">$F348*H348</f>
        <v>#VALUE!</v>
      </c>
      <c r="AE348" s="90" t="n">
        <f aca="false">$F348*I348</f>
        <v>0</v>
      </c>
      <c r="AF348" s="90" t="e">
        <f aca="false">$F348*J348</f>
        <v>#VALUE!</v>
      </c>
      <c r="AG348" s="90" t="e">
        <f aca="false">$F348*K348</f>
        <v>#VALUE!</v>
      </c>
      <c r="AH348" s="90" t="n">
        <f aca="false">$F348*L348</f>
        <v>0</v>
      </c>
      <c r="AI348" s="90" t="e">
        <f aca="false">$F348*M348</f>
        <v>#VALUE!</v>
      </c>
      <c r="AJ348" s="90" t="e">
        <f aca="false">$F348*N348</f>
        <v>#VALUE!</v>
      </c>
      <c r="AK348" s="90" t="n">
        <f aca="false">F348*O348</f>
        <v>0</v>
      </c>
      <c r="AL348" s="94"/>
      <c r="AM348" s="90" t="e">
        <f aca="false">-CHOOSE($G$3,AC348-AE348,AE348-AC348)</f>
        <v>#VALUE!</v>
      </c>
      <c r="AN348" s="90" t="e">
        <f aca="false">-CHOOSE($G$3,AF348-AH348,AH348-AF348)</f>
        <v>#VALUE!</v>
      </c>
      <c r="AO348" s="90" t="e">
        <f aca="false">-CHOOSE($G$3,AI348-AL348,AK348-AI348)</f>
        <v>#VALUE!</v>
      </c>
      <c r="AP348" s="107" t="e">
        <f aca="false">SUM(AM348:AO348)</f>
        <v>#VALUE!</v>
      </c>
      <c r="AR348" s="90" t="e">
        <f aca="false">-CHOOSE($G$3,AD348-AC348,AC348-AD348)</f>
        <v>#VALUE!</v>
      </c>
      <c r="AS348" s="90" t="e">
        <f aca="false">-CHOOSE($G$3,AG348-AF348,AF348-AG348)</f>
        <v>#VALUE!</v>
      </c>
      <c r="AT348" s="90" t="e">
        <f aca="false">-CHOOSE($G$3,AJ348-AI348,AI348-AJ348:AJ349)</f>
        <v>#VALUE!</v>
      </c>
      <c r="AU348" s="107" t="e">
        <f aca="false">AR348+AS348+AT348</f>
        <v>#VALUE!</v>
      </c>
      <c r="AV348" s="107"/>
      <c r="AW348" s="91" t="e">
        <f aca="false">AU348+AP348</f>
        <v>#VALUE!</v>
      </c>
      <c r="AY348" s="91" t="n">
        <f aca="false">AK348+AH348+AE348</f>
        <v>0</v>
      </c>
      <c r="AZ348" s="113"/>
      <c r="BA348" s="118" t="e">
        <f aca="false">'EO9904.1'!AW348</f>
        <v>#VALUE!</v>
      </c>
      <c r="BB348" s="118" t="e">
        <f aca="false">AW348-BA348</f>
        <v>#VALUE!</v>
      </c>
      <c r="BC348" s="108"/>
      <c r="BD348" s="138" t="n">
        <f aca="false">A348</f>
        <v>47239</v>
      </c>
      <c r="BE348" s="119" t="n">
        <f aca="false">MONTH(BD348)</f>
        <v>5</v>
      </c>
      <c r="BF348" s="139" t="n">
        <f aca="false">VLOOKUP($BE$10:$BE$369,$BS$7:$BU$18,2)</f>
        <v>662.9805</v>
      </c>
      <c r="BG348" s="140" t="n">
        <f aca="false">VLOOKUP($BE$10:$BE$369,$BS$7:$BU$18,3)</f>
        <v>9044.2455</v>
      </c>
      <c r="BH348" s="141" t="n">
        <f aca="false">BF348/BG348</f>
        <v>0.0733041247055932</v>
      </c>
      <c r="BI348" s="36" t="n">
        <f aca="false">BI336</f>
        <v>0.0718</v>
      </c>
      <c r="BJ348" s="36" t="n">
        <f aca="false">BH348/BI348</f>
        <v>1.02094881205562</v>
      </c>
      <c r="BK348" s="31" t="n">
        <v>2.115</v>
      </c>
      <c r="BL348" s="142" t="n">
        <f aca="false">MAX((BJ348*BK348),BK348)</f>
        <v>2.15930673749763</v>
      </c>
    </row>
    <row r="349" customFormat="false" ht="12" hidden="false" customHeight="true" outlineLevel="0" collapsed="false">
      <c r="A349" s="25" t="n">
        <f aca="false">EDATE(A348,1)</f>
        <v>47270</v>
      </c>
      <c r="B349" s="114" t="n">
        <f aca="false">'EO9904.1 floor'!B349</f>
        <v>0</v>
      </c>
      <c r="C349" s="110"/>
      <c r="D349" s="97" t="n">
        <f aca="false">B349+C349</f>
        <v>0</v>
      </c>
      <c r="E349" s="86" t="n">
        <f aca="false">IF(Z349=0,0,IF(AND(Z349=1,$H$3=1),D349*U349,IF($H$3=2,D349,"N/A")))</f>
        <v>0</v>
      </c>
      <c r="F349" s="86" t="n">
        <f aca="false">E349*Y349</f>
        <v>0</v>
      </c>
      <c r="G349" s="98" t="str">
        <f aca="false">VLOOKUP($A349,[1]!Table,MATCH(G$4,[1]!Curves,0))</f>
        <v/>
      </c>
      <c r="H349" s="115" t="str">
        <f aca="false">G349</f>
        <v/>
      </c>
      <c r="I349" s="116" t="n">
        <f aca="false">BL349</f>
        <v>2.88438521922935</v>
      </c>
      <c r="J349" s="98" t="str">
        <f aca="false">VLOOKUP($A349,[1]!Table,MATCH(J$4,[1]!Curves,0))</f>
        <v/>
      </c>
      <c r="K349" s="115" t="str">
        <f aca="false">J349</f>
        <v/>
      </c>
      <c r="L349" s="103" t="n">
        <f aca="false">L348</f>
        <v>0</v>
      </c>
      <c r="M349" s="98" t="str">
        <f aca="false">VLOOKUP($A349,[1]!Table,MATCH(M$4,[1]!Curves,0))</f>
        <v/>
      </c>
      <c r="N349" s="115" t="str">
        <f aca="false">M349</f>
        <v/>
      </c>
      <c r="O349" s="103" t="n">
        <f aca="false">O348</f>
        <v>0</v>
      </c>
      <c r="P349" s="102"/>
      <c r="Q349" s="103" t="e">
        <f aca="false">M349+J349+G349</f>
        <v>#VALUE!</v>
      </c>
      <c r="R349" s="103" t="e">
        <f aca="false">N349+K349+H349</f>
        <v>#VALUE!</v>
      </c>
      <c r="S349" s="103" t="n">
        <f aca="false">O349+L349+I349</f>
        <v>2.88438521922935</v>
      </c>
      <c r="T349" s="102"/>
      <c r="U349" s="37" t="n">
        <f aca="false">A350-A349</f>
        <v>30</v>
      </c>
      <c r="V349" s="104" t="n">
        <f aca="false">CHOOSE(F$3,A350+24,A349)</f>
        <v>47270</v>
      </c>
      <c r="W349" s="37" t="n">
        <f aca="false">V349-C$3</f>
        <v>10340</v>
      </c>
      <c r="X349" s="105" t="n">
        <f aca="false">VLOOKUP($A349,[1]!Table,MATCH(X$4,[1]!Curves,0))</f>
        <v>0.064223213708224</v>
      </c>
      <c r="Y349" s="106" t="n">
        <f aca="false">1/(1+CHOOSE(F$3,(X350+($K$3/10000))/2,(X349+($K$3/10000))/2))^(2*W349/365.25)</f>
        <v>0.167037312891226</v>
      </c>
      <c r="Z349" s="37" t="n">
        <f aca="false">IF(AND(mthbeg&lt;=A349,mthend&gt;=A349),1,0)</f>
        <v>0</v>
      </c>
      <c r="AA349" s="37" t="n">
        <f aca="false">U349*Z349</f>
        <v>0</v>
      </c>
      <c r="AC349" s="90" t="e">
        <f aca="false">F349*G349</f>
        <v>#VALUE!</v>
      </c>
      <c r="AD349" s="90" t="e">
        <f aca="false">$F349*H349</f>
        <v>#VALUE!</v>
      </c>
      <c r="AE349" s="90" t="n">
        <f aca="false">$F349*I349</f>
        <v>0</v>
      </c>
      <c r="AF349" s="90" t="e">
        <f aca="false">$F349*J349</f>
        <v>#VALUE!</v>
      </c>
      <c r="AG349" s="90" t="e">
        <f aca="false">$F349*K349</f>
        <v>#VALUE!</v>
      </c>
      <c r="AH349" s="90" t="n">
        <f aca="false">$F349*L349</f>
        <v>0</v>
      </c>
      <c r="AI349" s="90" t="e">
        <f aca="false">$F349*M349</f>
        <v>#VALUE!</v>
      </c>
      <c r="AJ349" s="90" t="e">
        <f aca="false">$F349*N349</f>
        <v>#VALUE!</v>
      </c>
      <c r="AK349" s="90" t="n">
        <f aca="false">F349*O349</f>
        <v>0</v>
      </c>
      <c r="AL349" s="94"/>
      <c r="AM349" s="90" t="e">
        <f aca="false">-CHOOSE($G$3,AC349-AE349,AE349-AC349)</f>
        <v>#VALUE!</v>
      </c>
      <c r="AN349" s="90" t="e">
        <f aca="false">-CHOOSE($G$3,AF349-AH349,AH349-AF349)</f>
        <v>#VALUE!</v>
      </c>
      <c r="AO349" s="90" t="e">
        <f aca="false">-CHOOSE($G$3,AI349-AL349,AK349-AI349)</f>
        <v>#VALUE!</v>
      </c>
      <c r="AP349" s="107" t="e">
        <f aca="false">SUM(AM349:AO349)</f>
        <v>#VALUE!</v>
      </c>
      <c r="AR349" s="90" t="e">
        <f aca="false">-CHOOSE($G$3,AD349-AC349,AC349-AD349)</f>
        <v>#VALUE!</v>
      </c>
      <c r="AS349" s="90" t="e">
        <f aca="false">-CHOOSE($G$3,AG349-AF349,AF349-AG349)</f>
        <v>#VALUE!</v>
      </c>
      <c r="AT349" s="90" t="e">
        <f aca="false">-CHOOSE($G$3,AJ349-AI349,AI349-AJ349:AJ350)</f>
        <v>#VALUE!</v>
      </c>
      <c r="AU349" s="107" t="e">
        <f aca="false">AR349+AS349+AT349</f>
        <v>#VALUE!</v>
      </c>
      <c r="AV349" s="107"/>
      <c r="AW349" s="91" t="e">
        <f aca="false">AU349+AP349</f>
        <v>#VALUE!</v>
      </c>
      <c r="AY349" s="91" t="n">
        <f aca="false">AK349+AH349+AE349</f>
        <v>0</v>
      </c>
      <c r="AZ349" s="113"/>
      <c r="BA349" s="118" t="e">
        <f aca="false">'EO9904.1'!AW349</f>
        <v>#VALUE!</v>
      </c>
      <c r="BB349" s="118" t="e">
        <f aca="false">AW349-BA349</f>
        <v>#VALUE!</v>
      </c>
      <c r="BC349" s="108"/>
      <c r="BD349" s="138" t="n">
        <f aca="false">A349</f>
        <v>47270</v>
      </c>
      <c r="BE349" s="119" t="n">
        <f aca="false">MONTH(BD349)</f>
        <v>6</v>
      </c>
      <c r="BF349" s="139" t="n">
        <f aca="false">VLOOKUP($BE$10:$BE$369,$BS$7:$BU$18,2)</f>
        <v>1052.6425</v>
      </c>
      <c r="BG349" s="140" t="n">
        <f aca="false">VLOOKUP($BE$10:$BE$369,$BS$7:$BU$18,3)</f>
        <v>10765.1195</v>
      </c>
      <c r="BH349" s="141" t="n">
        <f aca="false">BF349/BG349</f>
        <v>0.097782704595151</v>
      </c>
      <c r="BI349" s="36" t="n">
        <f aca="false">BI337</f>
        <v>0.0717</v>
      </c>
      <c r="BJ349" s="36" t="n">
        <f aca="false">BH349/BI349</f>
        <v>1.36377551736612</v>
      </c>
      <c r="BK349" s="31" t="n">
        <v>2.115</v>
      </c>
      <c r="BL349" s="142" t="n">
        <f aca="false">MAX((BJ349*BK349),BK349)</f>
        <v>2.88438521922935</v>
      </c>
    </row>
    <row r="350" customFormat="false" ht="12" hidden="false" customHeight="true" outlineLevel="0" collapsed="false">
      <c r="A350" s="25" t="n">
        <f aca="false">EDATE(A349,1)</f>
        <v>47300</v>
      </c>
      <c r="B350" s="114" t="n">
        <f aca="false">'EO9904.1 floor'!B350</f>
        <v>0</v>
      </c>
      <c r="C350" s="110"/>
      <c r="D350" s="97" t="n">
        <f aca="false">B350+C350</f>
        <v>0</v>
      </c>
      <c r="E350" s="86" t="n">
        <f aca="false">IF(Z350=0,0,IF(AND(Z350=1,$H$3=1),D350*U350,IF($H$3=2,D350,"N/A")))</f>
        <v>0</v>
      </c>
      <c r="F350" s="86" t="n">
        <f aca="false">E350*Y350</f>
        <v>0</v>
      </c>
      <c r="G350" s="98" t="str">
        <f aca="false">VLOOKUP($A350,[1]!Table,MATCH(G$4,[1]!Curves,0))</f>
        <v/>
      </c>
      <c r="H350" s="115" t="str">
        <f aca="false">G350</f>
        <v/>
      </c>
      <c r="I350" s="116" t="n">
        <f aca="false">BL350</f>
        <v>2.115</v>
      </c>
      <c r="J350" s="98" t="str">
        <f aca="false">VLOOKUP($A350,[1]!Table,MATCH(J$4,[1]!Curves,0))</f>
        <v/>
      </c>
      <c r="K350" s="115" t="str">
        <f aca="false">J350</f>
        <v/>
      </c>
      <c r="L350" s="103" t="n">
        <f aca="false">L349</f>
        <v>0</v>
      </c>
      <c r="M350" s="98" t="str">
        <f aca="false">VLOOKUP($A350,[1]!Table,MATCH(M$4,[1]!Curves,0))</f>
        <v/>
      </c>
      <c r="N350" s="115" t="str">
        <f aca="false">M350</f>
        <v/>
      </c>
      <c r="O350" s="103" t="n">
        <f aca="false">O349</f>
        <v>0</v>
      </c>
      <c r="P350" s="102"/>
      <c r="Q350" s="103" t="e">
        <f aca="false">M350+J350+G350</f>
        <v>#VALUE!</v>
      </c>
      <c r="R350" s="103" t="e">
        <f aca="false">N350+K350+H350</f>
        <v>#VALUE!</v>
      </c>
      <c r="S350" s="103" t="n">
        <f aca="false">O350+L350+I350</f>
        <v>2.115</v>
      </c>
      <c r="T350" s="102"/>
      <c r="U350" s="37" t="n">
        <f aca="false">A351-A350</f>
        <v>31</v>
      </c>
      <c r="V350" s="104" t="n">
        <f aca="false">CHOOSE(F$3,A351+24,A350)</f>
        <v>47300</v>
      </c>
      <c r="W350" s="37" t="n">
        <f aca="false">V350-C$3</f>
        <v>10370</v>
      </c>
      <c r="X350" s="105" t="n">
        <f aca="false">VLOOKUP($A350,[1]!Table,MATCH(X$4,[1]!Curves,0))</f>
        <v>0.064222000350769</v>
      </c>
      <c r="Y350" s="106" t="n">
        <f aca="false">1/(1+CHOOSE(F$3,(X351+($K$3/10000))/2,(X350+($K$3/10000))/2))^(2*W350/365.25)</f>
        <v>0.166177835291305</v>
      </c>
      <c r="Z350" s="37" t="n">
        <f aca="false">IF(AND(mthbeg&lt;=A350,mthend&gt;=A350),1,0)</f>
        <v>0</v>
      </c>
      <c r="AA350" s="37" t="n">
        <f aca="false">U350*Z350</f>
        <v>0</v>
      </c>
      <c r="AC350" s="90" t="e">
        <f aca="false">F350*G350</f>
        <v>#VALUE!</v>
      </c>
      <c r="AD350" s="90" t="e">
        <f aca="false">$F350*H350</f>
        <v>#VALUE!</v>
      </c>
      <c r="AE350" s="90" t="n">
        <f aca="false">$F350*I350</f>
        <v>0</v>
      </c>
      <c r="AF350" s="90" t="e">
        <f aca="false">$F350*J350</f>
        <v>#VALUE!</v>
      </c>
      <c r="AG350" s="90" t="e">
        <f aca="false">$F350*K350</f>
        <v>#VALUE!</v>
      </c>
      <c r="AH350" s="90" t="n">
        <f aca="false">$F350*L350</f>
        <v>0</v>
      </c>
      <c r="AI350" s="90" t="e">
        <f aca="false">$F350*M350</f>
        <v>#VALUE!</v>
      </c>
      <c r="AJ350" s="90" t="e">
        <f aca="false">$F350*N350</f>
        <v>#VALUE!</v>
      </c>
      <c r="AK350" s="90" t="n">
        <f aca="false">F350*O350</f>
        <v>0</v>
      </c>
      <c r="AL350" s="94"/>
      <c r="AM350" s="90" t="e">
        <f aca="false">-CHOOSE($G$3,AC350-AE350,AE350-AC350)</f>
        <v>#VALUE!</v>
      </c>
      <c r="AN350" s="90" t="e">
        <f aca="false">-CHOOSE($G$3,AF350-AH350,AH350-AF350)</f>
        <v>#VALUE!</v>
      </c>
      <c r="AO350" s="90" t="e">
        <f aca="false">-CHOOSE($G$3,AI350-AL350,AK350-AI350)</f>
        <v>#VALUE!</v>
      </c>
      <c r="AP350" s="107" t="e">
        <f aca="false">SUM(AM350:AO350)</f>
        <v>#VALUE!</v>
      </c>
      <c r="AR350" s="90" t="e">
        <f aca="false">-CHOOSE($G$3,AD350-AC350,AC350-AD350)</f>
        <v>#VALUE!</v>
      </c>
      <c r="AS350" s="90" t="e">
        <f aca="false">-CHOOSE($G$3,AG350-AF350,AF350-AG350)</f>
        <v>#VALUE!</v>
      </c>
      <c r="AT350" s="90" t="e">
        <f aca="false">-CHOOSE($G$3,AJ350-AI350,AI350-AJ350:AJ351)</f>
        <v>#VALUE!</v>
      </c>
      <c r="AU350" s="107" t="e">
        <f aca="false">AR350+AS350+AT350</f>
        <v>#VALUE!</v>
      </c>
      <c r="AV350" s="107"/>
      <c r="AW350" s="91" t="e">
        <f aca="false">AU350+AP350</f>
        <v>#VALUE!</v>
      </c>
      <c r="AY350" s="91" t="n">
        <f aca="false">AK350+AH350+AE350</f>
        <v>0</v>
      </c>
      <c r="AZ350" s="113"/>
      <c r="BA350" s="118" t="e">
        <f aca="false">'EO9904.1'!AW350</f>
        <v>#VALUE!</v>
      </c>
      <c r="BB350" s="118" t="e">
        <f aca="false">AW350-BA350</f>
        <v>#VALUE!</v>
      </c>
      <c r="BC350" s="108"/>
      <c r="BD350" s="138" t="n">
        <f aca="false">A350</f>
        <v>47300</v>
      </c>
      <c r="BE350" s="119" t="n">
        <f aca="false">MONTH(BD350)</f>
        <v>7</v>
      </c>
      <c r="BF350" s="139" t="n">
        <f aca="false">VLOOKUP($BE$10:$BE$369,$BS$7:$BU$18,2)</f>
        <v>1079.384</v>
      </c>
      <c r="BG350" s="140" t="n">
        <f aca="false">VLOOKUP($BE$10:$BE$369,$BS$7:$BU$18,3)</f>
        <v>11147.0035</v>
      </c>
      <c r="BH350" s="141" t="n">
        <f aca="false">BF350/BG350</f>
        <v>0.0968317629038154</v>
      </c>
      <c r="BI350" s="36" t="n">
        <f aca="false">BI338</f>
        <v>0.0981</v>
      </c>
      <c r="BJ350" s="36" t="n">
        <f aca="false">BH350/BI350</f>
        <v>0.987071996980789</v>
      </c>
      <c r="BK350" s="31" t="n">
        <v>2.115</v>
      </c>
      <c r="BL350" s="142" t="n">
        <f aca="false">MAX((BJ350*BK350),BK350)</f>
        <v>2.115</v>
      </c>
    </row>
    <row r="351" customFormat="false" ht="12" hidden="false" customHeight="true" outlineLevel="0" collapsed="false">
      <c r="A351" s="25" t="n">
        <f aca="false">EDATE(A350,1)</f>
        <v>47331</v>
      </c>
      <c r="B351" s="114" t="n">
        <f aca="false">'EO9904.1 floor'!B351</f>
        <v>0</v>
      </c>
      <c r="C351" s="110"/>
      <c r="D351" s="97" t="n">
        <f aca="false">B351+C351</f>
        <v>0</v>
      </c>
      <c r="E351" s="86" t="n">
        <f aca="false">IF(Z351=0,0,IF(AND(Z351=1,$H$3=1),D351*U351,IF($H$3=2,D351,"N/A")))</f>
        <v>0</v>
      </c>
      <c r="F351" s="86" t="n">
        <f aca="false">E351*Y351</f>
        <v>0</v>
      </c>
      <c r="G351" s="98" t="str">
        <f aca="false">VLOOKUP($A351,[1]!Table,MATCH(G$4,[1]!Curves,0))</f>
        <v/>
      </c>
      <c r="H351" s="115" t="str">
        <f aca="false">G351</f>
        <v/>
      </c>
      <c r="I351" s="116" t="n">
        <f aca="false">BL351</f>
        <v>2.115</v>
      </c>
      <c r="J351" s="98" t="str">
        <f aca="false">VLOOKUP($A351,[1]!Table,MATCH(J$4,[1]!Curves,0))</f>
        <v/>
      </c>
      <c r="K351" s="115" t="str">
        <f aca="false">J351</f>
        <v/>
      </c>
      <c r="L351" s="103" t="n">
        <f aca="false">L350</f>
        <v>0</v>
      </c>
      <c r="M351" s="98" t="str">
        <f aca="false">VLOOKUP($A351,[1]!Table,MATCH(M$4,[1]!Curves,0))</f>
        <v/>
      </c>
      <c r="N351" s="115" t="str">
        <f aca="false">M351</f>
        <v/>
      </c>
      <c r="O351" s="103" t="n">
        <f aca="false">O350</f>
        <v>0</v>
      </c>
      <c r="P351" s="102"/>
      <c r="Q351" s="103" t="e">
        <f aca="false">M351+J351+G351</f>
        <v>#VALUE!</v>
      </c>
      <c r="R351" s="103" t="e">
        <f aca="false">N351+K351+H351</f>
        <v>#VALUE!</v>
      </c>
      <c r="S351" s="103" t="n">
        <f aca="false">O351+L351+I351</f>
        <v>2.115</v>
      </c>
      <c r="T351" s="102"/>
      <c r="U351" s="37" t="n">
        <f aca="false">A352-A351</f>
        <v>31</v>
      </c>
      <c r="V351" s="104" t="n">
        <f aca="false">CHOOSE(F$3,A352+24,A351)</f>
        <v>47331</v>
      </c>
      <c r="W351" s="37" t="n">
        <f aca="false">V351-C$3</f>
        <v>10401</v>
      </c>
      <c r="X351" s="105" t="n">
        <f aca="false">VLOOKUP($A351,[1]!Table,MATCH(X$4,[1]!Curves,0))</f>
        <v>0.064220746548065</v>
      </c>
      <c r="Y351" s="106" t="n">
        <f aca="false">1/(1+CHOOSE(F$3,(X352+($K$3/10000))/2,(X351+($K$3/10000))/2))^(2*W351/365.25)</f>
        <v>0.16529438766199</v>
      </c>
      <c r="Z351" s="37" t="n">
        <f aca="false">IF(AND(mthbeg&lt;=A351,mthend&gt;=A351),1,0)</f>
        <v>0</v>
      </c>
      <c r="AA351" s="37" t="n">
        <f aca="false">U351*Z351</f>
        <v>0</v>
      </c>
      <c r="AC351" s="90" t="e">
        <f aca="false">F351*G351</f>
        <v>#VALUE!</v>
      </c>
      <c r="AD351" s="90" t="e">
        <f aca="false">$F351*H351</f>
        <v>#VALUE!</v>
      </c>
      <c r="AE351" s="90" t="n">
        <f aca="false">$F351*I351</f>
        <v>0</v>
      </c>
      <c r="AF351" s="90" t="e">
        <f aca="false">$F351*J351</f>
        <v>#VALUE!</v>
      </c>
      <c r="AG351" s="90" t="e">
        <f aca="false">$F351*K351</f>
        <v>#VALUE!</v>
      </c>
      <c r="AH351" s="90" t="n">
        <f aca="false">$F351*L351</f>
        <v>0</v>
      </c>
      <c r="AI351" s="90" t="e">
        <f aca="false">$F351*M351</f>
        <v>#VALUE!</v>
      </c>
      <c r="AJ351" s="90" t="e">
        <f aca="false">$F351*N351</f>
        <v>#VALUE!</v>
      </c>
      <c r="AK351" s="90" t="n">
        <f aca="false">F351*O351</f>
        <v>0</v>
      </c>
      <c r="AL351" s="94"/>
      <c r="AM351" s="90" t="e">
        <f aca="false">-CHOOSE($G$3,AC351-AE351,AE351-AC351)</f>
        <v>#VALUE!</v>
      </c>
      <c r="AN351" s="90" t="e">
        <f aca="false">-CHOOSE($G$3,AF351-AH351,AH351-AF351)</f>
        <v>#VALUE!</v>
      </c>
      <c r="AO351" s="90" t="e">
        <f aca="false">-CHOOSE($G$3,AI351-AL351,AK351-AI351)</f>
        <v>#VALUE!</v>
      </c>
      <c r="AP351" s="107" t="e">
        <f aca="false">SUM(AM351:AO351)</f>
        <v>#VALUE!</v>
      </c>
      <c r="AR351" s="90" t="e">
        <f aca="false">-CHOOSE($G$3,AD351-AC351,AC351-AD351)</f>
        <v>#VALUE!</v>
      </c>
      <c r="AS351" s="90" t="e">
        <f aca="false">-CHOOSE($G$3,AG351-AF351,AF351-AG351)</f>
        <v>#VALUE!</v>
      </c>
      <c r="AT351" s="90" t="e">
        <f aca="false">-CHOOSE($G$3,AJ351-AI351,AI351-AJ351:AJ352)</f>
        <v>#VALUE!</v>
      </c>
      <c r="AU351" s="107" t="e">
        <f aca="false">AR351+AS351+AT351</f>
        <v>#VALUE!</v>
      </c>
      <c r="AV351" s="107"/>
      <c r="AW351" s="91" t="e">
        <f aca="false">AU351+AP351</f>
        <v>#VALUE!</v>
      </c>
      <c r="AY351" s="91" t="n">
        <f aca="false">AK351+AH351+AE351</f>
        <v>0</v>
      </c>
      <c r="AZ351" s="113"/>
      <c r="BA351" s="118" t="e">
        <f aca="false">'EO9904.1'!AW351</f>
        <v>#VALUE!</v>
      </c>
      <c r="BB351" s="118" t="e">
        <f aca="false">AW351-BA351</f>
        <v>#VALUE!</v>
      </c>
      <c r="BC351" s="108"/>
      <c r="BD351" s="138" t="n">
        <f aca="false">A351</f>
        <v>47331</v>
      </c>
      <c r="BE351" s="119" t="n">
        <f aca="false">MONTH(BD351)</f>
        <v>8</v>
      </c>
      <c r="BF351" s="139" t="n">
        <f aca="false">VLOOKUP($BE$10:$BE$369,$BS$7:$BU$18,2)</f>
        <v>1109.031</v>
      </c>
      <c r="BG351" s="140" t="n">
        <f aca="false">VLOOKUP($BE$10:$BE$369,$BS$7:$BU$18,3)</f>
        <v>11486.346</v>
      </c>
      <c r="BH351" s="141" t="n">
        <f aca="false">BF351/BG351</f>
        <v>0.096552115006809</v>
      </c>
      <c r="BI351" s="36" t="n">
        <f aca="false">BI339</f>
        <v>0.0991</v>
      </c>
      <c r="BJ351" s="36" t="n">
        <f aca="false">BH351/BI351</f>
        <v>0.974289757889091</v>
      </c>
      <c r="BK351" s="31" t="n">
        <v>2.115</v>
      </c>
      <c r="BL351" s="142" t="n">
        <f aca="false">MAX((BJ351*BK351),BK351)</f>
        <v>2.115</v>
      </c>
    </row>
    <row r="352" customFormat="false" ht="12" hidden="false" customHeight="true" outlineLevel="0" collapsed="false">
      <c r="A352" s="25" t="n">
        <f aca="false">EDATE(A351,1)</f>
        <v>47362</v>
      </c>
      <c r="B352" s="114" t="n">
        <f aca="false">'EO9904.1 floor'!B352</f>
        <v>0</v>
      </c>
      <c r="C352" s="110"/>
      <c r="D352" s="97" t="n">
        <f aca="false">B352+C352</f>
        <v>0</v>
      </c>
      <c r="E352" s="86" t="n">
        <f aca="false">IF(Z352=0,0,IF(AND(Z352=1,$H$3=1),D352*U352,IF($H$3=2,D352,"N/A")))</f>
        <v>0</v>
      </c>
      <c r="F352" s="86" t="n">
        <f aca="false">E352*Y352</f>
        <v>0</v>
      </c>
      <c r="G352" s="98" t="str">
        <f aca="false">VLOOKUP($A352,[1]!Table,MATCH(G$4,[1]!Curves,0))</f>
        <v/>
      </c>
      <c r="H352" s="115" t="str">
        <f aca="false">G352</f>
        <v/>
      </c>
      <c r="I352" s="116" t="n">
        <f aca="false">BL352</f>
        <v>2.115</v>
      </c>
      <c r="J352" s="98" t="str">
        <f aca="false">VLOOKUP($A352,[1]!Table,MATCH(J$4,[1]!Curves,0))</f>
        <v/>
      </c>
      <c r="K352" s="115" t="str">
        <f aca="false">J352</f>
        <v/>
      </c>
      <c r="L352" s="103" t="n">
        <f aca="false">L351</f>
        <v>0</v>
      </c>
      <c r="M352" s="98" t="str">
        <f aca="false">VLOOKUP($A352,[1]!Table,MATCH(M$4,[1]!Curves,0))</f>
        <v/>
      </c>
      <c r="N352" s="115" t="str">
        <f aca="false">M352</f>
        <v/>
      </c>
      <c r="O352" s="103" t="n">
        <f aca="false">O351</f>
        <v>0</v>
      </c>
      <c r="P352" s="102"/>
      <c r="Q352" s="103" t="e">
        <f aca="false">M352+J352+G352</f>
        <v>#VALUE!</v>
      </c>
      <c r="R352" s="103" t="e">
        <f aca="false">N352+K352+H352</f>
        <v>#VALUE!</v>
      </c>
      <c r="S352" s="103" t="n">
        <f aca="false">O352+L352+I352</f>
        <v>2.115</v>
      </c>
      <c r="T352" s="102"/>
      <c r="U352" s="37" t="n">
        <f aca="false">A353-A352</f>
        <v>30</v>
      </c>
      <c r="V352" s="104" t="n">
        <f aca="false">CHOOSE(F$3,A353+24,A352)</f>
        <v>47362</v>
      </c>
      <c r="W352" s="37" t="n">
        <f aca="false">V352-C$3</f>
        <v>10432</v>
      </c>
      <c r="X352" s="105" t="n">
        <f aca="false">VLOOKUP($A352,[1]!Table,MATCH(X$4,[1]!Curves,0))</f>
        <v>0.064219492745363</v>
      </c>
      <c r="Y352" s="106" t="n">
        <f aca="false">1/(1+CHOOSE(F$3,(X353+($K$3/10000))/2,(X352+($K$3/10000))/2))^(2*W352/365.25)</f>
        <v>0.164415670593375</v>
      </c>
      <c r="Z352" s="37" t="n">
        <f aca="false">IF(AND(mthbeg&lt;=A352,mthend&gt;=A352),1,0)</f>
        <v>0</v>
      </c>
      <c r="AA352" s="37" t="n">
        <f aca="false">U352*Z352</f>
        <v>0</v>
      </c>
      <c r="AC352" s="90" t="e">
        <f aca="false">F352*G352</f>
        <v>#VALUE!</v>
      </c>
      <c r="AD352" s="90" t="e">
        <f aca="false">$F352*H352</f>
        <v>#VALUE!</v>
      </c>
      <c r="AE352" s="90" t="n">
        <f aca="false">$F352*I352</f>
        <v>0</v>
      </c>
      <c r="AF352" s="90" t="e">
        <f aca="false">$F352*J352</f>
        <v>#VALUE!</v>
      </c>
      <c r="AG352" s="90" t="e">
        <f aca="false">$F352*K352</f>
        <v>#VALUE!</v>
      </c>
      <c r="AH352" s="90" t="n">
        <f aca="false">$F352*L352</f>
        <v>0</v>
      </c>
      <c r="AI352" s="90" t="e">
        <f aca="false">$F352*M352</f>
        <v>#VALUE!</v>
      </c>
      <c r="AJ352" s="90" t="e">
        <f aca="false">$F352*N352</f>
        <v>#VALUE!</v>
      </c>
      <c r="AK352" s="90" t="n">
        <f aca="false">F352*O352</f>
        <v>0</v>
      </c>
      <c r="AL352" s="94"/>
      <c r="AM352" s="90" t="e">
        <f aca="false">-CHOOSE($G$3,AC352-AE352,AE352-AC352)</f>
        <v>#VALUE!</v>
      </c>
      <c r="AN352" s="90" t="e">
        <f aca="false">-CHOOSE($G$3,AF352-AH352,AH352-AF352)</f>
        <v>#VALUE!</v>
      </c>
      <c r="AO352" s="90" t="e">
        <f aca="false">-CHOOSE($G$3,AI352-AL352,AK352-AI352)</f>
        <v>#VALUE!</v>
      </c>
      <c r="AP352" s="107" t="e">
        <f aca="false">SUM(AM352:AO352)</f>
        <v>#VALUE!</v>
      </c>
      <c r="AR352" s="90" t="e">
        <f aca="false">-CHOOSE($G$3,AD352-AC352,AC352-AD352)</f>
        <v>#VALUE!</v>
      </c>
      <c r="AS352" s="90" t="e">
        <f aca="false">-CHOOSE($G$3,AG352-AF352,AF352-AG352)</f>
        <v>#VALUE!</v>
      </c>
      <c r="AT352" s="90" t="e">
        <f aca="false">-CHOOSE($G$3,AJ352-AI352,AI352-AJ352:AJ353)</f>
        <v>#VALUE!</v>
      </c>
      <c r="AU352" s="107" t="e">
        <f aca="false">AR352+AS352+AT352</f>
        <v>#VALUE!</v>
      </c>
      <c r="AV352" s="107"/>
      <c r="AW352" s="91" t="e">
        <f aca="false">AU352+AP352</f>
        <v>#VALUE!</v>
      </c>
      <c r="AY352" s="91" t="n">
        <f aca="false">AK352+AH352+AE352</f>
        <v>0</v>
      </c>
      <c r="AZ352" s="113"/>
      <c r="BA352" s="118" t="e">
        <f aca="false">'EO9904.1'!AW352</f>
        <v>#VALUE!</v>
      </c>
      <c r="BB352" s="118" t="e">
        <f aca="false">AW352-BA352</f>
        <v>#VALUE!</v>
      </c>
      <c r="BC352" s="108"/>
      <c r="BD352" s="138" t="n">
        <f aca="false">A352</f>
        <v>47362</v>
      </c>
      <c r="BE352" s="119" t="n">
        <f aca="false">MONTH(BD352)</f>
        <v>9</v>
      </c>
      <c r="BF352" s="139" t="n">
        <f aca="false">VLOOKUP($BE$10:$BE$369,$BS$7:$BU$18,2)</f>
        <v>998.16</v>
      </c>
      <c r="BG352" s="140" t="n">
        <f aca="false">VLOOKUP($BE$10:$BE$369,$BS$7:$BU$18,3)</f>
        <v>10141.4155</v>
      </c>
      <c r="BH352" s="141" t="n">
        <f aca="false">BF352/BG352</f>
        <v>0.0984241302409905</v>
      </c>
      <c r="BI352" s="36" t="n">
        <f aca="false">BI340</f>
        <v>0.1009</v>
      </c>
      <c r="BJ352" s="36" t="n">
        <f aca="false">BH352/BI352</f>
        <v>0.975462143121809</v>
      </c>
      <c r="BK352" s="31" t="n">
        <v>2.115</v>
      </c>
      <c r="BL352" s="142" t="n">
        <f aca="false">MAX((BJ352*BK352),BK352)</f>
        <v>2.115</v>
      </c>
    </row>
    <row r="353" customFormat="false" ht="12" hidden="false" customHeight="true" outlineLevel="0" collapsed="false">
      <c r="A353" s="25" t="n">
        <f aca="false">EDATE(A352,1)</f>
        <v>47392</v>
      </c>
      <c r="B353" s="114" t="n">
        <f aca="false">'EO9904.1 floor'!B353</f>
        <v>0</v>
      </c>
      <c r="C353" s="110"/>
      <c r="D353" s="97" t="n">
        <f aca="false">B353+C353</f>
        <v>0</v>
      </c>
      <c r="E353" s="86" t="n">
        <f aca="false">IF(Z353=0,0,IF(AND(Z353=1,$H$3=1),D353*U353,IF($H$3=2,D353,"N/A")))</f>
        <v>0</v>
      </c>
      <c r="F353" s="86" t="n">
        <f aca="false">E353*Y353</f>
        <v>0</v>
      </c>
      <c r="G353" s="98" t="str">
        <f aca="false">VLOOKUP($A353,[1]!Table,MATCH(G$4,[1]!Curves,0))</f>
        <v/>
      </c>
      <c r="H353" s="115" t="str">
        <f aca="false">G353</f>
        <v/>
      </c>
      <c r="I353" s="116" t="n">
        <f aca="false">BL353</f>
        <v>2.115</v>
      </c>
      <c r="J353" s="98" t="str">
        <f aca="false">VLOOKUP($A353,[1]!Table,MATCH(J$4,[1]!Curves,0))</f>
        <v/>
      </c>
      <c r="K353" s="115" t="str">
        <f aca="false">J353</f>
        <v/>
      </c>
      <c r="L353" s="103" t="n">
        <f aca="false">L352</f>
        <v>0</v>
      </c>
      <c r="M353" s="98" t="str">
        <f aca="false">VLOOKUP($A353,[1]!Table,MATCH(M$4,[1]!Curves,0))</f>
        <v/>
      </c>
      <c r="N353" s="115" t="str">
        <f aca="false">M353</f>
        <v/>
      </c>
      <c r="O353" s="103" t="n">
        <f aca="false">O352</f>
        <v>0</v>
      </c>
      <c r="P353" s="102"/>
      <c r="Q353" s="103" t="e">
        <f aca="false">M353+J353+G353</f>
        <v>#VALUE!</v>
      </c>
      <c r="R353" s="103" t="e">
        <f aca="false">N353+K353+H353</f>
        <v>#VALUE!</v>
      </c>
      <c r="S353" s="103" t="n">
        <f aca="false">O353+L353+I353</f>
        <v>2.115</v>
      </c>
      <c r="T353" s="102"/>
      <c r="U353" s="37" t="n">
        <f aca="false">A354-A353</f>
        <v>31</v>
      </c>
      <c r="V353" s="104" t="n">
        <f aca="false">CHOOSE(F$3,A354+24,A353)</f>
        <v>47392</v>
      </c>
      <c r="W353" s="37" t="n">
        <f aca="false">V353-C$3</f>
        <v>10462</v>
      </c>
      <c r="X353" s="105" t="n">
        <f aca="false">VLOOKUP($A353,[1]!Table,MATCH(X$4,[1]!Curves,0))</f>
        <v>0.06421827938791</v>
      </c>
      <c r="Y353" s="106" t="n">
        <f aca="false">1/(1+CHOOSE(F$3,(X354+($K$3/10000))/2,(X353+($K$3/10000))/2))^(2*W353/365.25)</f>
        <v>0.163569779332257</v>
      </c>
      <c r="Z353" s="37" t="n">
        <f aca="false">IF(AND(mthbeg&lt;=A353,mthend&gt;=A353),1,0)</f>
        <v>0</v>
      </c>
      <c r="AA353" s="37" t="n">
        <f aca="false">U353*Z353</f>
        <v>0</v>
      </c>
      <c r="AC353" s="90" t="e">
        <f aca="false">F353*G353</f>
        <v>#VALUE!</v>
      </c>
      <c r="AD353" s="90" t="e">
        <f aca="false">$F353*H353</f>
        <v>#VALUE!</v>
      </c>
      <c r="AE353" s="90" t="n">
        <f aca="false">$F353*I353</f>
        <v>0</v>
      </c>
      <c r="AF353" s="90" t="e">
        <f aca="false">$F353*J353</f>
        <v>#VALUE!</v>
      </c>
      <c r="AG353" s="90" t="e">
        <f aca="false">$F353*K353</f>
        <v>#VALUE!</v>
      </c>
      <c r="AH353" s="90" t="n">
        <f aca="false">$F353*L353</f>
        <v>0</v>
      </c>
      <c r="AI353" s="90" t="e">
        <f aca="false">$F353*M353</f>
        <v>#VALUE!</v>
      </c>
      <c r="AJ353" s="90" t="e">
        <f aca="false">$F353*N353</f>
        <v>#VALUE!</v>
      </c>
      <c r="AK353" s="90" t="n">
        <f aca="false">F353*O353</f>
        <v>0</v>
      </c>
      <c r="AL353" s="94"/>
      <c r="AM353" s="90" t="e">
        <f aca="false">-CHOOSE($G$3,AC353-AE353,AE353-AC353)</f>
        <v>#VALUE!</v>
      </c>
      <c r="AN353" s="90" t="e">
        <f aca="false">-CHOOSE($G$3,AF353-AH353,AH353-AF353)</f>
        <v>#VALUE!</v>
      </c>
      <c r="AO353" s="90" t="e">
        <f aca="false">-CHOOSE($G$3,AI353-AL353,AK353-AI353)</f>
        <v>#VALUE!</v>
      </c>
      <c r="AP353" s="107" t="e">
        <f aca="false">SUM(AM353:AO353)</f>
        <v>#VALUE!</v>
      </c>
      <c r="AR353" s="90" t="e">
        <f aca="false">-CHOOSE($G$3,AD353-AC353,AC353-AD353)</f>
        <v>#VALUE!</v>
      </c>
      <c r="AS353" s="90" t="e">
        <f aca="false">-CHOOSE($G$3,AG353-AF353,AF353-AG353)</f>
        <v>#VALUE!</v>
      </c>
      <c r="AT353" s="90" t="e">
        <f aca="false">-CHOOSE($G$3,AJ353-AI353,AI353-AJ353:AJ354)</f>
        <v>#VALUE!</v>
      </c>
      <c r="AU353" s="107" t="e">
        <f aca="false">AR353+AS353+AT353</f>
        <v>#VALUE!</v>
      </c>
      <c r="AV353" s="107"/>
      <c r="AW353" s="91" t="e">
        <f aca="false">AU353+AP353</f>
        <v>#VALUE!</v>
      </c>
      <c r="AY353" s="91" t="n">
        <f aca="false">AK353+AH353+AE353</f>
        <v>0</v>
      </c>
      <c r="AZ353" s="113"/>
      <c r="BA353" s="118" t="e">
        <f aca="false">'EO9904.1'!AW353</f>
        <v>#VALUE!</v>
      </c>
      <c r="BB353" s="118" t="e">
        <f aca="false">AW353-BA353</f>
        <v>#VALUE!</v>
      </c>
      <c r="BC353" s="108"/>
      <c r="BD353" s="138" t="n">
        <f aca="false">A353</f>
        <v>47392</v>
      </c>
      <c r="BE353" s="119" t="n">
        <f aca="false">MONTH(BD353)</f>
        <v>10</v>
      </c>
      <c r="BF353" s="139" t="n">
        <f aca="false">VLOOKUP($BE$10:$BE$369,$BS$7:$BU$18,2)</f>
        <v>697.9385</v>
      </c>
      <c r="BG353" s="140" t="n">
        <f aca="false">VLOOKUP($BE$10:$BE$369,$BS$7:$BU$18,3)</f>
        <v>9529.3095</v>
      </c>
      <c r="BH353" s="141" t="n">
        <f aca="false">BF353/BG353</f>
        <v>0.0732412458636169</v>
      </c>
      <c r="BI353" s="36" t="n">
        <f aca="false">BI341</f>
        <v>0.1035</v>
      </c>
      <c r="BJ353" s="36" t="n">
        <f aca="false">BH353/BI353</f>
        <v>0.707644887571178</v>
      </c>
      <c r="BK353" s="31" t="n">
        <v>2.115</v>
      </c>
      <c r="BL353" s="142" t="n">
        <f aca="false">MAX((BJ353*BK353),BK353)</f>
        <v>2.115</v>
      </c>
    </row>
    <row r="354" customFormat="false" ht="12" hidden="false" customHeight="true" outlineLevel="0" collapsed="false">
      <c r="A354" s="25" t="n">
        <f aca="false">EDATE(A353,1)</f>
        <v>47423</v>
      </c>
      <c r="B354" s="114" t="n">
        <f aca="false">'EO9904.1 floor'!B354</f>
        <v>0</v>
      </c>
      <c r="C354" s="110"/>
      <c r="D354" s="97" t="n">
        <f aca="false">B354+C354</f>
        <v>0</v>
      </c>
      <c r="E354" s="86" t="n">
        <f aca="false">IF(Z354=0,0,IF(AND(Z354=1,$H$3=1),D354*U354,IF($H$3=2,D354,"N/A")))</f>
        <v>0</v>
      </c>
      <c r="F354" s="86" t="n">
        <f aca="false">E354*Y354</f>
        <v>0</v>
      </c>
      <c r="G354" s="98" t="str">
        <f aca="false">VLOOKUP($A354,[1]!Table,MATCH(G$4,[1]!Curves,0))</f>
        <v/>
      </c>
      <c r="H354" s="115" t="str">
        <f aca="false">G354</f>
        <v/>
      </c>
      <c r="I354" s="116" t="n">
        <f aca="false">BL354</f>
        <v>2.115</v>
      </c>
      <c r="J354" s="98" t="str">
        <f aca="false">VLOOKUP($A354,[1]!Table,MATCH(J$4,[1]!Curves,0))</f>
        <v/>
      </c>
      <c r="K354" s="115" t="str">
        <f aca="false">J354</f>
        <v/>
      </c>
      <c r="L354" s="103" t="n">
        <f aca="false">L353</f>
        <v>0</v>
      </c>
      <c r="M354" s="98" t="str">
        <f aca="false">VLOOKUP($A354,[1]!Table,MATCH(M$4,[1]!Curves,0))</f>
        <v/>
      </c>
      <c r="N354" s="115" t="str">
        <f aca="false">M354</f>
        <v/>
      </c>
      <c r="O354" s="103" t="n">
        <f aca="false">O353</f>
        <v>0</v>
      </c>
      <c r="P354" s="102"/>
      <c r="Q354" s="103" t="e">
        <f aca="false">M354+J354+G354</f>
        <v>#VALUE!</v>
      </c>
      <c r="R354" s="103" t="e">
        <f aca="false">N354+K354+H354</f>
        <v>#VALUE!</v>
      </c>
      <c r="S354" s="103" t="n">
        <f aca="false">O354+L354+I354</f>
        <v>2.115</v>
      </c>
      <c r="T354" s="102"/>
      <c r="U354" s="37" t="n">
        <f aca="false">A355-A354</f>
        <v>30</v>
      </c>
      <c r="V354" s="104" t="n">
        <f aca="false">CHOOSE(F$3,A355+24,A354)</f>
        <v>47423</v>
      </c>
      <c r="W354" s="37" t="n">
        <f aca="false">V354-C$3</f>
        <v>10493</v>
      </c>
      <c r="X354" s="105" t="n">
        <f aca="false">VLOOKUP($A354,[1]!Table,MATCH(X$4,[1]!Curves,0))</f>
        <v>0.064217025585207</v>
      </c>
      <c r="Y354" s="106" t="n">
        <f aca="false">1/(1+CHOOSE(F$3,(X355+($K$3/10000))/2,(X354+($K$3/10000))/2))^(2*W354/365.25)</f>
        <v>0.162700296432412</v>
      </c>
      <c r="Z354" s="37" t="n">
        <f aca="false">IF(AND(mthbeg&lt;=A354,mthend&gt;=A354),1,0)</f>
        <v>0</v>
      </c>
      <c r="AA354" s="37" t="n">
        <f aca="false">U354*Z354</f>
        <v>0</v>
      </c>
      <c r="AC354" s="90" t="e">
        <f aca="false">F354*G354</f>
        <v>#VALUE!</v>
      </c>
      <c r="AD354" s="90" t="e">
        <f aca="false">$F354*H354</f>
        <v>#VALUE!</v>
      </c>
      <c r="AE354" s="90" t="n">
        <f aca="false">$F354*I354</f>
        <v>0</v>
      </c>
      <c r="AF354" s="90" t="e">
        <f aca="false">$F354*J354</f>
        <v>#VALUE!</v>
      </c>
      <c r="AG354" s="90" t="e">
        <f aca="false">$F354*K354</f>
        <v>#VALUE!</v>
      </c>
      <c r="AH354" s="90" t="n">
        <f aca="false">$F354*L354</f>
        <v>0</v>
      </c>
      <c r="AI354" s="90" t="e">
        <f aca="false">$F354*M354</f>
        <v>#VALUE!</v>
      </c>
      <c r="AJ354" s="90" t="e">
        <f aca="false">$F354*N354</f>
        <v>#VALUE!</v>
      </c>
      <c r="AK354" s="90" t="n">
        <f aca="false">F354*O354</f>
        <v>0</v>
      </c>
      <c r="AL354" s="94"/>
      <c r="AM354" s="90" t="e">
        <f aca="false">-CHOOSE($G$3,AC354-AE354,AE354-AC354)</f>
        <v>#VALUE!</v>
      </c>
      <c r="AN354" s="90" t="e">
        <f aca="false">-CHOOSE($G$3,AF354-AH354,AH354-AF354)</f>
        <v>#VALUE!</v>
      </c>
      <c r="AO354" s="90" t="e">
        <f aca="false">-CHOOSE($G$3,AI354-AL354,AK354-AI354)</f>
        <v>#VALUE!</v>
      </c>
      <c r="AP354" s="107" t="e">
        <f aca="false">SUM(AM354:AO354)</f>
        <v>#VALUE!</v>
      </c>
      <c r="AR354" s="90" t="e">
        <f aca="false">-CHOOSE($G$3,AD354-AC354,AC354-AD354)</f>
        <v>#VALUE!</v>
      </c>
      <c r="AS354" s="90" t="e">
        <f aca="false">-CHOOSE($G$3,AG354-AF354,AF354-AG354)</f>
        <v>#VALUE!</v>
      </c>
      <c r="AT354" s="90" t="e">
        <f aca="false">-CHOOSE($G$3,AJ354-AI354,AI354-AJ354:AJ355)</f>
        <v>#VALUE!</v>
      </c>
      <c r="AU354" s="107" t="e">
        <f aca="false">AR354+AS354+AT354</f>
        <v>#VALUE!</v>
      </c>
      <c r="AV354" s="107"/>
      <c r="AW354" s="91" t="e">
        <f aca="false">AU354+AP354</f>
        <v>#VALUE!</v>
      </c>
      <c r="AY354" s="91" t="n">
        <f aca="false">AK354+AH354+AE354</f>
        <v>0</v>
      </c>
      <c r="AZ354" s="113"/>
      <c r="BA354" s="118" t="e">
        <f aca="false">'EO9904.1'!AW354</f>
        <v>#VALUE!</v>
      </c>
      <c r="BB354" s="118" t="e">
        <f aca="false">AW354-BA354</f>
        <v>#VALUE!</v>
      </c>
      <c r="BC354" s="108"/>
      <c r="BD354" s="138" t="n">
        <f aca="false">A354</f>
        <v>47423</v>
      </c>
      <c r="BE354" s="119" t="n">
        <f aca="false">MONTH(BD354)</f>
        <v>11</v>
      </c>
      <c r="BF354" s="139" t="n">
        <f aca="false">VLOOKUP($BE$10:$BE$369,$BS$7:$BU$18,2)</f>
        <v>632.9505</v>
      </c>
      <c r="BG354" s="140" t="n">
        <f aca="false">VLOOKUP($BE$10:$BE$369,$BS$7:$BU$18,3)</f>
        <v>8729.326</v>
      </c>
      <c r="BH354" s="141" t="n">
        <f aca="false">BF354/BG354</f>
        <v>0.0725085189853146</v>
      </c>
      <c r="BI354" s="36" t="n">
        <f aca="false">BI342</f>
        <v>0.0778</v>
      </c>
      <c r="BJ354" s="36" t="n">
        <f aca="false">BH354/BI354</f>
        <v>0.931986105209699</v>
      </c>
      <c r="BK354" s="31" t="n">
        <v>2.115</v>
      </c>
      <c r="BL354" s="142" t="n">
        <f aca="false">MAX((BJ354*BK354),BK354)</f>
        <v>2.115</v>
      </c>
    </row>
    <row r="355" customFormat="false" ht="12" hidden="false" customHeight="true" outlineLevel="0" collapsed="false">
      <c r="A355" s="25" t="n">
        <f aca="false">EDATE(A354,1)</f>
        <v>47453</v>
      </c>
      <c r="B355" s="114" t="n">
        <f aca="false">'EO9904.1 floor'!B355</f>
        <v>0</v>
      </c>
      <c r="C355" s="110"/>
      <c r="D355" s="97" t="n">
        <f aca="false">B355+C355</f>
        <v>0</v>
      </c>
      <c r="E355" s="86" t="n">
        <f aca="false">IF(Z355=0,0,IF(AND(Z355=1,$H$3=1),D355*U355,IF($H$3=2,D355,"N/A")))</f>
        <v>0</v>
      </c>
      <c r="F355" s="86" t="n">
        <f aca="false">E355*Y355</f>
        <v>0</v>
      </c>
      <c r="G355" s="98" t="str">
        <f aca="false">VLOOKUP($A355,[1]!Table,MATCH(G$4,[1]!Curves,0))</f>
        <v/>
      </c>
      <c r="H355" s="115" t="str">
        <f aca="false">G355</f>
        <v/>
      </c>
      <c r="I355" s="116" t="n">
        <f aca="false">BL355</f>
        <v>2.115</v>
      </c>
      <c r="J355" s="98" t="str">
        <f aca="false">VLOOKUP($A355,[1]!Table,MATCH(J$4,[1]!Curves,0))</f>
        <v/>
      </c>
      <c r="K355" s="115" t="str">
        <f aca="false">J355</f>
        <v/>
      </c>
      <c r="L355" s="103" t="n">
        <f aca="false">L354</f>
        <v>0</v>
      </c>
      <c r="M355" s="98" t="str">
        <f aca="false">VLOOKUP($A355,[1]!Table,MATCH(M$4,[1]!Curves,0))</f>
        <v/>
      </c>
      <c r="N355" s="115" t="str">
        <f aca="false">M355</f>
        <v/>
      </c>
      <c r="O355" s="103" t="n">
        <f aca="false">O354</f>
        <v>0</v>
      </c>
      <c r="P355" s="102"/>
      <c r="Q355" s="103" t="e">
        <f aca="false">M355+J355+G355</f>
        <v>#VALUE!</v>
      </c>
      <c r="R355" s="103" t="e">
        <f aca="false">N355+K355+H355</f>
        <v>#VALUE!</v>
      </c>
      <c r="S355" s="103" t="n">
        <f aca="false">O355+L355+I355</f>
        <v>2.115</v>
      </c>
      <c r="T355" s="102"/>
      <c r="U355" s="37" t="n">
        <f aca="false">A356-A355</f>
        <v>31</v>
      </c>
      <c r="V355" s="104" t="n">
        <f aca="false">CHOOSE(F$3,A356+24,A355)</f>
        <v>47453</v>
      </c>
      <c r="W355" s="37" t="n">
        <f aca="false">V355-C$3</f>
        <v>10523</v>
      </c>
      <c r="X355" s="105" t="n">
        <f aca="false">VLOOKUP($A355,[1]!Table,MATCH(X$4,[1]!Curves,0))</f>
        <v>0.064215812227755</v>
      </c>
      <c r="Y355" s="106" t="n">
        <f aca="false">1/(1+CHOOSE(F$3,(X356+($K$3/10000))/2,(X355+($K$3/10000))/2))^(2*W355/365.25)</f>
        <v>0.161863294051978</v>
      </c>
      <c r="Z355" s="37" t="n">
        <f aca="false">IF(AND(mthbeg&lt;=A355,mthend&gt;=A355),1,0)</f>
        <v>0</v>
      </c>
      <c r="AA355" s="37" t="n">
        <f aca="false">U355*Z355</f>
        <v>0</v>
      </c>
      <c r="AC355" s="90" t="e">
        <f aca="false">F355*G355</f>
        <v>#VALUE!</v>
      </c>
      <c r="AD355" s="90" t="e">
        <f aca="false">$F355*H355</f>
        <v>#VALUE!</v>
      </c>
      <c r="AE355" s="90" t="n">
        <f aca="false">$F355*I355</f>
        <v>0</v>
      </c>
      <c r="AF355" s="90" t="e">
        <f aca="false">$F355*J355</f>
        <v>#VALUE!</v>
      </c>
      <c r="AG355" s="90" t="e">
        <f aca="false">$F355*K355</f>
        <v>#VALUE!</v>
      </c>
      <c r="AH355" s="90" t="n">
        <f aca="false">$F355*L355</f>
        <v>0</v>
      </c>
      <c r="AI355" s="90" t="e">
        <f aca="false">$F355*M355</f>
        <v>#VALUE!</v>
      </c>
      <c r="AJ355" s="90" t="e">
        <f aca="false">$F355*N355</f>
        <v>#VALUE!</v>
      </c>
      <c r="AK355" s="90" t="n">
        <f aca="false">F355*O355</f>
        <v>0</v>
      </c>
      <c r="AL355" s="94"/>
      <c r="AM355" s="90" t="e">
        <f aca="false">-CHOOSE($G$3,AC355-AE355,AE355-AC355)</f>
        <v>#VALUE!</v>
      </c>
      <c r="AN355" s="90" t="e">
        <f aca="false">-CHOOSE($G$3,AF355-AH355,AH355-AF355)</f>
        <v>#VALUE!</v>
      </c>
      <c r="AO355" s="90" t="e">
        <f aca="false">-CHOOSE($G$3,AI355-AL355,AK355-AI355)</f>
        <v>#VALUE!</v>
      </c>
      <c r="AP355" s="107" t="e">
        <f aca="false">SUM(AM355:AO355)</f>
        <v>#VALUE!</v>
      </c>
      <c r="AR355" s="90" t="e">
        <f aca="false">-CHOOSE($G$3,AD355-AC355,AC355-AD355)</f>
        <v>#VALUE!</v>
      </c>
      <c r="AS355" s="90" t="e">
        <f aca="false">-CHOOSE($G$3,AG355-AF355,AF355-AG355)</f>
        <v>#VALUE!</v>
      </c>
      <c r="AT355" s="90" t="e">
        <f aca="false">-CHOOSE($G$3,AJ355-AI355,AI355-AJ355:AJ356)</f>
        <v>#VALUE!</v>
      </c>
      <c r="AU355" s="107" t="e">
        <f aca="false">AR355+AS355+AT355</f>
        <v>#VALUE!</v>
      </c>
      <c r="AV355" s="107"/>
      <c r="AW355" s="91" t="e">
        <f aca="false">AU355+AP355</f>
        <v>#VALUE!</v>
      </c>
      <c r="AY355" s="91" t="n">
        <f aca="false">AK355+AH355+AE355</f>
        <v>0</v>
      </c>
      <c r="AZ355" s="113"/>
      <c r="BA355" s="118" t="e">
        <f aca="false">'EO9904.1'!AW355</f>
        <v>#VALUE!</v>
      </c>
      <c r="BB355" s="118" t="e">
        <f aca="false">AW355-BA355</f>
        <v>#VALUE!</v>
      </c>
      <c r="BC355" s="108"/>
      <c r="BD355" s="138" t="n">
        <f aca="false">A355</f>
        <v>47453</v>
      </c>
      <c r="BE355" s="119" t="n">
        <f aca="false">MONTH(BD355)</f>
        <v>12</v>
      </c>
      <c r="BF355" s="139" t="n">
        <f aca="false">VLOOKUP($BE$10:$BE$369,$BS$7:$BU$18,2)</f>
        <v>668.964</v>
      </c>
      <c r="BG355" s="140" t="n">
        <f aca="false">VLOOKUP($BE$10:$BE$369,$BS$7:$BU$18,3)</f>
        <v>9251.2415</v>
      </c>
      <c r="BH355" s="141" t="n">
        <f aca="false">BF355/BG355</f>
        <v>0.0723107271602411</v>
      </c>
      <c r="BI355" s="36" t="n">
        <f aca="false">BI343</f>
        <v>0.0779</v>
      </c>
      <c r="BJ355" s="36" t="n">
        <f aca="false">BH355/BI355</f>
        <v>0.928250669579475</v>
      </c>
      <c r="BK355" s="31" t="n">
        <v>2.115</v>
      </c>
      <c r="BL355" s="142" t="n">
        <f aca="false">MAX((BJ355*BK355),BK355)</f>
        <v>2.115</v>
      </c>
    </row>
    <row r="356" customFormat="false" ht="12" hidden="false" customHeight="true" outlineLevel="0" collapsed="false">
      <c r="A356" s="25" t="n">
        <f aca="false">EDATE(A355,1)</f>
        <v>47484</v>
      </c>
      <c r="B356" s="114" t="n">
        <f aca="false">'EO9904.1 floor'!B356</f>
        <v>0</v>
      </c>
      <c r="C356" s="110"/>
      <c r="D356" s="97" t="n">
        <f aca="false">B356+C356</f>
        <v>0</v>
      </c>
      <c r="E356" s="86" t="n">
        <f aca="false">IF(Z356=0,0,IF(AND(Z356=1,$H$3=1),D356*U356,IF($H$3=2,D356,"N/A")))</f>
        <v>0</v>
      </c>
      <c r="F356" s="86" t="n">
        <f aca="false">E356*Y356</f>
        <v>0</v>
      </c>
      <c r="G356" s="98" t="str">
        <f aca="false">VLOOKUP($A356,[1]!Table,MATCH(G$4,[1]!Curves,0))</f>
        <v/>
      </c>
      <c r="H356" s="115" t="str">
        <f aca="false">G356</f>
        <v/>
      </c>
      <c r="I356" s="116" t="n">
        <f aca="false">BL356</f>
        <v>2.115</v>
      </c>
      <c r="J356" s="98" t="str">
        <f aca="false">VLOOKUP($A356,[1]!Table,MATCH(J$4,[1]!Curves,0))</f>
        <v/>
      </c>
      <c r="K356" s="115" t="str">
        <f aca="false">J356</f>
        <v/>
      </c>
      <c r="L356" s="103" t="n">
        <f aca="false">L355</f>
        <v>0</v>
      </c>
      <c r="M356" s="98" t="str">
        <f aca="false">VLOOKUP($A356,[1]!Table,MATCH(M$4,[1]!Curves,0))</f>
        <v/>
      </c>
      <c r="N356" s="115" t="str">
        <f aca="false">M356</f>
        <v/>
      </c>
      <c r="O356" s="103" t="n">
        <f aca="false">O355</f>
        <v>0</v>
      </c>
      <c r="P356" s="102"/>
      <c r="Q356" s="103" t="e">
        <f aca="false">M356+J356+G356</f>
        <v>#VALUE!</v>
      </c>
      <c r="R356" s="103" t="e">
        <f aca="false">N356+K356+H356</f>
        <v>#VALUE!</v>
      </c>
      <c r="S356" s="103" t="n">
        <f aca="false">O356+L356+I356</f>
        <v>2.115</v>
      </c>
      <c r="T356" s="102"/>
      <c r="U356" s="37" t="n">
        <f aca="false">A357-A356</f>
        <v>31</v>
      </c>
      <c r="V356" s="104" t="n">
        <f aca="false">CHOOSE(F$3,A357+24,A356)</f>
        <v>47484</v>
      </c>
      <c r="W356" s="37" t="n">
        <f aca="false">V356-C$3</f>
        <v>10554</v>
      </c>
      <c r="X356" s="105" t="n">
        <f aca="false">VLOOKUP($A356,[1]!Table,MATCH(X$4,[1]!Curves,0))</f>
        <v>0.064214558425054</v>
      </c>
      <c r="Y356" s="106" t="n">
        <f aca="false">1/(1+CHOOSE(F$3,(X357+($K$3/10000))/2,(X356+($K$3/10000))/2))^(2*W356/365.25)</f>
        <v>0.161002947599936</v>
      </c>
      <c r="Z356" s="37" t="n">
        <f aca="false">IF(AND(mthbeg&lt;=A356,mthend&gt;=A356),1,0)</f>
        <v>0</v>
      </c>
      <c r="AA356" s="37" t="n">
        <f aca="false">U356*Z356</f>
        <v>0</v>
      </c>
      <c r="AC356" s="90" t="e">
        <f aca="false">F356*G356</f>
        <v>#VALUE!</v>
      </c>
      <c r="AD356" s="90" t="e">
        <f aca="false">$F356*H356</f>
        <v>#VALUE!</v>
      </c>
      <c r="AE356" s="90" t="n">
        <f aca="false">$F356*I356</f>
        <v>0</v>
      </c>
      <c r="AF356" s="90" t="e">
        <f aca="false">$F356*J356</f>
        <v>#VALUE!</v>
      </c>
      <c r="AG356" s="90" t="e">
        <f aca="false">$F356*K356</f>
        <v>#VALUE!</v>
      </c>
      <c r="AH356" s="90" t="n">
        <f aca="false">$F356*L356</f>
        <v>0</v>
      </c>
      <c r="AI356" s="90" t="e">
        <f aca="false">$F356*M356</f>
        <v>#VALUE!</v>
      </c>
      <c r="AJ356" s="90" t="e">
        <f aca="false">$F356*N356</f>
        <v>#VALUE!</v>
      </c>
      <c r="AK356" s="90" t="n">
        <f aca="false">F356*O356</f>
        <v>0</v>
      </c>
      <c r="AL356" s="94"/>
      <c r="AM356" s="90" t="e">
        <f aca="false">-CHOOSE($G$3,AC356-AE356,AE356-AC356)</f>
        <v>#VALUE!</v>
      </c>
      <c r="AN356" s="90" t="e">
        <f aca="false">-CHOOSE($G$3,AF356-AH356,AH356-AF356)</f>
        <v>#VALUE!</v>
      </c>
      <c r="AO356" s="90" t="e">
        <f aca="false">-CHOOSE($G$3,AI356-AL356,AK356-AI356)</f>
        <v>#VALUE!</v>
      </c>
      <c r="AP356" s="107" t="e">
        <f aca="false">SUM(AM356:AO356)</f>
        <v>#VALUE!</v>
      </c>
      <c r="AR356" s="90" t="e">
        <f aca="false">-CHOOSE($G$3,AD356-AC356,AC356-AD356)</f>
        <v>#VALUE!</v>
      </c>
      <c r="AS356" s="90" t="e">
        <f aca="false">-CHOOSE($G$3,AG356-AF356,AF356-AG356)</f>
        <v>#VALUE!</v>
      </c>
      <c r="AT356" s="90" t="e">
        <f aca="false">-CHOOSE($G$3,AJ356-AI356,AI356-AJ356:AJ357)</f>
        <v>#VALUE!</v>
      </c>
      <c r="AU356" s="107" t="e">
        <f aca="false">AR356+AS356+AT356</f>
        <v>#VALUE!</v>
      </c>
      <c r="AV356" s="107"/>
      <c r="AW356" s="91" t="e">
        <f aca="false">AU356+AP356</f>
        <v>#VALUE!</v>
      </c>
      <c r="AY356" s="91" t="n">
        <f aca="false">AK356+AH356+AE356</f>
        <v>0</v>
      </c>
      <c r="AZ356" s="113"/>
      <c r="BA356" s="118" t="e">
        <f aca="false">'EO9904.1'!AW356</f>
        <v>#VALUE!</v>
      </c>
      <c r="BB356" s="118" t="e">
        <f aca="false">AW356-BA356</f>
        <v>#VALUE!</v>
      </c>
      <c r="BC356" s="108"/>
      <c r="BD356" s="138" t="n">
        <f aca="false">A356</f>
        <v>47484</v>
      </c>
      <c r="BE356" s="119" t="n">
        <f aca="false">MONTH(BD356)</f>
        <v>1</v>
      </c>
      <c r="BF356" s="139" t="n">
        <f aca="false">VLOOKUP($BE$10:$BE$369,$BS$7:$BU$18,2)</f>
        <v>682.4905</v>
      </c>
      <c r="BG356" s="140" t="n">
        <f aca="false">VLOOKUP($BE$10:$BE$369,$BS$7:$BU$18,3)</f>
        <v>9457.078</v>
      </c>
      <c r="BH356" s="141" t="n">
        <f aca="false">BF356/BG356</f>
        <v>0.0721671641071375</v>
      </c>
      <c r="BI356" s="36" t="n">
        <f aca="false">BI344</f>
        <v>0.0779</v>
      </c>
      <c r="BJ356" s="36" t="n">
        <f aca="false">BH356/BI356</f>
        <v>0.926407754905488</v>
      </c>
      <c r="BK356" s="31" t="n">
        <v>2.115</v>
      </c>
      <c r="BL356" s="142" t="n">
        <f aca="false">MAX((BJ356*BK356),BK356)</f>
        <v>2.115</v>
      </c>
    </row>
    <row r="357" customFormat="false" ht="12" hidden="false" customHeight="true" outlineLevel="0" collapsed="false">
      <c r="A357" s="25" t="n">
        <f aca="false">EDATE(A356,1)</f>
        <v>47515</v>
      </c>
      <c r="B357" s="114" t="n">
        <f aca="false">'EO9904.1 floor'!B357</f>
        <v>0</v>
      </c>
      <c r="C357" s="110"/>
      <c r="D357" s="97" t="n">
        <f aca="false">B357+C357</f>
        <v>0</v>
      </c>
      <c r="E357" s="86" t="n">
        <f aca="false">IF(Z357=0,0,IF(AND(Z357=1,$H$3=1),D357*U357,IF($H$3=2,D357,"N/A")))</f>
        <v>0</v>
      </c>
      <c r="F357" s="86" t="n">
        <f aca="false">E357*Y357</f>
        <v>0</v>
      </c>
      <c r="G357" s="98" t="str">
        <f aca="false">VLOOKUP($A357,[1]!Table,MATCH(G$4,[1]!Curves,0))</f>
        <v/>
      </c>
      <c r="H357" s="115" t="str">
        <f aca="false">G357</f>
        <v/>
      </c>
      <c r="I357" s="116" t="n">
        <f aca="false">BL357</f>
        <v>2.26151966918453</v>
      </c>
      <c r="J357" s="98" t="str">
        <f aca="false">VLOOKUP($A357,[1]!Table,MATCH(J$4,[1]!Curves,0))</f>
        <v/>
      </c>
      <c r="K357" s="115" t="str">
        <f aca="false">J357</f>
        <v/>
      </c>
      <c r="L357" s="103" t="n">
        <f aca="false">L356</f>
        <v>0</v>
      </c>
      <c r="M357" s="98" t="str">
        <f aca="false">VLOOKUP($A357,[1]!Table,MATCH(M$4,[1]!Curves,0))</f>
        <v/>
      </c>
      <c r="N357" s="115" t="str">
        <f aca="false">M357</f>
        <v/>
      </c>
      <c r="O357" s="103" t="n">
        <f aca="false">O356</f>
        <v>0</v>
      </c>
      <c r="P357" s="102"/>
      <c r="Q357" s="103" t="e">
        <f aca="false">M357+J357+G357</f>
        <v>#VALUE!</v>
      </c>
      <c r="R357" s="103" t="e">
        <f aca="false">N357+K357+H357</f>
        <v>#VALUE!</v>
      </c>
      <c r="S357" s="103" t="n">
        <f aca="false">O357+L357+I357</f>
        <v>2.26151966918453</v>
      </c>
      <c r="T357" s="102"/>
      <c r="U357" s="37" t="n">
        <f aca="false">A358-A357</f>
        <v>28</v>
      </c>
      <c r="V357" s="104" t="n">
        <f aca="false">CHOOSE(F$3,A358+24,A357)</f>
        <v>47515</v>
      </c>
      <c r="W357" s="37" t="n">
        <f aca="false">V357-C$3</f>
        <v>10585</v>
      </c>
      <c r="X357" s="105" t="n">
        <f aca="false">VLOOKUP($A357,[1]!Table,MATCH(X$4,[1]!Curves,0))</f>
        <v>0.064213304622354</v>
      </c>
      <c r="Y357" s="106" t="n">
        <f aca="false">1/(1+CHOOSE(F$3,(X358+($K$3/10000))/2,(X357+($K$3/10000))/2))^(2*W357/365.25)</f>
        <v>0.160147207145142</v>
      </c>
      <c r="Z357" s="37" t="n">
        <f aca="false">IF(AND(mthbeg&lt;=A357,mthend&gt;=A357),1,0)</f>
        <v>0</v>
      </c>
      <c r="AA357" s="37" t="n">
        <f aca="false">U357*Z357</f>
        <v>0</v>
      </c>
      <c r="AC357" s="90" t="e">
        <f aca="false">F357*G357</f>
        <v>#VALUE!</v>
      </c>
      <c r="AD357" s="90" t="e">
        <f aca="false">$F357*H357</f>
        <v>#VALUE!</v>
      </c>
      <c r="AE357" s="90" t="n">
        <f aca="false">$F357*I357</f>
        <v>0</v>
      </c>
      <c r="AF357" s="90" t="e">
        <f aca="false">$F357*J357</f>
        <v>#VALUE!</v>
      </c>
      <c r="AG357" s="90" t="e">
        <f aca="false">$F357*K357</f>
        <v>#VALUE!</v>
      </c>
      <c r="AH357" s="90" t="n">
        <f aca="false">$F357*L357</f>
        <v>0</v>
      </c>
      <c r="AI357" s="90" t="e">
        <f aca="false">$F357*M357</f>
        <v>#VALUE!</v>
      </c>
      <c r="AJ357" s="90" t="e">
        <f aca="false">$F357*N357</f>
        <v>#VALUE!</v>
      </c>
      <c r="AK357" s="90" t="n">
        <f aca="false">F357*O357</f>
        <v>0</v>
      </c>
      <c r="AL357" s="94"/>
      <c r="AM357" s="90" t="e">
        <f aca="false">-CHOOSE($G$3,AC357-AE357,AE357-AC357)</f>
        <v>#VALUE!</v>
      </c>
      <c r="AN357" s="90" t="e">
        <f aca="false">-CHOOSE($G$3,AF357-AH357,AH357-AF357)</f>
        <v>#VALUE!</v>
      </c>
      <c r="AO357" s="90" t="e">
        <f aca="false">-CHOOSE($G$3,AI357-AL357,AK357-AI357)</f>
        <v>#VALUE!</v>
      </c>
      <c r="AP357" s="107" t="e">
        <f aca="false">SUM(AM357:AO357)</f>
        <v>#VALUE!</v>
      </c>
      <c r="AR357" s="90" t="e">
        <f aca="false">-CHOOSE($G$3,AD357-AC357,AC357-AD357)</f>
        <v>#VALUE!</v>
      </c>
      <c r="AS357" s="90" t="e">
        <f aca="false">-CHOOSE($G$3,AG357-AF357,AF357-AG357)</f>
        <v>#VALUE!</v>
      </c>
      <c r="AT357" s="90" t="e">
        <f aca="false">-CHOOSE($G$3,AJ357-AI357,AI357-AJ357:AJ358)</f>
        <v>#VALUE!</v>
      </c>
      <c r="AU357" s="107" t="e">
        <f aca="false">AR357+AS357+AT357</f>
        <v>#VALUE!</v>
      </c>
      <c r="AV357" s="107"/>
      <c r="AW357" s="91" t="e">
        <f aca="false">AU357+AP357</f>
        <v>#VALUE!</v>
      </c>
      <c r="AY357" s="91" t="n">
        <f aca="false">AK357+AH357+AE357</f>
        <v>0</v>
      </c>
      <c r="AZ357" s="113"/>
      <c r="BA357" s="118" t="e">
        <f aca="false">'EO9904.1'!AW357</f>
        <v>#VALUE!</v>
      </c>
      <c r="BB357" s="118" t="e">
        <f aca="false">AW357-BA357</f>
        <v>#VALUE!</v>
      </c>
      <c r="BC357" s="108"/>
      <c r="BD357" s="138" t="n">
        <f aca="false">A357</f>
        <v>47515</v>
      </c>
      <c r="BE357" s="119" t="n">
        <f aca="false">MONTH(BD357)</f>
        <v>2</v>
      </c>
      <c r="BF357" s="139" t="n">
        <f aca="false">VLOOKUP($BE$10:$BE$369,$BS$7:$BU$18,2)</f>
        <v>627.083</v>
      </c>
      <c r="BG357" s="140" t="n">
        <f aca="false">VLOOKUP($BE$10:$BE$369,$BS$7:$BU$18,3)</f>
        <v>8701.1195</v>
      </c>
      <c r="BH357" s="141" t="n">
        <f aca="false">BF357/BG357</f>
        <v>0.0720692320108924</v>
      </c>
      <c r="BI357" s="36" t="n">
        <f aca="false">BI345</f>
        <v>0.0674</v>
      </c>
      <c r="BJ357" s="36" t="n">
        <f aca="false">BH357/BI357</f>
        <v>1.06927643933075</v>
      </c>
      <c r="BK357" s="31" t="n">
        <v>2.115</v>
      </c>
      <c r="BL357" s="142" t="n">
        <f aca="false">MAX((BJ357*BK357),BK357)</f>
        <v>2.26151966918453</v>
      </c>
    </row>
    <row r="358" customFormat="false" ht="12" hidden="false" customHeight="true" outlineLevel="0" collapsed="false">
      <c r="A358" s="25" t="n">
        <f aca="false">EDATE(A357,1)</f>
        <v>47543</v>
      </c>
      <c r="B358" s="114" t="n">
        <f aca="false">'EO9904.1 floor'!B358</f>
        <v>0</v>
      </c>
      <c r="C358" s="110"/>
      <c r="D358" s="97" t="n">
        <f aca="false">B358+C358</f>
        <v>0</v>
      </c>
      <c r="E358" s="86" t="n">
        <f aca="false">IF(Z358=0,0,IF(AND(Z358=1,$H$3=1),D358*U358,IF($H$3=2,D358,"N/A")))</f>
        <v>0</v>
      </c>
      <c r="F358" s="86" t="n">
        <f aca="false">E358*Y358</f>
        <v>0</v>
      </c>
      <c r="G358" s="98" t="str">
        <f aca="false">VLOOKUP($A358,[1]!Table,MATCH(G$4,[1]!Curves,0))</f>
        <v/>
      </c>
      <c r="H358" s="115" t="str">
        <f aca="false">G358</f>
        <v/>
      </c>
      <c r="I358" s="116" t="n">
        <f aca="false">BL358</f>
        <v>2.13524532991486</v>
      </c>
      <c r="J358" s="98" t="str">
        <f aca="false">VLOOKUP($A358,[1]!Table,MATCH(J$4,[1]!Curves,0))</f>
        <v/>
      </c>
      <c r="K358" s="115" t="str">
        <f aca="false">J358</f>
        <v/>
      </c>
      <c r="L358" s="103" t="n">
        <f aca="false">L357</f>
        <v>0</v>
      </c>
      <c r="M358" s="98" t="str">
        <f aca="false">VLOOKUP($A358,[1]!Table,MATCH(M$4,[1]!Curves,0))</f>
        <v/>
      </c>
      <c r="N358" s="115" t="str">
        <f aca="false">M358</f>
        <v/>
      </c>
      <c r="O358" s="103" t="n">
        <f aca="false">O357</f>
        <v>0</v>
      </c>
      <c r="P358" s="102"/>
      <c r="Q358" s="103" t="e">
        <f aca="false">M358+J358+G358</f>
        <v>#VALUE!</v>
      </c>
      <c r="R358" s="103" t="e">
        <f aca="false">N358+K358+H358</f>
        <v>#VALUE!</v>
      </c>
      <c r="S358" s="103" t="n">
        <f aca="false">O358+L358+I358</f>
        <v>2.13524532991486</v>
      </c>
      <c r="T358" s="102"/>
      <c r="U358" s="37" t="n">
        <f aca="false">A359-A358</f>
        <v>31</v>
      </c>
      <c r="V358" s="104" t="n">
        <f aca="false">CHOOSE(F$3,A359+24,A358)</f>
        <v>47543</v>
      </c>
      <c r="W358" s="37" t="n">
        <f aca="false">V358-C$3</f>
        <v>10613</v>
      </c>
      <c r="X358" s="105" t="n">
        <f aca="false">VLOOKUP($A358,[1]!Table,MATCH(X$4,[1]!Curves,0))</f>
        <v>0.0642121721554</v>
      </c>
      <c r="Y358" s="106" t="n">
        <f aca="false">1/(1+CHOOSE(F$3,(X359+($K$3/10000))/2,(X358+($K$3/10000))/2))^(2*W358/365.25)</f>
        <v>0.15937821857684</v>
      </c>
      <c r="Z358" s="37" t="n">
        <f aca="false">IF(AND(mthbeg&lt;=A358,mthend&gt;=A358),1,0)</f>
        <v>0</v>
      </c>
      <c r="AA358" s="37" t="n">
        <f aca="false">U358*Z358</f>
        <v>0</v>
      </c>
      <c r="AC358" s="90" t="e">
        <f aca="false">F358*G358</f>
        <v>#VALUE!</v>
      </c>
      <c r="AD358" s="90" t="e">
        <f aca="false">$F358*H358</f>
        <v>#VALUE!</v>
      </c>
      <c r="AE358" s="90" t="n">
        <f aca="false">$F358*I358</f>
        <v>0</v>
      </c>
      <c r="AF358" s="90" t="e">
        <f aca="false">$F358*J358</f>
        <v>#VALUE!</v>
      </c>
      <c r="AG358" s="90" t="e">
        <f aca="false">$F358*K358</f>
        <v>#VALUE!</v>
      </c>
      <c r="AH358" s="90" t="n">
        <f aca="false">$F358*L358</f>
        <v>0</v>
      </c>
      <c r="AI358" s="90" t="e">
        <f aca="false">$F358*M358</f>
        <v>#VALUE!</v>
      </c>
      <c r="AJ358" s="90" t="e">
        <f aca="false">$F358*N358</f>
        <v>#VALUE!</v>
      </c>
      <c r="AK358" s="90" t="n">
        <f aca="false">F358*O358</f>
        <v>0</v>
      </c>
      <c r="AL358" s="94"/>
      <c r="AM358" s="90" t="e">
        <f aca="false">-CHOOSE($G$3,AC358-AE358,AE358-AC358)</f>
        <v>#VALUE!</v>
      </c>
      <c r="AN358" s="90" t="e">
        <f aca="false">-CHOOSE($G$3,AF358-AH358,AH358-AF358)</f>
        <v>#VALUE!</v>
      </c>
      <c r="AO358" s="90" t="e">
        <f aca="false">-CHOOSE($G$3,AI358-AL358,AK358-AI358)</f>
        <v>#VALUE!</v>
      </c>
      <c r="AP358" s="107" t="e">
        <f aca="false">SUM(AM358:AO358)</f>
        <v>#VALUE!</v>
      </c>
      <c r="AR358" s="90" t="e">
        <f aca="false">-CHOOSE($G$3,AD358-AC358,AC358-AD358)</f>
        <v>#VALUE!</v>
      </c>
      <c r="AS358" s="90" t="e">
        <f aca="false">-CHOOSE($G$3,AG358-AF358,AF358-AG358)</f>
        <v>#VALUE!</v>
      </c>
      <c r="AT358" s="90" t="e">
        <f aca="false">-CHOOSE($G$3,AJ358-AI358,AI358-AJ358:AJ359)</f>
        <v>#VALUE!</v>
      </c>
      <c r="AU358" s="107" t="e">
        <f aca="false">AR358+AS358+AT358</f>
        <v>#VALUE!</v>
      </c>
      <c r="AV358" s="107"/>
      <c r="AW358" s="91" t="e">
        <f aca="false">AU358+AP358</f>
        <v>#VALUE!</v>
      </c>
      <c r="AY358" s="91" t="n">
        <f aca="false">AK358+AH358+AE358</f>
        <v>0</v>
      </c>
      <c r="AZ358" s="113"/>
      <c r="BA358" s="118" t="e">
        <f aca="false">'EO9904.1'!AW358</f>
        <v>#VALUE!</v>
      </c>
      <c r="BB358" s="118" t="e">
        <f aca="false">AW358-BA358</f>
        <v>#VALUE!</v>
      </c>
      <c r="BC358" s="108"/>
      <c r="BD358" s="138" t="n">
        <f aca="false">A358</f>
        <v>47543</v>
      </c>
      <c r="BE358" s="119" t="n">
        <f aca="false">MONTH(BD358)</f>
        <v>3</v>
      </c>
      <c r="BF358" s="139" t="n">
        <f aca="false">VLOOKUP($BE$10:$BE$369,$BS$7:$BU$18,2)</f>
        <v>669.6575</v>
      </c>
      <c r="BG358" s="140" t="n">
        <f aca="false">VLOOKUP($BE$10:$BE$369,$BS$7:$BU$18,3)</f>
        <v>9290.03</v>
      </c>
      <c r="BH358" s="141" t="n">
        <f aca="false">BF358/BG358</f>
        <v>0.0720834593645015</v>
      </c>
      <c r="BI358" s="36" t="n">
        <f aca="false">BI346</f>
        <v>0.0714</v>
      </c>
      <c r="BJ358" s="36" t="n">
        <f aca="false">BH358/BI358</f>
        <v>1.00957226000702</v>
      </c>
      <c r="BK358" s="31" t="n">
        <v>2.115</v>
      </c>
      <c r="BL358" s="142" t="n">
        <f aca="false">MAX((BJ358*BK358),BK358)</f>
        <v>2.13524532991486</v>
      </c>
    </row>
    <row r="359" customFormat="false" ht="12" hidden="false" customHeight="true" outlineLevel="0" collapsed="false">
      <c r="A359" s="25" t="n">
        <f aca="false">EDATE(A358,1)</f>
        <v>47574</v>
      </c>
      <c r="B359" s="114" t="n">
        <f aca="false">'EO9904.1 floor'!B359</f>
        <v>0</v>
      </c>
      <c r="C359" s="110"/>
      <c r="D359" s="97" t="n">
        <f aca="false">B359+C359</f>
        <v>0</v>
      </c>
      <c r="E359" s="86" t="n">
        <f aca="false">IF(Z359=0,0,IF(AND(Z359=1,$H$3=1),D359*U359,IF($H$3=2,D359,"N/A")))</f>
        <v>0</v>
      </c>
      <c r="F359" s="86" t="n">
        <f aca="false">E359*Y359</f>
        <v>0</v>
      </c>
      <c r="G359" s="98" t="str">
        <f aca="false">VLOOKUP($A359,[1]!Table,MATCH(G$4,[1]!Curves,0))</f>
        <v/>
      </c>
      <c r="H359" s="115" t="str">
        <f aca="false">G359</f>
        <v/>
      </c>
      <c r="I359" s="116" t="n">
        <f aca="false">BL359</f>
        <v>2.115</v>
      </c>
      <c r="J359" s="98" t="str">
        <f aca="false">VLOOKUP($A359,[1]!Table,MATCH(J$4,[1]!Curves,0))</f>
        <v/>
      </c>
      <c r="K359" s="115" t="str">
        <f aca="false">J359</f>
        <v/>
      </c>
      <c r="L359" s="103" t="n">
        <f aca="false">L358</f>
        <v>0</v>
      </c>
      <c r="M359" s="98" t="str">
        <f aca="false">VLOOKUP($A359,[1]!Table,MATCH(M$4,[1]!Curves,0))</f>
        <v/>
      </c>
      <c r="N359" s="115" t="str">
        <f aca="false">M359</f>
        <v/>
      </c>
      <c r="O359" s="103" t="n">
        <f aca="false">O358</f>
        <v>0</v>
      </c>
      <c r="P359" s="102"/>
      <c r="Q359" s="103" t="e">
        <f aca="false">M359+J359+G359</f>
        <v>#VALUE!</v>
      </c>
      <c r="R359" s="103" t="e">
        <f aca="false">N359+K359+H359</f>
        <v>#VALUE!</v>
      </c>
      <c r="S359" s="103" t="n">
        <f aca="false">O359+L359+I359</f>
        <v>2.115</v>
      </c>
      <c r="T359" s="102"/>
      <c r="U359" s="37" t="n">
        <f aca="false">A360-A359</f>
        <v>30</v>
      </c>
      <c r="V359" s="104" t="n">
        <f aca="false">CHOOSE(F$3,A360+24,A359)</f>
        <v>47574</v>
      </c>
      <c r="W359" s="37" t="n">
        <f aca="false">V359-C$3</f>
        <v>10644</v>
      </c>
      <c r="X359" s="105" t="n">
        <f aca="false">VLOOKUP($A359,[1]!Table,MATCH(X$4,[1]!Curves,0))</f>
        <v>0.064210918352701</v>
      </c>
      <c r="Y359" s="106" t="n">
        <f aca="false">1/(1+CHOOSE(F$3,(X360+($K$3/10000))/2,(X359+($K$3/10000))/2))^(2*W359/365.25)</f>
        <v>0.158531175879331</v>
      </c>
      <c r="Z359" s="37" t="n">
        <f aca="false">IF(AND(mthbeg&lt;=A359,mthend&gt;=A359),1,0)</f>
        <v>0</v>
      </c>
      <c r="AA359" s="37" t="n">
        <f aca="false">U359*Z359</f>
        <v>0</v>
      </c>
      <c r="AC359" s="90" t="e">
        <f aca="false">F359*G359</f>
        <v>#VALUE!</v>
      </c>
      <c r="AD359" s="90" t="e">
        <f aca="false">$F359*H359</f>
        <v>#VALUE!</v>
      </c>
      <c r="AE359" s="90" t="n">
        <f aca="false">$F359*I359</f>
        <v>0</v>
      </c>
      <c r="AF359" s="90" t="e">
        <f aca="false">$F359*J359</f>
        <v>#VALUE!</v>
      </c>
      <c r="AG359" s="90" t="e">
        <f aca="false">$F359*K359</f>
        <v>#VALUE!</v>
      </c>
      <c r="AH359" s="90" t="n">
        <f aca="false">$F359*L359</f>
        <v>0</v>
      </c>
      <c r="AI359" s="90" t="e">
        <f aca="false">$F359*M359</f>
        <v>#VALUE!</v>
      </c>
      <c r="AJ359" s="90" t="e">
        <f aca="false">$F359*N359</f>
        <v>#VALUE!</v>
      </c>
      <c r="AK359" s="90" t="n">
        <f aca="false">F359*O359</f>
        <v>0</v>
      </c>
      <c r="AL359" s="94"/>
      <c r="AM359" s="90" t="e">
        <f aca="false">-CHOOSE($G$3,AC359-AE359,AE359-AC359)</f>
        <v>#VALUE!</v>
      </c>
      <c r="AN359" s="90" t="e">
        <f aca="false">-CHOOSE($G$3,AF359-AH359,AH359-AF359)</f>
        <v>#VALUE!</v>
      </c>
      <c r="AO359" s="90" t="e">
        <f aca="false">-CHOOSE($G$3,AI359-AL359,AK359-AI359)</f>
        <v>#VALUE!</v>
      </c>
      <c r="AP359" s="107" t="e">
        <f aca="false">SUM(AM359:AO359)</f>
        <v>#VALUE!</v>
      </c>
      <c r="AR359" s="90" t="e">
        <f aca="false">-CHOOSE($G$3,AD359-AC359,AC359-AD359)</f>
        <v>#VALUE!</v>
      </c>
      <c r="AS359" s="90" t="e">
        <f aca="false">-CHOOSE($G$3,AG359-AF359,AF359-AG359)</f>
        <v>#VALUE!</v>
      </c>
      <c r="AT359" s="90" t="e">
        <f aca="false">-CHOOSE($G$3,AJ359-AI359,AI359-AJ359:AJ360)</f>
        <v>#VALUE!</v>
      </c>
      <c r="AU359" s="107" t="e">
        <f aca="false">AR359+AS359+AT359</f>
        <v>#VALUE!</v>
      </c>
      <c r="AV359" s="107"/>
      <c r="AW359" s="91" t="e">
        <f aca="false">AU359+AP359</f>
        <v>#VALUE!</v>
      </c>
      <c r="AY359" s="91" t="n">
        <f aca="false">AK359+AH359+AE359</f>
        <v>0</v>
      </c>
      <c r="AZ359" s="113"/>
      <c r="BA359" s="118" t="e">
        <f aca="false">'EO9904.1'!AW359</f>
        <v>#VALUE!</v>
      </c>
      <c r="BB359" s="118" t="e">
        <f aca="false">AW359-BA359</f>
        <v>#VALUE!</v>
      </c>
      <c r="BC359" s="108"/>
      <c r="BD359" s="138" t="n">
        <f aca="false">A359</f>
        <v>47574</v>
      </c>
      <c r="BE359" s="119" t="n">
        <f aca="false">MONTH(BD359)</f>
        <v>4</v>
      </c>
      <c r="BF359" s="139" t="n">
        <f aca="false">VLOOKUP($BE$10:$BE$369,$BS$7:$BU$18,2)</f>
        <v>631.2795</v>
      </c>
      <c r="BG359" s="140" t="n">
        <f aca="false">VLOOKUP($BE$10:$BE$369,$BS$7:$BU$18,3)</f>
        <v>8727.106</v>
      </c>
      <c r="BH359" s="141" t="n">
        <f aca="false">BF359/BG359</f>
        <v>0.0723354912842814</v>
      </c>
      <c r="BI359" s="36" t="n">
        <f aca="false">BI347</f>
        <v>0.0749</v>
      </c>
      <c r="BJ359" s="36" t="n">
        <f aca="false">BH359/BI359</f>
        <v>0.965760898321514</v>
      </c>
      <c r="BK359" s="31" t="n">
        <v>2.115</v>
      </c>
      <c r="BL359" s="142" t="n">
        <f aca="false">MAX((BJ359*BK359),BK359)</f>
        <v>2.115</v>
      </c>
    </row>
    <row r="360" customFormat="false" ht="12" hidden="false" customHeight="true" outlineLevel="0" collapsed="false">
      <c r="A360" s="25" t="n">
        <f aca="false">EDATE(A359,1)</f>
        <v>47604</v>
      </c>
      <c r="B360" s="114" t="n">
        <f aca="false">'EO9904.1 floor'!B360</f>
        <v>0</v>
      </c>
      <c r="C360" s="110"/>
      <c r="D360" s="97" t="n">
        <f aca="false">B360+C360</f>
        <v>0</v>
      </c>
      <c r="E360" s="86" t="n">
        <f aca="false">IF(Z360=0,0,IF(AND(Z360=1,$H$3=1),D360*U360,IF($H$3=2,D360,"N/A")))</f>
        <v>0</v>
      </c>
      <c r="F360" s="86" t="n">
        <f aca="false">E360*Y360</f>
        <v>0</v>
      </c>
      <c r="G360" s="98" t="str">
        <f aca="false">VLOOKUP($A360,[1]!Table,MATCH(G$4,[1]!Curves,0))</f>
        <v/>
      </c>
      <c r="H360" s="115" t="str">
        <f aca="false">G360</f>
        <v/>
      </c>
      <c r="I360" s="116" t="n">
        <f aca="false">BL360</f>
        <v>2.15930673749763</v>
      </c>
      <c r="J360" s="98" t="str">
        <f aca="false">VLOOKUP($A360,[1]!Table,MATCH(J$4,[1]!Curves,0))</f>
        <v/>
      </c>
      <c r="K360" s="115" t="str">
        <f aca="false">J360</f>
        <v/>
      </c>
      <c r="L360" s="103" t="n">
        <f aca="false">L359</f>
        <v>0</v>
      </c>
      <c r="M360" s="98" t="str">
        <f aca="false">VLOOKUP($A360,[1]!Table,MATCH(M$4,[1]!Curves,0))</f>
        <v/>
      </c>
      <c r="N360" s="115" t="str">
        <f aca="false">M360</f>
        <v/>
      </c>
      <c r="O360" s="103" t="n">
        <f aca="false">O359</f>
        <v>0</v>
      </c>
      <c r="P360" s="102"/>
      <c r="Q360" s="103" t="e">
        <f aca="false">M360+J360+G360</f>
        <v>#VALUE!</v>
      </c>
      <c r="R360" s="103" t="e">
        <f aca="false">N360+K360+H360</f>
        <v>#VALUE!</v>
      </c>
      <c r="S360" s="103" t="n">
        <f aca="false">O360+L360+I360</f>
        <v>2.15930673749763</v>
      </c>
      <c r="T360" s="102"/>
      <c r="U360" s="37" t="n">
        <f aca="false">A361-A360</f>
        <v>31</v>
      </c>
      <c r="V360" s="104" t="n">
        <f aca="false">CHOOSE(F$3,A361+24,A360)</f>
        <v>47604</v>
      </c>
      <c r="W360" s="37" t="n">
        <f aca="false">V360-C$3</f>
        <v>10674</v>
      </c>
      <c r="X360" s="105" t="n">
        <f aca="false">VLOOKUP($A360,[1]!Table,MATCH(X$4,[1]!Curves,0))</f>
        <v>0.064209704995251</v>
      </c>
      <c r="Y360" s="106" t="n">
        <f aca="false">1/(1+CHOOSE(F$3,(X361+($K$3/10000))/2,(X360+($K$3/10000))/2))^(2*W360/365.25)</f>
        <v>0.157715774622122</v>
      </c>
      <c r="Z360" s="37" t="n">
        <f aca="false">IF(AND(mthbeg&lt;=A360,mthend&gt;=A360),1,0)</f>
        <v>0</v>
      </c>
      <c r="AA360" s="37" t="n">
        <f aca="false">U360*Z360</f>
        <v>0</v>
      </c>
      <c r="AC360" s="90" t="e">
        <f aca="false">F360*G360</f>
        <v>#VALUE!</v>
      </c>
      <c r="AD360" s="90" t="e">
        <f aca="false">$F360*H360</f>
        <v>#VALUE!</v>
      </c>
      <c r="AE360" s="90" t="n">
        <f aca="false">$F360*I360</f>
        <v>0</v>
      </c>
      <c r="AF360" s="90" t="e">
        <f aca="false">$F360*J360</f>
        <v>#VALUE!</v>
      </c>
      <c r="AG360" s="90" t="e">
        <f aca="false">$F360*K360</f>
        <v>#VALUE!</v>
      </c>
      <c r="AH360" s="90" t="n">
        <f aca="false">$F360*L360</f>
        <v>0</v>
      </c>
      <c r="AI360" s="90" t="e">
        <f aca="false">$F360*M360</f>
        <v>#VALUE!</v>
      </c>
      <c r="AJ360" s="90" t="e">
        <f aca="false">$F360*N360</f>
        <v>#VALUE!</v>
      </c>
      <c r="AK360" s="90" t="n">
        <f aca="false">F360*O360</f>
        <v>0</v>
      </c>
      <c r="AL360" s="94"/>
      <c r="AM360" s="90" t="e">
        <f aca="false">-CHOOSE($G$3,AC360-AE360,AE360-AC360)</f>
        <v>#VALUE!</v>
      </c>
      <c r="AN360" s="90" t="e">
        <f aca="false">-CHOOSE($G$3,AF360-AH360,AH360-AF360)</f>
        <v>#VALUE!</v>
      </c>
      <c r="AO360" s="90" t="e">
        <f aca="false">-CHOOSE($G$3,AI360-AL360,AK360-AI360)</f>
        <v>#VALUE!</v>
      </c>
      <c r="AP360" s="107" t="e">
        <f aca="false">SUM(AM360:AO360)</f>
        <v>#VALUE!</v>
      </c>
      <c r="AR360" s="90" t="e">
        <f aca="false">-CHOOSE($G$3,AD360-AC360,AC360-AD360)</f>
        <v>#VALUE!</v>
      </c>
      <c r="AS360" s="90" t="e">
        <f aca="false">-CHOOSE($G$3,AG360-AF360,AF360-AG360)</f>
        <v>#VALUE!</v>
      </c>
      <c r="AT360" s="90" t="e">
        <f aca="false">-CHOOSE($G$3,AJ360-AI360,AI360-AJ360:AJ361)</f>
        <v>#VALUE!</v>
      </c>
      <c r="AU360" s="107" t="e">
        <f aca="false">AR360+AS360+AT360</f>
        <v>#VALUE!</v>
      </c>
      <c r="AV360" s="107"/>
      <c r="AW360" s="91" t="e">
        <f aca="false">AU360+AP360</f>
        <v>#VALUE!</v>
      </c>
      <c r="AY360" s="91" t="n">
        <f aca="false">AK360+AH360+AE360</f>
        <v>0</v>
      </c>
      <c r="AZ360" s="113"/>
      <c r="BA360" s="118" t="e">
        <f aca="false">'EO9904.1'!AW360</f>
        <v>#VALUE!</v>
      </c>
      <c r="BB360" s="118" t="e">
        <f aca="false">AW360-BA360</f>
        <v>#VALUE!</v>
      </c>
      <c r="BC360" s="108"/>
      <c r="BD360" s="138" t="n">
        <f aca="false">A360</f>
        <v>47604</v>
      </c>
      <c r="BE360" s="119" t="n">
        <f aca="false">MONTH(BD360)</f>
        <v>5</v>
      </c>
      <c r="BF360" s="139" t="n">
        <f aca="false">VLOOKUP($BE$10:$BE$369,$BS$7:$BU$18,2)</f>
        <v>662.9805</v>
      </c>
      <c r="BG360" s="140" t="n">
        <f aca="false">VLOOKUP($BE$10:$BE$369,$BS$7:$BU$18,3)</f>
        <v>9044.2455</v>
      </c>
      <c r="BH360" s="141" t="n">
        <f aca="false">BF360/BG360</f>
        <v>0.0733041247055932</v>
      </c>
      <c r="BI360" s="36" t="n">
        <f aca="false">BI348</f>
        <v>0.0718</v>
      </c>
      <c r="BJ360" s="36" t="n">
        <f aca="false">BH360/BI360</f>
        <v>1.02094881205562</v>
      </c>
      <c r="BK360" s="31" t="n">
        <v>2.115</v>
      </c>
      <c r="BL360" s="142" t="n">
        <f aca="false">MAX((BJ360*BK360),BK360)</f>
        <v>2.15930673749763</v>
      </c>
    </row>
    <row r="361" customFormat="false" ht="12" hidden="false" customHeight="true" outlineLevel="0" collapsed="false">
      <c r="A361" s="25" t="n">
        <f aca="false">EDATE(A360,1)</f>
        <v>47635</v>
      </c>
      <c r="B361" s="114" t="n">
        <f aca="false">'EO9904.1 floor'!B361</f>
        <v>0</v>
      </c>
      <c r="C361" s="110"/>
      <c r="D361" s="97" t="n">
        <f aca="false">B361+C361</f>
        <v>0</v>
      </c>
      <c r="E361" s="86" t="n">
        <f aca="false">IF(Z361=0,0,IF(AND(Z361=1,$H$3=1),D361*U361,IF($H$3=2,D361,"N/A")))</f>
        <v>0</v>
      </c>
      <c r="F361" s="86" t="n">
        <f aca="false">E361*Y361</f>
        <v>0</v>
      </c>
      <c r="G361" s="98" t="str">
        <f aca="false">VLOOKUP($A361,[1]!Table,MATCH(G$4,[1]!Curves,0))</f>
        <v/>
      </c>
      <c r="H361" s="115" t="str">
        <f aca="false">G361</f>
        <v/>
      </c>
      <c r="I361" s="116" t="n">
        <f aca="false">BL361</f>
        <v>2.88438521922935</v>
      </c>
      <c r="J361" s="98" t="str">
        <f aca="false">VLOOKUP($A361,[1]!Table,MATCH(J$4,[1]!Curves,0))</f>
        <v/>
      </c>
      <c r="K361" s="115" t="str">
        <f aca="false">J361</f>
        <v/>
      </c>
      <c r="L361" s="103" t="n">
        <f aca="false">L360</f>
        <v>0</v>
      </c>
      <c r="M361" s="98" t="str">
        <f aca="false">VLOOKUP($A361,[1]!Table,MATCH(M$4,[1]!Curves,0))</f>
        <v/>
      </c>
      <c r="N361" s="115" t="str">
        <f aca="false">M361</f>
        <v/>
      </c>
      <c r="O361" s="103" t="n">
        <f aca="false">O360</f>
        <v>0</v>
      </c>
      <c r="P361" s="102"/>
      <c r="Q361" s="103" t="e">
        <f aca="false">M361+J361+G361</f>
        <v>#VALUE!</v>
      </c>
      <c r="R361" s="103" t="e">
        <f aca="false">N361+K361+H361</f>
        <v>#VALUE!</v>
      </c>
      <c r="S361" s="103" t="n">
        <f aca="false">O361+L361+I361</f>
        <v>2.88438521922935</v>
      </c>
      <c r="T361" s="102"/>
      <c r="U361" s="37" t="n">
        <f aca="false">A362-A361</f>
        <v>30</v>
      </c>
      <c r="V361" s="104" t="n">
        <f aca="false">CHOOSE(F$3,A362+24,A361)</f>
        <v>47635</v>
      </c>
      <c r="W361" s="37" t="n">
        <f aca="false">V361-C$3</f>
        <v>10705</v>
      </c>
      <c r="X361" s="105" t="n">
        <f aca="false">VLOOKUP($A361,[1]!Table,MATCH(X$4,[1]!Curves,0))</f>
        <v>0.064208451192552</v>
      </c>
      <c r="Y361" s="106" t="n">
        <f aca="false">1/(1+CHOOSE(F$3,(X362+($K$3/10000))/2,(X361+($K$3/10000))/2))^(2*W361/365.25)</f>
        <v>0.156877630928384</v>
      </c>
      <c r="Z361" s="37" t="n">
        <f aca="false">IF(AND(mthbeg&lt;=A361,mthend&gt;=A361),1,0)</f>
        <v>0</v>
      </c>
      <c r="AA361" s="37" t="n">
        <f aca="false">U361*Z361</f>
        <v>0</v>
      </c>
      <c r="AC361" s="90" t="e">
        <f aca="false">F361*G361</f>
        <v>#VALUE!</v>
      </c>
      <c r="AD361" s="90" t="e">
        <f aca="false">$F361*H361</f>
        <v>#VALUE!</v>
      </c>
      <c r="AE361" s="90" t="n">
        <f aca="false">$F361*I361</f>
        <v>0</v>
      </c>
      <c r="AF361" s="90" t="e">
        <f aca="false">$F361*J361</f>
        <v>#VALUE!</v>
      </c>
      <c r="AG361" s="90" t="e">
        <f aca="false">$F361*K361</f>
        <v>#VALUE!</v>
      </c>
      <c r="AH361" s="90" t="n">
        <f aca="false">$F361*L361</f>
        <v>0</v>
      </c>
      <c r="AI361" s="90" t="e">
        <f aca="false">$F361*M361</f>
        <v>#VALUE!</v>
      </c>
      <c r="AJ361" s="90" t="e">
        <f aca="false">$F361*N361</f>
        <v>#VALUE!</v>
      </c>
      <c r="AK361" s="90" t="n">
        <f aca="false">F361*O361</f>
        <v>0</v>
      </c>
      <c r="AL361" s="94"/>
      <c r="AM361" s="90" t="e">
        <f aca="false">-CHOOSE($G$3,AC361-AE361,AE361-AC361)</f>
        <v>#VALUE!</v>
      </c>
      <c r="AN361" s="90" t="e">
        <f aca="false">-CHOOSE($G$3,AF361-AH361,AH361-AF361)</f>
        <v>#VALUE!</v>
      </c>
      <c r="AO361" s="90" t="e">
        <f aca="false">-CHOOSE($G$3,AI361-AL361,AK361-AI361)</f>
        <v>#VALUE!</v>
      </c>
      <c r="AP361" s="107" t="e">
        <f aca="false">SUM(AM361:AO361)</f>
        <v>#VALUE!</v>
      </c>
      <c r="AR361" s="90" t="e">
        <f aca="false">-CHOOSE($G$3,AD361-AC361,AC361-AD361)</f>
        <v>#VALUE!</v>
      </c>
      <c r="AS361" s="90" t="e">
        <f aca="false">-CHOOSE($G$3,AG361-AF361,AF361-AG361)</f>
        <v>#VALUE!</v>
      </c>
      <c r="AT361" s="90" t="e">
        <f aca="false">-CHOOSE($G$3,AJ361-AI361,AI361-AJ361:AJ362)</f>
        <v>#VALUE!</v>
      </c>
      <c r="AU361" s="107" t="e">
        <f aca="false">AR361+AS361+AT361</f>
        <v>#VALUE!</v>
      </c>
      <c r="AV361" s="107"/>
      <c r="AW361" s="91" t="e">
        <f aca="false">AU361+AP361</f>
        <v>#VALUE!</v>
      </c>
      <c r="AY361" s="91" t="n">
        <f aca="false">AK361+AH361+AE361</f>
        <v>0</v>
      </c>
      <c r="AZ361" s="113"/>
      <c r="BA361" s="118" t="e">
        <f aca="false">'EO9904.1'!AW361</f>
        <v>#VALUE!</v>
      </c>
      <c r="BB361" s="118" t="e">
        <f aca="false">AW361-BA361</f>
        <v>#VALUE!</v>
      </c>
      <c r="BC361" s="108"/>
      <c r="BD361" s="138" t="n">
        <f aca="false">A361</f>
        <v>47635</v>
      </c>
      <c r="BE361" s="119" t="n">
        <f aca="false">MONTH(BD361)</f>
        <v>6</v>
      </c>
      <c r="BF361" s="139" t="n">
        <f aca="false">VLOOKUP($BE$10:$BE$369,$BS$7:$BU$18,2)</f>
        <v>1052.6425</v>
      </c>
      <c r="BG361" s="140" t="n">
        <f aca="false">VLOOKUP($BE$10:$BE$369,$BS$7:$BU$18,3)</f>
        <v>10765.1195</v>
      </c>
      <c r="BH361" s="141" t="n">
        <f aca="false">BF361/BG361</f>
        <v>0.097782704595151</v>
      </c>
      <c r="BI361" s="36" t="n">
        <f aca="false">BI349</f>
        <v>0.0717</v>
      </c>
      <c r="BJ361" s="36" t="n">
        <f aca="false">BH361/BI361</f>
        <v>1.36377551736612</v>
      </c>
      <c r="BK361" s="31" t="n">
        <v>2.115</v>
      </c>
      <c r="BL361" s="142" t="n">
        <f aca="false">MAX((BJ361*BK361),BK361)</f>
        <v>2.88438521922935</v>
      </c>
    </row>
    <row r="362" customFormat="false" ht="12" hidden="false" customHeight="true" outlineLevel="0" collapsed="false">
      <c r="A362" s="25" t="n">
        <f aca="false">EDATE(A361,1)</f>
        <v>47665</v>
      </c>
      <c r="B362" s="114" t="n">
        <f aca="false">'EO9904.1 floor'!B362</f>
        <v>0</v>
      </c>
      <c r="C362" s="110"/>
      <c r="D362" s="97" t="n">
        <f aca="false">B362+C362</f>
        <v>0</v>
      </c>
      <c r="E362" s="86" t="n">
        <f aca="false">IF(Z362=0,0,IF(AND(Z362=1,$H$3=1),D362*U362,IF($H$3=2,D362,"N/A")))</f>
        <v>0</v>
      </c>
      <c r="F362" s="86" t="n">
        <f aca="false">E362*Y362</f>
        <v>0</v>
      </c>
      <c r="G362" s="98" t="str">
        <f aca="false">VLOOKUP($A362,[1]!Table,MATCH(G$4,[1]!Curves,0))</f>
        <v/>
      </c>
      <c r="H362" s="115" t="str">
        <f aca="false">G362</f>
        <v/>
      </c>
      <c r="I362" s="116" t="n">
        <f aca="false">BL362</f>
        <v>2.115</v>
      </c>
      <c r="J362" s="98" t="str">
        <f aca="false">VLOOKUP($A362,[1]!Table,MATCH(J$4,[1]!Curves,0))</f>
        <v/>
      </c>
      <c r="K362" s="115" t="str">
        <f aca="false">J362</f>
        <v/>
      </c>
      <c r="L362" s="103" t="n">
        <f aca="false">L361</f>
        <v>0</v>
      </c>
      <c r="M362" s="98" t="str">
        <f aca="false">VLOOKUP($A362,[1]!Table,MATCH(M$4,[1]!Curves,0))</f>
        <v/>
      </c>
      <c r="N362" s="115" t="str">
        <f aca="false">M362</f>
        <v/>
      </c>
      <c r="O362" s="103" t="n">
        <f aca="false">O361</f>
        <v>0</v>
      </c>
      <c r="P362" s="102"/>
      <c r="Q362" s="103" t="e">
        <f aca="false">M362+J362+G362</f>
        <v>#VALUE!</v>
      </c>
      <c r="R362" s="103" t="e">
        <f aca="false">N362+K362+H362</f>
        <v>#VALUE!</v>
      </c>
      <c r="S362" s="103" t="n">
        <f aca="false">O362+L362+I362</f>
        <v>2.115</v>
      </c>
      <c r="T362" s="102"/>
      <c r="U362" s="37" t="n">
        <f aca="false">A363-A362</f>
        <v>31</v>
      </c>
      <c r="V362" s="104" t="n">
        <f aca="false">CHOOSE(F$3,A363+24,A362)</f>
        <v>47665</v>
      </c>
      <c r="W362" s="37" t="n">
        <f aca="false">V362-C$3</f>
        <v>10735</v>
      </c>
      <c r="X362" s="105" t="n">
        <f aca="false">VLOOKUP($A362,[1]!Table,MATCH(X$4,[1]!Curves,0))</f>
        <v>0.064207237835104</v>
      </c>
      <c r="Y362" s="106" t="n">
        <f aca="false">1/(1+CHOOSE(F$3,(X363+($K$3/10000))/2,(X362+($K$3/10000))/2))^(2*W362/365.25)</f>
        <v>0.156070795931212</v>
      </c>
      <c r="Z362" s="37" t="n">
        <f aca="false">IF(AND(mthbeg&lt;=A362,mthend&gt;=A362),1,0)</f>
        <v>0</v>
      </c>
      <c r="AA362" s="37" t="n">
        <f aca="false">U362*Z362</f>
        <v>0</v>
      </c>
      <c r="AC362" s="90" t="e">
        <f aca="false">F362*G362</f>
        <v>#VALUE!</v>
      </c>
      <c r="AD362" s="90" t="e">
        <f aca="false">$F362*H362</f>
        <v>#VALUE!</v>
      </c>
      <c r="AE362" s="90" t="n">
        <f aca="false">$F362*I362</f>
        <v>0</v>
      </c>
      <c r="AF362" s="90" t="e">
        <f aca="false">$F362*J362</f>
        <v>#VALUE!</v>
      </c>
      <c r="AG362" s="90" t="e">
        <f aca="false">$F362*K362</f>
        <v>#VALUE!</v>
      </c>
      <c r="AH362" s="90" t="n">
        <f aca="false">$F362*L362</f>
        <v>0</v>
      </c>
      <c r="AI362" s="90" t="e">
        <f aca="false">$F362*M362</f>
        <v>#VALUE!</v>
      </c>
      <c r="AJ362" s="90" t="e">
        <f aca="false">$F362*N362</f>
        <v>#VALUE!</v>
      </c>
      <c r="AK362" s="90" t="n">
        <f aca="false">F362*O362</f>
        <v>0</v>
      </c>
      <c r="AL362" s="94"/>
      <c r="AM362" s="90" t="e">
        <f aca="false">-CHOOSE($G$3,AC362-AE362,AE362-AC362)</f>
        <v>#VALUE!</v>
      </c>
      <c r="AN362" s="90" t="e">
        <f aca="false">-CHOOSE($G$3,AF362-AH362,AH362-AF362)</f>
        <v>#VALUE!</v>
      </c>
      <c r="AO362" s="90" t="e">
        <f aca="false">-CHOOSE($G$3,AI362-AL362,AK362-AI362)</f>
        <v>#VALUE!</v>
      </c>
      <c r="AP362" s="107" t="e">
        <f aca="false">SUM(AM362:AO362)</f>
        <v>#VALUE!</v>
      </c>
      <c r="AR362" s="90" t="e">
        <f aca="false">-CHOOSE($G$3,AD362-AC362,AC362-AD362)</f>
        <v>#VALUE!</v>
      </c>
      <c r="AS362" s="90" t="e">
        <f aca="false">-CHOOSE($G$3,AG362-AF362,AF362-AG362)</f>
        <v>#VALUE!</v>
      </c>
      <c r="AT362" s="90" t="e">
        <f aca="false">-CHOOSE($G$3,AJ362-AI362,AI362-AJ362:AJ363)</f>
        <v>#VALUE!</v>
      </c>
      <c r="AU362" s="107" t="e">
        <f aca="false">AR362+AS362+AT362</f>
        <v>#VALUE!</v>
      </c>
      <c r="AV362" s="107"/>
      <c r="AW362" s="91" t="e">
        <f aca="false">AU362+AP362</f>
        <v>#VALUE!</v>
      </c>
      <c r="AY362" s="91" t="n">
        <f aca="false">AK362+AH362+AE362</f>
        <v>0</v>
      </c>
      <c r="AZ362" s="113"/>
      <c r="BA362" s="118" t="e">
        <f aca="false">'EO9904.1'!AW362</f>
        <v>#VALUE!</v>
      </c>
      <c r="BB362" s="118" t="e">
        <f aca="false">AW362-BA362</f>
        <v>#VALUE!</v>
      </c>
      <c r="BC362" s="108"/>
      <c r="BD362" s="138" t="n">
        <f aca="false">A362</f>
        <v>47665</v>
      </c>
      <c r="BE362" s="119" t="n">
        <f aca="false">MONTH(BD362)</f>
        <v>7</v>
      </c>
      <c r="BF362" s="139" t="n">
        <f aca="false">VLOOKUP($BE$10:$BE$369,$BS$7:$BU$18,2)</f>
        <v>1079.384</v>
      </c>
      <c r="BG362" s="140" t="n">
        <f aca="false">VLOOKUP($BE$10:$BE$369,$BS$7:$BU$18,3)</f>
        <v>11147.0035</v>
      </c>
      <c r="BH362" s="141" t="n">
        <f aca="false">BF362/BG362</f>
        <v>0.0968317629038154</v>
      </c>
      <c r="BI362" s="36" t="n">
        <f aca="false">BI350</f>
        <v>0.0981</v>
      </c>
      <c r="BJ362" s="36" t="n">
        <f aca="false">BH362/BI362</f>
        <v>0.987071996980789</v>
      </c>
      <c r="BK362" s="31" t="n">
        <v>2.115</v>
      </c>
      <c r="BL362" s="142" t="n">
        <f aca="false">MAX((BJ362*BK362),BK362)</f>
        <v>2.115</v>
      </c>
    </row>
    <row r="363" customFormat="false" ht="12" hidden="false" customHeight="true" outlineLevel="0" collapsed="false">
      <c r="A363" s="25" t="n">
        <f aca="false">EDATE(A362,1)</f>
        <v>47696</v>
      </c>
      <c r="B363" s="114" t="n">
        <f aca="false">'EO9904.1 floor'!B363</f>
        <v>0</v>
      </c>
      <c r="C363" s="110"/>
      <c r="D363" s="97" t="n">
        <f aca="false">B363+C363</f>
        <v>0</v>
      </c>
      <c r="E363" s="86" t="n">
        <f aca="false">IF(Z363=0,0,IF(AND(Z363=1,$H$3=1),D363*U363,IF($H$3=2,D363,"N/A")))</f>
        <v>0</v>
      </c>
      <c r="F363" s="86" t="n">
        <f aca="false">E363*Y363</f>
        <v>0</v>
      </c>
      <c r="G363" s="98" t="str">
        <f aca="false">VLOOKUP($A363,[1]!Table,MATCH(G$4,[1]!Curves,0))</f>
        <v/>
      </c>
      <c r="H363" s="115" t="str">
        <f aca="false">G363</f>
        <v/>
      </c>
      <c r="I363" s="116" t="n">
        <f aca="false">BL363</f>
        <v>2.115</v>
      </c>
      <c r="J363" s="98" t="str">
        <f aca="false">VLOOKUP($A363,[1]!Table,MATCH(J$4,[1]!Curves,0))</f>
        <v/>
      </c>
      <c r="K363" s="115" t="str">
        <f aca="false">J363</f>
        <v/>
      </c>
      <c r="L363" s="103" t="n">
        <f aca="false">L362</f>
        <v>0</v>
      </c>
      <c r="M363" s="98" t="str">
        <f aca="false">VLOOKUP($A363,[1]!Table,MATCH(M$4,[1]!Curves,0))</f>
        <v/>
      </c>
      <c r="N363" s="115" t="str">
        <f aca="false">M363</f>
        <v/>
      </c>
      <c r="O363" s="103" t="n">
        <f aca="false">O362</f>
        <v>0</v>
      </c>
      <c r="P363" s="102"/>
      <c r="Q363" s="103" t="e">
        <f aca="false">M363+J363+G363</f>
        <v>#VALUE!</v>
      </c>
      <c r="R363" s="103" t="e">
        <f aca="false">N363+K363+H363</f>
        <v>#VALUE!</v>
      </c>
      <c r="S363" s="103" t="n">
        <f aca="false">O363+L363+I363</f>
        <v>2.115</v>
      </c>
      <c r="T363" s="102"/>
      <c r="U363" s="37" t="n">
        <f aca="false">A364-A363</f>
        <v>31</v>
      </c>
      <c r="V363" s="104" t="n">
        <f aca="false">CHOOSE(F$3,A364+24,A363)</f>
        <v>47696</v>
      </c>
      <c r="W363" s="37" t="n">
        <f aca="false">V363-C$3</f>
        <v>10766</v>
      </c>
      <c r="X363" s="105" t="n">
        <f aca="false">VLOOKUP($A363,[1]!Table,MATCH(X$4,[1]!Curves,0))</f>
        <v>0.064205984032407</v>
      </c>
      <c r="Y363" s="106" t="n">
        <f aca="false">1/(1+CHOOSE(F$3,(X364+($K$3/10000))/2,(X363+($K$3/10000))/2))^(2*W363/365.25)</f>
        <v>0.155241457091262</v>
      </c>
      <c r="Z363" s="37" t="n">
        <f aca="false">IF(AND(mthbeg&lt;=A363,mthend&gt;=A363),1,0)</f>
        <v>0</v>
      </c>
      <c r="AA363" s="37" t="n">
        <f aca="false">U363*Z363</f>
        <v>0</v>
      </c>
      <c r="AC363" s="90" t="e">
        <f aca="false">F363*G363</f>
        <v>#VALUE!</v>
      </c>
      <c r="AD363" s="90" t="e">
        <f aca="false">$F363*H363</f>
        <v>#VALUE!</v>
      </c>
      <c r="AE363" s="90" t="n">
        <f aca="false">$F363*I363</f>
        <v>0</v>
      </c>
      <c r="AF363" s="90" t="e">
        <f aca="false">$F363*J363</f>
        <v>#VALUE!</v>
      </c>
      <c r="AG363" s="90" t="e">
        <f aca="false">$F363*K363</f>
        <v>#VALUE!</v>
      </c>
      <c r="AH363" s="90" t="n">
        <f aca="false">$F363*L363</f>
        <v>0</v>
      </c>
      <c r="AI363" s="90" t="e">
        <f aca="false">$F363*M363</f>
        <v>#VALUE!</v>
      </c>
      <c r="AJ363" s="90" t="e">
        <f aca="false">$F363*N363</f>
        <v>#VALUE!</v>
      </c>
      <c r="AK363" s="90" t="n">
        <f aca="false">F363*O363</f>
        <v>0</v>
      </c>
      <c r="AL363" s="94"/>
      <c r="AM363" s="90" t="e">
        <f aca="false">-CHOOSE($G$3,AC363-AE363,AE363-AC363)</f>
        <v>#VALUE!</v>
      </c>
      <c r="AN363" s="90" t="e">
        <f aca="false">-CHOOSE($G$3,AF363-AH363,AH363-AF363)</f>
        <v>#VALUE!</v>
      </c>
      <c r="AO363" s="90" t="e">
        <f aca="false">-CHOOSE($G$3,AI363-AL363,AK363-AI363)</f>
        <v>#VALUE!</v>
      </c>
      <c r="AP363" s="107" t="e">
        <f aca="false">SUM(AM363:AO363)</f>
        <v>#VALUE!</v>
      </c>
      <c r="AR363" s="90" t="e">
        <f aca="false">-CHOOSE($G$3,AD363-AC363,AC363-AD363)</f>
        <v>#VALUE!</v>
      </c>
      <c r="AS363" s="90" t="e">
        <f aca="false">-CHOOSE($G$3,AG363-AF363,AF363-AG363)</f>
        <v>#VALUE!</v>
      </c>
      <c r="AT363" s="90" t="e">
        <f aca="false">-CHOOSE($G$3,AJ363-AI363,AI363-AJ363:AJ364)</f>
        <v>#VALUE!</v>
      </c>
      <c r="AU363" s="107" t="e">
        <f aca="false">AR363+AS363+AT363</f>
        <v>#VALUE!</v>
      </c>
      <c r="AV363" s="107"/>
      <c r="AW363" s="91" t="e">
        <f aca="false">AU363+AP363</f>
        <v>#VALUE!</v>
      </c>
      <c r="AY363" s="91" t="n">
        <f aca="false">AK363+AH363+AE363</f>
        <v>0</v>
      </c>
      <c r="AZ363" s="113"/>
      <c r="BA363" s="118" t="e">
        <f aca="false">'EO9904.1'!AW363</f>
        <v>#VALUE!</v>
      </c>
      <c r="BB363" s="118" t="e">
        <f aca="false">AW363-BA363</f>
        <v>#VALUE!</v>
      </c>
      <c r="BC363" s="108"/>
      <c r="BD363" s="138" t="n">
        <f aca="false">A363</f>
        <v>47696</v>
      </c>
      <c r="BE363" s="119" t="n">
        <f aca="false">MONTH(BD363)</f>
        <v>8</v>
      </c>
      <c r="BF363" s="139" t="n">
        <f aca="false">VLOOKUP($BE$10:$BE$369,$BS$7:$BU$18,2)</f>
        <v>1109.031</v>
      </c>
      <c r="BG363" s="140" t="n">
        <f aca="false">VLOOKUP($BE$10:$BE$369,$BS$7:$BU$18,3)</f>
        <v>11486.346</v>
      </c>
      <c r="BH363" s="141" t="n">
        <f aca="false">BF363/BG363</f>
        <v>0.096552115006809</v>
      </c>
      <c r="BI363" s="36" t="n">
        <f aca="false">BI351</f>
        <v>0.0991</v>
      </c>
      <c r="BJ363" s="36" t="n">
        <f aca="false">BH363/BI363</f>
        <v>0.974289757889091</v>
      </c>
      <c r="BK363" s="31" t="n">
        <v>2.115</v>
      </c>
      <c r="BL363" s="142" t="n">
        <f aca="false">MAX((BJ363*BK363),BK363)</f>
        <v>2.115</v>
      </c>
    </row>
    <row r="364" customFormat="false" ht="12" hidden="false" customHeight="true" outlineLevel="0" collapsed="false">
      <c r="A364" s="25" t="n">
        <f aca="false">EDATE(A363,1)</f>
        <v>47727</v>
      </c>
      <c r="B364" s="114" t="n">
        <f aca="false">'EO9904.1 floor'!B364</f>
        <v>0</v>
      </c>
      <c r="C364" s="110"/>
      <c r="D364" s="97" t="n">
        <f aca="false">B364+C364</f>
        <v>0</v>
      </c>
      <c r="E364" s="86" t="n">
        <f aca="false">IF(Z364=0,0,IF(AND(Z364=1,$H$3=1),D364*U364,IF($H$3=2,D364,"N/A")))</f>
        <v>0</v>
      </c>
      <c r="F364" s="86" t="n">
        <f aca="false">E364*Y364</f>
        <v>0</v>
      </c>
      <c r="G364" s="98" t="str">
        <f aca="false">VLOOKUP($A364,[1]!Table,MATCH(G$4,[1]!Curves,0))</f>
        <v/>
      </c>
      <c r="H364" s="115" t="str">
        <f aca="false">G364</f>
        <v/>
      </c>
      <c r="I364" s="116" t="n">
        <f aca="false">BL364</f>
        <v>2.115</v>
      </c>
      <c r="J364" s="98" t="str">
        <f aca="false">VLOOKUP($A364,[1]!Table,MATCH(J$4,[1]!Curves,0))</f>
        <v/>
      </c>
      <c r="K364" s="115" t="str">
        <f aca="false">J364</f>
        <v/>
      </c>
      <c r="L364" s="103" t="n">
        <f aca="false">L363</f>
        <v>0</v>
      </c>
      <c r="M364" s="98" t="str">
        <f aca="false">VLOOKUP($A364,[1]!Table,MATCH(M$4,[1]!Curves,0))</f>
        <v/>
      </c>
      <c r="N364" s="115" t="str">
        <f aca="false">M364</f>
        <v/>
      </c>
      <c r="O364" s="103" t="n">
        <f aca="false">O363</f>
        <v>0</v>
      </c>
      <c r="P364" s="102"/>
      <c r="Q364" s="103" t="e">
        <f aca="false">M364+J364+G364</f>
        <v>#VALUE!</v>
      </c>
      <c r="R364" s="103" t="e">
        <f aca="false">N364+K364+H364</f>
        <v>#VALUE!</v>
      </c>
      <c r="S364" s="103" t="n">
        <f aca="false">O364+L364+I364</f>
        <v>2.115</v>
      </c>
      <c r="T364" s="102"/>
      <c r="U364" s="37" t="n">
        <f aca="false">A365-A364</f>
        <v>30</v>
      </c>
      <c r="V364" s="104" t="n">
        <f aca="false">CHOOSE(F$3,A365+24,A364)</f>
        <v>47727</v>
      </c>
      <c r="W364" s="37" t="n">
        <f aca="false">V364-C$3</f>
        <v>10797</v>
      </c>
      <c r="X364" s="105" t="n">
        <f aca="false">VLOOKUP($A364,[1]!Table,MATCH(X$4,[1]!Curves,0))</f>
        <v>0.064205984032407</v>
      </c>
      <c r="Y364" s="106" t="n">
        <f aca="false">1/(1+CHOOSE(F$3,(X365+($K$3/10000))/2,(X364+($K$3/10000))/2))^(2*W364/365.25)</f>
        <v>0.154411012042701</v>
      </c>
      <c r="Z364" s="37" t="n">
        <f aca="false">IF(AND(mthbeg&lt;=A364,mthend&gt;=A364),1,0)</f>
        <v>0</v>
      </c>
      <c r="AA364" s="37" t="n">
        <f aca="false">U364*Z364</f>
        <v>0</v>
      </c>
      <c r="AC364" s="90" t="e">
        <f aca="false">F364*G364</f>
        <v>#VALUE!</v>
      </c>
      <c r="AD364" s="90" t="e">
        <f aca="false">$F364*H364</f>
        <v>#VALUE!</v>
      </c>
      <c r="AE364" s="90" t="n">
        <f aca="false">$F364*I364</f>
        <v>0</v>
      </c>
      <c r="AF364" s="90" t="e">
        <f aca="false">$F364*J364</f>
        <v>#VALUE!</v>
      </c>
      <c r="AG364" s="90" t="e">
        <f aca="false">$F364*K364</f>
        <v>#VALUE!</v>
      </c>
      <c r="AH364" s="90" t="n">
        <f aca="false">$F364*L364</f>
        <v>0</v>
      </c>
      <c r="AI364" s="90" t="e">
        <f aca="false">$F364*M364</f>
        <v>#VALUE!</v>
      </c>
      <c r="AJ364" s="90" t="e">
        <f aca="false">$F364*N364</f>
        <v>#VALUE!</v>
      </c>
      <c r="AK364" s="90" t="n">
        <f aca="false">F364*O364</f>
        <v>0</v>
      </c>
      <c r="AL364" s="94"/>
      <c r="AM364" s="90" t="e">
        <f aca="false">-CHOOSE($G$3,AC364-AE364,AE364-AC364)</f>
        <v>#VALUE!</v>
      </c>
      <c r="AN364" s="90" t="e">
        <f aca="false">-CHOOSE($G$3,AF364-AH364,AH364-AF364)</f>
        <v>#VALUE!</v>
      </c>
      <c r="AO364" s="90" t="e">
        <f aca="false">-CHOOSE($G$3,AI364-AL364,AK364-AI364)</f>
        <v>#VALUE!</v>
      </c>
      <c r="AP364" s="107" t="e">
        <f aca="false">SUM(AM364:AO364)</f>
        <v>#VALUE!</v>
      </c>
      <c r="AR364" s="90" t="e">
        <f aca="false">-CHOOSE($G$3,AD364-AC364,AC364-AD364)</f>
        <v>#VALUE!</v>
      </c>
      <c r="AS364" s="90" t="e">
        <f aca="false">-CHOOSE($G$3,AG364-AF364,AF364-AG364)</f>
        <v>#VALUE!</v>
      </c>
      <c r="AT364" s="90" t="e">
        <f aca="false">-CHOOSE($G$3,AJ364-AI364,AI364-AJ364:AJ365)</f>
        <v>#VALUE!</v>
      </c>
      <c r="AU364" s="107" t="e">
        <f aca="false">AR364+AS364+AT364</f>
        <v>#VALUE!</v>
      </c>
      <c r="AV364" s="107"/>
      <c r="AW364" s="91" t="e">
        <f aca="false">AU364+AP364</f>
        <v>#VALUE!</v>
      </c>
      <c r="AY364" s="91" t="n">
        <f aca="false">AK364+AH364+AE364</f>
        <v>0</v>
      </c>
      <c r="AZ364" s="113"/>
      <c r="BA364" s="118" t="e">
        <f aca="false">'EO9904.1'!AW364</f>
        <v>#VALUE!</v>
      </c>
      <c r="BB364" s="118" t="e">
        <f aca="false">AW364-BA364</f>
        <v>#VALUE!</v>
      </c>
      <c r="BC364" s="108"/>
      <c r="BD364" s="138" t="n">
        <f aca="false">A364</f>
        <v>47727</v>
      </c>
      <c r="BE364" s="119" t="n">
        <f aca="false">MONTH(BD364)</f>
        <v>9</v>
      </c>
      <c r="BF364" s="139" t="n">
        <f aca="false">VLOOKUP($BE$10:$BE$369,$BS$7:$BU$18,2)</f>
        <v>998.16</v>
      </c>
      <c r="BG364" s="140" t="n">
        <f aca="false">VLOOKUP($BE$10:$BE$369,$BS$7:$BU$18,3)</f>
        <v>10141.4155</v>
      </c>
      <c r="BH364" s="141" t="n">
        <f aca="false">BF364/BG364</f>
        <v>0.0984241302409905</v>
      </c>
      <c r="BI364" s="36" t="n">
        <f aca="false">BI352</f>
        <v>0.1009</v>
      </c>
      <c r="BJ364" s="36" t="n">
        <f aca="false">BH364/BI364</f>
        <v>0.975462143121809</v>
      </c>
      <c r="BK364" s="31" t="n">
        <v>2.115</v>
      </c>
      <c r="BL364" s="142" t="n">
        <f aca="false">MAX((BJ364*BK364),BK364)</f>
        <v>2.115</v>
      </c>
    </row>
    <row r="365" customFormat="false" ht="12" hidden="false" customHeight="true" outlineLevel="0" collapsed="false">
      <c r="A365" s="25" t="n">
        <f aca="false">EDATE(A364,1)</f>
        <v>47757</v>
      </c>
      <c r="B365" s="114" t="n">
        <f aca="false">'EO9904.1 floor'!B365</f>
        <v>0</v>
      </c>
      <c r="C365" s="110"/>
      <c r="D365" s="97" t="n">
        <f aca="false">B365+C365</f>
        <v>0</v>
      </c>
      <c r="E365" s="86" t="n">
        <f aca="false">IF(Z365=0,0,IF(AND(Z365=1,$H$3=1),D365*U365,IF($H$3=2,D365,"N/A")))</f>
        <v>0</v>
      </c>
      <c r="F365" s="86" t="n">
        <f aca="false">E365*Y365</f>
        <v>0</v>
      </c>
      <c r="G365" s="98" t="str">
        <f aca="false">VLOOKUP($A365,[1]!Table,MATCH(G$4,[1]!Curves,0))</f>
        <v/>
      </c>
      <c r="H365" s="115" t="str">
        <f aca="false">G365</f>
        <v/>
      </c>
      <c r="I365" s="116" t="n">
        <f aca="false">BL365</f>
        <v>2.115</v>
      </c>
      <c r="J365" s="98" t="str">
        <f aca="false">VLOOKUP($A365,[1]!Table,MATCH(J$4,[1]!Curves,0))</f>
        <v/>
      </c>
      <c r="K365" s="115" t="str">
        <f aca="false">J365</f>
        <v/>
      </c>
      <c r="L365" s="103" t="n">
        <f aca="false">L364</f>
        <v>0</v>
      </c>
      <c r="M365" s="98" t="str">
        <f aca="false">VLOOKUP($A365,[1]!Table,MATCH(M$4,[1]!Curves,0))</f>
        <v/>
      </c>
      <c r="N365" s="115" t="str">
        <f aca="false">M365</f>
        <v/>
      </c>
      <c r="O365" s="103" t="n">
        <f aca="false">O364</f>
        <v>0</v>
      </c>
      <c r="P365" s="102"/>
      <c r="Q365" s="103" t="e">
        <f aca="false">M365+J365+G365</f>
        <v>#VALUE!</v>
      </c>
      <c r="R365" s="103" t="e">
        <f aca="false">N365+K365+H365</f>
        <v>#VALUE!</v>
      </c>
      <c r="S365" s="103" t="n">
        <f aca="false">O365+L365+I365</f>
        <v>2.115</v>
      </c>
      <c r="T365" s="102"/>
      <c r="U365" s="37" t="n">
        <f aca="false">A366-A365</f>
        <v>31</v>
      </c>
      <c r="V365" s="104" t="n">
        <f aca="false">CHOOSE(F$3,A366+24,A365)</f>
        <v>47757</v>
      </c>
      <c r="W365" s="37" t="n">
        <f aca="false">V365-C$3</f>
        <v>10827</v>
      </c>
      <c r="X365" s="105" t="n">
        <f aca="false">VLOOKUP($A365,[1]!Table,MATCH(X$4,[1]!Curves,0))</f>
        <v>0.064205984032407</v>
      </c>
      <c r="Y365" s="106" t="n">
        <f aca="false">1/(1+CHOOSE(F$3,(X366+($K$3/10000))/2,(X365+($K$3/10000))/2))^(2*W365/365.25)</f>
        <v>0.153611585509451</v>
      </c>
      <c r="Z365" s="37" t="n">
        <f aca="false">IF(AND(mthbeg&lt;=A365,mthend&gt;=A365),1,0)</f>
        <v>0</v>
      </c>
      <c r="AA365" s="37" t="n">
        <f aca="false">U365*Z365</f>
        <v>0</v>
      </c>
      <c r="AC365" s="90" t="e">
        <f aca="false">F365*G365</f>
        <v>#VALUE!</v>
      </c>
      <c r="AD365" s="90" t="e">
        <f aca="false">$F365*H365</f>
        <v>#VALUE!</v>
      </c>
      <c r="AE365" s="90" t="n">
        <f aca="false">$F365*I365</f>
        <v>0</v>
      </c>
      <c r="AF365" s="90" t="e">
        <f aca="false">$F365*J365</f>
        <v>#VALUE!</v>
      </c>
      <c r="AG365" s="90" t="e">
        <f aca="false">$F365*K365</f>
        <v>#VALUE!</v>
      </c>
      <c r="AH365" s="90" t="n">
        <f aca="false">$F365*L365</f>
        <v>0</v>
      </c>
      <c r="AI365" s="90" t="e">
        <f aca="false">$F365*M365</f>
        <v>#VALUE!</v>
      </c>
      <c r="AJ365" s="90" t="e">
        <f aca="false">$F365*N365</f>
        <v>#VALUE!</v>
      </c>
      <c r="AK365" s="90" t="n">
        <f aca="false">F365*O365</f>
        <v>0</v>
      </c>
      <c r="AL365" s="94"/>
      <c r="AM365" s="90" t="e">
        <f aca="false">-CHOOSE($G$3,AC365-AE365,AE365-AC365)</f>
        <v>#VALUE!</v>
      </c>
      <c r="AN365" s="90" t="e">
        <f aca="false">-CHOOSE($G$3,AF365-AH365,AH365-AF365)</f>
        <v>#VALUE!</v>
      </c>
      <c r="AO365" s="90" t="e">
        <f aca="false">-CHOOSE($G$3,AI365-AL365,AK365-AI365)</f>
        <v>#VALUE!</v>
      </c>
      <c r="AP365" s="107" t="e">
        <f aca="false">SUM(AM365:AO365)</f>
        <v>#VALUE!</v>
      </c>
      <c r="AR365" s="90" t="e">
        <f aca="false">-CHOOSE($G$3,AD365-AC365,AC365-AD365)</f>
        <v>#VALUE!</v>
      </c>
      <c r="AS365" s="90" t="e">
        <f aca="false">-CHOOSE($G$3,AG365-AF365,AF365-AG365)</f>
        <v>#VALUE!</v>
      </c>
      <c r="AT365" s="90" t="e">
        <f aca="false">-CHOOSE($G$3,AJ365-AI365,AI365-AJ365:AJ366)</f>
        <v>#VALUE!</v>
      </c>
      <c r="AU365" s="107" t="e">
        <f aca="false">AR365+AS365+AT365</f>
        <v>#VALUE!</v>
      </c>
      <c r="AV365" s="107"/>
      <c r="AW365" s="91" t="e">
        <f aca="false">AU365+AP365</f>
        <v>#VALUE!</v>
      </c>
      <c r="AY365" s="91" t="n">
        <f aca="false">AK365+AH365+AE365</f>
        <v>0</v>
      </c>
      <c r="AZ365" s="113"/>
      <c r="BA365" s="118" t="e">
        <f aca="false">'EO9904.1'!AW365</f>
        <v>#VALUE!</v>
      </c>
      <c r="BB365" s="118" t="e">
        <f aca="false">AW365-BA365</f>
        <v>#VALUE!</v>
      </c>
      <c r="BC365" s="108"/>
      <c r="BD365" s="138" t="n">
        <f aca="false">A365</f>
        <v>47757</v>
      </c>
      <c r="BE365" s="119" t="n">
        <f aca="false">MONTH(BD365)</f>
        <v>10</v>
      </c>
      <c r="BF365" s="139" t="n">
        <f aca="false">VLOOKUP($BE$10:$BE$369,$BS$7:$BU$18,2)</f>
        <v>697.9385</v>
      </c>
      <c r="BG365" s="140" t="n">
        <f aca="false">VLOOKUP($BE$10:$BE$369,$BS$7:$BU$18,3)</f>
        <v>9529.3095</v>
      </c>
      <c r="BH365" s="141" t="n">
        <f aca="false">BF365/BG365</f>
        <v>0.0732412458636169</v>
      </c>
      <c r="BI365" s="36" t="n">
        <f aca="false">BI353</f>
        <v>0.1035</v>
      </c>
      <c r="BJ365" s="36" t="n">
        <f aca="false">BH365/BI365</f>
        <v>0.707644887571178</v>
      </c>
      <c r="BK365" s="31" t="n">
        <v>2.115</v>
      </c>
      <c r="BL365" s="142" t="n">
        <f aca="false">MAX((BJ365*BK365),BK365)</f>
        <v>2.115</v>
      </c>
    </row>
    <row r="366" customFormat="false" ht="12" hidden="false" customHeight="true" outlineLevel="0" collapsed="false">
      <c r="A366" s="25" t="n">
        <f aca="false">EDATE(A365,1)</f>
        <v>47788</v>
      </c>
      <c r="B366" s="114" t="n">
        <f aca="false">'EO9904.1 floor'!B366</f>
        <v>0</v>
      </c>
      <c r="C366" s="110"/>
      <c r="D366" s="97" t="n">
        <f aca="false">B366+C366</f>
        <v>0</v>
      </c>
      <c r="E366" s="86" t="n">
        <f aca="false">IF(Z366=0,0,IF(AND(Z366=1,$H$3=1),D366*U366,IF($H$3=2,D366,"N/A")))</f>
        <v>0</v>
      </c>
      <c r="F366" s="86" t="n">
        <f aca="false">E366*Y366</f>
        <v>0</v>
      </c>
      <c r="G366" s="98" t="str">
        <f aca="false">VLOOKUP($A366,[1]!Table,MATCH(G$4,[1]!Curves,0))</f>
        <v/>
      </c>
      <c r="H366" s="115" t="str">
        <f aca="false">G366</f>
        <v/>
      </c>
      <c r="I366" s="116" t="n">
        <f aca="false">BL366</f>
        <v>2.115</v>
      </c>
      <c r="J366" s="98" t="str">
        <f aca="false">VLOOKUP($A366,[1]!Table,MATCH(J$4,[1]!Curves,0))</f>
        <v/>
      </c>
      <c r="K366" s="115" t="str">
        <f aca="false">J366</f>
        <v/>
      </c>
      <c r="L366" s="103" t="n">
        <f aca="false">L365</f>
        <v>0</v>
      </c>
      <c r="M366" s="98" t="str">
        <f aca="false">VLOOKUP($A366,[1]!Table,MATCH(M$4,[1]!Curves,0))</f>
        <v/>
      </c>
      <c r="N366" s="115" t="str">
        <f aca="false">M366</f>
        <v/>
      </c>
      <c r="O366" s="103" t="n">
        <f aca="false">O365</f>
        <v>0</v>
      </c>
      <c r="P366" s="102"/>
      <c r="Q366" s="103" t="e">
        <f aca="false">M366+J366+G366</f>
        <v>#VALUE!</v>
      </c>
      <c r="R366" s="103" t="e">
        <f aca="false">N366+K366+H366</f>
        <v>#VALUE!</v>
      </c>
      <c r="S366" s="103" t="n">
        <f aca="false">O366+L366+I366</f>
        <v>2.115</v>
      </c>
      <c r="T366" s="102"/>
      <c r="U366" s="37" t="n">
        <f aca="false">A367-A366</f>
        <v>30</v>
      </c>
      <c r="V366" s="104" t="n">
        <f aca="false">CHOOSE(F$3,A367+24,A366)</f>
        <v>47788</v>
      </c>
      <c r="W366" s="37" t="n">
        <f aca="false">V366-C$3</f>
        <v>10858</v>
      </c>
      <c r="X366" s="105" t="n">
        <f aca="false">VLOOKUP($A366,[1]!Table,MATCH(X$4,[1]!Curves,0))</f>
        <v>0.064205984032407</v>
      </c>
      <c r="Y366" s="106" t="n">
        <f aca="false">1/(1+CHOOSE(F$3,(X367+($K$3/10000))/2,(X366+($K$3/10000))/2))^(2*W366/365.25)</f>
        <v>0.152789859258113</v>
      </c>
      <c r="Z366" s="37" t="n">
        <f aca="false">IF(AND(mthbeg&lt;=A366,mthend&gt;=A366),1,0)</f>
        <v>0</v>
      </c>
      <c r="AA366" s="37" t="n">
        <f aca="false">U366*Z366</f>
        <v>0</v>
      </c>
      <c r="AC366" s="90" t="e">
        <f aca="false">F366*G366</f>
        <v>#VALUE!</v>
      </c>
      <c r="AD366" s="90" t="e">
        <f aca="false">$F366*H366</f>
        <v>#VALUE!</v>
      </c>
      <c r="AE366" s="90" t="n">
        <f aca="false">$F366*I366</f>
        <v>0</v>
      </c>
      <c r="AF366" s="90" t="e">
        <f aca="false">$F366*J366</f>
        <v>#VALUE!</v>
      </c>
      <c r="AG366" s="90" t="e">
        <f aca="false">$F366*K366</f>
        <v>#VALUE!</v>
      </c>
      <c r="AH366" s="90" t="n">
        <f aca="false">$F366*L366</f>
        <v>0</v>
      </c>
      <c r="AI366" s="90" t="e">
        <f aca="false">$F366*M366</f>
        <v>#VALUE!</v>
      </c>
      <c r="AJ366" s="90" t="e">
        <f aca="false">$F366*N366</f>
        <v>#VALUE!</v>
      </c>
      <c r="AK366" s="90" t="n">
        <f aca="false">F366*O366</f>
        <v>0</v>
      </c>
      <c r="AL366" s="94"/>
      <c r="AM366" s="90" t="e">
        <f aca="false">-CHOOSE($G$3,AC366-AE366,AE366-AC366)</f>
        <v>#VALUE!</v>
      </c>
      <c r="AN366" s="90" t="e">
        <f aca="false">-CHOOSE($G$3,AF366-AH366,AH366-AF366)</f>
        <v>#VALUE!</v>
      </c>
      <c r="AO366" s="90" t="e">
        <f aca="false">-CHOOSE($G$3,AI366-AL366,AK366-AI366)</f>
        <v>#VALUE!</v>
      </c>
      <c r="AP366" s="107" t="e">
        <f aca="false">SUM(AM366:AO366)</f>
        <v>#VALUE!</v>
      </c>
      <c r="AR366" s="90" t="e">
        <f aca="false">-CHOOSE($G$3,AD366-AC366,AC366-AD366)</f>
        <v>#VALUE!</v>
      </c>
      <c r="AS366" s="90" t="e">
        <f aca="false">-CHOOSE($G$3,AG366-AF366,AF366-AG366)</f>
        <v>#VALUE!</v>
      </c>
      <c r="AT366" s="90" t="e">
        <f aca="false">-CHOOSE($G$3,AJ366-AI366,AI366-AJ366:AJ367)</f>
        <v>#VALUE!</v>
      </c>
      <c r="AU366" s="107" t="e">
        <f aca="false">AR366+AS366+AT366</f>
        <v>#VALUE!</v>
      </c>
      <c r="AV366" s="107"/>
      <c r="AW366" s="91" t="e">
        <f aca="false">AU366+AP366</f>
        <v>#VALUE!</v>
      </c>
      <c r="AY366" s="91" t="n">
        <f aca="false">AK366+AH366+AE366</f>
        <v>0</v>
      </c>
      <c r="AZ366" s="113"/>
      <c r="BA366" s="118" t="e">
        <f aca="false">'EO9904.1'!AW366</f>
        <v>#VALUE!</v>
      </c>
      <c r="BB366" s="118" t="e">
        <f aca="false">AW366-BA366</f>
        <v>#VALUE!</v>
      </c>
      <c r="BC366" s="108"/>
      <c r="BD366" s="138" t="n">
        <f aca="false">A366</f>
        <v>47788</v>
      </c>
      <c r="BE366" s="119" t="n">
        <f aca="false">MONTH(BD366)</f>
        <v>11</v>
      </c>
      <c r="BF366" s="139" t="n">
        <f aca="false">VLOOKUP($BE$10:$BE$369,$BS$7:$BU$18,2)</f>
        <v>632.9505</v>
      </c>
      <c r="BG366" s="140" t="n">
        <f aca="false">VLOOKUP($BE$10:$BE$369,$BS$7:$BU$18,3)</f>
        <v>8729.326</v>
      </c>
      <c r="BH366" s="141" t="n">
        <f aca="false">BF366/BG366</f>
        <v>0.0725085189853146</v>
      </c>
      <c r="BI366" s="36" t="n">
        <f aca="false">BI354</f>
        <v>0.0778</v>
      </c>
      <c r="BJ366" s="36" t="n">
        <f aca="false">BH366/BI366</f>
        <v>0.931986105209699</v>
      </c>
      <c r="BK366" s="31" t="n">
        <v>2.115</v>
      </c>
      <c r="BL366" s="142" t="n">
        <f aca="false">MAX((BJ366*BK366),BK366)</f>
        <v>2.115</v>
      </c>
    </row>
    <row r="367" customFormat="false" ht="12" hidden="false" customHeight="true" outlineLevel="0" collapsed="false">
      <c r="A367" s="25" t="n">
        <f aca="false">EDATE(A366,1)</f>
        <v>47818</v>
      </c>
      <c r="B367" s="114" t="n">
        <f aca="false">'EO9904.1 floor'!B367</f>
        <v>0</v>
      </c>
      <c r="C367" s="110"/>
      <c r="D367" s="97" t="n">
        <f aca="false">B367+C367</f>
        <v>0</v>
      </c>
      <c r="E367" s="86" t="n">
        <f aca="false">IF(Z367=0,0,IF(AND(Z367=1,$H$3=1),D367*U367,IF($H$3=2,D367,"N/A")))</f>
        <v>0</v>
      </c>
      <c r="F367" s="86" t="n">
        <f aca="false">E367*Y367</f>
        <v>0</v>
      </c>
      <c r="G367" s="98" t="str">
        <f aca="false">VLOOKUP($A367,[1]!Table,MATCH(G$4,[1]!Curves,0))</f>
        <v/>
      </c>
      <c r="H367" s="115" t="str">
        <f aca="false">G367</f>
        <v/>
      </c>
      <c r="I367" s="116" t="n">
        <f aca="false">BL367</f>
        <v>2.115</v>
      </c>
      <c r="J367" s="98" t="str">
        <f aca="false">VLOOKUP($A367,[1]!Table,MATCH(J$4,[1]!Curves,0))</f>
        <v/>
      </c>
      <c r="K367" s="115" t="str">
        <f aca="false">J367</f>
        <v/>
      </c>
      <c r="L367" s="103" t="n">
        <f aca="false">L366</f>
        <v>0</v>
      </c>
      <c r="M367" s="98" t="str">
        <f aca="false">VLOOKUP($A367,[1]!Table,MATCH(M$4,[1]!Curves,0))</f>
        <v/>
      </c>
      <c r="N367" s="115" t="str">
        <f aca="false">M367</f>
        <v/>
      </c>
      <c r="O367" s="103" t="n">
        <f aca="false">O366</f>
        <v>0</v>
      </c>
      <c r="P367" s="102"/>
      <c r="Q367" s="103" t="e">
        <f aca="false">M367+J367+G367</f>
        <v>#VALUE!</v>
      </c>
      <c r="R367" s="103" t="e">
        <f aca="false">N367+K367+H367</f>
        <v>#VALUE!</v>
      </c>
      <c r="S367" s="103" t="n">
        <f aca="false">O367+L367+I367</f>
        <v>2.115</v>
      </c>
      <c r="T367" s="102"/>
      <c r="U367" s="37" t="n">
        <f aca="false">A368-A367</f>
        <v>31</v>
      </c>
      <c r="V367" s="104" t="n">
        <f aca="false">CHOOSE(F$3,A368+24,A367)</f>
        <v>47818</v>
      </c>
      <c r="W367" s="37" t="n">
        <f aca="false">V367-C$3</f>
        <v>10888</v>
      </c>
      <c r="X367" s="105" t="n">
        <f aca="false">VLOOKUP($A367,[1]!Table,MATCH(X$4,[1]!Curves,0))</f>
        <v>0.064205984032407</v>
      </c>
      <c r="Y367" s="106" t="n">
        <f aca="false">1/(1+CHOOSE(F$3,(X368+($K$3/10000))/2,(X367+($K$3/10000))/2))^(2*W367/365.25)</f>
        <v>0.151998825860387</v>
      </c>
      <c r="Z367" s="37" t="n">
        <f aca="false">IF(AND(mthbeg&lt;=A367,mthend&gt;=A367),1,0)</f>
        <v>0</v>
      </c>
      <c r="AA367" s="37" t="n">
        <f aca="false">U367*Z367</f>
        <v>0</v>
      </c>
      <c r="AC367" s="90" t="e">
        <f aca="false">F367*G367</f>
        <v>#VALUE!</v>
      </c>
      <c r="AD367" s="90" t="e">
        <f aca="false">$F367*H367</f>
        <v>#VALUE!</v>
      </c>
      <c r="AE367" s="90" t="n">
        <f aca="false">$F367*I367</f>
        <v>0</v>
      </c>
      <c r="AF367" s="90" t="e">
        <f aca="false">$F367*J367</f>
        <v>#VALUE!</v>
      </c>
      <c r="AG367" s="90" t="e">
        <f aca="false">$F367*K367</f>
        <v>#VALUE!</v>
      </c>
      <c r="AH367" s="90" t="n">
        <f aca="false">$F367*L367</f>
        <v>0</v>
      </c>
      <c r="AI367" s="90" t="e">
        <f aca="false">$F367*M367</f>
        <v>#VALUE!</v>
      </c>
      <c r="AJ367" s="90" t="e">
        <f aca="false">$F367*N367</f>
        <v>#VALUE!</v>
      </c>
      <c r="AK367" s="90" t="n">
        <f aca="false">F367*O367</f>
        <v>0</v>
      </c>
      <c r="AL367" s="94"/>
      <c r="AM367" s="90" t="e">
        <f aca="false">-CHOOSE($G$3,AC367-AE367,AE367-AC367)</f>
        <v>#VALUE!</v>
      </c>
      <c r="AN367" s="90" t="e">
        <f aca="false">-CHOOSE($G$3,AF367-AH367,AH367-AF367)</f>
        <v>#VALUE!</v>
      </c>
      <c r="AO367" s="90" t="e">
        <f aca="false">-CHOOSE($G$3,AI367-AL367,AK367-AI367)</f>
        <v>#VALUE!</v>
      </c>
      <c r="AP367" s="107" t="e">
        <f aca="false">SUM(AM367:AO367)</f>
        <v>#VALUE!</v>
      </c>
      <c r="AR367" s="90" t="e">
        <f aca="false">-CHOOSE($G$3,AD367-AC367,AC367-AD367)</f>
        <v>#VALUE!</v>
      </c>
      <c r="AS367" s="90" t="e">
        <f aca="false">-CHOOSE($G$3,AG367-AF367,AF367-AG367)</f>
        <v>#VALUE!</v>
      </c>
      <c r="AT367" s="90" t="e">
        <f aca="false">-CHOOSE($G$3,AJ367-AI367,AI367-AJ367:AJ368)</f>
        <v>#VALUE!</v>
      </c>
      <c r="AU367" s="107" t="e">
        <f aca="false">AR367+AS367+AT367</f>
        <v>#VALUE!</v>
      </c>
      <c r="AV367" s="107"/>
      <c r="AW367" s="91" t="e">
        <f aca="false">AU367+AP367</f>
        <v>#VALUE!</v>
      </c>
      <c r="AY367" s="91" t="n">
        <f aca="false">AK367+AH367+AE367</f>
        <v>0</v>
      </c>
      <c r="AZ367" s="113"/>
      <c r="BA367" s="118" t="e">
        <f aca="false">'EO9904.1'!AW367</f>
        <v>#VALUE!</v>
      </c>
      <c r="BB367" s="118" t="e">
        <f aca="false">AW367-BA367</f>
        <v>#VALUE!</v>
      </c>
      <c r="BC367" s="108"/>
      <c r="BD367" s="138" t="n">
        <f aca="false">A367</f>
        <v>47818</v>
      </c>
      <c r="BE367" s="119" t="n">
        <f aca="false">MONTH(BD367)</f>
        <v>12</v>
      </c>
      <c r="BF367" s="139" t="n">
        <f aca="false">VLOOKUP($BE$10:$BE$369,$BS$7:$BU$18,2)</f>
        <v>668.964</v>
      </c>
      <c r="BG367" s="140" t="n">
        <f aca="false">VLOOKUP($BE$10:$BE$369,$BS$7:$BU$18,3)</f>
        <v>9251.2415</v>
      </c>
      <c r="BH367" s="141" t="n">
        <f aca="false">BF367/BG367</f>
        <v>0.0723107271602411</v>
      </c>
      <c r="BI367" s="36" t="n">
        <f aca="false">BI355</f>
        <v>0.0779</v>
      </c>
      <c r="BJ367" s="36" t="n">
        <f aca="false">BH367/BI367</f>
        <v>0.928250669579475</v>
      </c>
      <c r="BK367" s="31" t="n">
        <v>2.115</v>
      </c>
      <c r="BL367" s="142" t="n">
        <f aca="false">MAX((BJ367*BK367),BK367)</f>
        <v>2.115</v>
      </c>
    </row>
    <row r="368" customFormat="false" ht="12" hidden="false" customHeight="true" outlineLevel="0" collapsed="false">
      <c r="A368" s="25" t="n">
        <f aca="false">EDATE(A367,1)</f>
        <v>47849</v>
      </c>
      <c r="B368" s="114" t="n">
        <f aca="false">'EO9904.1 floor'!B368</f>
        <v>0</v>
      </c>
      <c r="C368" s="110"/>
      <c r="D368" s="97" t="n">
        <f aca="false">B368+C368</f>
        <v>0</v>
      </c>
      <c r="E368" s="86" t="n">
        <f aca="false">IF(Z368=0,0,IF(AND(Z368=1,$H$3=1),D368*U368,IF($H$3=2,D368,"N/A")))</f>
        <v>0</v>
      </c>
      <c r="F368" s="86" t="n">
        <f aca="false">E368*Y368</f>
        <v>0</v>
      </c>
      <c r="G368" s="98" t="str">
        <f aca="false">VLOOKUP($A368,[1]!Table,MATCH(G$4,[1]!Curves,0))</f>
        <v/>
      </c>
      <c r="H368" s="115" t="str">
        <f aca="false">G368</f>
        <v/>
      </c>
      <c r="I368" s="116" t="n">
        <f aca="false">BL368</f>
        <v>2.115</v>
      </c>
      <c r="J368" s="98" t="str">
        <f aca="false">VLOOKUP($A368,[1]!Table,MATCH(J$4,[1]!Curves,0))</f>
        <v/>
      </c>
      <c r="K368" s="115" t="str">
        <f aca="false">J368</f>
        <v/>
      </c>
      <c r="L368" s="103" t="n">
        <f aca="false">L367</f>
        <v>0</v>
      </c>
      <c r="M368" s="98" t="str">
        <f aca="false">VLOOKUP($A368,[1]!Table,MATCH(M$4,[1]!Curves,0))</f>
        <v/>
      </c>
      <c r="N368" s="115" t="str">
        <f aca="false">M368</f>
        <v/>
      </c>
      <c r="O368" s="103" t="n">
        <f aca="false">O367</f>
        <v>0</v>
      </c>
      <c r="P368" s="102"/>
      <c r="Q368" s="103" t="e">
        <f aca="false">M368+J368+G368</f>
        <v>#VALUE!</v>
      </c>
      <c r="R368" s="103" t="e">
        <f aca="false">N368+K368+H368</f>
        <v>#VALUE!</v>
      </c>
      <c r="S368" s="103" t="n">
        <f aca="false">O368+L368+I368</f>
        <v>2.115</v>
      </c>
      <c r="T368" s="102"/>
      <c r="U368" s="37" t="n">
        <f aca="false">A369-A368</f>
        <v>31</v>
      </c>
      <c r="V368" s="104" t="n">
        <f aca="false">CHOOSE(F$3,A369+24,A368)</f>
        <v>47849</v>
      </c>
      <c r="W368" s="37" t="n">
        <f aca="false">V368-C$3</f>
        <v>10919</v>
      </c>
      <c r="X368" s="105" t="n">
        <f aca="false">VLOOKUP($A368,[1]!Table,MATCH(X$4,[1]!Curves,0))</f>
        <v>0.064205984032407</v>
      </c>
      <c r="Y368" s="106" t="n">
        <f aca="false">1/(1+CHOOSE(F$3,(X369+($K$3/10000))/2,(X368+($K$3/10000))/2))^(2*W368/365.25)</f>
        <v>0.151185726868095</v>
      </c>
      <c r="Z368" s="37" t="n">
        <f aca="false">IF(AND(mthbeg&lt;=A368,mthend&gt;=A368),1,0)</f>
        <v>0</v>
      </c>
      <c r="AA368" s="37" t="n">
        <f aca="false">U368*Z368</f>
        <v>0</v>
      </c>
      <c r="AC368" s="90" t="e">
        <f aca="false">F368*G368</f>
        <v>#VALUE!</v>
      </c>
      <c r="AD368" s="90" t="e">
        <f aca="false">$F368*H368</f>
        <v>#VALUE!</v>
      </c>
      <c r="AE368" s="90" t="n">
        <f aca="false">$F368*I368</f>
        <v>0</v>
      </c>
      <c r="AF368" s="90" t="e">
        <f aca="false">$F368*J368</f>
        <v>#VALUE!</v>
      </c>
      <c r="AG368" s="90" t="e">
        <f aca="false">$F368*K368</f>
        <v>#VALUE!</v>
      </c>
      <c r="AH368" s="90" t="n">
        <f aca="false">$F368*L368</f>
        <v>0</v>
      </c>
      <c r="AI368" s="90" t="e">
        <f aca="false">$F368*M368</f>
        <v>#VALUE!</v>
      </c>
      <c r="AJ368" s="90" t="e">
        <f aca="false">$F368*N368</f>
        <v>#VALUE!</v>
      </c>
      <c r="AK368" s="90" t="n">
        <f aca="false">F368*O368</f>
        <v>0</v>
      </c>
      <c r="AL368" s="94"/>
      <c r="AM368" s="90" t="e">
        <f aca="false">-CHOOSE($G$3,AC368-AE368,AE368-AC368)</f>
        <v>#VALUE!</v>
      </c>
      <c r="AN368" s="90" t="e">
        <f aca="false">-CHOOSE($G$3,AF368-AH368,AH368-AF368)</f>
        <v>#VALUE!</v>
      </c>
      <c r="AO368" s="90" t="e">
        <f aca="false">-CHOOSE($G$3,AI368-AL368,AK368-AI368)</f>
        <v>#VALUE!</v>
      </c>
      <c r="AP368" s="107" t="e">
        <f aca="false">SUM(AM368:AO368)</f>
        <v>#VALUE!</v>
      </c>
      <c r="AR368" s="90" t="e">
        <f aca="false">-CHOOSE($G$3,AD368-AC368,AC368-AD368)</f>
        <v>#VALUE!</v>
      </c>
      <c r="AS368" s="90" t="e">
        <f aca="false">-CHOOSE($G$3,AG368-AF368,AF368-AG368)</f>
        <v>#VALUE!</v>
      </c>
      <c r="AT368" s="90" t="e">
        <f aca="false">-CHOOSE($G$3,AJ368-AI368,AI368-AJ368:AJ369)</f>
        <v>#VALUE!</v>
      </c>
      <c r="AU368" s="107" t="e">
        <f aca="false">AR368+AS368+AT368</f>
        <v>#VALUE!</v>
      </c>
      <c r="AV368" s="107"/>
      <c r="AW368" s="91" t="e">
        <f aca="false">AU368+AP368</f>
        <v>#VALUE!</v>
      </c>
      <c r="AY368" s="91" t="n">
        <f aca="false">AK368+AH368+AE368</f>
        <v>0</v>
      </c>
      <c r="AZ368" s="113"/>
      <c r="BA368" s="118" t="e">
        <f aca="false">'EO9904.1'!AW368</f>
        <v>#VALUE!</v>
      </c>
      <c r="BB368" s="118" t="e">
        <f aca="false">AW368-BA368</f>
        <v>#VALUE!</v>
      </c>
      <c r="BC368" s="108"/>
      <c r="BD368" s="138" t="n">
        <f aca="false">A368</f>
        <v>47849</v>
      </c>
      <c r="BE368" s="119" t="n">
        <f aca="false">MONTH(BD368)</f>
        <v>1</v>
      </c>
      <c r="BF368" s="139" t="n">
        <f aca="false">VLOOKUP($BE$10:$BE$369,$BS$7:$BU$18,2)</f>
        <v>682.4905</v>
      </c>
      <c r="BG368" s="140" t="n">
        <f aca="false">VLOOKUP($BE$10:$BE$369,$BS$7:$BU$18,3)</f>
        <v>9457.078</v>
      </c>
      <c r="BH368" s="141" t="n">
        <f aca="false">BF368/BG368</f>
        <v>0.0721671641071375</v>
      </c>
      <c r="BI368" s="36" t="n">
        <f aca="false">BI356</f>
        <v>0.0779</v>
      </c>
      <c r="BJ368" s="36" t="n">
        <f aca="false">BH368/BI368</f>
        <v>0.926407754905488</v>
      </c>
      <c r="BK368" s="31" t="n">
        <v>2.115</v>
      </c>
      <c r="BL368" s="142" t="n">
        <f aca="false">MAX((BJ368*BK368),BK368)</f>
        <v>2.115</v>
      </c>
    </row>
    <row r="369" customFormat="false" ht="12" hidden="false" customHeight="true" outlineLevel="0" collapsed="false">
      <c r="A369" s="25" t="n">
        <f aca="false">EDATE(A368,1)</f>
        <v>47880</v>
      </c>
      <c r="B369" s="114" t="n">
        <f aca="false">'EO9904.1 floor'!B369</f>
        <v>0</v>
      </c>
      <c r="C369" s="110"/>
      <c r="D369" s="97" t="n">
        <f aca="false">B369+C369</f>
        <v>0</v>
      </c>
      <c r="E369" s="86" t="n">
        <f aca="false">IF(Z369=0,0,IF(AND(Z369=1,$H$3=1),D369*U369,IF($H$3=2,D369,"N/A")))</f>
        <v>0</v>
      </c>
      <c r="F369" s="86" t="n">
        <f aca="false">E369*Y369</f>
        <v>0</v>
      </c>
      <c r="G369" s="98" t="str">
        <f aca="false">VLOOKUP($A369,[1]!Table,MATCH(G$4,[1]!Curves,0))</f>
        <v/>
      </c>
      <c r="H369" s="115" t="str">
        <f aca="false">G369</f>
        <v/>
      </c>
      <c r="I369" s="116" t="n">
        <f aca="false">BL369</f>
        <v>2.26151966918453</v>
      </c>
      <c r="J369" s="98" t="str">
        <f aca="false">VLOOKUP($A369,[1]!Table,MATCH(J$4,[1]!Curves,0))</f>
        <v/>
      </c>
      <c r="K369" s="115" t="str">
        <f aca="false">J369</f>
        <v/>
      </c>
      <c r="L369" s="103" t="n">
        <f aca="false">L368</f>
        <v>0</v>
      </c>
      <c r="M369" s="98" t="str">
        <f aca="false">VLOOKUP($A369,[1]!Table,MATCH(M$4,[1]!Curves,0))</f>
        <v/>
      </c>
      <c r="N369" s="115" t="str">
        <f aca="false">M369</f>
        <v/>
      </c>
      <c r="O369" s="103" t="n">
        <f aca="false">O368</f>
        <v>0</v>
      </c>
      <c r="P369" s="102"/>
      <c r="Q369" s="103" t="e">
        <f aca="false">M369+J369+G369</f>
        <v>#VALUE!</v>
      </c>
      <c r="R369" s="103" t="e">
        <f aca="false">N369+K369+H369</f>
        <v>#VALUE!</v>
      </c>
      <c r="S369" s="103" t="n">
        <f aca="false">O369+L369+I369</f>
        <v>2.26151966918453</v>
      </c>
      <c r="T369" s="102"/>
      <c r="U369" s="37" t="n">
        <f aca="false">A370-A369</f>
        <v>28</v>
      </c>
      <c r="V369" s="104" t="n">
        <f aca="false">CHOOSE(F$3,A370+24,A369)</f>
        <v>47880</v>
      </c>
      <c r="W369" s="37" t="n">
        <f aca="false">V369-C$3</f>
        <v>10950</v>
      </c>
      <c r="X369" s="105" t="n">
        <f aca="false">VLOOKUP($A369,[1]!Table,MATCH(X$4,[1]!Curves,0))</f>
        <v>0.064205984032407</v>
      </c>
      <c r="Y369" s="106" t="n">
        <f aca="false">1/(1+CHOOSE(F$3,(X370+($K$3/10000))/2,(X369+($K$3/10000))/2))^(2*W369/365.25)</f>
        <v>0.150376977448687</v>
      </c>
      <c r="Z369" s="37" t="n">
        <f aca="false">IF(AND(mthbeg&lt;=A369,mthend&gt;=A369),1,0)</f>
        <v>0</v>
      </c>
      <c r="AA369" s="37" t="n">
        <f aca="false">U369*Z369</f>
        <v>0</v>
      </c>
      <c r="AC369" s="90" t="e">
        <f aca="false">F369*G369</f>
        <v>#VALUE!</v>
      </c>
      <c r="AD369" s="90" t="e">
        <f aca="false">$F369*H369</f>
        <v>#VALUE!</v>
      </c>
      <c r="AE369" s="90" t="n">
        <f aca="false">$F369*I369</f>
        <v>0</v>
      </c>
      <c r="AF369" s="90" t="e">
        <f aca="false">$F369*J369</f>
        <v>#VALUE!</v>
      </c>
      <c r="AG369" s="90" t="e">
        <f aca="false">$F369*K369</f>
        <v>#VALUE!</v>
      </c>
      <c r="AH369" s="90" t="n">
        <f aca="false">$F369*L369</f>
        <v>0</v>
      </c>
      <c r="AI369" s="90" t="e">
        <f aca="false">$F369*M369</f>
        <v>#VALUE!</v>
      </c>
      <c r="AJ369" s="90" t="e">
        <f aca="false">$F369*N369</f>
        <v>#VALUE!</v>
      </c>
      <c r="AK369" s="90" t="n">
        <f aca="false">F369*O369</f>
        <v>0</v>
      </c>
      <c r="AL369" s="94"/>
      <c r="AM369" s="90" t="e">
        <f aca="false">-CHOOSE($G$3,AC369-AE369,AE369-AC369)</f>
        <v>#VALUE!</v>
      </c>
      <c r="AN369" s="90" t="e">
        <f aca="false">-CHOOSE($G$3,AF369-AH369,AH369-AF369)</f>
        <v>#VALUE!</v>
      </c>
      <c r="AO369" s="90" t="e">
        <f aca="false">-CHOOSE($G$3,AI369-AL369,AK369-AI369)</f>
        <v>#VALUE!</v>
      </c>
      <c r="AP369" s="107" t="e">
        <f aca="false">SUM(AM369:AO369)</f>
        <v>#VALUE!</v>
      </c>
      <c r="AR369" s="90" t="e">
        <f aca="false">-CHOOSE($G$3,AD369-AC369,AC369-AD369)</f>
        <v>#VALUE!</v>
      </c>
      <c r="AS369" s="90" t="e">
        <f aca="false">-CHOOSE($G$3,AG369-AF369,AF369-AG369)</f>
        <v>#VALUE!</v>
      </c>
      <c r="AT369" s="90" t="e">
        <f aca="false">-CHOOSE($G$3,AJ369-AI369,AI369-AJ369:AJ370)</f>
        <v>#VALUE!</v>
      </c>
      <c r="AU369" s="107" t="e">
        <f aca="false">AR369+AS369+AT369</f>
        <v>#VALUE!</v>
      </c>
      <c r="AV369" s="107"/>
      <c r="AW369" s="111" t="e">
        <f aca="false">AU369+AP369</f>
        <v>#VALUE!</v>
      </c>
      <c r="AY369" s="111" t="n">
        <f aca="false">AK369+AH369+AE369</f>
        <v>0</v>
      </c>
      <c r="AZ369" s="113"/>
      <c r="BA369" s="121" t="e">
        <f aca="false">'EO9904.1'!AW369</f>
        <v>#VALUE!</v>
      </c>
      <c r="BB369" s="121" t="e">
        <f aca="false">AW369-BA369</f>
        <v>#VALUE!</v>
      </c>
      <c r="BC369" s="108"/>
      <c r="BD369" s="138" t="n">
        <f aca="false">A369</f>
        <v>47880</v>
      </c>
      <c r="BE369" s="119" t="n">
        <f aca="false">MONTH(BD369)</f>
        <v>2</v>
      </c>
      <c r="BF369" s="139" t="n">
        <f aca="false">VLOOKUP($BE$10:$BE$369,$BS$7:$BU$18,2)</f>
        <v>627.083</v>
      </c>
      <c r="BG369" s="140" t="n">
        <f aca="false">VLOOKUP($BE$10:$BE$369,$BS$7:$BU$18,3)</f>
        <v>8701.1195</v>
      </c>
      <c r="BH369" s="141" t="n">
        <f aca="false">BF369/BG369</f>
        <v>0.0720692320108924</v>
      </c>
      <c r="BI369" s="36" t="n">
        <f aca="false">BI357</f>
        <v>0.0674</v>
      </c>
      <c r="BJ369" s="36" t="n">
        <f aca="false">BH369/BI369</f>
        <v>1.06927643933075</v>
      </c>
      <c r="BK369" s="31" t="n">
        <v>2.115</v>
      </c>
      <c r="BL369" s="142" t="n">
        <f aca="false">MAX((BJ369*BK369),BK369)</f>
        <v>2.26151966918453</v>
      </c>
    </row>
    <row r="370" customFormat="false" ht="12.75" hidden="false" customHeight="false" outlineLevel="0" collapsed="false">
      <c r="A370" s="25" t="n">
        <f aca="false">EDATE(A369,1)</f>
        <v>47908</v>
      </c>
      <c r="X370" s="105" t="n">
        <f aca="false">VLOOKUP($A370,[1]!Table,MATCH(X$4,[1]!Curves,0))</f>
        <v>0.064205984032407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1998-02-25T17:42:16Z</dcterms:created>
  <dc:creator>Joe Louis</dc:creator>
  <dc:description>- Oracle 8i ODBC QueryFix Applied</dc:description>
  <dc:language>en-US</dc:language>
  <cp:lastModifiedBy>solitsk</cp:lastModifiedBy>
  <cp:lastPrinted>2001-02-08T20:14:53Z</cp:lastPrinted>
  <cp:revision>0</cp:revision>
  <dc:subject/>
  <dc:title/>
</cp:coreProperties>
</file>