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PLR SUM" sheetId="6" state="visible" r:id="rId8"/>
    <sheet name="SPEC SUM" sheetId="7" state="hidden" r:id="rId9"/>
    <sheet name="PLR DETAILS" sheetId="8" state="visible" r:id="rId10"/>
    <sheet name="SPEC DETAILS" sheetId="9" state="hidden" r:id="rId11"/>
    <sheet name="SPEC REPORT" sheetId="10" state="visible" r:id="rId12"/>
    <sheet name="SPEC REPORT DETAILS" sheetId="11" state="visible" r:id="rId13"/>
    <sheet name="5-DAY" sheetId="12" state="hidden" r:id="rId14"/>
    <sheet name="VAR" sheetId="13" state="hidden" r:id="rId15"/>
    <sheet name="OPEN SPEC" sheetId="14" state="hidden" r:id="rId16"/>
    <sheet name="Gap Risk" sheetId="15" state="hidden" r:id="rId17"/>
    <sheet name="BASIS" sheetId="16" state="hidden" r:id="rId18"/>
  </sheets>
  <externalReferences>
    <externalReference r:id="rId19"/>
    <externalReference r:id="rId20"/>
  </externalReferences>
  <definedNames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7" name="_xlnm.Print_Titles" vbProcedure="false">'PLR DETAILS'!$A:$B,'PLR DETAILS'!$1:$4</definedName>
    <definedName function="false" hidden="false" localSheetId="5" name="_xlnm.Print_Titles" vbProcedure="false">'PLR SUM'!$A:$B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8" name="_xlnm.Print_Titles" vbProcedure="false">'SPEC DETAILS'!$A:$B</definedName>
    <definedName function="false" hidden="false" localSheetId="10" name="_xlnm.Print_Titles" vbProcedure="false">'SPEC REPORT DETAILS'!$A:$C</definedName>
    <definedName function="false" hidden="false" localSheetId="6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</definedNames>
  <calcPr iterateCount="100" refMode="A1" iterate="false" iterateDelta="0.001"/>
  <pivotCaches>
    <pivotCache cacheId="1" r:id="rId22"/>
    <pivotCache cacheId="2" r:id="rId23"/>
  </pivotCaches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15</xdr:row>
                <xdr:rowOff>7</xdr:rowOff>
              </xdr:from>
              <xdr:to>
                <xdr:col>9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15</xdr:row>
                <xdr:rowOff>7</xdr:rowOff>
              </xdr:from>
              <xdr:to>
                <xdr:col>10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<sst xmlns="http://schemas.openxmlformats.org/spreadsheetml/2006/main" count="1366" uniqueCount="214">
  <si>
    <t xml:space="preserve">Portland General Electric Company</t>
  </si>
  <si>
    <t xml:space="preserve">Gas Summary</t>
  </si>
  <si>
    <t xml:space="preserve">As of November 26, 2001</t>
  </si>
  <si>
    <t xml:space="preserve">Gain (Loss)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</si>
  <si>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</si>
  <si>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</si>
  <si>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</si>
  <si>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</si>
  <si>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</si>
  <si>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</si>
  <si>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</si>
  <si>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</si>
  <si>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</si>
  <si>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</si>
  <si>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</si>
  <si>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</si>
  <si>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</si>
  <si>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</si>
  <si>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</si>
  <si>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</si>
  <si>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</si>
  <si>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</si>
  <si>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</si>
  <si>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</si>
  <si>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</si>
  <si>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</si>
  <si>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</si>
  <si>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</si>
  <si>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</si>
  <si>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</si>
  <si>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</si>
  <si>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</si>
  <si>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</si>
  <si>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Valuation Date:  11/26/2001</t>
  </si>
  <si>
    <t xml:space="preserve">As of:                11/26/2001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</si>
  <si>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</si>
  <si>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</si>
  <si>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</si>
  <si>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</si>
  <si>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</si>
  <si>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</si>
  <si>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</si>
  <si>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</si>
  <si>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</si>
  <si>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</si>
  <si>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</si>
  <si>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</si>
  <si>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</si>
  <si>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</si>
  <si>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</si>
  <si>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</si>
  <si>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</si>
  <si>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</si>
  <si>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</si>
  <si>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</si>
  <si>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</si>
  <si>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</si>
  <si>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</si>
  <si>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</si>
  <si>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</si>
  <si>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</si>
  <si>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</si>
  <si>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</si>
  <si>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</si>
  <si>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</si>
  <si>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</si>
  <si>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</si>
  <si>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</si>
  <si>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</si>
  <si>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</si>
  <si>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</si>
  <si>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</si>
  <si>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</si>
  <si>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</si>
  <si>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</si>
  <si>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</si>
  <si>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</si>
  <si>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</si>
  <si>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</si>
  <si>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</si>
  <si>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December</t>
  </si>
  <si>
    <t xml:space="preserve">January</t>
  </si>
  <si>
    <t xml:space="preserve">February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</si>
  <si>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</si>
  <si>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</si>
  <si>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</si>
  <si>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</si>
  <si>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</si>
  <si>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</si>
  <si>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</si>
  <si>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</si>
  <si>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</si>
  <si>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</si>
  <si>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</si>
  <si>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</si>
  <si>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Fuel PLR Book Summary</t>
  </si>
  <si>
    <t xml:space="preserve">Prior Date:          11/21/2001</t>
  </si>
  <si>
    <t xml:space="preserve">As of:                  11/26/2001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</si>
  <si>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</si>
  <si>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</si>
  <si>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</si>
  <si>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</si>
  <si>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</si>
  <si>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</si>
  <si>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</si>
  <si>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</si>
  <si>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</si>
  <si>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</si>
  <si>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</si>
  <si>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</si>
  <si>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</si>
  <si>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</si>
  <si>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</si>
  <si>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</si>
  <si>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</si>
  <si>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</si>
  <si>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</si>
  <si>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</si>
  <si>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</si>
  <si>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</si>
  <si>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</si>
  <si>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</si>
  <si>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</si>
  <si>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</si>
  <si>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</si>
  <si>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</si>
  <si>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</si>
  <si>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</si>
  <si>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</si>
  <si>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</si>
  <si>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</si>
  <si>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</si>
  <si>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October</t>
  </si>
  <si>
    <t xml:space="preserve">Gas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</si>
  <si>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</si>
  <si>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</si>
  <si>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</si>
  <si>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</si>
  <si>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</si>
  <si>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</si>
  <si>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</si>
  <si>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</si>
  <si>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</si>
  <si>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</si>
  <si>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</si>
  <si>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</si>
  <si>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</si>
  <si>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</si>
  <si>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</si>
  <si>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</si>
  <si>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</si>
  <si>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</si>
  <si>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</si>
  <si>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</si>
  <si>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</si>
  <si>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</si>
  <si>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</si>
  <si>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</si>
  <si>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</si>
  <si>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</si>
  <si>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</si>
  <si>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</si>
  <si>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</si>
  <si>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NOVEMBER</t>
  </si>
  <si>
    <t xml:space="preserve">Date </t>
  </si>
  <si>
    <t xml:space="preserve">RETAIL</t>
  </si>
  <si>
    <t xml:space="preserve">SPEC</t>
  </si>
  <si>
    <t xml:space="preserve">Value at Risk</t>
  </si>
  <si>
    <t xml:space="preserve">Sum of NET</t>
  </si>
  <si>
    <t xml:space="preserve">MONTH</t>
  </si>
  <si>
    <t xml:space="preserve">(blank)</t>
  </si>
  <si>
    <t xml:space="preserve">Grand Total</t>
  </si>
  <si>
    <t xml:space="preserve">TRANSNO</t>
  </si>
  <si>
    <t xml:space="preserve">TRANS_STATUS</t>
  </si>
  <si>
    <t xml:space="preserve">DIVISION</t>
  </si>
  <si>
    <t xml:space="preserve">B/S</t>
  </si>
  <si>
    <t xml:space="preserve">FASB</t>
  </si>
  <si>
    <t xml:space="preserve">EXEC DATE</t>
  </si>
  <si>
    <t xml:space="preserve">TRANS TYPE</t>
  </si>
  <si>
    <t xml:space="preserve">TRADER</t>
  </si>
  <si>
    <t xml:space="preserve">COUNTERPARTY</t>
  </si>
  <si>
    <t xml:space="preserve">DAILY VOLUME</t>
  </si>
  <si>
    <t xml:space="preserve">EXT QTY</t>
  </si>
  <si>
    <t xml:space="preserve">CONTRACTS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</si>
  <si>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</si>
  <si>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</si>
  <si>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</si>
  <si>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</si>
  <si>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</si>
  <si>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</si>
  <si>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</si>
  <si>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SETTLE CURR</t>
  </si>
  <si>
    <t xml:space="preserve">Spec</t>
  </si>
  <si>
    <t xml:space="preserve">    MMBtu</t>
  </si>
  <si>
    <t xml:space="preserve">Maturity/Gap</t>
  </si>
  <si>
    <t xml:space="preserve">Hedge</t>
  </si>
  <si>
    <t xml:space="preserve">  MMBtu</t>
  </si>
  <si>
    <t xml:space="preserve">Rolling 1-12</t>
  </si>
  <si>
    <t xml:space="preserve">Rolling 13-24</t>
  </si>
  <si>
    <t xml:space="preserve">  Total NOP</t>
  </si>
  <si>
    <t xml:space="preserve"> Rolling 24 NOP</t>
  </si>
  <si>
    <t xml:space="preserve">REFRESH TABLE AFTER UPDATE</t>
  </si>
  <si>
    <t xml:space="preserve">MTM CURR</t>
  </si>
  <si>
    <t xml:space="preserve">L</t>
  </si>
  <si>
    <t xml:space="preserve">S</t>
  </si>
  <si>
    <t xml:space="preserve">BASISSWAP</t>
  </si>
  <si>
    <t xml:space="preserve">Owen</t>
  </si>
  <si>
    <t xml:space="preserve">Entergy-Koch Trading, LP</t>
  </si>
  <si>
    <t xml:space="preserve">MMBTU</t>
  </si>
  <si>
    <t xml:space="preserve">USD</t>
  </si>
  <si>
    <t xml:space="preserve">Morgan Stanley Capital Group, Inc</t>
  </si>
  <si>
    <t xml:space="preserve">Yildirok</t>
  </si>
  <si>
    <t xml:space="preserve">Sempra Energy Trading Corp.</t>
  </si>
  <si>
    <t xml:space="preserve">Utilicorp United Inc.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</si>
</sst>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_(* #,##0.00_);_(* \(#,##0.00\);_(* \-??_);_(@_)"/>
    <numFmt numFmtId="171" formatCode="_(* #,##0_);_(* \(#,##0\);_(* \-??_);_(@_)"/>
    <numFmt numFmtId="172" formatCode="0%"/>
    <numFmt numFmtId="173" formatCode="#,##0.000"/>
    <numFmt numFmtId="174" formatCode="[$-409]#,##0_);\(#,##0\)"/>
    <numFmt numFmtId="175" formatCode="\$#,##0.00"/>
    <numFmt numFmtId="176" formatCode="# ??/??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0.000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5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5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2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REG!$O$8:$O$87</c:f>
              <c:numCache>
                <c:formatCode>#,##0</c:formatCode>
                <c:ptCount val="80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  <c:pt idx="78">
                  <c:v>1206.935</c:v>
                </c:pt>
                <c:pt idx="79">
                  <c:v>1548.124</c:v>
                </c:pt>
              </c:numCache>
            </c:numRef>
          </c:val>
        </c:ser>
        <c:gapWidth val="150"/>
        <c:overlap val="0"/>
        <c:axId val="28197012"/>
        <c:axId val="19390959"/>
      </c:barChart>
      <c:catAx>
        <c:axId val="2819701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390959"/>
        <c:crossesAt val="0"/>
        <c:auto val="1"/>
        <c:lblAlgn val="ctr"/>
        <c:lblOffset val="100"/>
        <c:noMultiLvlLbl val="0"/>
      </c:catAx>
      <c:valAx>
        <c:axId val="19390959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197012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REG!$P$8:$P$87</c:f>
              <c:numCache>
                <c:formatCode>#,##0</c:formatCode>
                <c:ptCount val="80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  <c:pt idx="78">
                  <c:v>786.66</c:v>
                </c:pt>
                <c:pt idx="79">
                  <c:v>1884.139</c:v>
                </c:pt>
              </c:numCache>
            </c:numRef>
          </c:val>
        </c:ser>
        <c:gapWidth val="150"/>
        <c:overlap val="0"/>
        <c:axId val="48540830"/>
        <c:axId val="58271720"/>
      </c:barChart>
      <c:catAx>
        <c:axId val="4854083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271720"/>
        <c:crossesAt val="0"/>
        <c:auto val="1"/>
        <c:lblAlgn val="ctr"/>
        <c:lblOffset val="100"/>
        <c:noMultiLvlLbl val="0"/>
      </c:catAx>
      <c:valAx>
        <c:axId val="58271720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540830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REG!$N$9:$N$87</c:f>
              <c:strCache>
                <c:ptCount val="79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</c:strCache>
            </c:strRef>
          </c:cat>
          <c:val>
            <c:numRef>
              <c:f>REG!$Q$9:$Q$87</c:f>
              <c:numCache>
                <c:formatCode>#,##0</c:formatCode>
                <c:ptCount val="79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  <c:pt idx="77">
                  <c:v>681.358</c:v>
                </c:pt>
                <c:pt idx="78">
                  <c:v>729.554</c:v>
                </c:pt>
              </c:numCache>
            </c:numRef>
          </c:val>
        </c:ser>
        <c:gapWidth val="150"/>
        <c:overlap val="0"/>
        <c:axId val="8543663"/>
        <c:axId val="27506887"/>
      </c:barChart>
      <c:catAx>
        <c:axId val="854366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506887"/>
        <c:crossesAt val="0"/>
        <c:auto val="1"/>
        <c:lblAlgn val="ctr"/>
        <c:lblOffset val="100"/>
        <c:noMultiLvlLbl val="0"/>
      </c:catAx>
      <c:valAx>
        <c:axId val="27506887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543663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SPEC!$O$8:$O$87</c:f>
              <c:numCache>
                <c:formatCode>#,##0</c:formatCode>
                <c:ptCount val="80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  <c:pt idx="78">
                  <c:v>109.52</c:v>
                </c:pt>
                <c:pt idx="79">
                  <c:v>47.61</c:v>
                </c:pt>
              </c:numCache>
            </c:numRef>
          </c:val>
        </c:ser>
        <c:gapWidth val="150"/>
        <c:overlap val="0"/>
        <c:axId val="62096178"/>
        <c:axId val="30833267"/>
      </c:barChart>
      <c:catAx>
        <c:axId val="6209617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833267"/>
        <c:crossesAt val="0"/>
        <c:auto val="1"/>
        <c:lblAlgn val="ctr"/>
        <c:lblOffset val="100"/>
        <c:noMultiLvlLbl val="0"/>
      </c:catAx>
      <c:valAx>
        <c:axId val="30833267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09617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SPEC!$P$8:$P$87</c:f>
              <c:numCache>
                <c:formatCode>#,##0</c:formatCode>
                <c:ptCount val="80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  <c:pt idx="78">
                  <c:v>197.423</c:v>
                </c:pt>
                <c:pt idx="79">
                  <c:v>63.065</c:v>
                </c:pt>
              </c:numCache>
            </c:numRef>
          </c:val>
        </c:ser>
        <c:gapWidth val="150"/>
        <c:overlap val="0"/>
        <c:axId val="6666106"/>
        <c:axId val="74468253"/>
      </c:barChart>
      <c:catAx>
        <c:axId val="666610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468253"/>
        <c:crossesAt val="0"/>
        <c:auto val="1"/>
        <c:lblAlgn val="ctr"/>
        <c:lblOffset val="100"/>
        <c:noMultiLvlLbl val="0"/>
      </c:catAx>
      <c:valAx>
        <c:axId val="74468253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6610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0.267</c:v>
                </c:pt>
                <c:pt idx="1">
                  <c:v>12.5029399999999</c:v>
                </c:pt>
                <c:pt idx="2">
                  <c:v>-98.1930600000001</c:v>
                </c:pt>
                <c:pt idx="3">
                  <c:v>-88.7820600000001</c:v>
                </c:pt>
                <c:pt idx="4">
                  <c:v>-99.3130600000001</c:v>
                </c:pt>
                <c:pt idx="5">
                  <c:v>-284.36806</c:v>
                </c:pt>
                <c:pt idx="6">
                  <c:v>-235.39606</c:v>
                </c:pt>
                <c:pt idx="7">
                  <c:v>-141.78906</c:v>
                </c:pt>
                <c:pt idx="8">
                  <c:v>-241.35806</c:v>
                </c:pt>
                <c:pt idx="9">
                  <c:v>-120.21006</c:v>
                </c:pt>
                <c:pt idx="10">
                  <c:v>61.7579399999999</c:v>
                </c:pt>
                <c:pt idx="11">
                  <c:v>17.0599399999999</c:v>
                </c:pt>
                <c:pt idx="12">
                  <c:v>26.8809399999999</c:v>
                </c:pt>
                <c:pt idx="13">
                  <c:v>-32.3070600000001</c:v>
                </c:pt>
                <c:pt idx="14">
                  <c:v>77.2129399999999</c:v>
                </c:pt>
                <c:pt idx="15">
                  <c:v>124.82294</c:v>
                </c:pt>
              </c:numCache>
            </c:numRef>
          </c:val>
        </c:ser>
        <c:gapWidth val="150"/>
        <c:overlap val="0"/>
        <c:axId val="57972895"/>
        <c:axId val="67047181"/>
      </c:barChart>
      <c:catAx>
        <c:axId val="5797289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047181"/>
        <c:crossesAt val="0"/>
        <c:auto val="1"/>
        <c:lblAlgn val="ctr"/>
        <c:lblOffset val="100"/>
        <c:noMultiLvlLbl val="0"/>
      </c:catAx>
      <c:valAx>
        <c:axId val="67047181"/>
        <c:scaling>
          <c:orientation val="minMax"/>
          <c:max val="3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7972895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SPEC!$N$49:$N$87</c:f>
              <c:strCache>
                <c:ptCount val="39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</c:strCache>
            </c:strRef>
          </c:cat>
          <c:val>
            <c:numRef>
              <c:f>SPEC!$R$49:$R$87</c:f>
              <c:numCache>
                <c:formatCode>#,##0</c:formatCode>
                <c:ptCount val="39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  <c:pt idx="37">
                  <c:v>-655.45306</c:v>
                </c:pt>
                <c:pt idx="38">
                  <c:v>-607.84306</c:v>
                </c:pt>
              </c:numCache>
            </c:numRef>
          </c:val>
        </c:ser>
        <c:gapWidth val="150"/>
        <c:overlap val="0"/>
        <c:axId val="65010132"/>
        <c:axId val="18307896"/>
      </c:barChart>
      <c:catAx>
        <c:axId val="6501013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307896"/>
        <c:crossesAt val="0"/>
        <c:auto val="1"/>
        <c:lblAlgn val="ctr"/>
        <c:lblOffset val="100"/>
        <c:noMultiLvlLbl val="0"/>
      </c:catAx>
      <c:valAx>
        <c:axId val="18307896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501013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SPEC!$S$8:$S$87</c:f>
              <c:numCache>
                <c:formatCode>#,##0</c:formatCode>
                <c:ptCount val="80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  <c:pt idx="78">
                  <c:v>4266.09594</c:v>
                </c:pt>
                <c:pt idx="79">
                  <c:v>4313.70594</c:v>
                </c:pt>
              </c:numCache>
            </c:numRef>
          </c:val>
        </c:ser>
        <c:gapWidth val="150"/>
        <c:overlap val="0"/>
        <c:axId val="69357937"/>
        <c:axId val="52077292"/>
      </c:barChart>
      <c:catAx>
        <c:axId val="6935793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2077292"/>
        <c:crossesAt val="0"/>
        <c:auto val="1"/>
        <c:lblAlgn val="ctr"/>
        <c:lblOffset val="100"/>
        <c:noMultiLvlLbl val="0"/>
      </c:catAx>
      <c:valAx>
        <c:axId val="52077292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357937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SPEC!$N$9:$N$87</c:f>
              <c:strCache>
                <c:ptCount val="79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</c:strCache>
            </c:strRef>
          </c:cat>
          <c:val>
            <c:numRef>
              <c:f>SPEC!$T$9:$T$87</c:f>
              <c:numCache>
                <c:formatCode>#,##0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  <c:pt idx="77">
                  <c:v>73.108</c:v>
                </c:pt>
                <c:pt idx="78">
                  <c:v>0</c:v>
                </c:pt>
              </c:numCache>
            </c:numRef>
          </c:val>
        </c:ser>
        <c:gapWidth val="150"/>
        <c:overlap val="0"/>
        <c:axId val="65874379"/>
        <c:axId val="7640823"/>
      </c:barChart>
      <c:catAx>
        <c:axId val="6587437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640823"/>
        <c:crossesAt val="0"/>
        <c:auto val="1"/>
        <c:lblAlgn val="ctr"/>
        <c:lblOffset val="100"/>
        <c:noMultiLvlLbl val="0"/>
      </c:catAx>
      <c:valAx>
        <c:axId val="7640823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587437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0.844390384973159</v>
          </cell>
          <cell r="F59">
            <v>0.586261979820522</v>
          </cell>
          <cell r="G59">
            <v>0.653395206711617</v>
          </cell>
          <cell r="H59">
            <v>0.208106248330632</v>
          </cell>
          <cell r="I59">
            <v>0.203857480003824</v>
          </cell>
          <cell r="J59">
            <v>0.458775116637236</v>
          </cell>
          <cell r="K59">
            <v>0.60986883405103</v>
          </cell>
          <cell r="L59">
            <v>0.931593955629076</v>
          </cell>
          <cell r="M59">
            <v>0.97576367737087</v>
          </cell>
          <cell r="N59">
            <v>0.884982725688628</v>
          </cell>
          <cell r="O59">
            <v>0.76737752029052</v>
          </cell>
          <cell r="P59">
            <v>0.679323755502812</v>
          </cell>
          <cell r="Q59">
            <v>0.694520755680826</v>
          </cell>
          <cell r="R59">
            <v>0.712329663185372</v>
          </cell>
          <cell r="S59">
            <v>0.657834099702097</v>
          </cell>
          <cell r="T59">
            <v>0.57408452649525</v>
          </cell>
          <cell r="U59">
            <v>0.627977485924849</v>
          </cell>
          <cell r="V59">
            <v>0.541194886412492</v>
          </cell>
          <cell r="W59">
            <v>0.592156043581425</v>
          </cell>
          <cell r="X59">
            <v>0.870897630203958</v>
          </cell>
          <cell r="Y59">
            <v>0.907904179389022</v>
          </cell>
          <cell r="Z59">
            <v>0.831439475958241</v>
          </cell>
          <cell r="AA59">
            <v>0.720078311813841</v>
          </cell>
          <cell r="AB59">
            <v>0.67515927492209</v>
          </cell>
        </row>
        <row r="60">
          <cell r="E60">
            <v>0.00171698367671647</v>
          </cell>
          <cell r="F60">
            <v>0.0885639090421849</v>
          </cell>
          <cell r="G60">
            <v>0.1852257050824</v>
          </cell>
          <cell r="H60">
            <v>0.0329389484334591</v>
          </cell>
          <cell r="I60">
            <v>0.0236860181127793</v>
          </cell>
          <cell r="J60">
            <v>0.0906731867167131</v>
          </cell>
          <cell r="K60">
            <v>0.227846803176097</v>
          </cell>
          <cell r="L60">
            <v>0.446464164307721</v>
          </cell>
          <cell r="M60">
            <v>0.596320149245536</v>
          </cell>
          <cell r="N60">
            <v>0.4717766434908</v>
          </cell>
          <cell r="O60">
            <v>0.316399247097757</v>
          </cell>
          <cell r="P60">
            <v>0.196061460888766</v>
          </cell>
          <cell r="Q60">
            <v>0.51098866362054</v>
          </cell>
          <cell r="R60">
            <v>0.247337265686526</v>
          </cell>
          <cell r="S60">
            <v>0.141495118401075</v>
          </cell>
          <cell r="T60">
            <v>0.419955769118084</v>
          </cell>
          <cell r="U60">
            <v>0.302576988258028</v>
          </cell>
          <cell r="V60">
            <v>0.286965533013693</v>
          </cell>
          <cell r="W60">
            <v>0.189430745311004</v>
          </cell>
          <cell r="X60">
            <v>0.504390295482782</v>
          </cell>
          <cell r="Y60">
            <v>0.589182283532763</v>
          </cell>
          <cell r="Z60">
            <v>0.562806049951201</v>
          </cell>
          <cell r="AA60">
            <v>0.428913495774786</v>
          </cell>
          <cell r="AB60">
            <v>0.238595057906846</v>
          </cell>
        </row>
        <row r="62">
          <cell r="E62">
            <v>0.999992591626135</v>
          </cell>
          <cell r="F62">
            <v>0.984759771264232</v>
          </cell>
          <cell r="G62">
            <v>0.929568728005992</v>
          </cell>
          <cell r="H62">
            <v>0.918692181069423</v>
          </cell>
          <cell r="I62">
            <v>0.800342511302273</v>
          </cell>
          <cell r="J62">
            <v>0.787446507313292</v>
          </cell>
          <cell r="K62">
            <v>0.75412633397152</v>
          </cell>
          <cell r="L62">
            <v>0.982423917322352</v>
          </cell>
          <cell r="M62">
            <v>0.995053216189482</v>
          </cell>
          <cell r="N62">
            <v>0.958589848471252</v>
          </cell>
          <cell r="O62">
            <v>0.884986523379334</v>
          </cell>
          <cell r="P62">
            <v>0.891160615110796</v>
          </cell>
          <cell r="Q62">
            <v>0.906534846653172</v>
          </cell>
          <cell r="R62">
            <v>0.92441362236205</v>
          </cell>
          <cell r="S62">
            <v>0.894299762374003</v>
          </cell>
          <cell r="T62">
            <v>0.842841555165008</v>
          </cell>
          <cell r="U62">
            <v>0.815308717651781</v>
          </cell>
          <cell r="V62">
            <v>0.737834536426529</v>
          </cell>
          <cell r="W62">
            <v>0.775936447533814</v>
          </cell>
          <cell r="X62">
            <v>0.935486527192128</v>
          </cell>
          <cell r="Y62">
            <v>0.967072982628685</v>
          </cell>
          <cell r="Z62">
            <v>0.917075890404037</v>
          </cell>
          <cell r="AA62">
            <v>0.863052646976855</v>
          </cell>
          <cell r="AB62">
            <v>0.878154428666408</v>
          </cell>
        </row>
        <row r="63">
          <cell r="E63">
            <v>0.772328542124442</v>
          </cell>
          <cell r="F63">
            <v>0.696713110054245</v>
          </cell>
          <cell r="G63">
            <v>0.570000662142393</v>
          </cell>
          <cell r="H63">
            <v>0.538896498998523</v>
          </cell>
          <cell r="I63">
            <v>0.343515751234972</v>
          </cell>
          <cell r="J63">
            <v>0.272307890615742</v>
          </cell>
          <cell r="K63">
            <v>0.382432477358159</v>
          </cell>
          <cell r="L63">
            <v>0.705716798534312</v>
          </cell>
          <cell r="M63">
            <v>0.820380884409816</v>
          </cell>
          <cell r="N63">
            <v>0.683663632183728</v>
          </cell>
          <cell r="O63">
            <v>0.540302398810589</v>
          </cell>
          <cell r="P63">
            <v>0.544462906367942</v>
          </cell>
          <cell r="Q63">
            <v>0.669234628576522</v>
          </cell>
          <cell r="R63">
            <v>0.578118223317208</v>
          </cell>
          <cell r="S63">
            <v>0.4689507415251</v>
          </cell>
          <cell r="T63">
            <v>0.590285889017968</v>
          </cell>
          <cell r="U63">
            <v>0.484090519132898</v>
          </cell>
          <cell r="V63">
            <v>0.454555410268454</v>
          </cell>
          <cell r="W63">
            <v>0.357472621292226</v>
          </cell>
          <cell r="X63">
            <v>0.776045225099598</v>
          </cell>
          <cell r="Y63">
            <v>0.841804616567658</v>
          </cell>
          <cell r="Z63">
            <v>0.762755915536397</v>
          </cell>
          <cell r="AA63">
            <v>0.60519715680386</v>
          </cell>
          <cell r="AB63">
            <v>0.590590023007998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H29">
            <v>385.04201554776</v>
          </cell>
          <cell r="I29">
            <v>456</v>
          </cell>
        </row>
        <row r="29">
          <cell r="L29">
            <v>267.335462798158</v>
          </cell>
          <cell r="M29">
            <v>446</v>
          </cell>
        </row>
        <row r="29">
          <cell r="P29">
            <v>267.892034751763</v>
          </cell>
          <cell r="Q29">
            <v>410</v>
          </cell>
        </row>
        <row r="30">
          <cell r="H30">
            <v>0.782944556582709</v>
          </cell>
          <cell r="I30">
            <v>456</v>
          </cell>
        </row>
        <row r="30">
          <cell r="L30">
            <v>39.4995034328145</v>
          </cell>
          <cell r="M30">
            <v>446</v>
          </cell>
        </row>
        <row r="30">
          <cell r="P30">
            <v>75.9425390837839</v>
          </cell>
          <cell r="Q30">
            <v>410</v>
          </cell>
        </row>
        <row r="33">
          <cell r="H33">
            <v>230.998288665637</v>
          </cell>
          <cell r="I33">
            <v>231</v>
          </cell>
        </row>
        <row r="33">
          <cell r="L33">
            <v>229.449026704566</v>
          </cell>
          <cell r="M33">
            <v>233</v>
          </cell>
        </row>
        <row r="33">
          <cell r="P33">
            <v>211.941669985366</v>
          </cell>
          <cell r="Q33">
            <v>228</v>
          </cell>
        </row>
        <row r="34">
          <cell r="H34">
            <v>178.407893230746</v>
          </cell>
          <cell r="I34">
            <v>231</v>
          </cell>
        </row>
        <row r="34">
          <cell r="L34">
            <v>162.334154642639</v>
          </cell>
          <cell r="M34">
            <v>233</v>
          </cell>
        </row>
        <row r="34">
          <cell r="P34">
            <v>129.960150968466</v>
          </cell>
          <cell r="Q34">
            <v>228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8:U65536" sheet="OPEN SPEC"/>
  </cacheSource>
  <cacheFields count="0"/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5216" count="7">
        <n v="2858"/>
        <n v="3519"/>
        <n v="3682"/>
        <n v="4415"/>
        <n v="4559"/>
        <n v="5216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0-24T00:00:00" count="7">
        <d v="2001-06-20T00:00:00"/>
        <d v="2001-08-09T00:00:00"/>
        <d v="2001-08-21T00:00:00"/>
        <d v="2001-10-03T00:00:00"/>
        <d v="2001-10-10T00:00:00"/>
        <d v="2001-10-24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1-12-01T00:00:00" maxDate="2002-10-01T00:00:00" count="12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Blank="1" count="2">
        <s v="NYMEX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525" maxValue="3.355" count="25">
        <n v="2.525"/>
        <n v="2.54"/>
        <n v="2.563"/>
        <n v="2.57"/>
        <n v="2.603"/>
        <n v="2.61"/>
        <n v="2.64"/>
        <n v="2.65"/>
        <n v="2.673"/>
        <n v="2.676"/>
        <n v="2.68"/>
        <n v="2.69"/>
        <n v="2.695"/>
        <n v="2.696"/>
        <n v="2.71"/>
        <n v="2.77"/>
        <n v="2.772"/>
        <n v="2.812"/>
        <n v="3.01"/>
        <n v="3.035"/>
        <n v="3.05"/>
        <n v="3.075"/>
        <n v="3.315"/>
        <n v="3.355"/>
        <m/>
      </sharedItems>
    </cacheField>
    <cacheField name="CP PAYS" numFmtId="0">
      <sharedItems containsString="0" containsBlank="1" containsNumber="1" minValue="2.525" maxValue="3.4" count="25">
        <n v="2.525"/>
        <n v="2.563"/>
        <n v="2.603"/>
        <n v="2.605"/>
        <n v="2.625"/>
        <n v="2.635"/>
        <n v="2.64"/>
        <n v="2.673"/>
        <n v="2.675"/>
        <n v="2.676"/>
        <n v="2.695"/>
        <n v="2.696"/>
        <n v="2.715"/>
        <n v="2.745"/>
        <n v="2.755"/>
        <n v="2.772"/>
        <n v="2.775"/>
        <n v="2.812"/>
        <n v="2.865"/>
        <n v="2.905"/>
        <n v="3.035"/>
        <n v="3.12"/>
        <n v="3.36"/>
        <n v="3.4"/>
        <m/>
      </sharedItems>
    </cacheField>
    <cacheField name="NET" numFmtId="0">
      <sharedItems containsString="0" containsBlank="1" containsNumber="1" containsInteger="1" minValue="-84165" maxValue="91140" count="29">
        <n v="-84165"/>
        <n v="-76020"/>
        <n v="-58745"/>
        <n v="-43400"/>
        <n v="-36890"/>
        <n v="-33320"/>
        <n v="-26350"/>
        <n v="-11470"/>
        <n v="-11005"/>
        <n v="-2325"/>
        <n v="-2250"/>
        <n v="-2100"/>
        <n v="-1550"/>
        <n v="-1085"/>
        <n v="-1050"/>
        <n v="3875"/>
        <n v="10800"/>
        <n v="11160"/>
        <n v="11625"/>
        <n v="11850"/>
        <n v="12000"/>
        <n v="12400"/>
        <n v="13020"/>
        <n v="14415"/>
        <n v="50375"/>
        <n v="65720"/>
        <n v="82320"/>
        <n v="91140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3"/>
    <x v="0"/>
    <x v="0"/>
    <x v="0"/>
    <x v="0"/>
    <x v="3"/>
    <x v="0"/>
    <x v="0"/>
    <x v="0"/>
    <x v="4"/>
    <x v="0"/>
    <x v="1"/>
    <x v="0"/>
    <x v="0"/>
    <x v="0"/>
    <x v="0"/>
    <x v="0"/>
    <x v="1"/>
    <x v="0"/>
    <x v="10"/>
    <x v="0"/>
  </r>
  <r>
    <x v="3"/>
    <x v="0"/>
    <x v="0"/>
    <x v="0"/>
    <x v="0"/>
    <x v="3"/>
    <x v="0"/>
    <x v="0"/>
    <x v="0"/>
    <x v="7"/>
    <x v="0"/>
    <x v="2"/>
    <x v="0"/>
    <x v="0"/>
    <x v="0"/>
    <x v="0"/>
    <x v="0"/>
    <x v="7"/>
    <x v="6"/>
    <x v="12"/>
    <x v="0"/>
  </r>
  <r>
    <x v="3"/>
    <x v="0"/>
    <x v="0"/>
    <x v="0"/>
    <x v="0"/>
    <x v="3"/>
    <x v="0"/>
    <x v="0"/>
    <x v="0"/>
    <x v="9"/>
    <x v="0"/>
    <x v="1"/>
    <x v="0"/>
    <x v="0"/>
    <x v="0"/>
    <x v="0"/>
    <x v="0"/>
    <x v="11"/>
    <x v="9"/>
    <x v="11"/>
    <x v="0"/>
  </r>
  <r>
    <x v="3"/>
    <x v="0"/>
    <x v="0"/>
    <x v="0"/>
    <x v="0"/>
    <x v="3"/>
    <x v="0"/>
    <x v="0"/>
    <x v="0"/>
    <x v="10"/>
    <x v="0"/>
    <x v="2"/>
    <x v="0"/>
    <x v="0"/>
    <x v="0"/>
    <x v="0"/>
    <x v="0"/>
    <x v="14"/>
    <x v="10"/>
    <x v="9"/>
    <x v="0"/>
  </r>
  <r>
    <x v="3"/>
    <x v="0"/>
    <x v="0"/>
    <x v="0"/>
    <x v="0"/>
    <x v="3"/>
    <x v="0"/>
    <x v="0"/>
    <x v="0"/>
    <x v="8"/>
    <x v="0"/>
    <x v="2"/>
    <x v="0"/>
    <x v="0"/>
    <x v="0"/>
    <x v="0"/>
    <x v="0"/>
    <x v="10"/>
    <x v="7"/>
    <x v="13"/>
    <x v="0"/>
  </r>
  <r>
    <x v="3"/>
    <x v="0"/>
    <x v="0"/>
    <x v="0"/>
    <x v="0"/>
    <x v="3"/>
    <x v="0"/>
    <x v="0"/>
    <x v="0"/>
    <x v="6"/>
    <x v="0"/>
    <x v="1"/>
    <x v="0"/>
    <x v="0"/>
    <x v="0"/>
    <x v="0"/>
    <x v="0"/>
    <x v="5"/>
    <x v="2"/>
    <x v="14"/>
    <x v="0"/>
  </r>
  <r>
    <x v="3"/>
    <x v="0"/>
    <x v="0"/>
    <x v="0"/>
    <x v="0"/>
    <x v="3"/>
    <x v="0"/>
    <x v="0"/>
    <x v="0"/>
    <x v="5"/>
    <x v="0"/>
    <x v="2"/>
    <x v="0"/>
    <x v="0"/>
    <x v="0"/>
    <x v="0"/>
    <x v="0"/>
    <x v="3"/>
    <x v="1"/>
    <x v="13"/>
    <x v="0"/>
  </r>
  <r>
    <x v="1"/>
    <x v="0"/>
    <x v="0"/>
    <x v="0"/>
    <x v="0"/>
    <x v="1"/>
    <x v="0"/>
    <x v="0"/>
    <x v="1"/>
    <x v="0"/>
    <x v="0"/>
    <x v="2"/>
    <x v="0"/>
    <x v="0"/>
    <x v="0"/>
    <x v="0"/>
    <x v="0"/>
    <x v="21"/>
    <x v="11"/>
    <x v="2"/>
    <x v="0"/>
  </r>
  <r>
    <x v="1"/>
    <x v="0"/>
    <x v="0"/>
    <x v="0"/>
    <x v="0"/>
    <x v="1"/>
    <x v="0"/>
    <x v="0"/>
    <x v="1"/>
    <x v="3"/>
    <x v="0"/>
    <x v="2"/>
    <x v="0"/>
    <x v="0"/>
    <x v="0"/>
    <x v="0"/>
    <x v="0"/>
    <x v="22"/>
    <x v="15"/>
    <x v="0"/>
    <x v="0"/>
  </r>
  <r>
    <x v="1"/>
    <x v="0"/>
    <x v="0"/>
    <x v="0"/>
    <x v="0"/>
    <x v="1"/>
    <x v="0"/>
    <x v="0"/>
    <x v="1"/>
    <x v="2"/>
    <x v="0"/>
    <x v="0"/>
    <x v="0"/>
    <x v="0"/>
    <x v="0"/>
    <x v="0"/>
    <x v="0"/>
    <x v="23"/>
    <x v="17"/>
    <x v="1"/>
    <x v="0"/>
  </r>
  <r>
    <x v="1"/>
    <x v="0"/>
    <x v="0"/>
    <x v="0"/>
    <x v="0"/>
    <x v="1"/>
    <x v="0"/>
    <x v="0"/>
    <x v="1"/>
    <x v="1"/>
    <x v="0"/>
    <x v="2"/>
    <x v="0"/>
    <x v="0"/>
    <x v="0"/>
    <x v="0"/>
    <x v="0"/>
    <x v="22"/>
    <x v="20"/>
    <x v="3"/>
    <x v="0"/>
  </r>
  <r>
    <x v="4"/>
    <x v="0"/>
    <x v="0"/>
    <x v="1"/>
    <x v="0"/>
    <x v="4"/>
    <x v="0"/>
    <x v="1"/>
    <x v="2"/>
    <x v="0"/>
    <x v="0"/>
    <x v="2"/>
    <x v="0"/>
    <x v="2"/>
    <x v="0"/>
    <x v="0"/>
    <x v="0"/>
    <x v="13"/>
    <x v="4"/>
    <x v="8"/>
    <x v="0"/>
  </r>
  <r>
    <x v="4"/>
    <x v="0"/>
    <x v="0"/>
    <x v="1"/>
    <x v="0"/>
    <x v="4"/>
    <x v="0"/>
    <x v="1"/>
    <x v="2"/>
    <x v="2"/>
    <x v="0"/>
    <x v="0"/>
    <x v="0"/>
    <x v="2"/>
    <x v="0"/>
    <x v="0"/>
    <x v="0"/>
    <x v="17"/>
    <x v="19"/>
    <x v="22"/>
    <x v="0"/>
  </r>
  <r>
    <x v="4"/>
    <x v="0"/>
    <x v="0"/>
    <x v="1"/>
    <x v="0"/>
    <x v="4"/>
    <x v="0"/>
    <x v="1"/>
    <x v="2"/>
    <x v="3"/>
    <x v="0"/>
    <x v="2"/>
    <x v="0"/>
    <x v="2"/>
    <x v="0"/>
    <x v="0"/>
    <x v="0"/>
    <x v="16"/>
    <x v="18"/>
    <x v="23"/>
    <x v="0"/>
  </r>
  <r>
    <x v="4"/>
    <x v="0"/>
    <x v="0"/>
    <x v="1"/>
    <x v="0"/>
    <x v="4"/>
    <x v="0"/>
    <x v="1"/>
    <x v="2"/>
    <x v="1"/>
    <x v="0"/>
    <x v="2"/>
    <x v="0"/>
    <x v="2"/>
    <x v="0"/>
    <x v="0"/>
    <x v="0"/>
    <x v="19"/>
    <x v="18"/>
    <x v="6"/>
    <x v="0"/>
  </r>
  <r>
    <x v="0"/>
    <x v="0"/>
    <x v="0"/>
    <x v="1"/>
    <x v="0"/>
    <x v="0"/>
    <x v="0"/>
    <x v="0"/>
    <x v="3"/>
    <x v="4"/>
    <x v="0"/>
    <x v="1"/>
    <x v="0"/>
    <x v="0"/>
    <x v="0"/>
    <x v="0"/>
    <x v="0"/>
    <x v="0"/>
    <x v="3"/>
    <x v="20"/>
    <x v="0"/>
  </r>
  <r>
    <x v="0"/>
    <x v="0"/>
    <x v="0"/>
    <x v="1"/>
    <x v="0"/>
    <x v="0"/>
    <x v="0"/>
    <x v="0"/>
    <x v="3"/>
    <x v="5"/>
    <x v="0"/>
    <x v="2"/>
    <x v="0"/>
    <x v="0"/>
    <x v="0"/>
    <x v="0"/>
    <x v="0"/>
    <x v="2"/>
    <x v="5"/>
    <x v="17"/>
    <x v="0"/>
  </r>
  <r>
    <x v="0"/>
    <x v="0"/>
    <x v="0"/>
    <x v="1"/>
    <x v="0"/>
    <x v="0"/>
    <x v="0"/>
    <x v="0"/>
    <x v="3"/>
    <x v="6"/>
    <x v="0"/>
    <x v="1"/>
    <x v="0"/>
    <x v="0"/>
    <x v="0"/>
    <x v="0"/>
    <x v="0"/>
    <x v="4"/>
    <x v="8"/>
    <x v="16"/>
    <x v="0"/>
  </r>
  <r>
    <x v="0"/>
    <x v="0"/>
    <x v="0"/>
    <x v="1"/>
    <x v="0"/>
    <x v="0"/>
    <x v="0"/>
    <x v="0"/>
    <x v="3"/>
    <x v="7"/>
    <x v="0"/>
    <x v="2"/>
    <x v="0"/>
    <x v="0"/>
    <x v="0"/>
    <x v="0"/>
    <x v="0"/>
    <x v="6"/>
    <x v="12"/>
    <x v="18"/>
    <x v="0"/>
  </r>
  <r>
    <x v="0"/>
    <x v="0"/>
    <x v="0"/>
    <x v="1"/>
    <x v="0"/>
    <x v="0"/>
    <x v="0"/>
    <x v="0"/>
    <x v="3"/>
    <x v="8"/>
    <x v="0"/>
    <x v="2"/>
    <x v="0"/>
    <x v="0"/>
    <x v="0"/>
    <x v="0"/>
    <x v="0"/>
    <x v="8"/>
    <x v="13"/>
    <x v="17"/>
    <x v="0"/>
  </r>
  <r>
    <x v="0"/>
    <x v="0"/>
    <x v="0"/>
    <x v="1"/>
    <x v="0"/>
    <x v="0"/>
    <x v="0"/>
    <x v="0"/>
    <x v="3"/>
    <x v="9"/>
    <x v="0"/>
    <x v="1"/>
    <x v="0"/>
    <x v="0"/>
    <x v="0"/>
    <x v="0"/>
    <x v="0"/>
    <x v="9"/>
    <x v="14"/>
    <x v="19"/>
    <x v="0"/>
  </r>
  <r>
    <x v="0"/>
    <x v="0"/>
    <x v="0"/>
    <x v="1"/>
    <x v="0"/>
    <x v="0"/>
    <x v="0"/>
    <x v="0"/>
    <x v="3"/>
    <x v="10"/>
    <x v="0"/>
    <x v="2"/>
    <x v="0"/>
    <x v="0"/>
    <x v="0"/>
    <x v="0"/>
    <x v="0"/>
    <x v="12"/>
    <x v="16"/>
    <x v="21"/>
    <x v="0"/>
  </r>
  <r>
    <x v="2"/>
    <x v="0"/>
    <x v="0"/>
    <x v="1"/>
    <x v="0"/>
    <x v="2"/>
    <x v="0"/>
    <x v="0"/>
    <x v="3"/>
    <x v="0"/>
    <x v="0"/>
    <x v="2"/>
    <x v="0"/>
    <x v="1"/>
    <x v="0"/>
    <x v="0"/>
    <x v="0"/>
    <x v="13"/>
    <x v="21"/>
    <x v="25"/>
    <x v="0"/>
  </r>
  <r>
    <x v="2"/>
    <x v="0"/>
    <x v="0"/>
    <x v="1"/>
    <x v="0"/>
    <x v="2"/>
    <x v="0"/>
    <x v="0"/>
    <x v="3"/>
    <x v="1"/>
    <x v="0"/>
    <x v="2"/>
    <x v="0"/>
    <x v="1"/>
    <x v="0"/>
    <x v="0"/>
    <x v="0"/>
    <x v="19"/>
    <x v="22"/>
    <x v="24"/>
    <x v="0"/>
  </r>
  <r>
    <x v="2"/>
    <x v="0"/>
    <x v="0"/>
    <x v="1"/>
    <x v="0"/>
    <x v="2"/>
    <x v="0"/>
    <x v="0"/>
    <x v="3"/>
    <x v="2"/>
    <x v="0"/>
    <x v="0"/>
    <x v="0"/>
    <x v="1"/>
    <x v="0"/>
    <x v="0"/>
    <x v="0"/>
    <x v="17"/>
    <x v="23"/>
    <x v="26"/>
    <x v="0"/>
  </r>
  <r>
    <x v="2"/>
    <x v="0"/>
    <x v="0"/>
    <x v="1"/>
    <x v="0"/>
    <x v="2"/>
    <x v="0"/>
    <x v="0"/>
    <x v="3"/>
    <x v="3"/>
    <x v="0"/>
    <x v="2"/>
    <x v="0"/>
    <x v="1"/>
    <x v="0"/>
    <x v="0"/>
    <x v="0"/>
    <x v="16"/>
    <x v="22"/>
    <x v="27"/>
    <x v="0"/>
  </r>
  <r>
    <x v="5"/>
    <x v="0"/>
    <x v="0"/>
    <x v="0"/>
    <x v="0"/>
    <x v="5"/>
    <x v="0"/>
    <x v="0"/>
    <x v="3"/>
    <x v="3"/>
    <x v="0"/>
    <x v="2"/>
    <x v="0"/>
    <x v="0"/>
    <x v="0"/>
    <x v="0"/>
    <x v="0"/>
    <x v="18"/>
    <x v="15"/>
    <x v="4"/>
    <x v="0"/>
  </r>
  <r>
    <x v="5"/>
    <x v="0"/>
    <x v="0"/>
    <x v="0"/>
    <x v="0"/>
    <x v="5"/>
    <x v="0"/>
    <x v="0"/>
    <x v="3"/>
    <x v="2"/>
    <x v="0"/>
    <x v="0"/>
    <x v="0"/>
    <x v="0"/>
    <x v="0"/>
    <x v="0"/>
    <x v="0"/>
    <x v="20"/>
    <x v="17"/>
    <x v="5"/>
    <x v="0"/>
  </r>
  <r>
    <x v="5"/>
    <x v="0"/>
    <x v="0"/>
    <x v="0"/>
    <x v="0"/>
    <x v="5"/>
    <x v="0"/>
    <x v="0"/>
    <x v="3"/>
    <x v="1"/>
    <x v="0"/>
    <x v="2"/>
    <x v="0"/>
    <x v="0"/>
    <x v="0"/>
    <x v="0"/>
    <x v="0"/>
    <x v="18"/>
    <x v="20"/>
    <x v="15"/>
    <x v="0"/>
  </r>
  <r>
    <x v="5"/>
    <x v="0"/>
    <x v="0"/>
    <x v="0"/>
    <x v="0"/>
    <x v="5"/>
    <x v="0"/>
    <x v="0"/>
    <x v="3"/>
    <x v="0"/>
    <x v="0"/>
    <x v="2"/>
    <x v="0"/>
    <x v="0"/>
    <x v="0"/>
    <x v="0"/>
    <x v="0"/>
    <x v="15"/>
    <x v="11"/>
    <x v="7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2:A3" firstHeaderRow="1" firstDataRow="1" firstDataCol="0"/>
  <pivotFields count="0"/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/>
      <c r="C7" s="4" t="s">
        <v>4</v>
      </c>
      <c r="D7" s="5"/>
      <c r="E7" s="5"/>
    </row>
    <row r="8" customFormat="false" ht="10.5" hidden="false" customHeight="false" outlineLevel="0" collapsed="false">
      <c r="A8" s="1" t="s">
        <v>5</v>
      </c>
      <c r="C8" s="6" t="n">
        <v>729554</v>
      </c>
      <c r="D8" s="7"/>
      <c r="E8" s="7"/>
    </row>
    <row r="9" customFormat="false" ht="10.5" hidden="false" customHeight="false" outlineLevel="0" collapsed="false">
      <c r="A9" s="1" t="s">
        <v>6</v>
      </c>
      <c r="C9" s="8" t="n">
        <f aca="false">C16+C26</f>
        <v>1595734</v>
      </c>
      <c r="D9" s="9"/>
      <c r="E9" s="9"/>
    </row>
    <row r="10" customFormat="false" ht="10.5" hidden="false" customHeight="false" outlineLevel="0" collapsed="false">
      <c r="A10" s="1" t="s">
        <v>7</v>
      </c>
      <c r="C10" s="8" t="n">
        <f aca="false">C17+C27</f>
        <v>1947204</v>
      </c>
      <c r="D10" s="9"/>
      <c r="E10" s="9"/>
    </row>
    <row r="14" customFormat="false" ht="10.5" hidden="false" customHeight="false" outlineLevel="0" collapsed="false">
      <c r="A14" s="3" t="s">
        <v>8</v>
      </c>
      <c r="C14" s="4" t="s">
        <v>4</v>
      </c>
      <c r="D14" s="4" t="s">
        <v>9</v>
      </c>
      <c r="E14" s="4" t="s">
        <v>10</v>
      </c>
    </row>
    <row r="15" customFormat="false" ht="10.5" hidden="false" customHeight="false" outlineLevel="0" collapsed="false">
      <c r="A15" s="1" t="s">
        <v>5</v>
      </c>
      <c r="B15" s="9"/>
      <c r="C15" s="10" t="n">
        <v>729554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11</v>
      </c>
      <c r="C16" s="8" t="n">
        <f aca="false">'PLR SUM'!AA29</f>
        <v>1548124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12</v>
      </c>
      <c r="C17" s="8" t="n">
        <f aca="false">'5-DAY'!C1</f>
        <v>1884139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13</v>
      </c>
      <c r="C18" s="14" t="n">
        <f aca="false">'Gap Risk'!B26</f>
        <v>-7292363.6908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14</v>
      </c>
      <c r="C19" s="14" t="n">
        <f aca="false">'Gap Risk'!B17</f>
        <v>-10172957.5398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15</v>
      </c>
      <c r="C22" s="4" t="s">
        <v>4</v>
      </c>
      <c r="D22" s="4" t="s">
        <v>9</v>
      </c>
      <c r="E22" s="4" t="s">
        <v>10</v>
      </c>
    </row>
    <row r="23" customFormat="false" ht="10.5" hidden="false" customHeight="false" outlineLevel="0" collapsed="false">
      <c r="A23" s="1" t="s">
        <v>5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13</v>
      </c>
      <c r="C24" s="14" t="n">
        <f aca="false">'SPEC REPORT'!I11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14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11</v>
      </c>
      <c r="C26" s="8" t="n">
        <f aca="false">'SPEC REPORT'!I9</f>
        <v>47610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12</v>
      </c>
      <c r="C27" s="8" t="n">
        <f aca="false">'SPEC REPORT'!I10</f>
        <v>63065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16</v>
      </c>
      <c r="C28" s="17" t="n">
        <f aca="false">'5-DAY'!F2</f>
        <v>124822.94</v>
      </c>
    </row>
    <row r="29" customFormat="false" ht="10.5" hidden="false" customHeight="false" outlineLevel="0" collapsed="false">
      <c r="A29" s="1" t="s">
        <v>17</v>
      </c>
      <c r="C29" s="17" t="n">
        <f aca="false">SUM('5-DAY'!C80:C217)</f>
        <v>-607843.06</v>
      </c>
    </row>
    <row r="30" customFormat="false" ht="10.5" hidden="false" customHeight="false" outlineLevel="0" collapsed="false">
      <c r="A30" s="1" t="s">
        <v>18</v>
      </c>
      <c r="C30" s="8" t="n">
        <f aca="false">'SPEC REPORT'!D12</f>
        <v>4314182.54326649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131</v>
      </c>
    </row>
    <row r="3" customFormat="false" ht="12.75" hidden="false" customHeight="false" outlineLevel="0" collapsed="false">
      <c r="A3" s="2" t="str">
        <f aca="false">'GAS SUM'!A3</f>
        <v>As of November 26, 2001</v>
      </c>
    </row>
    <row r="4" customFormat="false" ht="12.75" hidden="false" customHeight="false" outlineLevel="0" collapsed="false">
      <c r="A4" s="2" t="s">
        <v>3</v>
      </c>
      <c r="F4" s="108"/>
    </row>
    <row r="5" customFormat="false" ht="10.5" hidden="false" customHeight="false" outlineLevel="0" collapsed="false">
      <c r="I5" s="109"/>
    </row>
    <row r="6" customFormat="false" ht="12.75" hidden="false" customHeight="false" outlineLevel="0" collapsed="false">
      <c r="A6" s="2" t="s">
        <v>15</v>
      </c>
    </row>
    <row r="7" customFormat="false" ht="10.5" hidden="false" customHeight="false" outlineLevel="0" collapsed="false">
      <c r="A7" s="1" t="s">
        <v>132</v>
      </c>
      <c r="D7" s="8" t="n">
        <f aca="false">SUM(C17:L17)</f>
        <v>1281152.94</v>
      </c>
      <c r="F7" s="110" t="s">
        <v>133</v>
      </c>
      <c r="I7" s="4" t="s">
        <v>4</v>
      </c>
      <c r="J7" s="4" t="s">
        <v>9</v>
      </c>
      <c r="K7" s="4" t="s">
        <v>10</v>
      </c>
    </row>
    <row r="8" customFormat="false" ht="10.5" hidden="false" customHeight="false" outlineLevel="0" collapsed="false">
      <c r="A8" s="1" t="s">
        <v>134</v>
      </c>
      <c r="D8" s="8" t="n">
        <f aca="false">SUM(M17)</f>
        <v>66703</v>
      </c>
      <c r="E8" s="8"/>
      <c r="F8" s="1" t="s">
        <v>5</v>
      </c>
      <c r="G8" s="9"/>
      <c r="I8" s="111" t="n">
        <f aca="false">'GAS SUM'!C23</f>
        <v>0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135</v>
      </c>
      <c r="B9" s="112"/>
      <c r="C9" s="8" t="n">
        <f aca="false">C25</f>
        <v>424971</v>
      </c>
      <c r="F9" s="1" t="s">
        <v>6</v>
      </c>
      <c r="I9" s="17" t="n">
        <f aca="false">O54</f>
        <v>47610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136</v>
      </c>
      <c r="B10" s="112"/>
      <c r="C10" s="113" t="n">
        <v>2541355.60326649</v>
      </c>
      <c r="F10" s="1" t="s">
        <v>7</v>
      </c>
      <c r="I10" s="8" t="n">
        <f aca="false">'5-DAY'!C2</f>
        <v>63065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137</v>
      </c>
      <c r="B11" s="112"/>
      <c r="C11" s="114"/>
      <c r="D11" s="8" t="n">
        <f aca="false">SUM(C9:C10)</f>
        <v>2966326.60326649</v>
      </c>
      <c r="F11" s="1" t="s">
        <v>13</v>
      </c>
      <c r="H11" s="114"/>
      <c r="I11" s="115" t="n">
        <f aca="false">'Gap Risk'!B29</f>
        <v>0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16" t="s">
        <v>18</v>
      </c>
      <c r="B12" s="117"/>
      <c r="C12" s="117"/>
      <c r="D12" s="118" t="n">
        <f aca="false">SUM(D7:D11)</f>
        <v>4314182.54326649</v>
      </c>
      <c r="F12" s="1" t="s">
        <v>14</v>
      </c>
      <c r="I12" s="115" t="n">
        <f aca="false">'Gap Risk'!B8</f>
        <v>0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119"/>
    </row>
    <row r="14" customFormat="false" ht="10.5" hidden="false" customHeight="false" outlineLevel="0" collapsed="false">
      <c r="C14" s="120"/>
      <c r="D14" s="8"/>
    </row>
    <row r="15" customFormat="false" ht="10.5" hidden="false" customHeight="false" outlineLevel="0" collapsed="false">
      <c r="D15" s="8"/>
    </row>
    <row r="16" customFormat="false" ht="12.75" hidden="false" customHeight="false" outlineLevel="0" collapsed="false">
      <c r="A16" s="2" t="s">
        <v>138</v>
      </c>
      <c r="B16" s="3"/>
      <c r="C16" s="121" t="n">
        <v>36892</v>
      </c>
      <c r="D16" s="121" t="n">
        <v>36923</v>
      </c>
      <c r="E16" s="121" t="n">
        <v>36951</v>
      </c>
      <c r="F16" s="121" t="n">
        <v>36982</v>
      </c>
      <c r="G16" s="121" t="n">
        <v>37012</v>
      </c>
      <c r="H16" s="121" t="n">
        <v>37043</v>
      </c>
      <c r="I16" s="121" t="n">
        <v>37073</v>
      </c>
      <c r="J16" s="121" t="n">
        <v>37104</v>
      </c>
      <c r="K16" s="121" t="n">
        <v>37135</v>
      </c>
      <c r="L16" s="121" t="n">
        <v>37165</v>
      </c>
      <c r="M16" s="121" t="n">
        <v>37196</v>
      </c>
      <c r="N16" s="122" t="s">
        <v>139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0.5" hidden="false" customHeight="false" outlineLevel="0" collapsed="false">
      <c r="A17" s="123" t="s">
        <v>140</v>
      </c>
      <c r="B17" s="123"/>
      <c r="C17" s="124" t="n">
        <v>0</v>
      </c>
      <c r="D17" s="124" t="n">
        <f aca="false">-73083</f>
        <v>-73083</v>
      </c>
      <c r="E17" s="124" t="n">
        <v>268221</v>
      </c>
      <c r="F17" s="124" t="n">
        <v>194767</v>
      </c>
      <c r="G17" s="124" t="n">
        <v>96424</v>
      </c>
      <c r="H17" s="124" t="n">
        <v>99479</v>
      </c>
      <c r="I17" s="124" t="n">
        <f aca="false">132235+17000</f>
        <v>149235</v>
      </c>
      <c r="J17" s="124" t="n">
        <f aca="false">135570+40000</f>
        <v>175570</v>
      </c>
      <c r="K17" s="124" t="n">
        <f aca="false">132471+38900</f>
        <v>171371</v>
      </c>
      <c r="L17" s="124" t="n">
        <f aca="false">207918.94-8750</f>
        <v>199168.94</v>
      </c>
      <c r="M17" s="124" t="n">
        <v>66703</v>
      </c>
      <c r="N17" s="124" t="n">
        <f aca="false">SUM(C17:M17)</f>
        <v>1347855.94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C18" s="8"/>
      <c r="D18" s="8"/>
      <c r="E18" s="8"/>
      <c r="F18" s="8"/>
      <c r="G18" s="8"/>
      <c r="H18" s="8"/>
      <c r="I18" s="14"/>
      <c r="J18" s="14"/>
      <c r="K18" s="125"/>
      <c r="L18" s="125"/>
      <c r="M18" s="10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8"/>
      <c r="D19" s="8" t="s">
        <v>141</v>
      </c>
      <c r="E19" s="8"/>
      <c r="F19" s="8"/>
      <c r="G19" s="8"/>
      <c r="H19" s="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F20" s="14"/>
      <c r="AG20" s="14"/>
      <c r="AH20" s="14"/>
      <c r="AI20" s="14"/>
      <c r="AJ20" s="14"/>
      <c r="AK20" s="14"/>
    </row>
    <row r="21" customFormat="false" ht="12.75" hidden="false" customHeight="false" outlineLevel="0" collapsed="false">
      <c r="A21" s="2" t="s">
        <v>135</v>
      </c>
      <c r="J21" s="8"/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142</v>
      </c>
      <c r="C22" s="8" t="n">
        <f aca="false">O49</f>
        <v>415921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143</v>
      </c>
      <c r="C23" s="8" t="n">
        <f aca="false">O50</f>
        <v>0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24" s="1" t="s">
        <v>144</v>
      </c>
      <c r="C24" s="8" t="n">
        <f aca="false">O51</f>
        <v>9050</v>
      </c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25" s="123" t="s">
        <v>135</v>
      </c>
      <c r="B25" s="126"/>
      <c r="C25" s="124" t="n">
        <f aca="false">SUM(C22:C24)</f>
        <v>424971</v>
      </c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08" t="s">
        <v>145</v>
      </c>
      <c r="C28" s="122" t="n">
        <v>37226</v>
      </c>
      <c r="D28" s="122" t="n">
        <v>37257</v>
      </c>
      <c r="E28" s="122" t="n">
        <v>37288</v>
      </c>
      <c r="F28" s="122" t="n">
        <v>37316</v>
      </c>
      <c r="G28" s="122" t="n">
        <v>37347</v>
      </c>
      <c r="H28" s="122" t="n">
        <v>37377</v>
      </c>
      <c r="I28" s="122" t="n">
        <v>37408</v>
      </c>
      <c r="J28" s="122" t="n">
        <v>37438</v>
      </c>
      <c r="K28" s="122" t="n">
        <v>37469</v>
      </c>
      <c r="L28" s="122" t="n">
        <v>37500</v>
      </c>
      <c r="M28" s="122" t="n">
        <v>37530</v>
      </c>
      <c r="N28" s="122" t="n">
        <v>37561</v>
      </c>
      <c r="O28" s="127"/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9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A30" s="123" t="s">
        <v>146</v>
      </c>
      <c r="B30" s="128"/>
      <c r="C30" s="128" t="n">
        <f aca="false">'SPEC REPORT DETAILS'!J8+'SPEC REPORT DETAILS'!J20+'SPEC REPORT DETAILS'!J32+'SPEC REPORT DETAILS'!J44</f>
        <v>0</v>
      </c>
      <c r="D30" s="128" t="n">
        <f aca="false">'SPEC REPORT DETAILS'!K8+'SPEC REPORT DETAILS'!K20+'SPEC REPORT DETAILS'!K32+'SPEC REPORT DETAILS'!K44</f>
        <v>0</v>
      </c>
      <c r="E30" s="128" t="n">
        <f aca="false">'SPEC REPORT DETAILS'!L8+'SPEC REPORT DETAILS'!L20+'SPEC REPORT DETAILS'!L32+'SPEC REPORT DETAILS'!L44</f>
        <v>0</v>
      </c>
      <c r="F30" s="128" t="n">
        <f aca="false">'SPEC REPORT DETAILS'!M8+'SPEC REPORT DETAILS'!M20+'SPEC REPORT DETAILS'!M32+'SPEC REPORT DETAILS'!M44</f>
        <v>0</v>
      </c>
      <c r="G30" s="128" t="n">
        <f aca="false">'SPEC REPORT DETAILS'!N8+'SPEC REPORT DETAILS'!N20+'SPEC REPORT DETAILS'!N32+'SPEC REPORT DETAILS'!N44</f>
        <v>0</v>
      </c>
      <c r="H30" s="128" t="n">
        <f aca="false">'SPEC REPORT DETAILS'!O8+'SPEC REPORT DETAILS'!O20+'SPEC REPORT DETAILS'!O32+'SPEC REPORT DETAILS'!O44</f>
        <v>0</v>
      </c>
      <c r="I30" s="128" t="n">
        <f aca="false">'SPEC REPORT DETAILS'!P8+'SPEC REPORT DETAILS'!P20+'SPEC REPORT DETAILS'!P32+'SPEC REPORT DETAILS'!P44</f>
        <v>0</v>
      </c>
      <c r="J30" s="128" t="n">
        <f aca="false">'SPEC REPORT DETAILS'!Q8+'SPEC REPORT DETAILS'!Q20+'SPEC REPORT DETAILS'!Q32+'SPEC REPORT DETAILS'!Q44</f>
        <v>0</v>
      </c>
      <c r="K30" s="128" t="n">
        <f aca="false">'SPEC REPORT DETAILS'!R8+'SPEC REPORT DETAILS'!R20+'SPEC REPORT DETAILS'!R32+'SPEC REPORT DETAILS'!R44</f>
        <v>0</v>
      </c>
      <c r="L30" s="128" t="n">
        <f aca="false">'SPEC REPORT DETAILS'!S8+'SPEC REPORT DETAILS'!S20+'SPEC REPORT DETAILS'!S32+'SPEC REPORT DETAILS'!S44</f>
        <v>0</v>
      </c>
      <c r="M30" s="128" t="n">
        <f aca="false">'SPEC REPORT DETAILS'!T8+'SPEC REPORT DETAILS'!T20+'SPEC REPORT DETAILS'!T32+'SPEC REPORT DETAILS'!T44</f>
        <v>0</v>
      </c>
      <c r="N30" s="128" t="n">
        <f aca="false">'SPEC REPORT DETAILS'!U8+'SPEC REPORT DETAILS'!U20+'SPEC REPORT DETAILS'!U32+'SPEC REPORT DETAILS'!U44</f>
        <v>0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  <c r="GI30" s="129"/>
      <c r="GJ30" s="129"/>
      <c r="GK30" s="129"/>
      <c r="GL30" s="129"/>
      <c r="GM30" s="129"/>
      <c r="GN30" s="129"/>
      <c r="GO30" s="129"/>
      <c r="GP30" s="129"/>
      <c r="GQ30" s="129"/>
      <c r="GR30" s="129"/>
      <c r="GS30" s="129"/>
      <c r="GT30" s="129"/>
      <c r="GU30" s="129"/>
      <c r="GV30" s="129"/>
      <c r="GW30" s="129"/>
      <c r="GX30" s="129"/>
      <c r="GY30" s="129"/>
      <c r="GZ30" s="129"/>
      <c r="HA30" s="129"/>
      <c r="HB30" s="129"/>
      <c r="HC30" s="129"/>
      <c r="HD30" s="129"/>
      <c r="HE30" s="129"/>
      <c r="HF30" s="129"/>
      <c r="HG30" s="129"/>
      <c r="HH30" s="129"/>
      <c r="HI30" s="129"/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129"/>
      <c r="HV30" s="129"/>
      <c r="HW30" s="129"/>
      <c r="HX30" s="129"/>
      <c r="HY30" s="129"/>
      <c r="HZ30" s="129"/>
      <c r="IA30" s="129"/>
      <c r="IB30" s="129"/>
      <c r="IC30" s="129"/>
      <c r="ID30" s="129"/>
      <c r="IE30" s="129"/>
      <c r="IF30" s="129"/>
      <c r="IG30" s="129"/>
      <c r="IH30" s="129"/>
      <c r="II30" s="129"/>
      <c r="IJ30" s="129"/>
      <c r="IK30" s="129"/>
      <c r="IL30" s="129"/>
      <c r="IM30" s="129"/>
      <c r="IN30" s="129"/>
      <c r="IO30" s="129"/>
      <c r="IP30" s="129"/>
      <c r="IQ30" s="129"/>
      <c r="IR30" s="129"/>
      <c r="IS30" s="129"/>
      <c r="IT30" s="129"/>
      <c r="IU30" s="129"/>
      <c r="IV30" s="129"/>
      <c r="IW30" s="129"/>
    </row>
    <row r="31" customFormat="false" ht="10.5" hidden="false" customHeight="false" outlineLevel="0" collapsed="false">
      <c r="A31" s="7" t="s">
        <v>147</v>
      </c>
      <c r="B31" s="129"/>
      <c r="C31" s="130" t="n">
        <f aca="false">'SPEC SUM'!C21</f>
        <v>-6451.6129</v>
      </c>
      <c r="D31" s="130" t="n">
        <f aca="false">'SPEC SUM'!D21</f>
        <v>-6451.6129</v>
      </c>
      <c r="E31" s="130" t="n">
        <f aca="false">'SPEC SUM'!E21</f>
        <v>0</v>
      </c>
      <c r="F31" s="130" t="n">
        <f aca="false">'SPEC SUM'!F21</f>
        <v>0</v>
      </c>
      <c r="G31" s="130" t="n">
        <f aca="false">'SPEC SUM'!G21</f>
        <v>0</v>
      </c>
      <c r="H31" s="130" t="n">
        <f aca="false">'SPEC SUM'!H21</f>
        <v>0</v>
      </c>
      <c r="I31" s="130" t="n">
        <f aca="false">'SPEC SUM'!I21</f>
        <v>0</v>
      </c>
      <c r="J31" s="130" t="n">
        <f aca="false">'SPEC SUM'!J21</f>
        <v>0</v>
      </c>
      <c r="K31" s="130" t="n">
        <f aca="false">'SPEC SUM'!K21</f>
        <v>0</v>
      </c>
      <c r="L31" s="130" t="n">
        <f aca="false">'SPEC SUM'!L21</f>
        <v>0</v>
      </c>
      <c r="M31" s="130" t="n">
        <f aca="false">'SPEC SUM'!M21</f>
        <v>0</v>
      </c>
      <c r="N31" s="130" t="n">
        <f aca="false">'SPEC SUM'!N21</f>
        <v>0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29"/>
      <c r="HV31" s="129"/>
      <c r="HW31" s="129"/>
      <c r="HX31" s="129"/>
      <c r="HY31" s="129"/>
      <c r="HZ31" s="129"/>
      <c r="IA31" s="129"/>
      <c r="IB31" s="129"/>
      <c r="IC31" s="129"/>
      <c r="ID31" s="129"/>
      <c r="IE31" s="129"/>
      <c r="IF31" s="129"/>
      <c r="IG31" s="129"/>
      <c r="IH31" s="129"/>
      <c r="II31" s="129"/>
      <c r="IJ31" s="129"/>
      <c r="IK31" s="129"/>
      <c r="IL31" s="129"/>
      <c r="IM31" s="129"/>
      <c r="IN31" s="129"/>
      <c r="IO31" s="129"/>
      <c r="IP31" s="129"/>
      <c r="IQ31" s="129"/>
      <c r="IR31" s="129"/>
      <c r="IS31" s="129"/>
      <c r="IT31" s="129"/>
      <c r="IU31" s="129"/>
      <c r="IV31" s="129"/>
      <c r="IW31" s="129"/>
    </row>
    <row r="32" customFormat="false" ht="10.5" hidden="false" customHeight="false" outlineLevel="0" collapsed="false">
      <c r="A32" s="1" t="s">
        <v>105</v>
      </c>
      <c r="B32" s="129"/>
      <c r="C32" s="131" t="n">
        <f aca="false">ROUND((C30-C31),0)</f>
        <v>6452</v>
      </c>
      <c r="D32" s="131" t="n">
        <f aca="false">D30-D31</f>
        <v>6451.6129</v>
      </c>
      <c r="E32" s="131" t="n">
        <f aca="false">E30-E31</f>
        <v>0</v>
      </c>
      <c r="F32" s="131" t="n">
        <f aca="false">F30-F31</f>
        <v>0</v>
      </c>
      <c r="G32" s="131" t="n">
        <f aca="false">G30-G31</f>
        <v>0</v>
      </c>
      <c r="H32" s="131" t="n">
        <f aca="false">H30-H31</f>
        <v>0</v>
      </c>
      <c r="I32" s="131" t="n">
        <f aca="false">I30-I31</f>
        <v>0</v>
      </c>
      <c r="J32" s="131" t="n">
        <f aca="false">J30-J31</f>
        <v>0</v>
      </c>
      <c r="K32" s="131" t="n">
        <f aca="false">K30-K31</f>
        <v>0</v>
      </c>
      <c r="L32" s="131" t="n">
        <f aca="false">L30-L31</f>
        <v>0</v>
      </c>
      <c r="M32" s="131" t="n">
        <f aca="false">M30-M31</f>
        <v>0</v>
      </c>
      <c r="N32" s="131" t="n">
        <f aca="false">N30-N31</f>
        <v>0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  <c r="IW32" s="129"/>
    </row>
    <row r="33" customFormat="false" ht="10.5" hidden="false" customHeight="false" outlineLevel="0" collapsed="false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4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</row>
    <row r="34" customFormat="false" ht="10.5" hidden="false" customHeight="false" outlineLevel="0" collapsed="false">
      <c r="A34" s="110" t="s">
        <v>106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AF34" s="14"/>
      <c r="AG34" s="14"/>
      <c r="AH34" s="14"/>
      <c r="AI34" s="14"/>
      <c r="AJ34" s="14"/>
      <c r="AK34" s="14"/>
    </row>
    <row r="35" customFormat="false" ht="10.5" hidden="false" customHeight="false" outlineLevel="0" collapsed="false">
      <c r="A35" s="8" t="s">
        <v>148</v>
      </c>
      <c r="C35" s="8" t="n">
        <f aca="false">'SPEC REPORT DETAILS'!J10+'SPEC REPORT DETAILS'!J22+'SPEC REPORT DETAILS'!J34+'SPEC REPORT DETAILS'!J46</f>
        <v>98139</v>
      </c>
      <c r="D35" s="8" t="n">
        <f aca="false">'SPEC REPORT DETAILS'!K10+'SPEC REPORT DETAILS'!K22+'SPEC REPORT DETAILS'!K34+'SPEC REPORT DETAILS'!K46</f>
        <v>169363</v>
      </c>
      <c r="E35" s="8" t="n">
        <f aca="false">'SPEC REPORT DETAILS'!L10+'SPEC REPORT DETAILS'!L22+'SPEC REPORT DETAILS'!L34+'SPEC REPORT DETAILS'!L46</f>
        <v>137671</v>
      </c>
      <c r="F35" s="8" t="n">
        <f aca="false">'SPEC REPORT DETAILS'!M10+'SPEC REPORT DETAILS'!M22+'SPEC REPORT DETAILS'!M34+'SPEC REPORT DETAILS'!M46</f>
        <v>146059</v>
      </c>
      <c r="G35" s="8" t="n">
        <f aca="false">'SPEC REPORT DETAILS'!N10+'SPEC REPORT DETAILS'!N22+'SPEC REPORT DETAILS'!N34+'SPEC REPORT DETAILS'!N46</f>
        <v>-19100</v>
      </c>
      <c r="H35" s="8" t="n">
        <f aca="false">'SPEC REPORT DETAILS'!O10+'SPEC REPORT DETAILS'!O22+'SPEC REPORT DETAILS'!O34+'SPEC REPORT DETAILS'!O46</f>
        <v>-19692</v>
      </c>
      <c r="I35" s="8" t="n">
        <f aca="false">'SPEC REPORT DETAILS'!P10+'SPEC REPORT DETAILS'!P22+'SPEC REPORT DETAILS'!P34+'SPEC REPORT DETAILS'!P46</f>
        <v>-19013</v>
      </c>
      <c r="J35" s="8" t="n">
        <f aca="false">'SPEC REPORT DETAILS'!Q10+'SPEC REPORT DETAILS'!Q22+'SPEC REPORT DETAILS'!Q34+'SPEC REPORT DETAILS'!Q46</f>
        <v>-19603</v>
      </c>
      <c r="K35" s="8" t="n">
        <f aca="false">'SPEC REPORT DETAILS'!R10+'SPEC REPORT DETAILS'!R22+'SPEC REPORT DETAILS'!R34+'SPEC REPORT DETAILS'!R46</f>
        <v>-19557</v>
      </c>
      <c r="L35" s="8" t="n">
        <f aca="false">'SPEC REPORT DETAILS'!S10+'SPEC REPORT DETAILS'!S22+'SPEC REPORT DETAILS'!S34+'SPEC REPORT DETAILS'!S46</f>
        <v>-18882</v>
      </c>
      <c r="M35" s="8" t="n">
        <f aca="false">'SPEC REPORT DETAILS'!T10+'SPEC REPORT DETAILS'!T22+'SPEC REPORT DETAILS'!T34+'SPEC REPORT DETAILS'!T46</f>
        <v>-19464</v>
      </c>
      <c r="N35" s="8" t="n">
        <f aca="false">'SPEC REPORT DETAILS'!U10+'SPEC REPORT DETAILS'!U22+'SPEC REPORT DETAILS'!U34+'SPEC REPORT DETAILS'!U46</f>
        <v>0</v>
      </c>
      <c r="O35" s="132"/>
      <c r="AF35" s="14"/>
      <c r="AG35" s="14"/>
      <c r="AH35" s="14"/>
      <c r="AI35" s="14"/>
      <c r="AJ35" s="14"/>
      <c r="AK35" s="14"/>
    </row>
    <row r="36" customFormat="false" ht="10.5" hidden="false" customHeight="false" outlineLevel="0" collapsed="false">
      <c r="A36" s="8" t="s">
        <v>149</v>
      </c>
      <c r="C36" s="114" t="n">
        <f aca="false">'SPEC REPORT DETAILS'!J11+'SPEC REPORT DETAILS'!J23+'SPEC REPORT DETAILS'!J35+'SPEC REPORT DETAILS'!J47</f>
        <v>0</v>
      </c>
      <c r="D36" s="114" t="n">
        <f aca="false">'SPEC REPORT DETAILS'!K11+'SPEC REPORT DETAILS'!K23+'SPEC REPORT DETAILS'!K35+'SPEC REPORT DETAILS'!K47</f>
        <v>0</v>
      </c>
      <c r="E36" s="114" t="n">
        <f aca="false">'SPEC REPORT DETAILS'!L11+'SPEC REPORT DETAILS'!L23+'SPEC REPORT DETAILS'!L35+'SPEC REPORT DETAILS'!L47</f>
        <v>0</v>
      </c>
      <c r="F36" s="114" t="n">
        <f aca="false">'SPEC REPORT DETAILS'!M11+'SPEC REPORT DETAILS'!M23+'SPEC REPORT DETAILS'!M35+'SPEC REPORT DETAILS'!M47</f>
        <v>0</v>
      </c>
      <c r="G36" s="114" t="n">
        <f aca="false">'SPEC REPORT DETAILS'!N11+'SPEC REPORT DETAILS'!N23+'SPEC REPORT DETAILS'!N35+'SPEC REPORT DETAILS'!N47</f>
        <v>0</v>
      </c>
      <c r="H36" s="114" t="n">
        <f aca="false">'SPEC REPORT DETAILS'!O11+'SPEC REPORT DETAILS'!O23+'SPEC REPORT DETAILS'!O35+'SPEC REPORT DETAILS'!O47</f>
        <v>0</v>
      </c>
      <c r="I36" s="114" t="n">
        <f aca="false">'SPEC REPORT DETAILS'!P11+'SPEC REPORT DETAILS'!P23+'SPEC REPORT DETAILS'!P35+'SPEC REPORT DETAILS'!P47</f>
        <v>0</v>
      </c>
      <c r="J36" s="114" t="n">
        <f aca="false">'SPEC REPORT DETAILS'!Q11+'SPEC REPORT DETAILS'!Q23+'SPEC REPORT DETAILS'!Q35+'SPEC REPORT DETAILS'!Q47</f>
        <v>0</v>
      </c>
      <c r="K36" s="114" t="n">
        <f aca="false">'SPEC REPORT DETAILS'!R11+'SPEC REPORT DETAILS'!R23+'SPEC REPORT DETAILS'!R35+'SPEC REPORT DETAILS'!R47</f>
        <v>0</v>
      </c>
      <c r="L36" s="114" t="n">
        <f aca="false">'SPEC REPORT DETAILS'!S11+'SPEC REPORT DETAILS'!S23+'SPEC REPORT DETAILS'!S35+'SPEC REPORT DETAILS'!S47</f>
        <v>0</v>
      </c>
      <c r="M36" s="114" t="n">
        <f aca="false">'SPEC REPORT DETAILS'!T11+'SPEC REPORT DETAILS'!T23+'SPEC REPORT DETAILS'!T35+'SPEC REPORT DETAILS'!T47</f>
        <v>0</v>
      </c>
      <c r="N36" s="114" t="n">
        <f aca="false">'SPEC REPORT DETAILS'!U11+'SPEC REPORT DETAILS'!U23+'SPEC REPORT DETAILS'!U35+'SPEC REPORT DETAILS'!U47</f>
        <v>0</v>
      </c>
      <c r="O36" s="132"/>
    </row>
    <row r="37" customFormat="false" ht="10.5" hidden="false" customHeight="false" outlineLevel="0" collapsed="false">
      <c r="A37" s="8" t="s">
        <v>150</v>
      </c>
      <c r="B37" s="133"/>
      <c r="C37" s="8" t="n">
        <v>-15500</v>
      </c>
      <c r="D37" s="8" t="n">
        <v>-15500</v>
      </c>
      <c r="E37" s="8" t="n">
        <v>-14000</v>
      </c>
      <c r="F37" s="8" t="n">
        <v>-15500</v>
      </c>
      <c r="G37" s="8" t="n">
        <v>9750</v>
      </c>
      <c r="H37" s="8" t="n">
        <v>10075</v>
      </c>
      <c r="I37" s="8" t="n">
        <v>9750</v>
      </c>
      <c r="J37" s="8" t="n">
        <v>10075</v>
      </c>
      <c r="K37" s="8" t="n">
        <v>10075</v>
      </c>
      <c r="L37" s="8" t="n">
        <v>9750</v>
      </c>
      <c r="M37" s="8" t="n">
        <v>10075</v>
      </c>
      <c r="N37" s="8" t="n">
        <v>0</v>
      </c>
    </row>
    <row r="38" customFormat="false" ht="10.5" hidden="false" customHeight="false" outlineLevel="0" collapsed="false">
      <c r="A38" s="123" t="s">
        <v>151</v>
      </c>
      <c r="B38" s="134"/>
      <c r="C38" s="124" t="n">
        <f aca="false">SUM(C35:C37)</f>
        <v>82639</v>
      </c>
      <c r="D38" s="124" t="n">
        <f aca="false">SUM(D35:D37)</f>
        <v>153863</v>
      </c>
      <c r="E38" s="124" t="n">
        <f aca="false">SUM(E35:E37)</f>
        <v>123671</v>
      </c>
      <c r="F38" s="124" t="n">
        <f aca="false">SUM(F35:F37)</f>
        <v>130559</v>
      </c>
      <c r="G38" s="124" t="n">
        <f aca="false">SUM(G35:G37)</f>
        <v>-9350</v>
      </c>
      <c r="H38" s="124" t="n">
        <f aca="false">SUM(H35:H37)</f>
        <v>-9617</v>
      </c>
      <c r="I38" s="124" t="n">
        <f aca="false">SUM(I35:I37)</f>
        <v>-9263</v>
      </c>
      <c r="J38" s="124" t="n">
        <f aca="false">SUM(J35:J37)</f>
        <v>-9528</v>
      </c>
      <c r="K38" s="124" t="n">
        <f aca="false">SUM(K35:K37)</f>
        <v>-9482</v>
      </c>
      <c r="L38" s="124" t="n">
        <f aca="false">SUM(L35:L37)</f>
        <v>-9132</v>
      </c>
      <c r="M38" s="124" t="n">
        <f aca="false">SUM(M35:M37)</f>
        <v>-9389</v>
      </c>
      <c r="N38" s="124" t="n">
        <f aca="false">SUM(N35:N37)</f>
        <v>0</v>
      </c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  <c r="HH38" s="120"/>
      <c r="HI38" s="120"/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120"/>
      <c r="HV38" s="120"/>
      <c r="HW38" s="120"/>
      <c r="HX38" s="120"/>
      <c r="HY38" s="120"/>
      <c r="HZ38" s="120"/>
      <c r="IA38" s="120"/>
      <c r="IB38" s="120"/>
      <c r="IC38" s="120"/>
      <c r="ID38" s="120"/>
      <c r="IE38" s="120"/>
      <c r="IF38" s="120"/>
      <c r="IG38" s="120"/>
      <c r="IH38" s="120"/>
      <c r="II38" s="120"/>
      <c r="IJ38" s="120"/>
      <c r="IK38" s="120"/>
      <c r="IL38" s="120"/>
      <c r="IM38" s="120"/>
      <c r="IN38" s="120"/>
      <c r="IO38" s="120"/>
      <c r="IP38" s="120"/>
      <c r="IQ38" s="120"/>
      <c r="IR38" s="120"/>
      <c r="IS38" s="120"/>
      <c r="IT38" s="120"/>
      <c r="IU38" s="120"/>
      <c r="IV38" s="120"/>
      <c r="IW38" s="120"/>
    </row>
    <row r="39" customFormat="false" ht="10.5" hidden="false" customHeight="false" outlineLevel="0" collapsed="false">
      <c r="A39" s="108" t="s">
        <v>110</v>
      </c>
      <c r="C39" s="135" t="n">
        <v>58538</v>
      </c>
      <c r="D39" s="135" t="n">
        <v>133709</v>
      </c>
      <c r="E39" s="135" t="n">
        <v>123486</v>
      </c>
      <c r="F39" s="135" t="n">
        <v>130360</v>
      </c>
      <c r="G39" s="135" t="n">
        <v>-9771</v>
      </c>
      <c r="H39" s="135" t="n">
        <v>-10052</v>
      </c>
      <c r="I39" s="135" t="n">
        <v>-9683</v>
      </c>
      <c r="J39" s="135" t="n">
        <v>-9952</v>
      </c>
      <c r="K39" s="135" t="n">
        <v>-9905</v>
      </c>
      <c r="L39" s="135" t="n">
        <v>-9549</v>
      </c>
      <c r="M39" s="135" t="n">
        <v>-9820</v>
      </c>
      <c r="N39" s="135" t="n">
        <v>0</v>
      </c>
    </row>
    <row r="40" customFormat="false" ht="10.5" hidden="false" customHeight="false" outlineLevel="0" collapsed="false">
      <c r="A40" s="1" t="s">
        <v>105</v>
      </c>
      <c r="C40" s="8" t="n">
        <f aca="false">C38-C39</f>
        <v>24101</v>
      </c>
      <c r="D40" s="8" t="n">
        <f aca="false">D38-D39</f>
        <v>20154</v>
      </c>
      <c r="E40" s="8" t="n">
        <f aca="false">E38-E39</f>
        <v>185</v>
      </c>
      <c r="F40" s="8" t="n">
        <f aca="false">F38-F39</f>
        <v>199</v>
      </c>
      <c r="G40" s="8" t="n">
        <f aca="false">G38-G39</f>
        <v>421</v>
      </c>
      <c r="H40" s="8" t="n">
        <f aca="false">H38-H39</f>
        <v>435</v>
      </c>
      <c r="I40" s="8" t="n">
        <f aca="false">I38-I39</f>
        <v>420</v>
      </c>
      <c r="J40" s="8" t="n">
        <f aca="false">J38-J39</f>
        <v>424</v>
      </c>
      <c r="K40" s="8" t="n">
        <f aca="false">K38-K39</f>
        <v>423</v>
      </c>
      <c r="L40" s="8" t="n">
        <f aca="false">L38-L39</f>
        <v>417</v>
      </c>
      <c r="M40" s="8" t="n">
        <f aca="false">M38-M39</f>
        <v>431</v>
      </c>
      <c r="N40" s="8" t="n">
        <f aca="false">N38-N39</f>
        <v>0</v>
      </c>
    </row>
    <row r="42" customFormat="false" ht="10.5" hidden="false" customHeight="false" outlineLevel="0" collapsed="false">
      <c r="A42" s="108" t="s">
        <v>145</v>
      </c>
      <c r="C42" s="122" t="n">
        <v>37591</v>
      </c>
      <c r="D42" s="122" t="n">
        <v>37622</v>
      </c>
      <c r="E42" s="122" t="n">
        <v>37653</v>
      </c>
      <c r="F42" s="122" t="n">
        <v>37681</v>
      </c>
      <c r="G42" s="122" t="n">
        <v>37712</v>
      </c>
      <c r="H42" s="122" t="n">
        <v>37742</v>
      </c>
      <c r="I42" s="122" t="n">
        <v>37773</v>
      </c>
      <c r="J42" s="122" t="n">
        <v>37803</v>
      </c>
      <c r="K42" s="122" t="n">
        <v>37834</v>
      </c>
      <c r="L42" s="122" t="n">
        <v>37865</v>
      </c>
      <c r="M42" s="122" t="n">
        <v>37895</v>
      </c>
      <c r="N42" s="122" t="n">
        <v>37926</v>
      </c>
      <c r="O42" s="122" t="s">
        <v>139</v>
      </c>
    </row>
    <row r="43" customFormat="false" ht="10.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36"/>
    </row>
    <row r="44" customFormat="false" ht="10.5" hidden="false" customHeight="false" outlineLevel="0" collapsed="false">
      <c r="A44" s="123" t="s">
        <v>146</v>
      </c>
      <c r="B44" s="128"/>
      <c r="C44" s="128" t="n">
        <f aca="false">'SPEC REPORT DETAILS'!V8+'SPEC REPORT DETAILS'!V20+'SPEC REPORT DETAILS'!V32+'SPEC REPORT DETAILS'!V44</f>
        <v>0</v>
      </c>
      <c r="D44" s="128" t="n">
        <f aca="false">'SPEC REPORT DETAILS'!W8+'SPEC REPORT DETAILS'!W20+'SPEC REPORT DETAILS'!W32+'SPEC REPORT DETAILS'!W44</f>
        <v>0</v>
      </c>
      <c r="E44" s="128" t="n">
        <f aca="false">'SPEC REPORT DETAILS'!X8+'SPEC REPORT DETAILS'!X20+'SPEC REPORT DETAILS'!X32+'SPEC REPORT DETAILS'!X44</f>
        <v>0</v>
      </c>
      <c r="F44" s="128" t="n">
        <f aca="false">'SPEC REPORT DETAILS'!Y8+'SPEC REPORT DETAILS'!Y20+'SPEC REPORT DETAILS'!Y32+'SPEC REPORT DETAILS'!Y44</f>
        <v>0</v>
      </c>
      <c r="G44" s="128" t="n">
        <f aca="false">'SPEC REPORT DETAILS'!Z8+'SPEC REPORT DETAILS'!Z20+'SPEC REPORT DETAILS'!Z32+'SPEC REPORT DETAILS'!Z44</f>
        <v>0</v>
      </c>
      <c r="H44" s="128" t="n">
        <f aca="false">'SPEC REPORT DETAILS'!AA8+'SPEC REPORT DETAILS'!AA20+'SPEC REPORT DETAILS'!AA32+'SPEC REPORT DETAILS'!AA44</f>
        <v>0</v>
      </c>
      <c r="I44" s="128" t="n">
        <f aca="false">'SPEC REPORT DETAILS'!AB8+'SPEC REPORT DETAILS'!AB20+'SPEC REPORT DETAILS'!AB32+'SPEC REPORT DETAILS'!AB44</f>
        <v>0</v>
      </c>
      <c r="J44" s="128" t="n">
        <f aca="false">'SPEC REPORT DETAILS'!AC8+'SPEC REPORT DETAILS'!AC20+'SPEC REPORT DETAILS'!AC32+'SPEC REPORT DETAILS'!AC44</f>
        <v>0</v>
      </c>
      <c r="K44" s="128" t="n">
        <f aca="false">'SPEC REPORT DETAILS'!AD8+'SPEC REPORT DETAILS'!AD20+'SPEC REPORT DETAILS'!AD32+'SPEC REPORT DETAILS'!AD44</f>
        <v>0</v>
      </c>
      <c r="L44" s="128" t="n">
        <f aca="false">'SPEC REPORT DETAILS'!AE8+'SPEC REPORT DETAILS'!AE20+'SPEC REPORT DETAILS'!AE32+'SPEC REPORT DETAILS'!AE44</f>
        <v>0</v>
      </c>
      <c r="M44" s="128" t="n">
        <f aca="false">'SPEC REPORT DETAILS'!AF8+'SPEC REPORT DETAILS'!AF20+'SPEC REPORT DETAILS'!AF32+'SPEC REPORT DETAILS'!AF44</f>
        <v>0</v>
      </c>
      <c r="N44" s="128" t="n">
        <f aca="false">'SPEC REPORT DETAILS'!AG8+'SPEC REPORT DETAILS'!AG20+'SPEC REPORT DETAILS'!AG32+'SPEC REPORT DETAILS'!AG44</f>
        <v>0</v>
      </c>
      <c r="O44" s="129"/>
    </row>
    <row r="45" customFormat="false" ht="10.5" hidden="false" customHeight="false" outlineLevel="0" collapsed="false">
      <c r="A45" s="7" t="s">
        <v>147</v>
      </c>
      <c r="B45" s="129"/>
      <c r="C45" s="130" t="n">
        <f aca="false">'SPEC SUM'!O21</f>
        <v>0</v>
      </c>
      <c r="D45" s="130" t="n">
        <f aca="false">'SPEC SUM'!P21</f>
        <v>0</v>
      </c>
      <c r="E45" s="130" t="n">
        <f aca="false">'SPEC SUM'!Q21</f>
        <v>0</v>
      </c>
      <c r="F45" s="130" t="n">
        <f aca="false">'SPEC SUM'!R21</f>
        <v>0</v>
      </c>
      <c r="G45" s="130" t="n">
        <f aca="false">'SPEC SUM'!S21</f>
        <v>0</v>
      </c>
      <c r="H45" s="130" t="n">
        <f aca="false">'SPEC SUM'!T21</f>
        <v>0</v>
      </c>
      <c r="I45" s="130" t="n">
        <f aca="false">'SPEC SUM'!U21</f>
        <v>0</v>
      </c>
      <c r="J45" s="130" t="n">
        <f aca="false">'SPEC SUM'!V21</f>
        <v>0</v>
      </c>
      <c r="K45" s="130" t="n">
        <f aca="false">'SPEC SUM'!W21</f>
        <v>0</v>
      </c>
      <c r="L45" s="130" t="n">
        <f aca="false">'SPEC SUM'!X21</f>
        <v>0</v>
      </c>
      <c r="M45" s="130" t="n">
        <f aca="false">'SPEC SUM'!Y21</f>
        <v>0</v>
      </c>
      <c r="N45" s="130" t="n">
        <f aca="false">'SPEC SUM'!Z21</f>
        <v>0</v>
      </c>
      <c r="O45" s="131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  <c r="GI45" s="129"/>
      <c r="GJ45" s="129"/>
      <c r="GK45" s="129"/>
      <c r="GL45" s="129"/>
      <c r="GM45" s="129"/>
      <c r="GN45" s="129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B45" s="129"/>
      <c r="HC45" s="129"/>
      <c r="HD45" s="129"/>
      <c r="HE45" s="129"/>
      <c r="HF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  <c r="IF45" s="129"/>
      <c r="IG45" s="129"/>
      <c r="IH45" s="129"/>
      <c r="II45" s="129"/>
      <c r="IJ45" s="129"/>
      <c r="IK45" s="129"/>
      <c r="IL45" s="129"/>
      <c r="IM45" s="129"/>
      <c r="IN45" s="129"/>
      <c r="IO45" s="129"/>
      <c r="IP45" s="129"/>
      <c r="IQ45" s="129"/>
      <c r="IR45" s="129"/>
      <c r="IS45" s="129"/>
      <c r="IT45" s="129"/>
      <c r="IU45" s="129"/>
      <c r="IV45" s="129"/>
      <c r="IW45" s="129"/>
    </row>
    <row r="46" customFormat="false" ht="10.5" hidden="false" customHeight="false" outlineLevel="0" collapsed="false">
      <c r="A46" s="1" t="s">
        <v>105</v>
      </c>
      <c r="B46" s="129"/>
      <c r="C46" s="131" t="n">
        <f aca="false">C44-C45</f>
        <v>0</v>
      </c>
      <c r="D46" s="131" t="n">
        <f aca="false">D44-D45</f>
        <v>0</v>
      </c>
      <c r="E46" s="131" t="n">
        <f aca="false">E44-E45</f>
        <v>0</v>
      </c>
      <c r="F46" s="131" t="n">
        <f aca="false">F44-F45</f>
        <v>0</v>
      </c>
      <c r="G46" s="131" t="n">
        <f aca="false">G44-G45</f>
        <v>0</v>
      </c>
      <c r="H46" s="131" t="n">
        <f aca="false">H44-H45</f>
        <v>0</v>
      </c>
      <c r="I46" s="131" t="n">
        <f aca="false">I44-I45</f>
        <v>0</v>
      </c>
      <c r="J46" s="131" t="n">
        <f aca="false">J44-J45</f>
        <v>0</v>
      </c>
      <c r="K46" s="131" t="n">
        <f aca="false">K44-K45</f>
        <v>0</v>
      </c>
      <c r="L46" s="131" t="n">
        <f aca="false">L44-L45</f>
        <v>0</v>
      </c>
      <c r="M46" s="131" t="n">
        <f aca="false">M44-M45</f>
        <v>0</v>
      </c>
      <c r="N46" s="131" t="n">
        <f aca="false">N44-N45</f>
        <v>0</v>
      </c>
      <c r="O46" s="131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129"/>
      <c r="HV46" s="129"/>
      <c r="HW46" s="129"/>
      <c r="HX46" s="129"/>
      <c r="HY46" s="129"/>
      <c r="HZ46" s="129"/>
      <c r="IA46" s="129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9"/>
      <c r="IQ46" s="129"/>
      <c r="IR46" s="129"/>
      <c r="IS46" s="129"/>
      <c r="IT46" s="129"/>
      <c r="IU46" s="129"/>
      <c r="IV46" s="129"/>
      <c r="IW46" s="129"/>
    </row>
    <row r="47" customFormat="false" ht="10.5" hidden="false" customHeight="false" outlineLevel="0" collapsed="false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36"/>
    </row>
    <row r="48" customFormat="false" ht="10.5" hidden="false" customHeight="false" outlineLevel="0" collapsed="false">
      <c r="A48" s="110" t="s">
        <v>106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36"/>
    </row>
    <row r="49" customFormat="false" ht="10.5" hidden="false" customHeight="false" outlineLevel="0" collapsed="false">
      <c r="A49" s="8" t="s">
        <v>148</v>
      </c>
      <c r="C49" s="8" t="n">
        <f aca="false">'SPEC REPORT DETAILS'!V10+'SPEC REPORT DETAILS'!V22+'SPEC REPORT DETAILS'!V34+'SPEC REPORT DETAILS'!V46</f>
        <v>0</v>
      </c>
      <c r="D49" s="8" t="n">
        <f aca="false">'SPEC REPORT DETAILS'!W10+'SPEC REPORT DETAILS'!W22+'SPEC REPORT DETAILS'!W34+'SPEC REPORT DETAILS'!W46</f>
        <v>0</v>
      </c>
      <c r="E49" s="8" t="n">
        <f aca="false">'SPEC REPORT DETAILS'!X10+'SPEC REPORT DETAILS'!X22+'SPEC REPORT DETAILS'!X34+'SPEC REPORT DETAILS'!X46</f>
        <v>0</v>
      </c>
      <c r="F49" s="8" t="n">
        <f aca="false">'SPEC REPORT DETAILS'!Y10+'SPEC REPORT DETAILS'!Y22+'SPEC REPORT DETAILS'!Y34+'SPEC REPORT DETAILS'!Y46</f>
        <v>0</v>
      </c>
      <c r="G49" s="8" t="n">
        <f aca="false">'SPEC REPORT DETAILS'!Z10+'SPEC REPORT DETAILS'!Z22+'SPEC REPORT DETAILS'!Z34+'SPEC REPORT DETAILS'!Z46</f>
        <v>0</v>
      </c>
      <c r="H49" s="8" t="n">
        <f aca="false">'SPEC REPORT DETAILS'!AA10+'SPEC REPORT DETAILS'!AA22+'SPEC REPORT DETAILS'!AA34+'SPEC REPORT DETAILS'!AA46</f>
        <v>0</v>
      </c>
      <c r="I49" s="8" t="n">
        <f aca="false">'SPEC REPORT DETAILS'!AB10+'SPEC REPORT DETAILS'!AB22+'SPEC REPORT DETAILS'!AB34+'SPEC REPORT DETAILS'!AB46</f>
        <v>0</v>
      </c>
      <c r="J49" s="8" t="n">
        <f aca="false">'SPEC REPORT DETAILS'!AC10+'SPEC REPORT DETAILS'!AC22+'SPEC REPORT DETAILS'!AC34+'SPEC REPORT DETAILS'!AC46</f>
        <v>0</v>
      </c>
      <c r="K49" s="8" t="n">
        <f aca="false">'SPEC REPORT DETAILS'!AD10+'SPEC REPORT DETAILS'!AD22+'SPEC REPORT DETAILS'!AD34+'SPEC REPORT DETAILS'!AD46</f>
        <v>0</v>
      </c>
      <c r="L49" s="8" t="n">
        <f aca="false">'SPEC REPORT DETAILS'!AE10+'SPEC REPORT DETAILS'!AE22+'SPEC REPORT DETAILS'!AE34+'SPEC REPORT DETAILS'!AE46</f>
        <v>0</v>
      </c>
      <c r="M49" s="8" t="n">
        <f aca="false">'SPEC REPORT DETAILS'!AF10+'SPEC REPORT DETAILS'!AF22+'SPEC REPORT DETAILS'!AF34+'SPEC REPORT DETAILS'!AF46</f>
        <v>0</v>
      </c>
      <c r="N49" s="8" t="n">
        <f aca="false">'SPEC REPORT DETAILS'!AG10+'SPEC REPORT DETAILS'!AG22+'SPEC REPORT DETAILS'!AG34+'SPEC REPORT DETAILS'!AG46</f>
        <v>0</v>
      </c>
      <c r="O49" s="114" t="n">
        <f aca="false">SUM(C35:N35)+SUM(C49:N49)</f>
        <v>415921</v>
      </c>
    </row>
    <row r="50" customFormat="false" ht="11.25" hidden="false" customHeight="true" outlineLevel="0" collapsed="false">
      <c r="A50" s="8" t="s">
        <v>149</v>
      </c>
      <c r="C50" s="8" t="n">
        <f aca="false">'SPEC REPORT DETAILS'!V11+'SPEC REPORT DETAILS'!V23+'SPEC REPORT DETAILS'!V35+'SPEC REPORT DETAILS'!V47</f>
        <v>0</v>
      </c>
      <c r="D50" s="8" t="n">
        <f aca="false">'SPEC REPORT DETAILS'!W11+'SPEC REPORT DETAILS'!W23+'SPEC REPORT DETAILS'!W35+'SPEC REPORT DETAILS'!W47</f>
        <v>0</v>
      </c>
      <c r="E50" s="8" t="n">
        <f aca="false">'SPEC REPORT DETAILS'!X11+'SPEC REPORT DETAILS'!X23+'SPEC REPORT DETAILS'!X35+'SPEC REPORT DETAILS'!X47</f>
        <v>0</v>
      </c>
      <c r="F50" s="8" t="n">
        <f aca="false">'SPEC REPORT DETAILS'!Y11+'SPEC REPORT DETAILS'!Y23+'SPEC REPORT DETAILS'!Y35+'SPEC REPORT DETAILS'!Y47</f>
        <v>0</v>
      </c>
      <c r="G50" s="8" t="n">
        <f aca="false">'SPEC REPORT DETAILS'!Z11+'SPEC REPORT DETAILS'!Z23+'SPEC REPORT DETAILS'!Z35+'SPEC REPORT DETAILS'!Z47</f>
        <v>0</v>
      </c>
      <c r="H50" s="8" t="n">
        <f aca="false">'SPEC REPORT DETAILS'!AA11+'SPEC REPORT DETAILS'!AA23+'SPEC REPORT DETAILS'!AA35+'SPEC REPORT DETAILS'!AA47</f>
        <v>0</v>
      </c>
      <c r="I50" s="8" t="n">
        <f aca="false">'SPEC REPORT DETAILS'!AB11+'SPEC REPORT DETAILS'!AB23+'SPEC REPORT DETAILS'!AB35+'SPEC REPORT DETAILS'!AB47</f>
        <v>0</v>
      </c>
      <c r="J50" s="8" t="n">
        <f aca="false">'SPEC REPORT DETAILS'!AC11+'SPEC REPORT DETAILS'!AC23+'SPEC REPORT DETAILS'!AC35+'SPEC REPORT DETAILS'!AC47</f>
        <v>0</v>
      </c>
      <c r="K50" s="8" t="n">
        <f aca="false">'SPEC REPORT DETAILS'!AD11+'SPEC REPORT DETAILS'!AD23+'SPEC REPORT DETAILS'!AD35+'SPEC REPORT DETAILS'!AD47</f>
        <v>0</v>
      </c>
      <c r="L50" s="8" t="n">
        <f aca="false">'SPEC REPORT DETAILS'!AE11+'SPEC REPORT DETAILS'!AE23+'SPEC REPORT DETAILS'!AE35+'SPEC REPORT DETAILS'!AE47</f>
        <v>0</v>
      </c>
      <c r="M50" s="8" t="n">
        <f aca="false">'SPEC REPORT DETAILS'!AF11+'SPEC REPORT DETAILS'!AF23+'SPEC REPORT DETAILS'!AF35+'SPEC REPORT DETAILS'!AF47</f>
        <v>0</v>
      </c>
      <c r="N50" s="8" t="n">
        <f aca="false">'SPEC REPORT DETAILS'!AG11+'SPEC REPORT DETAILS'!AG23+'SPEC REPORT DETAILS'!AG35+'SPEC REPORT DETAILS'!AG47</f>
        <v>0</v>
      </c>
      <c r="O50" s="114" t="n">
        <f aca="false">SUM(C36:N36)+SUM(C50:N50)</f>
        <v>0</v>
      </c>
    </row>
    <row r="51" customFormat="false" ht="10.5" hidden="false" customHeight="false" outlineLevel="0" collapsed="false">
      <c r="A51" s="8" t="s">
        <v>150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14" t="n">
        <f aca="false">SUM(C37:N37)+SUM(C51:N51)</f>
        <v>9050</v>
      </c>
    </row>
    <row r="52" customFormat="false" ht="10.5" hidden="false" customHeight="false" outlineLevel="0" collapsed="false">
      <c r="A52" s="123" t="s">
        <v>151</v>
      </c>
      <c r="B52" s="124"/>
      <c r="C52" s="137" t="n">
        <f aca="false">SUM(C49:C51)</f>
        <v>0</v>
      </c>
      <c r="D52" s="137" t="n">
        <f aca="false">SUM(D49:D51)</f>
        <v>0</v>
      </c>
      <c r="E52" s="137" t="n">
        <f aca="false">SUM(E49:E51)</f>
        <v>0</v>
      </c>
      <c r="F52" s="137" t="n">
        <f aca="false">SUM(F49:F51)</f>
        <v>0</v>
      </c>
      <c r="G52" s="137" t="n">
        <f aca="false">SUM(G49:G51)</f>
        <v>0</v>
      </c>
      <c r="H52" s="137" t="n">
        <f aca="false">SUM(H49:H51)</f>
        <v>0</v>
      </c>
      <c r="I52" s="137" t="n">
        <f aca="false">SUM(I49:I51)</f>
        <v>0</v>
      </c>
      <c r="J52" s="137" t="n">
        <f aca="false">SUM(J49:J51)</f>
        <v>0</v>
      </c>
      <c r="K52" s="137" t="n">
        <f aca="false">SUM(K49:K51)</f>
        <v>0</v>
      </c>
      <c r="L52" s="137" t="n">
        <f aca="false">SUM(L49:L51)</f>
        <v>0</v>
      </c>
      <c r="M52" s="137" t="n">
        <f aca="false">SUM(M49:M51)</f>
        <v>0</v>
      </c>
      <c r="N52" s="137" t="n">
        <f aca="false">SUM(N49:N51)</f>
        <v>0</v>
      </c>
      <c r="O52" s="137" t="n">
        <f aca="false">SUM(C38:N38)+SUM(C52:N52)</f>
        <v>424971</v>
      </c>
    </row>
    <row r="53" customFormat="false" ht="10.5" hidden="false" customHeight="false" outlineLevel="0" collapsed="false">
      <c r="A53" s="108" t="s">
        <v>110</v>
      </c>
      <c r="C53" s="135" t="n">
        <v>0</v>
      </c>
      <c r="D53" s="135" t="n">
        <v>0</v>
      </c>
      <c r="E53" s="135" t="n">
        <v>0</v>
      </c>
      <c r="F53" s="135" t="n">
        <v>0</v>
      </c>
      <c r="G53" s="135" t="n">
        <v>0</v>
      </c>
      <c r="H53" s="135" t="n">
        <v>0</v>
      </c>
      <c r="I53" s="135" t="n">
        <v>0</v>
      </c>
      <c r="J53" s="135" t="n">
        <v>0</v>
      </c>
      <c r="K53" s="135" t="n">
        <v>0</v>
      </c>
      <c r="L53" s="135" t="n">
        <v>0</v>
      </c>
      <c r="M53" s="135" t="n">
        <v>0</v>
      </c>
      <c r="N53" s="135" t="n">
        <v>0</v>
      </c>
      <c r="O53" s="135" t="n">
        <f aca="false">SUM(C53:N53)+SUM(C39:N39)</f>
        <v>377361</v>
      </c>
      <c r="P53" s="114"/>
      <c r="Q53" s="114"/>
      <c r="R53" s="114"/>
      <c r="S53" s="114"/>
      <c r="T53" s="114"/>
      <c r="U53" s="138"/>
    </row>
    <row r="54" customFormat="false" ht="10.5" hidden="false" customHeight="false" outlineLevel="0" collapsed="false">
      <c r="A54" s="1" t="s">
        <v>105</v>
      </c>
      <c r="C54" s="8" t="n">
        <f aca="false">C52-C53</f>
        <v>0</v>
      </c>
      <c r="D54" s="8" t="n">
        <f aca="false">D52-D53</f>
        <v>0</v>
      </c>
      <c r="E54" s="8" t="n">
        <f aca="false">E52-E53</f>
        <v>0</v>
      </c>
      <c r="F54" s="8" t="n">
        <f aca="false">F52-F53</f>
        <v>0</v>
      </c>
      <c r="G54" s="8" t="n">
        <f aca="false">G52-G53</f>
        <v>0</v>
      </c>
      <c r="H54" s="8" t="n">
        <f aca="false">H52-H53</f>
        <v>0</v>
      </c>
      <c r="I54" s="8" t="n">
        <f aca="false">I52-I53</f>
        <v>0</v>
      </c>
      <c r="J54" s="8" t="n">
        <f aca="false">J52-J53</f>
        <v>0</v>
      </c>
      <c r="K54" s="8" t="n">
        <f aca="false">K52-K53</f>
        <v>0</v>
      </c>
      <c r="L54" s="8" t="n">
        <f aca="false">L52-L53</f>
        <v>0</v>
      </c>
      <c r="M54" s="8" t="n">
        <f aca="false">M52-M53</f>
        <v>0</v>
      </c>
      <c r="N54" s="8" t="n">
        <f aca="false">N52-N53</f>
        <v>0</v>
      </c>
      <c r="O54" s="8" t="n">
        <f aca="false">O52-O53</f>
        <v>47610</v>
      </c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37" activeCellId="0" sqref="A37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39" width="16.82"/>
    <col collapsed="false" customWidth="true" hidden="false" outlineLevel="0" max="2" min="2" style="139" width="21.83"/>
    <col collapsed="false" customWidth="true" hidden="false" outlineLevel="0" max="3" min="3" style="139" width="4.99"/>
    <col collapsed="false" customWidth="true" hidden="true" outlineLevel="0" max="7" min="4" style="139" width="13.83"/>
    <col collapsed="false" customWidth="true" hidden="true" outlineLevel="0" max="8" min="8" style="139" width="0.15"/>
    <col collapsed="false" customWidth="true" hidden="true" outlineLevel="0" max="9" min="9" style="139" width="13.83"/>
    <col collapsed="false" customWidth="true" hidden="false" outlineLevel="0" max="11" min="10" style="139" width="14.99"/>
    <col collapsed="false" customWidth="true" hidden="false" outlineLevel="0" max="12" min="12" style="139" width="15.15"/>
    <col collapsed="false" customWidth="true" hidden="false" outlineLevel="0" max="33" min="13" style="139" width="13.83"/>
    <col collapsed="false" customWidth="true" hidden="false" outlineLevel="0" max="34" min="34" style="139" width="14.65"/>
    <col collapsed="false" customWidth="false" hidden="false" outlineLevel="0" max="257" min="35" style="140" width="9.33"/>
  </cols>
  <sheetData>
    <row r="1" customFormat="false" ht="10.5" hidden="false" customHeight="false" outlineLevel="0" collapsed="false">
      <c r="A1" s="108" t="s">
        <v>0</v>
      </c>
      <c r="B1" s="141"/>
    </row>
    <row r="2" customFormat="false" ht="10.5" hidden="false" customHeight="false" outlineLevel="0" collapsed="false">
      <c r="A2" s="108" t="s">
        <v>152</v>
      </c>
      <c r="B2" s="141"/>
    </row>
    <row r="3" customFormat="false" ht="10.5" hidden="false" customHeight="false" outlineLevel="0" collapsed="false">
      <c r="A3" s="108" t="str">
        <f aca="false">'SPEC REPORT'!A3</f>
        <v>As of November 26, 2001</v>
      </c>
      <c r="B3" s="141"/>
    </row>
    <row r="4" customFormat="false" ht="10.5" hidden="false" customHeight="false" outlineLevel="0" collapsed="false">
      <c r="A4" s="108" t="s">
        <v>3</v>
      </c>
      <c r="B4" s="141"/>
    </row>
    <row r="5" customFormat="false" ht="9" hidden="false" customHeight="false" outlineLevel="0" collapsed="false">
      <c r="A5" s="142"/>
      <c r="B5" s="142"/>
      <c r="D5" s="143" t="n">
        <v>36892</v>
      </c>
      <c r="E5" s="143" t="n">
        <v>36923</v>
      </c>
      <c r="F5" s="143" t="n">
        <v>36951</v>
      </c>
      <c r="G5" s="143" t="n">
        <v>36982</v>
      </c>
      <c r="H5" s="143" t="n">
        <v>37012</v>
      </c>
    </row>
    <row r="7" customFormat="false" ht="9" hidden="false" customHeight="false" outlineLevel="0" collapsed="false">
      <c r="A7" s="144" t="s">
        <v>118</v>
      </c>
      <c r="B7" s="145"/>
      <c r="D7" s="146"/>
      <c r="E7" s="146"/>
      <c r="F7" s="146"/>
      <c r="G7" s="146"/>
      <c r="H7" s="146"/>
      <c r="I7" s="143"/>
      <c r="J7" s="143" t="n">
        <v>37226</v>
      </c>
      <c r="K7" s="143" t="n">
        <v>37257</v>
      </c>
      <c r="L7" s="143" t="n">
        <v>37288</v>
      </c>
      <c r="M7" s="143" t="n">
        <v>37316</v>
      </c>
      <c r="N7" s="143" t="n">
        <v>37347</v>
      </c>
      <c r="O7" s="143" t="n">
        <v>37377</v>
      </c>
      <c r="P7" s="143" t="n">
        <v>37408</v>
      </c>
      <c r="Q7" s="143" t="n">
        <v>37438</v>
      </c>
      <c r="R7" s="143" t="n">
        <v>37469</v>
      </c>
      <c r="S7" s="143" t="n">
        <v>37500</v>
      </c>
      <c r="T7" s="143" t="n">
        <v>37530</v>
      </c>
      <c r="U7" s="143" t="n">
        <v>37561</v>
      </c>
      <c r="V7" s="143" t="n">
        <v>37591</v>
      </c>
      <c r="W7" s="143" t="n">
        <v>37622</v>
      </c>
      <c r="X7" s="143" t="n">
        <v>37653</v>
      </c>
      <c r="Y7" s="143" t="n">
        <v>37681</v>
      </c>
      <c r="Z7" s="143" t="n">
        <v>37712</v>
      </c>
      <c r="AA7" s="143" t="n">
        <v>37742</v>
      </c>
      <c r="AB7" s="143" t="n">
        <v>37773</v>
      </c>
      <c r="AC7" s="143" t="n">
        <v>37803</v>
      </c>
      <c r="AD7" s="143" t="n">
        <v>37834</v>
      </c>
      <c r="AE7" s="143" t="n">
        <v>37865</v>
      </c>
      <c r="AF7" s="143" t="n">
        <v>37895</v>
      </c>
      <c r="AG7" s="143" t="n">
        <v>37926</v>
      </c>
      <c r="AH7" s="147" t="s">
        <v>139</v>
      </c>
      <c r="AI7" s="148"/>
      <c r="AJ7" s="148"/>
      <c r="AK7" s="148"/>
      <c r="AL7" s="148"/>
      <c r="AM7" s="148"/>
    </row>
    <row r="8" customFormat="false" ht="9" hidden="false" customHeight="false" outlineLevel="0" collapsed="false">
      <c r="A8" s="149" t="s">
        <v>146</v>
      </c>
      <c r="B8" s="149"/>
      <c r="C8" s="149"/>
      <c r="D8" s="150"/>
      <c r="E8" s="150"/>
      <c r="F8" s="150"/>
      <c r="G8" s="150"/>
      <c r="H8" s="150"/>
      <c r="I8" s="150"/>
      <c r="J8" s="150" t="n">
        <f aca="false">'SPEC DETAILS'!C34</f>
        <v>0</v>
      </c>
      <c r="K8" s="150" t="n">
        <f aca="false">'SPEC DETAILS'!D34</f>
        <v>0</v>
      </c>
      <c r="L8" s="150" t="n">
        <f aca="false">'SPEC DETAILS'!E34</f>
        <v>0</v>
      </c>
      <c r="M8" s="150" t="n">
        <f aca="false">'SPEC DETAILS'!F34</f>
        <v>0</v>
      </c>
      <c r="N8" s="150" t="n">
        <f aca="false">'SPEC DETAILS'!G34</f>
        <v>0</v>
      </c>
      <c r="O8" s="150" t="n">
        <f aca="false">'SPEC DETAILS'!H34</f>
        <v>0</v>
      </c>
      <c r="P8" s="150" t="n">
        <f aca="false">'SPEC DETAILS'!I34</f>
        <v>0</v>
      </c>
      <c r="Q8" s="150" t="n">
        <f aca="false">'SPEC DETAILS'!J34</f>
        <v>0</v>
      </c>
      <c r="R8" s="150" t="n">
        <f aca="false">'SPEC DETAILS'!K34</f>
        <v>0</v>
      </c>
      <c r="S8" s="150" t="n">
        <f aca="false">'SPEC DETAILS'!L34</f>
        <v>0</v>
      </c>
      <c r="T8" s="150" t="n">
        <f aca="false">'SPEC DETAILS'!M34</f>
        <v>0</v>
      </c>
      <c r="U8" s="150" t="n">
        <f aca="false">'SPEC DETAILS'!N34</f>
        <v>0</v>
      </c>
      <c r="V8" s="150" t="n">
        <f aca="false">'SPEC DETAILS'!O34</f>
        <v>0</v>
      </c>
      <c r="W8" s="150" t="n">
        <f aca="false">'SPEC DETAILS'!P34</f>
        <v>0</v>
      </c>
      <c r="X8" s="150" t="n">
        <f aca="false">'SPEC DETAILS'!Q34</f>
        <v>0</v>
      </c>
      <c r="Y8" s="150" t="n">
        <f aca="false">'SPEC DETAILS'!R34</f>
        <v>0</v>
      </c>
      <c r="Z8" s="150" t="n">
        <f aca="false">'SPEC DETAILS'!S34</f>
        <v>0</v>
      </c>
      <c r="AA8" s="150" t="n">
        <f aca="false">'SPEC DETAILS'!T34</f>
        <v>0</v>
      </c>
      <c r="AB8" s="150" t="n">
        <f aca="false">'SPEC DETAILS'!U34</f>
        <v>0</v>
      </c>
      <c r="AC8" s="150" t="n">
        <f aca="false">'SPEC DETAILS'!V34</f>
        <v>0</v>
      </c>
      <c r="AD8" s="150" t="n">
        <f aca="false">'SPEC DETAILS'!W34</f>
        <v>0</v>
      </c>
      <c r="AE8" s="150" t="n">
        <f aca="false">'SPEC DETAILS'!X34</f>
        <v>0</v>
      </c>
      <c r="AF8" s="150" t="n">
        <f aca="false">'SPEC DETAILS'!Y34</f>
        <v>0</v>
      </c>
      <c r="AG8" s="150" t="n">
        <f aca="false">'SPEC DETAILS'!Z34</f>
        <v>0</v>
      </c>
      <c r="AH8" s="151"/>
      <c r="AI8" s="151"/>
      <c r="AJ8" s="151"/>
      <c r="AK8" s="151"/>
      <c r="AL8" s="151"/>
      <c r="AM8" s="151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9" hidden="false" customHeight="false" outlineLevel="0" collapsed="false">
      <c r="A9" s="139" t="s">
        <v>153</v>
      </c>
      <c r="D9" s="146"/>
      <c r="E9" s="146"/>
      <c r="F9" s="146"/>
      <c r="G9" s="146"/>
      <c r="H9" s="146"/>
      <c r="I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8"/>
      <c r="AJ9" s="148"/>
      <c r="AK9" s="148"/>
      <c r="AL9" s="148"/>
      <c r="AM9" s="148"/>
    </row>
    <row r="10" customFormat="false" ht="9" hidden="false" customHeight="false" outlineLevel="0" collapsed="false">
      <c r="A10" s="152" t="s">
        <v>154</v>
      </c>
      <c r="B10" s="152"/>
      <c r="C10" s="152"/>
      <c r="D10" s="152"/>
      <c r="E10" s="152"/>
      <c r="F10" s="152"/>
      <c r="G10" s="152"/>
      <c r="H10" s="152"/>
      <c r="I10" s="152"/>
      <c r="J10" s="152" t="n">
        <f aca="false">J12-J11</f>
        <v>-10792</v>
      </c>
      <c r="K10" s="152" t="n">
        <f aca="false">K12-K11</f>
        <v>-19019</v>
      </c>
      <c r="L10" s="152" t="n">
        <f aca="false">L12-L11</f>
        <v>-17140</v>
      </c>
      <c r="M10" s="152" t="n">
        <f aca="false">M12-M11</f>
        <v>-18940</v>
      </c>
      <c r="N10" s="152" t="n">
        <f aca="false">N12-N11</f>
        <v>-51802</v>
      </c>
      <c r="O10" s="152" t="n">
        <f aca="false">O12-O11</f>
        <v>-53409</v>
      </c>
      <c r="P10" s="152" t="n">
        <f aca="false">P12-P11</f>
        <v>-51568</v>
      </c>
      <c r="Q10" s="152" t="n">
        <f aca="false">Q12-Q11</f>
        <v>-53168</v>
      </c>
      <c r="R10" s="152" t="n">
        <f aca="false">R12-R11</f>
        <v>-53044</v>
      </c>
      <c r="S10" s="152" t="n">
        <f aca="false">S12-S11</f>
        <v>-51213</v>
      </c>
      <c r="T10" s="152" t="n">
        <f aca="false">T12-T11</f>
        <v>-52794</v>
      </c>
      <c r="U10" s="152" t="n">
        <f aca="false">U12-U11</f>
        <v>0</v>
      </c>
      <c r="V10" s="152" t="n">
        <f aca="false">V12-V11</f>
        <v>0</v>
      </c>
      <c r="W10" s="152" t="n">
        <f aca="false">W12-W11</f>
        <v>0</v>
      </c>
      <c r="X10" s="152" t="n">
        <f aca="false">X12-X11</f>
        <v>0</v>
      </c>
      <c r="Y10" s="152" t="n">
        <f aca="false">Y12-Y11</f>
        <v>0</v>
      </c>
      <c r="Z10" s="152" t="n">
        <f aca="false">Z12-Z11</f>
        <v>0</v>
      </c>
      <c r="AA10" s="152" t="n">
        <f aca="false">AA12-AA11</f>
        <v>0</v>
      </c>
      <c r="AB10" s="152" t="n">
        <f aca="false">AB12-AB11</f>
        <v>0</v>
      </c>
      <c r="AC10" s="152" t="n">
        <f aca="false">AC12-AC11</f>
        <v>0</v>
      </c>
      <c r="AD10" s="152" t="n">
        <f aca="false">AD12-AD11</f>
        <v>0</v>
      </c>
      <c r="AE10" s="152" t="n">
        <f aca="false">AE12-AE11</f>
        <v>0</v>
      </c>
      <c r="AF10" s="152" t="n">
        <f aca="false">AF12-AF11</f>
        <v>0</v>
      </c>
      <c r="AG10" s="152"/>
      <c r="AH10" s="152" t="n">
        <f aca="false">SUM(J10:AG10)</f>
        <v>-432889</v>
      </c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</row>
    <row r="11" customFormat="false" ht="9" hidden="false" customHeight="false" outlineLevel="0" collapsed="false">
      <c r="A11" s="152" t="s">
        <v>155</v>
      </c>
      <c r="B11" s="152"/>
      <c r="C11" s="152"/>
      <c r="D11" s="154"/>
      <c r="E11" s="154"/>
      <c r="F11" s="154"/>
      <c r="G11" s="154"/>
      <c r="H11" s="154"/>
      <c r="I11" s="154"/>
      <c r="J11" s="154"/>
      <c r="K11" s="154"/>
      <c r="L11" s="154"/>
      <c r="M11" s="153"/>
      <c r="N11" s="153"/>
      <c r="O11" s="153"/>
      <c r="P11" s="153"/>
      <c r="Q11" s="153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 t="n">
        <f aca="false">SUM(J11:AG11)</f>
        <v>0</v>
      </c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  <c r="II11" s="153"/>
      <c r="IJ11" s="153"/>
      <c r="IK11" s="153"/>
      <c r="IL11" s="153"/>
      <c r="IM11" s="153"/>
      <c r="IN11" s="153"/>
      <c r="IO11" s="153"/>
      <c r="IP11" s="153"/>
      <c r="IQ11" s="153"/>
      <c r="IR11" s="153"/>
      <c r="IS11" s="153"/>
      <c r="IT11" s="153"/>
      <c r="IU11" s="153"/>
      <c r="IV11" s="153"/>
      <c r="IW11" s="153"/>
    </row>
    <row r="12" customFormat="false" ht="9" hidden="false" customHeight="false" outlineLevel="0" collapsed="false">
      <c r="A12" s="155" t="s">
        <v>156</v>
      </c>
      <c r="B12" s="155"/>
      <c r="C12" s="155"/>
      <c r="D12" s="155"/>
      <c r="E12" s="155"/>
      <c r="F12" s="155"/>
      <c r="G12" s="155"/>
      <c r="H12" s="155"/>
      <c r="I12" s="155"/>
      <c r="J12" s="155" t="n">
        <f aca="false">'SPEC DETAILS'!C60</f>
        <v>-10792</v>
      </c>
      <c r="K12" s="155" t="n">
        <f aca="false">'SPEC DETAILS'!D60</f>
        <v>-19019</v>
      </c>
      <c r="L12" s="155" t="n">
        <f aca="false">'SPEC DETAILS'!E60</f>
        <v>-17140</v>
      </c>
      <c r="M12" s="155" t="n">
        <f aca="false">'SPEC DETAILS'!F60</f>
        <v>-18940</v>
      </c>
      <c r="N12" s="155" t="n">
        <f aca="false">'SPEC DETAILS'!G60</f>
        <v>-51802</v>
      </c>
      <c r="O12" s="155" t="n">
        <f aca="false">'SPEC DETAILS'!H60</f>
        <v>-53409</v>
      </c>
      <c r="P12" s="155" t="n">
        <f aca="false">'SPEC DETAILS'!I60</f>
        <v>-51568</v>
      </c>
      <c r="Q12" s="155" t="n">
        <f aca="false">'SPEC DETAILS'!J60</f>
        <v>-53168</v>
      </c>
      <c r="R12" s="155" t="n">
        <f aca="false">'SPEC DETAILS'!K60</f>
        <v>-53044</v>
      </c>
      <c r="S12" s="155" t="n">
        <f aca="false">'SPEC DETAILS'!L60</f>
        <v>-51213</v>
      </c>
      <c r="T12" s="155" t="n">
        <f aca="false">'SPEC DETAILS'!M60</f>
        <v>-52794</v>
      </c>
      <c r="U12" s="155" t="n">
        <f aca="false">'SPEC DETAILS'!N60</f>
        <v>0</v>
      </c>
      <c r="V12" s="155" t="n">
        <f aca="false">'SPEC DETAILS'!O60</f>
        <v>0</v>
      </c>
      <c r="W12" s="155" t="n">
        <f aca="false">'SPEC DETAILS'!P60</f>
        <v>0</v>
      </c>
      <c r="X12" s="155" t="n">
        <f aca="false">'SPEC DETAILS'!Q60</f>
        <v>0</v>
      </c>
      <c r="Y12" s="155" t="n">
        <f aca="false">'SPEC DETAILS'!R60</f>
        <v>0</v>
      </c>
      <c r="Z12" s="155" t="n">
        <f aca="false">'SPEC DETAILS'!S60</f>
        <v>0</v>
      </c>
      <c r="AA12" s="155" t="n">
        <f aca="false">'SPEC DETAILS'!T60</f>
        <v>0</v>
      </c>
      <c r="AB12" s="155" t="n">
        <f aca="false">'SPEC DETAILS'!U60</f>
        <v>0</v>
      </c>
      <c r="AC12" s="155" t="n">
        <f aca="false">'SPEC DETAILS'!V60</f>
        <v>0</v>
      </c>
      <c r="AD12" s="155" t="n">
        <f aca="false">'SPEC DETAILS'!W60</f>
        <v>0</v>
      </c>
      <c r="AE12" s="155" t="n">
        <f aca="false">'SPEC DETAILS'!X60</f>
        <v>0</v>
      </c>
      <c r="AF12" s="155" t="n">
        <f aca="false">'SPEC DETAILS'!Y60</f>
        <v>0</v>
      </c>
      <c r="AG12" s="155" t="n">
        <f aca="false">'SPEC DETAILS'!Z60</f>
        <v>0</v>
      </c>
      <c r="AH12" s="155" t="n">
        <f aca="false">SUM(AH10:AH11)</f>
        <v>-432889</v>
      </c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  <c r="IT12" s="156"/>
      <c r="IU12" s="156"/>
      <c r="IV12" s="156"/>
      <c r="IW12" s="156"/>
    </row>
    <row r="13" customFormat="false" ht="9" hidden="false" customHeight="false" outlineLevel="0" collapsed="false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  <c r="IT13" s="156"/>
      <c r="IU13" s="156"/>
      <c r="IV13" s="156"/>
      <c r="IW13" s="156"/>
    </row>
    <row r="14" customFormat="false" ht="9" hidden="false" customHeight="false" outlineLevel="0" collapsed="false">
      <c r="A14" s="157" t="s">
        <v>124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8"/>
      <c r="AJ14" s="148"/>
      <c r="AK14" s="148"/>
      <c r="AL14" s="148"/>
      <c r="AM14" s="148"/>
    </row>
    <row r="15" customFormat="false" ht="9" hidden="false" customHeight="false" outlineLevel="0" collapsed="false">
      <c r="A15" s="158" t="s">
        <v>125</v>
      </c>
      <c r="D15" s="146"/>
      <c r="E15" s="146"/>
      <c r="F15" s="146"/>
      <c r="G15" s="146"/>
      <c r="H15" s="146"/>
      <c r="I15" s="146"/>
      <c r="J15" s="159" t="n">
        <f aca="false">'SPEC DETAILS'!C54</f>
        <v>5.2062</v>
      </c>
      <c r="K15" s="159" t="n">
        <f aca="false">'SPEC DETAILS'!D54</f>
        <v>5.2586</v>
      </c>
      <c r="L15" s="159" t="n">
        <f aca="false">'SPEC DETAILS'!E54</f>
        <v>5.2586</v>
      </c>
      <c r="M15" s="159" t="n">
        <f aca="false">'SPEC DETAILS'!F54</f>
        <v>5.2586</v>
      </c>
      <c r="N15" s="159" t="n">
        <f aca="false">'SPEC DETAILS'!G54</f>
        <v>4.4022</v>
      </c>
      <c r="O15" s="159" t="n">
        <f aca="false">'SPEC DETAILS'!H54</f>
        <v>4.4022</v>
      </c>
      <c r="P15" s="159" t="n">
        <f aca="false">'SPEC DETAILS'!I54</f>
        <v>4.4022</v>
      </c>
      <c r="Q15" s="159" t="n">
        <f aca="false">'SPEC DETAILS'!J54</f>
        <v>4.4022</v>
      </c>
      <c r="R15" s="159" t="n">
        <f aca="false">'SPEC DETAILS'!K54</f>
        <v>4.4022</v>
      </c>
      <c r="S15" s="159" t="n">
        <f aca="false">'SPEC DETAILS'!L54</f>
        <v>4.4022</v>
      </c>
      <c r="T15" s="159" t="n">
        <f aca="false">'SPEC DETAILS'!M54</f>
        <v>4.4022</v>
      </c>
      <c r="U15" s="159" t="n">
        <f aca="false">'SPEC DETAILS'!N54</f>
        <v>0</v>
      </c>
      <c r="V15" s="159" t="n">
        <f aca="false">'SPEC DETAILS'!O54</f>
        <v>0</v>
      </c>
      <c r="W15" s="159" t="n">
        <f aca="false">'SPEC DETAILS'!P54</f>
        <v>0</v>
      </c>
      <c r="X15" s="159" t="n">
        <f aca="false">'SPEC DETAILS'!Q54</f>
        <v>0</v>
      </c>
      <c r="Y15" s="159" t="n">
        <f aca="false">'SPEC DETAILS'!R54</f>
        <v>0</v>
      </c>
      <c r="Z15" s="159" t="n">
        <f aca="false">'SPEC DETAILS'!S54</f>
        <v>0</v>
      </c>
      <c r="AA15" s="159" t="n">
        <f aca="false">'SPEC DETAILS'!T54</f>
        <v>0</v>
      </c>
      <c r="AB15" s="159" t="n">
        <f aca="false">'SPEC DETAILS'!U54</f>
        <v>0</v>
      </c>
      <c r="AC15" s="159" t="n">
        <f aca="false">'SPEC DETAILS'!V54</f>
        <v>0</v>
      </c>
      <c r="AD15" s="159" t="n">
        <f aca="false">'SPEC DETAILS'!W54</f>
        <v>0</v>
      </c>
      <c r="AE15" s="159" t="n">
        <f aca="false">'SPEC DETAILS'!X54</f>
        <v>0</v>
      </c>
      <c r="AF15" s="159" t="n">
        <f aca="false">'SPEC DETAILS'!Y54</f>
        <v>0</v>
      </c>
      <c r="AG15" s="159" t="n">
        <f aca="false">'SPEC DETAILS'!Z54</f>
        <v>0</v>
      </c>
      <c r="AH15" s="146"/>
      <c r="AI15" s="148"/>
      <c r="AJ15" s="148"/>
      <c r="AK15" s="148"/>
      <c r="AL15" s="148"/>
      <c r="AM15" s="148"/>
    </row>
    <row r="16" customFormat="false" ht="9" hidden="false" customHeight="false" outlineLevel="0" collapsed="false">
      <c r="A16" s="158" t="s">
        <v>126</v>
      </c>
      <c r="D16" s="146"/>
      <c r="E16" s="146"/>
      <c r="F16" s="146"/>
      <c r="G16" s="146"/>
      <c r="H16" s="146"/>
      <c r="I16" s="146"/>
      <c r="J16" s="159" t="n">
        <f aca="false">'SPEC DETAILS'!C55</f>
        <v>5.2036</v>
      </c>
      <c r="K16" s="159" t="n">
        <f aca="false">'SPEC DETAILS'!D55</f>
        <v>5.2534</v>
      </c>
      <c r="L16" s="159" t="n">
        <f aca="false">'SPEC DETAILS'!E55</f>
        <v>5.2534</v>
      </c>
      <c r="M16" s="159" t="n">
        <f aca="false">'SPEC DETAILS'!F55</f>
        <v>5.2534</v>
      </c>
      <c r="N16" s="159" t="n">
        <f aca="false">'SPEC DETAILS'!G55</f>
        <v>4.3406</v>
      </c>
      <c r="O16" s="159" t="n">
        <f aca="false">'SPEC DETAILS'!H55</f>
        <v>4.3406</v>
      </c>
      <c r="P16" s="159" t="n">
        <f aca="false">'SPEC DETAILS'!I55</f>
        <v>4.3406</v>
      </c>
      <c r="Q16" s="159" t="n">
        <f aca="false">'SPEC DETAILS'!J55</f>
        <v>4.3406</v>
      </c>
      <c r="R16" s="159" t="n">
        <f aca="false">'SPEC DETAILS'!K55</f>
        <v>4.3406</v>
      </c>
      <c r="S16" s="159" t="n">
        <f aca="false">'SPEC DETAILS'!L55</f>
        <v>4.3406</v>
      </c>
      <c r="T16" s="159" t="n">
        <f aca="false">'SPEC DETAILS'!M55</f>
        <v>4.3406</v>
      </c>
      <c r="U16" s="159" t="n">
        <f aca="false">'SPEC DETAILS'!N55</f>
        <v>0</v>
      </c>
      <c r="V16" s="159" t="n">
        <f aca="false">'SPEC DETAILS'!O55</f>
        <v>0</v>
      </c>
      <c r="W16" s="159" t="n">
        <f aca="false">'SPEC DETAILS'!P55</f>
        <v>0</v>
      </c>
      <c r="X16" s="159" t="n">
        <f aca="false">'SPEC DETAILS'!Q55</f>
        <v>0</v>
      </c>
      <c r="Y16" s="159" t="n">
        <f aca="false">'SPEC DETAILS'!R55</f>
        <v>0</v>
      </c>
      <c r="Z16" s="159" t="n">
        <f aca="false">'SPEC DETAILS'!S55</f>
        <v>0</v>
      </c>
      <c r="AA16" s="159" t="n">
        <f aca="false">'SPEC DETAILS'!T55</f>
        <v>0</v>
      </c>
      <c r="AB16" s="159" t="n">
        <f aca="false">'SPEC DETAILS'!U55</f>
        <v>0</v>
      </c>
      <c r="AC16" s="159" t="n">
        <f aca="false">'SPEC DETAILS'!V55</f>
        <v>0</v>
      </c>
      <c r="AD16" s="159" t="n">
        <f aca="false">'SPEC DETAILS'!W55</f>
        <v>0</v>
      </c>
      <c r="AE16" s="159" t="n">
        <f aca="false">'SPEC DETAILS'!X55</f>
        <v>0</v>
      </c>
      <c r="AF16" s="159" t="n">
        <f aca="false">'SPEC DETAILS'!Y55</f>
        <v>0</v>
      </c>
      <c r="AG16" s="159" t="n">
        <f aca="false">'SPEC DETAILS'!Z55</f>
        <v>0</v>
      </c>
      <c r="AH16" s="146"/>
      <c r="AI16" s="148"/>
      <c r="AJ16" s="148"/>
      <c r="AK16" s="148"/>
      <c r="AL16" s="148"/>
      <c r="AM16" s="148"/>
    </row>
    <row r="17" customFormat="false" ht="9" hidden="false" customHeight="false" outlineLevel="0" collapsed="false"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8"/>
      <c r="AJ17" s="148"/>
      <c r="AK17" s="148"/>
      <c r="AL17" s="148"/>
      <c r="AM17" s="148"/>
    </row>
    <row r="18" customFormat="false" ht="9" hidden="false" customHeight="false" outlineLevel="0" collapsed="false"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8"/>
      <c r="AJ18" s="148"/>
      <c r="AK18" s="148"/>
      <c r="AL18" s="148"/>
      <c r="AM18" s="148"/>
    </row>
    <row r="19" customFormat="false" ht="9" hidden="false" customHeight="false" outlineLevel="0" collapsed="false">
      <c r="A19" s="144" t="s">
        <v>128</v>
      </c>
      <c r="B19" s="145"/>
      <c r="D19" s="146"/>
      <c r="E19" s="146"/>
      <c r="F19" s="146"/>
      <c r="G19" s="146"/>
      <c r="H19" s="146"/>
      <c r="I19" s="143"/>
      <c r="J19" s="143" t="n">
        <f aca="false">J7</f>
        <v>37226</v>
      </c>
      <c r="K19" s="143" t="n">
        <f aca="false">K7</f>
        <v>37257</v>
      </c>
      <c r="L19" s="143" t="n">
        <f aca="false">L7</f>
        <v>37288</v>
      </c>
      <c r="M19" s="143" t="n">
        <f aca="false">M7</f>
        <v>37316</v>
      </c>
      <c r="N19" s="143" t="n">
        <f aca="false">N7</f>
        <v>37347</v>
      </c>
      <c r="O19" s="143" t="n">
        <f aca="false">O7</f>
        <v>37377</v>
      </c>
      <c r="P19" s="143" t="n">
        <f aca="false">P7</f>
        <v>37408</v>
      </c>
      <c r="Q19" s="143" t="n">
        <f aca="false">Q7</f>
        <v>37438</v>
      </c>
      <c r="R19" s="143" t="n">
        <f aca="false">R7</f>
        <v>37469</v>
      </c>
      <c r="S19" s="143" t="n">
        <f aca="false">S7</f>
        <v>37500</v>
      </c>
      <c r="T19" s="143" t="n">
        <f aca="false">T7</f>
        <v>37530</v>
      </c>
      <c r="U19" s="143" t="n">
        <f aca="false">U7</f>
        <v>37561</v>
      </c>
      <c r="V19" s="143" t="n">
        <f aca="false">V7</f>
        <v>37591</v>
      </c>
      <c r="W19" s="143" t="n">
        <f aca="false">W7</f>
        <v>37622</v>
      </c>
      <c r="X19" s="143" t="n">
        <f aca="false">X7</f>
        <v>37653</v>
      </c>
      <c r="Y19" s="143" t="n">
        <f aca="false">Y7</f>
        <v>37681</v>
      </c>
      <c r="Z19" s="143" t="n">
        <f aca="false">Z7</f>
        <v>37712</v>
      </c>
      <c r="AA19" s="143" t="n">
        <f aca="false">AA7</f>
        <v>37742</v>
      </c>
      <c r="AB19" s="143" t="n">
        <f aca="false">AB7</f>
        <v>37773</v>
      </c>
      <c r="AC19" s="143" t="n">
        <f aca="false">AC7</f>
        <v>37803</v>
      </c>
      <c r="AD19" s="143" t="n">
        <f aca="false">AD7</f>
        <v>37834</v>
      </c>
      <c r="AE19" s="143" t="n">
        <f aca="false">AE7</f>
        <v>37865</v>
      </c>
      <c r="AF19" s="143" t="n">
        <f aca="false">AF7</f>
        <v>37895</v>
      </c>
      <c r="AG19" s="143" t="n">
        <f aca="false">AG7</f>
        <v>37926</v>
      </c>
      <c r="AH19" s="147" t="s">
        <v>139</v>
      </c>
      <c r="AI19" s="148"/>
      <c r="AJ19" s="148"/>
      <c r="AK19" s="148"/>
      <c r="AL19" s="148"/>
      <c r="AM19" s="148"/>
    </row>
    <row r="20" customFormat="false" ht="9" hidden="false" customHeight="false" outlineLevel="0" collapsed="false">
      <c r="A20" s="149" t="s">
        <v>146</v>
      </c>
      <c r="B20" s="149"/>
      <c r="C20" s="149"/>
      <c r="D20" s="150"/>
      <c r="E20" s="150"/>
      <c r="F20" s="150"/>
      <c r="G20" s="150"/>
      <c r="H20" s="150"/>
      <c r="I20" s="150"/>
      <c r="J20" s="150" t="n">
        <f aca="false">'SPEC DETAILS'!C74</f>
        <v>0</v>
      </c>
      <c r="K20" s="150" t="n">
        <f aca="false">'SPEC DETAILS'!D74</f>
        <v>0</v>
      </c>
      <c r="L20" s="150" t="n">
        <f aca="false">'SPEC DETAILS'!E74</f>
        <v>0</v>
      </c>
      <c r="M20" s="150" t="n">
        <f aca="false">'SPEC DETAILS'!F74</f>
        <v>0</v>
      </c>
      <c r="N20" s="150" t="n">
        <f aca="false">'SPEC DETAILS'!G74</f>
        <v>0</v>
      </c>
      <c r="O20" s="150" t="n">
        <f aca="false">'SPEC DETAILS'!H74</f>
        <v>0</v>
      </c>
      <c r="P20" s="150" t="n">
        <f aca="false">'SPEC DETAILS'!I74</f>
        <v>0</v>
      </c>
      <c r="Q20" s="150" t="n">
        <f aca="false">'SPEC DETAILS'!J74</f>
        <v>0</v>
      </c>
      <c r="R20" s="150" t="n">
        <f aca="false">'SPEC DETAILS'!K74</f>
        <v>0</v>
      </c>
      <c r="S20" s="150" t="n">
        <f aca="false">'SPEC DETAILS'!L74</f>
        <v>0</v>
      </c>
      <c r="T20" s="150" t="n">
        <f aca="false">'SPEC DETAILS'!M74</f>
        <v>0</v>
      </c>
      <c r="U20" s="150" t="n">
        <f aca="false">'SPEC DETAILS'!N74</f>
        <v>0</v>
      </c>
      <c r="V20" s="150" t="n">
        <f aca="false">'SPEC DETAILS'!O74</f>
        <v>0</v>
      </c>
      <c r="W20" s="150" t="n">
        <f aca="false">'SPEC DETAILS'!P74</f>
        <v>0</v>
      </c>
      <c r="X20" s="150" t="n">
        <f aca="false">'SPEC DETAILS'!Q74</f>
        <v>0</v>
      </c>
      <c r="Y20" s="150" t="n">
        <f aca="false">'SPEC DETAILS'!R74</f>
        <v>0</v>
      </c>
      <c r="Z20" s="150" t="n">
        <f aca="false">'SPEC DETAILS'!S74</f>
        <v>0</v>
      </c>
      <c r="AA20" s="150" t="n">
        <f aca="false">'SPEC DETAILS'!T74</f>
        <v>0</v>
      </c>
      <c r="AB20" s="150" t="n">
        <f aca="false">'SPEC DETAILS'!U74</f>
        <v>0</v>
      </c>
      <c r="AC20" s="150" t="n">
        <f aca="false">'SPEC DETAILS'!V74</f>
        <v>0</v>
      </c>
      <c r="AD20" s="150" t="n">
        <f aca="false">'SPEC DETAILS'!W74</f>
        <v>0</v>
      </c>
      <c r="AE20" s="150" t="n">
        <f aca="false">'SPEC DETAILS'!X74</f>
        <v>0</v>
      </c>
      <c r="AF20" s="150" t="n">
        <f aca="false">'SPEC DETAILS'!Y74</f>
        <v>0</v>
      </c>
      <c r="AG20" s="150" t="n">
        <f aca="false">'SPEC DETAILS'!Z74</f>
        <v>0</v>
      </c>
      <c r="AH20" s="151"/>
      <c r="AI20" s="151"/>
      <c r="AJ20" s="151"/>
      <c r="AK20" s="151"/>
      <c r="AL20" s="151"/>
      <c r="AM20" s="151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  <c r="II20" s="145"/>
      <c r="IJ20" s="145"/>
      <c r="IK20" s="145"/>
      <c r="IL20" s="145"/>
      <c r="IM20" s="145"/>
      <c r="IN20" s="145"/>
      <c r="IO20" s="145"/>
      <c r="IP20" s="145"/>
      <c r="IQ20" s="145"/>
      <c r="IR20" s="145"/>
      <c r="IS20" s="145"/>
      <c r="IT20" s="145"/>
      <c r="IU20" s="145"/>
      <c r="IV20" s="145"/>
      <c r="IW20" s="145"/>
    </row>
    <row r="21" customFormat="false" ht="9" hidden="false" customHeight="false" outlineLevel="0" collapsed="false">
      <c r="A21" s="139" t="s">
        <v>153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8"/>
      <c r="AJ21" s="148"/>
      <c r="AK21" s="148"/>
      <c r="AL21" s="148"/>
      <c r="AM21" s="148"/>
    </row>
    <row r="22" customFormat="false" ht="9" hidden="false" customHeight="false" outlineLevel="0" collapsed="false">
      <c r="A22" s="152" t="s">
        <v>154</v>
      </c>
      <c r="B22" s="152"/>
      <c r="C22" s="152"/>
      <c r="D22" s="152"/>
      <c r="E22" s="152"/>
      <c r="F22" s="152"/>
      <c r="G22" s="152"/>
      <c r="H22" s="152"/>
      <c r="I22" s="152"/>
      <c r="J22" s="152" t="n">
        <f aca="false">J24-J23</f>
        <v>0</v>
      </c>
      <c r="K22" s="152" t="n">
        <f aca="false">K24-K23</f>
        <v>0</v>
      </c>
      <c r="L22" s="152" t="n">
        <f aca="false">L24-L23</f>
        <v>0</v>
      </c>
      <c r="M22" s="152" t="n">
        <f aca="false">M24-M23</f>
        <v>0</v>
      </c>
      <c r="N22" s="152" t="n">
        <f aca="false">N24-N23</f>
        <v>7432</v>
      </c>
      <c r="O22" s="152" t="n">
        <f aca="false">O24-O23</f>
        <v>7663</v>
      </c>
      <c r="P22" s="152" t="n">
        <f aca="false">P24-P23</f>
        <v>7399</v>
      </c>
      <c r="Q22" s="152" t="n">
        <f aca="false">Q24-Q23</f>
        <v>7628</v>
      </c>
      <c r="R22" s="152" t="n">
        <f aca="false">R24-R23</f>
        <v>7611</v>
      </c>
      <c r="S22" s="152" t="n">
        <f aca="false">S24-S23</f>
        <v>7348</v>
      </c>
      <c r="T22" s="152" t="n">
        <f aca="false">T24-T23</f>
        <v>7575</v>
      </c>
      <c r="U22" s="152" t="n">
        <f aca="false">U24-U23</f>
        <v>0</v>
      </c>
      <c r="V22" s="152" t="n">
        <f aca="false">V24-V23</f>
        <v>0</v>
      </c>
      <c r="W22" s="152" t="n">
        <f aca="false">W24-W23</f>
        <v>0</v>
      </c>
      <c r="X22" s="152" t="n">
        <f aca="false">X24-X23</f>
        <v>0</v>
      </c>
      <c r="Y22" s="152" t="n">
        <f aca="false">Y24-Y23</f>
        <v>0</v>
      </c>
      <c r="Z22" s="152" t="n">
        <f aca="false">Z24-Z23</f>
        <v>0</v>
      </c>
      <c r="AA22" s="152" t="n">
        <f aca="false">AA24-AA23</f>
        <v>0</v>
      </c>
      <c r="AB22" s="152" t="n">
        <f aca="false">AB24-AB23</f>
        <v>0</v>
      </c>
      <c r="AC22" s="152" t="n">
        <f aca="false">AC24-AC23</f>
        <v>0</v>
      </c>
      <c r="AD22" s="152" t="n">
        <f aca="false">AD24-AD23</f>
        <v>0</v>
      </c>
      <c r="AE22" s="152" t="n">
        <f aca="false">AE24-AE23</f>
        <v>0</v>
      </c>
      <c r="AF22" s="152" t="n">
        <f aca="false">AF24-AF23</f>
        <v>0</v>
      </c>
      <c r="AG22" s="152"/>
      <c r="AH22" s="152" t="n">
        <f aca="false">SUM(J22:AG22)</f>
        <v>52656</v>
      </c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  <c r="IR22" s="153"/>
      <c r="IS22" s="153"/>
      <c r="IT22" s="153"/>
      <c r="IU22" s="153"/>
      <c r="IV22" s="153"/>
      <c r="IW22" s="153"/>
    </row>
    <row r="23" customFormat="false" ht="9" hidden="false" customHeight="false" outlineLevel="0" collapsed="false">
      <c r="A23" s="152" t="s">
        <v>155</v>
      </c>
      <c r="B23" s="152"/>
      <c r="C23" s="152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 t="n">
        <f aca="false">SUM(M23:AG23)</f>
        <v>0</v>
      </c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  <c r="HO23" s="153"/>
      <c r="HP23" s="153"/>
      <c r="HQ23" s="153"/>
      <c r="HR23" s="153"/>
      <c r="HS23" s="153"/>
      <c r="HT23" s="153"/>
      <c r="HU23" s="153"/>
      <c r="HV23" s="153"/>
      <c r="HW23" s="153"/>
      <c r="HX23" s="153"/>
      <c r="HY23" s="153"/>
      <c r="HZ23" s="153"/>
      <c r="IA23" s="153"/>
      <c r="IB23" s="153"/>
      <c r="IC23" s="153"/>
      <c r="ID23" s="153"/>
      <c r="IE23" s="153"/>
      <c r="IF23" s="153"/>
      <c r="IG23" s="153"/>
      <c r="IH23" s="153"/>
      <c r="II23" s="153"/>
      <c r="IJ23" s="153"/>
      <c r="IK23" s="153"/>
      <c r="IL23" s="153"/>
      <c r="IM23" s="153"/>
      <c r="IN23" s="153"/>
      <c r="IO23" s="153"/>
      <c r="IP23" s="153"/>
      <c r="IQ23" s="153"/>
      <c r="IR23" s="153"/>
      <c r="IS23" s="153"/>
      <c r="IT23" s="153"/>
      <c r="IU23" s="153"/>
      <c r="IV23" s="153"/>
      <c r="IW23" s="153"/>
    </row>
    <row r="24" customFormat="false" ht="9" hidden="false" customHeight="false" outlineLevel="0" collapsed="false">
      <c r="A24" s="155" t="s">
        <v>157</v>
      </c>
      <c r="B24" s="155"/>
      <c r="C24" s="155"/>
      <c r="D24" s="155"/>
      <c r="E24" s="155"/>
      <c r="F24" s="155"/>
      <c r="G24" s="155"/>
      <c r="H24" s="155"/>
      <c r="I24" s="155"/>
      <c r="J24" s="155" t="n">
        <f aca="false">'SPEC DETAILS'!C100</f>
        <v>0</v>
      </c>
      <c r="K24" s="155" t="n">
        <f aca="false">'SPEC DETAILS'!D100</f>
        <v>0</v>
      </c>
      <c r="L24" s="155" t="n">
        <f aca="false">'SPEC DETAILS'!E100</f>
        <v>0</v>
      </c>
      <c r="M24" s="155" t="n">
        <f aca="false">'SPEC DETAILS'!F100</f>
        <v>0</v>
      </c>
      <c r="N24" s="155" t="n">
        <f aca="false">'SPEC DETAILS'!G100</f>
        <v>7432</v>
      </c>
      <c r="O24" s="155" t="n">
        <f aca="false">'SPEC DETAILS'!H100</f>
        <v>7663</v>
      </c>
      <c r="P24" s="155" t="n">
        <f aca="false">'SPEC DETAILS'!I100</f>
        <v>7399</v>
      </c>
      <c r="Q24" s="155" t="n">
        <f aca="false">'SPEC DETAILS'!J100</f>
        <v>7628</v>
      </c>
      <c r="R24" s="155" t="n">
        <f aca="false">'SPEC DETAILS'!K100</f>
        <v>7611</v>
      </c>
      <c r="S24" s="155" t="n">
        <f aca="false">'SPEC DETAILS'!L100</f>
        <v>7348</v>
      </c>
      <c r="T24" s="155" t="n">
        <f aca="false">'SPEC DETAILS'!M100</f>
        <v>7575</v>
      </c>
      <c r="U24" s="155" t="n">
        <f aca="false">'SPEC DETAILS'!N100</f>
        <v>0</v>
      </c>
      <c r="V24" s="155" t="n">
        <f aca="false">'SPEC DETAILS'!O100</f>
        <v>0</v>
      </c>
      <c r="W24" s="155" t="n">
        <f aca="false">'SPEC DETAILS'!P100</f>
        <v>0</v>
      </c>
      <c r="X24" s="155" t="n">
        <f aca="false">'SPEC DETAILS'!Q100</f>
        <v>0</v>
      </c>
      <c r="Y24" s="155" t="n">
        <f aca="false">'SPEC DETAILS'!R100</f>
        <v>0</v>
      </c>
      <c r="Z24" s="155" t="n">
        <f aca="false">'SPEC DETAILS'!S100</f>
        <v>0</v>
      </c>
      <c r="AA24" s="155" t="n">
        <f aca="false">'SPEC DETAILS'!T100</f>
        <v>0</v>
      </c>
      <c r="AB24" s="155" t="n">
        <f aca="false">'SPEC DETAILS'!U100</f>
        <v>0</v>
      </c>
      <c r="AC24" s="155" t="n">
        <f aca="false">'SPEC DETAILS'!V100</f>
        <v>0</v>
      </c>
      <c r="AD24" s="155" t="n">
        <f aca="false">'SPEC DETAILS'!W100</f>
        <v>0</v>
      </c>
      <c r="AE24" s="155" t="n">
        <f aca="false">'SPEC DETAILS'!X100</f>
        <v>0</v>
      </c>
      <c r="AF24" s="155" t="n">
        <f aca="false">'SPEC DETAILS'!Y100</f>
        <v>0</v>
      </c>
      <c r="AG24" s="155" t="n">
        <f aca="false">'SPEC DETAILS'!Z100</f>
        <v>0</v>
      </c>
      <c r="AH24" s="155" t="n">
        <f aca="false">SUM(AH22:AH23)</f>
        <v>52656</v>
      </c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  <c r="IS24" s="156"/>
      <c r="IT24" s="156"/>
      <c r="IU24" s="156"/>
      <c r="IV24" s="156"/>
      <c r="IW24" s="156"/>
    </row>
    <row r="25" customFormat="false" ht="9" hidden="false" customHeight="false" outlineLevel="0" collapsed="false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  <c r="IS25" s="156"/>
      <c r="IT25" s="156"/>
      <c r="IU25" s="156"/>
      <c r="IV25" s="156"/>
      <c r="IW25" s="156"/>
    </row>
    <row r="26" customFormat="false" ht="9" hidden="false" customHeight="false" outlineLevel="0" collapsed="false">
      <c r="A26" s="157" t="s">
        <v>124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8"/>
      <c r="AJ26" s="148"/>
      <c r="AK26" s="148"/>
      <c r="AL26" s="148"/>
      <c r="AM26" s="148"/>
    </row>
    <row r="27" customFormat="false" ht="9" hidden="false" customHeight="false" outlineLevel="0" collapsed="false">
      <c r="A27" s="158" t="s">
        <v>125</v>
      </c>
      <c r="D27" s="146"/>
      <c r="E27" s="146"/>
      <c r="F27" s="146"/>
      <c r="G27" s="146"/>
      <c r="H27" s="146"/>
      <c r="I27" s="146"/>
      <c r="J27" s="159" t="n">
        <f aca="false">'SPEC DETAILS'!C94</f>
        <v>0</v>
      </c>
      <c r="K27" s="159" t="n">
        <f aca="false">'SPEC DETAILS'!D94</f>
        <v>0</v>
      </c>
      <c r="L27" s="159" t="n">
        <f aca="false">'SPEC DETAILS'!E94</f>
        <v>0</v>
      </c>
      <c r="M27" s="159" t="n">
        <f aca="false">'SPEC DETAILS'!F94</f>
        <v>0</v>
      </c>
      <c r="N27" s="159" t="n">
        <f aca="false">'SPEC DETAILS'!G94</f>
        <v>2.45</v>
      </c>
      <c r="O27" s="159" t="n">
        <f aca="false">'SPEC DETAILS'!H94</f>
        <v>2.45</v>
      </c>
      <c r="P27" s="159" t="n">
        <f aca="false">'SPEC DETAILS'!I94</f>
        <v>2.45</v>
      </c>
      <c r="Q27" s="159" t="n">
        <f aca="false">'SPEC DETAILS'!J94</f>
        <v>2.45</v>
      </c>
      <c r="R27" s="159" t="n">
        <f aca="false">'SPEC DETAILS'!K94</f>
        <v>2.45</v>
      </c>
      <c r="S27" s="159" t="n">
        <f aca="false">'SPEC DETAILS'!L94</f>
        <v>2.45</v>
      </c>
      <c r="T27" s="159" t="n">
        <f aca="false">'SPEC DETAILS'!M94</f>
        <v>2.45</v>
      </c>
      <c r="U27" s="159" t="n">
        <f aca="false">'SPEC DETAILS'!N94</f>
        <v>0</v>
      </c>
      <c r="V27" s="159" t="n">
        <f aca="false">'SPEC DETAILS'!O94</f>
        <v>0</v>
      </c>
      <c r="W27" s="159" t="n">
        <f aca="false">'SPEC DETAILS'!P94</f>
        <v>0</v>
      </c>
      <c r="X27" s="159" t="n">
        <f aca="false">'SPEC DETAILS'!Q94</f>
        <v>0</v>
      </c>
      <c r="Y27" s="159" t="n">
        <f aca="false">'SPEC DETAILS'!R94</f>
        <v>0</v>
      </c>
      <c r="Z27" s="159" t="n">
        <f aca="false">'SPEC DETAILS'!S94</f>
        <v>0</v>
      </c>
      <c r="AA27" s="159" t="n">
        <f aca="false">'SPEC DETAILS'!T94</f>
        <v>0</v>
      </c>
      <c r="AB27" s="159" t="n">
        <f aca="false">'SPEC DETAILS'!U94</f>
        <v>0</v>
      </c>
      <c r="AC27" s="159" t="n">
        <f aca="false">'SPEC DETAILS'!V94</f>
        <v>0</v>
      </c>
      <c r="AD27" s="159" t="n">
        <f aca="false">'SPEC DETAILS'!W94</f>
        <v>0</v>
      </c>
      <c r="AE27" s="159" t="n">
        <f aca="false">'SPEC DETAILS'!X94</f>
        <v>0</v>
      </c>
      <c r="AF27" s="159" t="n">
        <f aca="false">'SPEC DETAILS'!Y94</f>
        <v>0</v>
      </c>
      <c r="AG27" s="159" t="n">
        <f aca="false">'SPEC DETAILS'!Z94</f>
        <v>0</v>
      </c>
      <c r="AH27" s="146"/>
      <c r="AI27" s="148"/>
      <c r="AJ27" s="148"/>
      <c r="AK27" s="148"/>
      <c r="AL27" s="148"/>
      <c r="AM27" s="148"/>
    </row>
    <row r="28" customFormat="false" ht="9" hidden="false" customHeight="false" outlineLevel="0" collapsed="false">
      <c r="A28" s="158" t="s">
        <v>126</v>
      </c>
      <c r="D28" s="146"/>
      <c r="E28" s="146"/>
      <c r="F28" s="146"/>
      <c r="G28" s="146"/>
      <c r="H28" s="146"/>
      <c r="I28" s="146"/>
      <c r="J28" s="159" t="n">
        <f aca="false">'SPEC DETAILS'!C95</f>
        <v>0</v>
      </c>
      <c r="K28" s="159" t="n">
        <f aca="false">'SPEC DETAILS'!D95</f>
        <v>0</v>
      </c>
      <c r="L28" s="159" t="n">
        <f aca="false">'SPEC DETAILS'!E95</f>
        <v>0</v>
      </c>
      <c r="M28" s="159" t="n">
        <f aca="false">'SPEC DETAILS'!F95</f>
        <v>0</v>
      </c>
      <c r="N28" s="159" t="n">
        <f aca="false">'SPEC DETAILS'!G95</f>
        <v>2.5</v>
      </c>
      <c r="O28" s="159" t="n">
        <f aca="false">'SPEC DETAILS'!H95</f>
        <v>2.5</v>
      </c>
      <c r="P28" s="159" t="n">
        <f aca="false">'SPEC DETAILS'!I95</f>
        <v>2.5</v>
      </c>
      <c r="Q28" s="159" t="n">
        <f aca="false">'SPEC DETAILS'!J95</f>
        <v>2.5</v>
      </c>
      <c r="R28" s="159" t="n">
        <f aca="false">'SPEC DETAILS'!K95</f>
        <v>2.5</v>
      </c>
      <c r="S28" s="159" t="n">
        <f aca="false">'SPEC DETAILS'!L95</f>
        <v>2.5</v>
      </c>
      <c r="T28" s="159" t="n">
        <f aca="false">'SPEC DETAILS'!M95</f>
        <v>2.5</v>
      </c>
      <c r="U28" s="159" t="n">
        <f aca="false">'SPEC DETAILS'!N95</f>
        <v>0</v>
      </c>
      <c r="V28" s="159" t="n">
        <f aca="false">'SPEC DETAILS'!O95</f>
        <v>0</v>
      </c>
      <c r="W28" s="159" t="n">
        <f aca="false">'SPEC DETAILS'!P95</f>
        <v>0</v>
      </c>
      <c r="X28" s="159" t="n">
        <f aca="false">'SPEC DETAILS'!Q95</f>
        <v>0</v>
      </c>
      <c r="Y28" s="159" t="n">
        <f aca="false">'SPEC DETAILS'!R95</f>
        <v>0</v>
      </c>
      <c r="Z28" s="159" t="n">
        <f aca="false">'SPEC DETAILS'!S95</f>
        <v>0</v>
      </c>
      <c r="AA28" s="159" t="n">
        <f aca="false">'SPEC DETAILS'!T95</f>
        <v>0</v>
      </c>
      <c r="AB28" s="159" t="n">
        <f aca="false">'SPEC DETAILS'!U95</f>
        <v>0</v>
      </c>
      <c r="AC28" s="159" t="n">
        <f aca="false">'SPEC DETAILS'!V95</f>
        <v>0</v>
      </c>
      <c r="AD28" s="159" t="n">
        <f aca="false">'SPEC DETAILS'!W95</f>
        <v>0</v>
      </c>
      <c r="AE28" s="159" t="n">
        <f aca="false">'SPEC DETAILS'!X95</f>
        <v>0</v>
      </c>
      <c r="AF28" s="159" t="n">
        <f aca="false">'SPEC DETAILS'!Y95</f>
        <v>0</v>
      </c>
      <c r="AG28" s="159" t="n">
        <f aca="false">'SPEC DETAILS'!Z95</f>
        <v>0</v>
      </c>
      <c r="AH28" s="146"/>
      <c r="AI28" s="148"/>
      <c r="AJ28" s="148"/>
      <c r="AK28" s="148"/>
      <c r="AL28" s="148"/>
      <c r="AM28" s="148"/>
    </row>
    <row r="29" customFormat="false" ht="9" hidden="false" customHeight="false" outlineLevel="0" collapsed="false"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8"/>
      <c r="AJ29" s="148"/>
      <c r="AK29" s="148"/>
      <c r="AL29" s="148"/>
      <c r="AM29" s="148"/>
    </row>
    <row r="30" customFormat="false" ht="9" hidden="false" customHeight="false" outlineLevel="0" collapsed="false"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8"/>
      <c r="AJ30" s="148"/>
      <c r="AK30" s="148"/>
      <c r="AL30" s="148"/>
      <c r="AM30" s="148"/>
    </row>
    <row r="31" customFormat="false" ht="9" hidden="false" customHeight="false" outlineLevel="0" collapsed="false">
      <c r="A31" s="144" t="s">
        <v>129</v>
      </c>
      <c r="B31" s="145"/>
      <c r="D31" s="146"/>
      <c r="E31" s="146"/>
      <c r="F31" s="146"/>
      <c r="G31" s="146"/>
      <c r="H31" s="146"/>
      <c r="I31" s="143"/>
      <c r="J31" s="143" t="n">
        <f aca="false">J19</f>
        <v>37226</v>
      </c>
      <c r="K31" s="143" t="n">
        <f aca="false">K19</f>
        <v>37257</v>
      </c>
      <c r="L31" s="143" t="n">
        <f aca="false">L19</f>
        <v>37288</v>
      </c>
      <c r="M31" s="143" t="n">
        <f aca="false">M19</f>
        <v>37316</v>
      </c>
      <c r="N31" s="143" t="n">
        <f aca="false">N19</f>
        <v>37347</v>
      </c>
      <c r="O31" s="143" t="n">
        <f aca="false">O19</f>
        <v>37377</v>
      </c>
      <c r="P31" s="143" t="n">
        <f aca="false">P19</f>
        <v>37408</v>
      </c>
      <c r="Q31" s="143" t="n">
        <f aca="false">Q19</f>
        <v>37438</v>
      </c>
      <c r="R31" s="143" t="n">
        <f aca="false">R19</f>
        <v>37469</v>
      </c>
      <c r="S31" s="143" t="n">
        <f aca="false">S19</f>
        <v>37500</v>
      </c>
      <c r="T31" s="143" t="n">
        <f aca="false">T19</f>
        <v>37530</v>
      </c>
      <c r="U31" s="143" t="n">
        <f aca="false">U19</f>
        <v>37561</v>
      </c>
      <c r="V31" s="143" t="n">
        <f aca="false">V19</f>
        <v>37591</v>
      </c>
      <c r="W31" s="143" t="n">
        <f aca="false">W19</f>
        <v>37622</v>
      </c>
      <c r="X31" s="143" t="n">
        <f aca="false">X19</f>
        <v>37653</v>
      </c>
      <c r="Y31" s="143" t="n">
        <f aca="false">Y19</f>
        <v>37681</v>
      </c>
      <c r="Z31" s="143" t="n">
        <f aca="false">Z19</f>
        <v>37712</v>
      </c>
      <c r="AA31" s="143" t="n">
        <f aca="false">AA19</f>
        <v>37742</v>
      </c>
      <c r="AB31" s="143" t="n">
        <f aca="false">AB19</f>
        <v>37773</v>
      </c>
      <c r="AC31" s="143" t="n">
        <f aca="false">AC19</f>
        <v>37803</v>
      </c>
      <c r="AD31" s="143" t="n">
        <f aca="false">AD19</f>
        <v>37834</v>
      </c>
      <c r="AE31" s="143" t="n">
        <f aca="false">AE19</f>
        <v>37865</v>
      </c>
      <c r="AF31" s="143" t="n">
        <f aca="false">AF19</f>
        <v>37895</v>
      </c>
      <c r="AG31" s="143" t="n">
        <f aca="false">AG19</f>
        <v>37926</v>
      </c>
      <c r="AH31" s="147" t="s">
        <v>139</v>
      </c>
      <c r="AI31" s="148"/>
      <c r="AJ31" s="148"/>
      <c r="AK31" s="148"/>
      <c r="AL31" s="148"/>
      <c r="AM31" s="148"/>
    </row>
    <row r="32" customFormat="false" ht="9" hidden="false" customHeight="false" outlineLevel="0" collapsed="false">
      <c r="A32" s="149" t="s">
        <v>146</v>
      </c>
      <c r="B32" s="149"/>
      <c r="C32" s="149"/>
      <c r="D32" s="150"/>
      <c r="E32" s="150"/>
      <c r="F32" s="150"/>
      <c r="G32" s="150"/>
      <c r="H32" s="150"/>
      <c r="I32" s="150"/>
      <c r="J32" s="150" t="n">
        <f aca="false">'SPEC DETAILS'!C114</f>
        <v>0</v>
      </c>
      <c r="K32" s="150" t="n">
        <f aca="false">'SPEC DETAILS'!D114</f>
        <v>0</v>
      </c>
      <c r="L32" s="150" t="n">
        <f aca="false">'SPEC DETAILS'!E114</f>
        <v>0</v>
      </c>
      <c r="M32" s="150" t="n">
        <f aca="false">'SPEC DETAILS'!F114</f>
        <v>0</v>
      </c>
      <c r="N32" s="150" t="n">
        <f aca="false">'SPEC DETAILS'!G114</f>
        <v>0</v>
      </c>
      <c r="O32" s="150" t="n">
        <f aca="false">'SPEC DETAILS'!H114</f>
        <v>0</v>
      </c>
      <c r="P32" s="150" t="n">
        <f aca="false">'SPEC DETAILS'!I114</f>
        <v>0</v>
      </c>
      <c r="Q32" s="150" t="n">
        <f aca="false">'SPEC DETAILS'!J114</f>
        <v>0</v>
      </c>
      <c r="R32" s="150" t="n">
        <f aca="false">'SPEC DETAILS'!K114</f>
        <v>0</v>
      </c>
      <c r="S32" s="150" t="n">
        <f aca="false">'SPEC DETAILS'!L114</f>
        <v>0</v>
      </c>
      <c r="T32" s="150" t="n">
        <f aca="false">'SPEC DETAILS'!M114</f>
        <v>0</v>
      </c>
      <c r="U32" s="150" t="n">
        <f aca="false">'SPEC DETAILS'!N114</f>
        <v>0</v>
      </c>
      <c r="V32" s="150" t="n">
        <f aca="false">'SPEC DETAILS'!O114</f>
        <v>0</v>
      </c>
      <c r="W32" s="150" t="n">
        <f aca="false">'SPEC DETAILS'!P114</f>
        <v>0</v>
      </c>
      <c r="X32" s="150" t="n">
        <f aca="false">'SPEC DETAILS'!Q114</f>
        <v>0</v>
      </c>
      <c r="Y32" s="150" t="n">
        <f aca="false">'SPEC DETAILS'!R114</f>
        <v>0</v>
      </c>
      <c r="Z32" s="150" t="n">
        <f aca="false">'SPEC DETAILS'!S114</f>
        <v>0</v>
      </c>
      <c r="AA32" s="150" t="n">
        <f aca="false">'SPEC DETAILS'!T114</f>
        <v>0</v>
      </c>
      <c r="AB32" s="150" t="n">
        <f aca="false">'SPEC DETAILS'!U114</f>
        <v>0</v>
      </c>
      <c r="AC32" s="150" t="n">
        <f aca="false">'SPEC DETAILS'!V114</f>
        <v>0</v>
      </c>
      <c r="AD32" s="150" t="n">
        <f aca="false">'SPEC DETAILS'!W114</f>
        <v>0</v>
      </c>
      <c r="AE32" s="150" t="n">
        <f aca="false">'SPEC DETAILS'!X114</f>
        <v>0</v>
      </c>
      <c r="AF32" s="150" t="n">
        <f aca="false">'SPEC DETAILS'!Y114</f>
        <v>0</v>
      </c>
      <c r="AG32" s="150" t="n">
        <f aca="false">'SPEC DETAILS'!Z114</f>
        <v>0</v>
      </c>
      <c r="AH32" s="151"/>
      <c r="AI32" s="151"/>
      <c r="AJ32" s="151"/>
      <c r="AK32" s="151"/>
      <c r="AL32" s="151"/>
      <c r="AM32" s="151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  <c r="IW32" s="145"/>
    </row>
    <row r="33" customFormat="false" ht="9" hidden="false" customHeight="false" outlineLevel="0" collapsed="false">
      <c r="A33" s="139" t="s">
        <v>153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8"/>
      <c r="AJ33" s="148"/>
      <c r="AK33" s="148"/>
      <c r="AL33" s="148"/>
      <c r="AM33" s="148"/>
    </row>
    <row r="34" customFormat="false" ht="9" hidden="false" customHeight="false" outlineLevel="0" collapsed="false">
      <c r="A34" s="152" t="s">
        <v>154</v>
      </c>
      <c r="B34" s="152"/>
      <c r="C34" s="152"/>
      <c r="D34" s="152"/>
      <c r="E34" s="152"/>
      <c r="F34" s="152"/>
      <c r="G34" s="152"/>
      <c r="H34" s="152"/>
      <c r="I34" s="152"/>
      <c r="J34" s="152" t="n">
        <f aca="false">J36-J35</f>
        <v>155564</v>
      </c>
      <c r="K34" s="152" t="n">
        <f aca="false">K36-K35</f>
        <v>155218</v>
      </c>
      <c r="L34" s="152" t="n">
        <f aca="false">L36-L35</f>
        <v>139883</v>
      </c>
      <c r="M34" s="152" t="n">
        <f aca="false">M36-M35</f>
        <v>154570</v>
      </c>
      <c r="N34" s="152" t="n">
        <f aca="false">N36-N35</f>
        <v>25270</v>
      </c>
      <c r="O34" s="152" t="n">
        <f aca="false">O36-O35</f>
        <v>26054</v>
      </c>
      <c r="P34" s="152" t="n">
        <f aca="false">P36-P35</f>
        <v>25156</v>
      </c>
      <c r="Q34" s="152" t="n">
        <f aca="false">Q36-Q35</f>
        <v>25937</v>
      </c>
      <c r="R34" s="160" t="n">
        <f aca="false">R36-R35</f>
        <v>25876</v>
      </c>
      <c r="S34" s="160" t="n">
        <f aca="false">S36-S35</f>
        <v>24983</v>
      </c>
      <c r="T34" s="160" t="n">
        <f aca="false">T36-T35</f>
        <v>25755</v>
      </c>
      <c r="U34" s="160" t="n">
        <f aca="false">U36-U35</f>
        <v>0</v>
      </c>
      <c r="V34" s="160" t="n">
        <f aca="false">V36-V35</f>
        <v>0</v>
      </c>
      <c r="W34" s="160" t="n">
        <f aca="false">W36-W35</f>
        <v>0</v>
      </c>
      <c r="X34" s="160" t="n">
        <f aca="false">X36-X35</f>
        <v>0</v>
      </c>
      <c r="Y34" s="160" t="n">
        <f aca="false">Y36-Y35</f>
        <v>0</v>
      </c>
      <c r="Z34" s="160" t="n">
        <f aca="false">Z36-Z35</f>
        <v>0</v>
      </c>
      <c r="AA34" s="160" t="n">
        <f aca="false">AA36-AA35</f>
        <v>0</v>
      </c>
      <c r="AB34" s="160" t="n">
        <f aca="false">AB36-AB35</f>
        <v>0</v>
      </c>
      <c r="AC34" s="160" t="n">
        <f aca="false">AC36-AC35</f>
        <v>0</v>
      </c>
      <c r="AD34" s="160" t="n">
        <f aca="false">AD36-AD35</f>
        <v>0</v>
      </c>
      <c r="AE34" s="160" t="n">
        <f aca="false">AE36-AE35</f>
        <v>0</v>
      </c>
      <c r="AF34" s="160" t="n">
        <f aca="false">AF36-AF35</f>
        <v>0</v>
      </c>
      <c r="AG34" s="160"/>
      <c r="AH34" s="160" t="n">
        <f aca="false">SUM(J34:AG34)</f>
        <v>784266</v>
      </c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9" hidden="false" customHeight="false" outlineLevel="0" collapsed="false">
      <c r="A35" s="152" t="s">
        <v>155</v>
      </c>
      <c r="B35" s="152"/>
      <c r="C35" s="152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3"/>
      <c r="Z35" s="153"/>
      <c r="AA35" s="153"/>
      <c r="AB35" s="153"/>
      <c r="AC35" s="153"/>
      <c r="AD35" s="153"/>
      <c r="AE35" s="153"/>
      <c r="AF35" s="153"/>
      <c r="AG35" s="153"/>
      <c r="AH35" s="153" t="n">
        <f aca="false">SUM(J35:AG35)</f>
        <v>0</v>
      </c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  <c r="HO35" s="153"/>
      <c r="HP35" s="153"/>
      <c r="HQ35" s="153"/>
      <c r="HR35" s="153"/>
      <c r="HS35" s="153"/>
      <c r="HT35" s="153"/>
      <c r="HU35" s="153"/>
      <c r="HV35" s="153"/>
      <c r="HW35" s="153"/>
      <c r="HX35" s="153"/>
      <c r="HY35" s="153"/>
      <c r="HZ35" s="153"/>
      <c r="IA35" s="153"/>
      <c r="IB35" s="153"/>
      <c r="IC35" s="153"/>
      <c r="ID35" s="153"/>
      <c r="IE35" s="153"/>
      <c r="IF35" s="153"/>
      <c r="IG35" s="153"/>
      <c r="IH35" s="153"/>
      <c r="II35" s="153"/>
      <c r="IJ35" s="153"/>
      <c r="IK35" s="153"/>
      <c r="IL35" s="153"/>
      <c r="IM35" s="153"/>
      <c r="IN35" s="153"/>
      <c r="IO35" s="153"/>
      <c r="IP35" s="153"/>
      <c r="IQ35" s="153"/>
      <c r="IR35" s="153"/>
      <c r="IS35" s="153"/>
      <c r="IT35" s="153"/>
      <c r="IU35" s="153"/>
      <c r="IV35" s="153"/>
      <c r="IW35" s="153"/>
    </row>
    <row r="36" customFormat="false" ht="9" hidden="false" customHeight="false" outlineLevel="0" collapsed="false">
      <c r="A36" s="155" t="s">
        <v>158</v>
      </c>
      <c r="B36" s="155"/>
      <c r="C36" s="155"/>
      <c r="D36" s="155"/>
      <c r="E36" s="155"/>
      <c r="F36" s="155"/>
      <c r="G36" s="155"/>
      <c r="H36" s="155"/>
      <c r="I36" s="155"/>
      <c r="J36" s="155" t="n">
        <f aca="false">'SPEC DETAILS'!C140</f>
        <v>155564</v>
      </c>
      <c r="K36" s="155" t="n">
        <f aca="false">'SPEC DETAILS'!D140</f>
        <v>155218</v>
      </c>
      <c r="L36" s="155" t="n">
        <f aca="false">'SPEC DETAILS'!E140</f>
        <v>139883</v>
      </c>
      <c r="M36" s="155" t="n">
        <f aca="false">'SPEC DETAILS'!F140</f>
        <v>154570</v>
      </c>
      <c r="N36" s="155" t="n">
        <f aca="false">'SPEC DETAILS'!G140</f>
        <v>25270</v>
      </c>
      <c r="O36" s="155" t="n">
        <f aca="false">'SPEC DETAILS'!H140</f>
        <v>26054</v>
      </c>
      <c r="P36" s="155" t="n">
        <f aca="false">'SPEC DETAILS'!I140</f>
        <v>25156</v>
      </c>
      <c r="Q36" s="155" t="n">
        <f aca="false">'SPEC DETAILS'!J140</f>
        <v>25937</v>
      </c>
      <c r="R36" s="155" t="n">
        <f aca="false">'SPEC DETAILS'!K140</f>
        <v>25876</v>
      </c>
      <c r="S36" s="155" t="n">
        <f aca="false">'SPEC DETAILS'!L140</f>
        <v>24983</v>
      </c>
      <c r="T36" s="155" t="n">
        <f aca="false">'SPEC DETAILS'!M140</f>
        <v>25755</v>
      </c>
      <c r="U36" s="155" t="n">
        <f aca="false">'SPEC DETAILS'!N140</f>
        <v>0</v>
      </c>
      <c r="V36" s="155" t="n">
        <f aca="false">'SPEC DETAILS'!O140</f>
        <v>0</v>
      </c>
      <c r="W36" s="155" t="n">
        <f aca="false">'SPEC DETAILS'!P140</f>
        <v>0</v>
      </c>
      <c r="X36" s="155" t="n">
        <f aca="false">'SPEC DETAILS'!Q140</f>
        <v>0</v>
      </c>
      <c r="Y36" s="155" t="n">
        <f aca="false">'SPEC DETAILS'!R140</f>
        <v>0</v>
      </c>
      <c r="Z36" s="155" t="n">
        <f aca="false">'SPEC DETAILS'!S140</f>
        <v>0</v>
      </c>
      <c r="AA36" s="155" t="n">
        <f aca="false">'SPEC DETAILS'!T140</f>
        <v>0</v>
      </c>
      <c r="AB36" s="155" t="n">
        <f aca="false">'SPEC DETAILS'!U140</f>
        <v>0</v>
      </c>
      <c r="AC36" s="155" t="n">
        <f aca="false">'SPEC DETAILS'!V140</f>
        <v>0</v>
      </c>
      <c r="AD36" s="155" t="n">
        <f aca="false">'SPEC DETAILS'!W140</f>
        <v>0</v>
      </c>
      <c r="AE36" s="155" t="n">
        <f aca="false">'SPEC DETAILS'!X140</f>
        <v>0</v>
      </c>
      <c r="AF36" s="155" t="n">
        <f aca="false">'SPEC DETAILS'!Y140</f>
        <v>0</v>
      </c>
      <c r="AG36" s="155" t="n">
        <f aca="false">'SPEC DETAILS'!Z140</f>
        <v>0</v>
      </c>
      <c r="AH36" s="155" t="n">
        <f aca="false">SUM(AH34:AH35)</f>
        <v>784266</v>
      </c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  <c r="IS36" s="156"/>
      <c r="IT36" s="156"/>
      <c r="IU36" s="156"/>
      <c r="IV36" s="156"/>
      <c r="IW36" s="156"/>
    </row>
    <row r="37" customFormat="false" ht="9" hidden="false" customHeight="false" outlineLevel="0" collapsed="false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  <c r="IS37" s="156"/>
      <c r="IT37" s="156"/>
      <c r="IU37" s="156"/>
      <c r="IV37" s="156"/>
      <c r="IW37" s="156"/>
    </row>
    <row r="38" customFormat="false" ht="9" hidden="false" customHeight="false" outlineLevel="0" collapsed="false">
      <c r="A38" s="157" t="s">
        <v>124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  <c r="IS38" s="156"/>
      <c r="IT38" s="156"/>
      <c r="IU38" s="156"/>
      <c r="IV38" s="156"/>
      <c r="IW38" s="156"/>
    </row>
    <row r="39" customFormat="false" ht="9" hidden="false" customHeight="false" outlineLevel="0" collapsed="false">
      <c r="A39" s="158" t="s">
        <v>125</v>
      </c>
      <c r="B39" s="156"/>
      <c r="C39" s="156"/>
      <c r="D39" s="156"/>
      <c r="E39" s="156"/>
      <c r="F39" s="156"/>
      <c r="G39" s="156"/>
      <c r="H39" s="156"/>
      <c r="I39" s="156"/>
      <c r="J39" s="159" t="n">
        <f aca="false">'SPEC DETAILS'!C134</f>
        <v>4.7</v>
      </c>
      <c r="K39" s="159" t="n">
        <f aca="false">'SPEC DETAILS'!D134</f>
        <v>4.7</v>
      </c>
      <c r="L39" s="159" t="n">
        <f aca="false">'SPEC DETAILS'!E134</f>
        <v>4.7</v>
      </c>
      <c r="M39" s="159" t="n">
        <f aca="false">'SPEC DETAILS'!F134</f>
        <v>4.7</v>
      </c>
      <c r="N39" s="159" t="n">
        <f aca="false">'SPEC DETAILS'!G134</f>
        <v>3.2256</v>
      </c>
      <c r="O39" s="159" t="n">
        <f aca="false">'SPEC DETAILS'!H134</f>
        <v>3.2256</v>
      </c>
      <c r="P39" s="159" t="n">
        <f aca="false">'SPEC DETAILS'!I134</f>
        <v>3.2256</v>
      </c>
      <c r="Q39" s="159" t="n">
        <f aca="false">'SPEC DETAILS'!J134</f>
        <v>3.2256</v>
      </c>
      <c r="R39" s="159" t="n">
        <f aca="false">'SPEC DETAILS'!K134</f>
        <v>3.2256</v>
      </c>
      <c r="S39" s="159" t="n">
        <f aca="false">'SPEC DETAILS'!L134</f>
        <v>3.2256</v>
      </c>
      <c r="T39" s="159" t="n">
        <f aca="false">'SPEC DETAILS'!M134</f>
        <v>3.2256</v>
      </c>
      <c r="U39" s="159" t="n">
        <f aca="false">'SPEC DETAILS'!N134</f>
        <v>0</v>
      </c>
      <c r="V39" s="159" t="n">
        <f aca="false">'SPEC DETAILS'!O134</f>
        <v>0</v>
      </c>
      <c r="W39" s="159" t="n">
        <f aca="false">'SPEC DETAILS'!P134</f>
        <v>0</v>
      </c>
      <c r="X39" s="159" t="n">
        <f aca="false">'SPEC DETAILS'!Q134</f>
        <v>0</v>
      </c>
      <c r="Y39" s="159" t="n">
        <f aca="false">'SPEC DETAILS'!R134</f>
        <v>0</v>
      </c>
      <c r="Z39" s="159" t="n">
        <f aca="false">'SPEC DETAILS'!S134</f>
        <v>0</v>
      </c>
      <c r="AA39" s="159" t="n">
        <f aca="false">'SPEC DETAILS'!T134</f>
        <v>0</v>
      </c>
      <c r="AB39" s="159" t="n">
        <f aca="false">'SPEC DETAILS'!U134</f>
        <v>0</v>
      </c>
      <c r="AC39" s="159" t="n">
        <f aca="false">'SPEC DETAILS'!V134</f>
        <v>0</v>
      </c>
      <c r="AD39" s="159" t="n">
        <f aca="false">'SPEC DETAILS'!W134</f>
        <v>0</v>
      </c>
      <c r="AE39" s="159" t="n">
        <f aca="false">'SPEC DETAILS'!X134</f>
        <v>0</v>
      </c>
      <c r="AF39" s="159" t="n">
        <f aca="false">'SPEC DETAILS'!Y134</f>
        <v>0</v>
      </c>
      <c r="AG39" s="159" t="n">
        <f aca="false">'SPEC DETAILS'!Z134</f>
        <v>0</v>
      </c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156"/>
      <c r="FH39" s="156"/>
      <c r="FI39" s="156"/>
      <c r="FJ39" s="156"/>
      <c r="FK39" s="156"/>
      <c r="FL39" s="156"/>
      <c r="FM39" s="156"/>
      <c r="FN39" s="156"/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/>
      <c r="HQ39" s="156"/>
      <c r="HR39" s="156"/>
      <c r="HS39" s="156"/>
      <c r="HT39" s="156"/>
      <c r="HU39" s="156"/>
      <c r="HV39" s="156"/>
      <c r="HW39" s="156"/>
      <c r="HX39" s="156"/>
      <c r="HY39" s="156"/>
      <c r="HZ39" s="156"/>
      <c r="IA39" s="156"/>
      <c r="IB39" s="156"/>
      <c r="IC39" s="156"/>
      <c r="ID39" s="156"/>
      <c r="IE39" s="156"/>
      <c r="IF39" s="156"/>
      <c r="IG39" s="156"/>
      <c r="IH39" s="156"/>
      <c r="II39" s="156"/>
      <c r="IJ39" s="156"/>
      <c r="IK39" s="156"/>
      <c r="IL39" s="156"/>
      <c r="IM39" s="156"/>
      <c r="IN39" s="156"/>
      <c r="IO39" s="156"/>
      <c r="IP39" s="156"/>
      <c r="IQ39" s="156"/>
      <c r="IR39" s="156"/>
      <c r="IS39" s="156"/>
      <c r="IT39" s="156"/>
      <c r="IU39" s="156"/>
      <c r="IV39" s="156"/>
      <c r="IW39" s="156"/>
    </row>
    <row r="40" customFormat="false" ht="9" hidden="false" customHeight="false" outlineLevel="0" collapsed="false">
      <c r="A40" s="158" t="s">
        <v>126</v>
      </c>
      <c r="B40" s="156"/>
      <c r="C40" s="156"/>
      <c r="D40" s="156"/>
      <c r="E40" s="156"/>
      <c r="F40" s="156"/>
      <c r="G40" s="156"/>
      <c r="H40" s="156"/>
      <c r="I40" s="156"/>
      <c r="J40" s="159" t="n">
        <f aca="false">'SPEC DETAILS'!C135</f>
        <v>4.8436</v>
      </c>
      <c r="K40" s="159" t="n">
        <f aca="false">'SPEC DETAILS'!D135</f>
        <v>4.8436</v>
      </c>
      <c r="L40" s="159" t="n">
        <f aca="false">'SPEC DETAILS'!E135</f>
        <v>4.8436</v>
      </c>
      <c r="M40" s="159" t="n">
        <f aca="false">'SPEC DETAILS'!F135</f>
        <v>4.8436</v>
      </c>
      <c r="N40" s="159" t="n">
        <f aca="false">'SPEC DETAILS'!G135</f>
        <v>3.2469</v>
      </c>
      <c r="O40" s="159" t="n">
        <f aca="false">'SPEC DETAILS'!H135</f>
        <v>3.2469</v>
      </c>
      <c r="P40" s="159" t="n">
        <f aca="false">'SPEC DETAILS'!I135</f>
        <v>3.2469</v>
      </c>
      <c r="Q40" s="159" t="n">
        <f aca="false">'SPEC DETAILS'!J135</f>
        <v>3.2469</v>
      </c>
      <c r="R40" s="159" t="n">
        <f aca="false">'SPEC DETAILS'!K135</f>
        <v>3.2469</v>
      </c>
      <c r="S40" s="159" t="n">
        <f aca="false">'SPEC DETAILS'!L135</f>
        <v>3.2469</v>
      </c>
      <c r="T40" s="159" t="n">
        <f aca="false">'SPEC DETAILS'!M135</f>
        <v>3.2469</v>
      </c>
      <c r="U40" s="159" t="n">
        <f aca="false">'SPEC DETAILS'!N135</f>
        <v>0</v>
      </c>
      <c r="V40" s="159" t="n">
        <f aca="false">'SPEC DETAILS'!O135</f>
        <v>0</v>
      </c>
      <c r="W40" s="159" t="n">
        <f aca="false">'SPEC DETAILS'!P135</f>
        <v>0</v>
      </c>
      <c r="X40" s="159" t="n">
        <f aca="false">'SPEC DETAILS'!Q135</f>
        <v>0</v>
      </c>
      <c r="Y40" s="159" t="n">
        <f aca="false">'SPEC DETAILS'!R135</f>
        <v>0</v>
      </c>
      <c r="Z40" s="159" t="n">
        <f aca="false">'SPEC DETAILS'!S135</f>
        <v>0</v>
      </c>
      <c r="AA40" s="159" t="n">
        <f aca="false">'SPEC DETAILS'!T135</f>
        <v>0</v>
      </c>
      <c r="AB40" s="159" t="n">
        <f aca="false">'SPEC DETAILS'!U135</f>
        <v>0</v>
      </c>
      <c r="AC40" s="159" t="n">
        <f aca="false">'SPEC DETAILS'!V135</f>
        <v>0</v>
      </c>
      <c r="AD40" s="159" t="n">
        <f aca="false">'SPEC DETAILS'!W135</f>
        <v>0</v>
      </c>
      <c r="AE40" s="159" t="n">
        <f aca="false">'SPEC DETAILS'!X135</f>
        <v>0</v>
      </c>
      <c r="AF40" s="159" t="n">
        <f aca="false">'SPEC DETAILS'!Y135</f>
        <v>0</v>
      </c>
      <c r="AG40" s="159" t="n">
        <f aca="false">'SPEC DETAILS'!Z135</f>
        <v>0</v>
      </c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/>
      <c r="DH40" s="156"/>
      <c r="DI40" s="156"/>
      <c r="DJ40" s="156"/>
      <c r="DK40" s="156"/>
      <c r="DL40" s="156"/>
      <c r="DM40" s="156"/>
      <c r="DN40" s="156"/>
      <c r="DO40" s="156"/>
      <c r="DP40" s="156"/>
      <c r="DQ40" s="156"/>
      <c r="DR40" s="156"/>
      <c r="DS40" s="156"/>
      <c r="DT40" s="156"/>
      <c r="DU40" s="156"/>
      <c r="DV40" s="156"/>
      <c r="DW40" s="156"/>
      <c r="DX40" s="156"/>
      <c r="DY40" s="156"/>
      <c r="DZ40" s="156"/>
      <c r="EA40" s="156"/>
      <c r="EB40" s="156"/>
      <c r="EC40" s="156"/>
      <c r="ED40" s="156"/>
      <c r="EE40" s="156"/>
      <c r="EF40" s="156"/>
      <c r="EG40" s="156"/>
      <c r="EH40" s="156"/>
      <c r="EI40" s="156"/>
      <c r="EJ40" s="156"/>
      <c r="EK40" s="156"/>
      <c r="EL40" s="156"/>
      <c r="EM40" s="156"/>
      <c r="EN40" s="156"/>
      <c r="EO40" s="156"/>
      <c r="EP40" s="156"/>
      <c r="EQ40" s="156"/>
      <c r="ER40" s="156"/>
      <c r="ES40" s="156"/>
      <c r="ET40" s="156"/>
      <c r="EU40" s="156"/>
      <c r="EV40" s="156"/>
      <c r="EW40" s="156"/>
      <c r="EX40" s="156"/>
      <c r="EY40" s="156"/>
      <c r="EZ40" s="156"/>
      <c r="FA40" s="156"/>
      <c r="FB40" s="156"/>
      <c r="FC40" s="156"/>
      <c r="FD40" s="156"/>
      <c r="FE40" s="156"/>
      <c r="FF40" s="156"/>
      <c r="FG40" s="156"/>
      <c r="FH40" s="156"/>
      <c r="FI40" s="156"/>
      <c r="FJ40" s="156"/>
      <c r="FK40" s="156"/>
      <c r="FL40" s="156"/>
      <c r="FM40" s="156"/>
      <c r="FN40" s="156"/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/>
      <c r="HQ40" s="156"/>
      <c r="HR40" s="156"/>
      <c r="HS40" s="156"/>
      <c r="HT40" s="156"/>
      <c r="HU40" s="156"/>
      <c r="HV40" s="156"/>
      <c r="HW40" s="156"/>
      <c r="HX40" s="156"/>
      <c r="HY40" s="156"/>
      <c r="HZ40" s="156"/>
      <c r="IA40" s="156"/>
      <c r="IB40" s="156"/>
      <c r="IC40" s="156"/>
      <c r="ID40" s="156"/>
      <c r="IE40" s="156"/>
      <c r="IF40" s="156"/>
      <c r="IG40" s="156"/>
      <c r="IH40" s="156"/>
      <c r="II40" s="156"/>
      <c r="IJ40" s="156"/>
      <c r="IK40" s="156"/>
      <c r="IL40" s="156"/>
      <c r="IM40" s="156"/>
      <c r="IN40" s="156"/>
      <c r="IO40" s="156"/>
      <c r="IP40" s="156"/>
      <c r="IQ40" s="156"/>
      <c r="IR40" s="156"/>
      <c r="IS40" s="156"/>
      <c r="IT40" s="156"/>
      <c r="IU40" s="156"/>
      <c r="IV40" s="156"/>
      <c r="IW40" s="156"/>
    </row>
    <row r="41" customFormat="false" ht="9" hidden="false" customHeight="false" outlineLevel="0" collapsed="false">
      <c r="A41" s="158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/>
      <c r="HR41" s="156"/>
      <c r="HS41" s="156"/>
      <c r="HT41" s="156"/>
      <c r="HU41" s="156"/>
      <c r="HV41" s="156"/>
      <c r="HW41" s="156"/>
      <c r="HX41" s="156"/>
      <c r="HY41" s="156"/>
      <c r="HZ41" s="156"/>
      <c r="IA41" s="156"/>
      <c r="IB41" s="156"/>
      <c r="IC41" s="156"/>
      <c r="ID41" s="156"/>
      <c r="IE41" s="156"/>
      <c r="IF41" s="156"/>
      <c r="IG41" s="156"/>
      <c r="IH41" s="156"/>
      <c r="II41" s="156"/>
      <c r="IJ41" s="156"/>
      <c r="IK41" s="156"/>
      <c r="IL41" s="156"/>
      <c r="IM41" s="156"/>
      <c r="IN41" s="156"/>
      <c r="IO41" s="156"/>
      <c r="IP41" s="156"/>
      <c r="IQ41" s="156"/>
      <c r="IR41" s="156"/>
      <c r="IS41" s="156"/>
      <c r="IT41" s="156"/>
      <c r="IU41" s="156"/>
      <c r="IV41" s="156"/>
      <c r="IW41" s="156"/>
    </row>
    <row r="42" customFormat="false" ht="9" hidden="false" customHeight="false" outlineLevel="0" collapsed="false">
      <c r="A42" s="158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  <c r="HL42" s="156"/>
      <c r="HM42" s="156"/>
      <c r="HN42" s="156"/>
      <c r="HO42" s="156"/>
      <c r="HP42" s="156"/>
      <c r="HQ42" s="156"/>
      <c r="HR42" s="156"/>
      <c r="HS42" s="156"/>
      <c r="HT42" s="156"/>
      <c r="HU42" s="156"/>
      <c r="HV42" s="156"/>
      <c r="HW42" s="156"/>
      <c r="HX42" s="156"/>
      <c r="HY42" s="156"/>
      <c r="HZ42" s="156"/>
      <c r="IA42" s="156"/>
      <c r="IB42" s="156"/>
      <c r="IC42" s="156"/>
      <c r="ID42" s="156"/>
      <c r="IE42" s="156"/>
      <c r="IF42" s="156"/>
      <c r="IG42" s="156"/>
      <c r="IH42" s="156"/>
      <c r="II42" s="156"/>
      <c r="IJ42" s="156"/>
      <c r="IK42" s="156"/>
      <c r="IL42" s="156"/>
      <c r="IM42" s="156"/>
      <c r="IN42" s="156"/>
      <c r="IO42" s="156"/>
      <c r="IP42" s="156"/>
      <c r="IQ42" s="156"/>
      <c r="IR42" s="156"/>
      <c r="IS42" s="156"/>
      <c r="IT42" s="156"/>
      <c r="IU42" s="156"/>
      <c r="IV42" s="156"/>
      <c r="IW42" s="156"/>
    </row>
    <row r="43" customFormat="false" ht="9" hidden="false" customHeight="false" outlineLevel="0" collapsed="false">
      <c r="A43" s="144" t="s">
        <v>113</v>
      </c>
      <c r="B43" s="145"/>
      <c r="D43" s="146"/>
      <c r="E43" s="146"/>
      <c r="F43" s="146"/>
      <c r="G43" s="146"/>
      <c r="H43" s="146"/>
      <c r="I43" s="143"/>
      <c r="J43" s="143" t="n">
        <f aca="false">J31</f>
        <v>37226</v>
      </c>
      <c r="K43" s="143" t="n">
        <f aca="false">K31</f>
        <v>37257</v>
      </c>
      <c r="L43" s="143" t="n">
        <f aca="false">L31</f>
        <v>37288</v>
      </c>
      <c r="M43" s="143" t="n">
        <f aca="false">M31</f>
        <v>37316</v>
      </c>
      <c r="N43" s="143" t="n">
        <f aca="false">N31</f>
        <v>37347</v>
      </c>
      <c r="O43" s="143" t="n">
        <f aca="false">O31</f>
        <v>37377</v>
      </c>
      <c r="P43" s="143" t="n">
        <f aca="false">P31</f>
        <v>37408</v>
      </c>
      <c r="Q43" s="143" t="n">
        <f aca="false">Q31</f>
        <v>37438</v>
      </c>
      <c r="R43" s="143" t="n">
        <f aca="false">R31</f>
        <v>37469</v>
      </c>
      <c r="S43" s="143" t="n">
        <f aca="false">S31</f>
        <v>37500</v>
      </c>
      <c r="T43" s="143" t="n">
        <f aca="false">T31</f>
        <v>37530</v>
      </c>
      <c r="U43" s="143" t="n">
        <f aca="false">U31</f>
        <v>37561</v>
      </c>
      <c r="V43" s="143" t="n">
        <f aca="false">V31</f>
        <v>37591</v>
      </c>
      <c r="W43" s="143" t="n">
        <f aca="false">W31</f>
        <v>37622</v>
      </c>
      <c r="X43" s="143" t="n">
        <f aca="false">X31</f>
        <v>37653</v>
      </c>
      <c r="Y43" s="143" t="n">
        <f aca="false">Y31</f>
        <v>37681</v>
      </c>
      <c r="Z43" s="143" t="n">
        <f aca="false">Z31</f>
        <v>37712</v>
      </c>
      <c r="AA43" s="143" t="n">
        <f aca="false">AA31</f>
        <v>37742</v>
      </c>
      <c r="AB43" s="143" t="n">
        <f aca="false">AB31</f>
        <v>37773</v>
      </c>
      <c r="AC43" s="143" t="n">
        <f aca="false">AC31</f>
        <v>37803</v>
      </c>
      <c r="AD43" s="143" t="n">
        <f aca="false">AD31</f>
        <v>37834</v>
      </c>
      <c r="AE43" s="143" t="n">
        <f aca="false">AE31</f>
        <v>37865</v>
      </c>
      <c r="AF43" s="143" t="n">
        <f aca="false">AF31</f>
        <v>37895</v>
      </c>
      <c r="AG43" s="143" t="n">
        <f aca="false">AG31</f>
        <v>37926</v>
      </c>
      <c r="AH43" s="147" t="s">
        <v>139</v>
      </c>
      <c r="AI43" s="148"/>
      <c r="AJ43" s="148"/>
      <c r="AK43" s="148"/>
      <c r="AL43" s="148"/>
      <c r="AM43" s="148"/>
    </row>
    <row r="44" customFormat="false" ht="9" hidden="false" customHeight="false" outlineLevel="0" collapsed="false">
      <c r="A44" s="149" t="s">
        <v>146</v>
      </c>
      <c r="B44" s="149"/>
      <c r="C44" s="149"/>
      <c r="D44" s="150"/>
      <c r="E44" s="150"/>
      <c r="F44" s="150"/>
      <c r="G44" s="150"/>
      <c r="H44" s="150"/>
      <c r="I44" s="150"/>
      <c r="J44" s="150" t="n">
        <f aca="false">'SPEC DETAILS'!C10</f>
        <v>0</v>
      </c>
      <c r="K44" s="150" t="n">
        <f aca="false">'SPEC DETAILS'!D10</f>
        <v>0</v>
      </c>
      <c r="L44" s="150" t="n">
        <f aca="false">'SPEC DETAILS'!E10</f>
        <v>0</v>
      </c>
      <c r="M44" s="150" t="n">
        <f aca="false">'SPEC DETAILS'!F10</f>
        <v>0</v>
      </c>
      <c r="N44" s="150" t="n">
        <f aca="false">'SPEC DETAILS'!G10</f>
        <v>0</v>
      </c>
      <c r="O44" s="150" t="n">
        <f aca="false">'SPEC DETAILS'!H10</f>
        <v>0</v>
      </c>
      <c r="P44" s="150" t="n">
        <f aca="false">'SPEC DETAILS'!I10</f>
        <v>0</v>
      </c>
      <c r="Q44" s="150" t="n">
        <f aca="false">'SPEC DETAILS'!J10</f>
        <v>0</v>
      </c>
      <c r="R44" s="150" t="n">
        <f aca="false">'SPEC DETAILS'!K10</f>
        <v>0</v>
      </c>
      <c r="S44" s="150" t="n">
        <f aca="false">'SPEC DETAILS'!L10</f>
        <v>0</v>
      </c>
      <c r="T44" s="150" t="n">
        <f aca="false">'SPEC DETAILS'!M10</f>
        <v>0</v>
      </c>
      <c r="U44" s="150" t="n">
        <f aca="false">'SPEC DETAILS'!N10</f>
        <v>0</v>
      </c>
      <c r="V44" s="150" t="n">
        <f aca="false">'SPEC DETAILS'!O10</f>
        <v>0</v>
      </c>
      <c r="W44" s="150" t="n">
        <f aca="false">'SPEC DETAILS'!P10</f>
        <v>0</v>
      </c>
      <c r="X44" s="150" t="n">
        <f aca="false">'SPEC DETAILS'!Q10</f>
        <v>0</v>
      </c>
      <c r="Y44" s="150" t="n">
        <f aca="false">'SPEC DETAILS'!R10</f>
        <v>0</v>
      </c>
      <c r="Z44" s="150" t="n">
        <f aca="false">'SPEC DETAILS'!S10</f>
        <v>0</v>
      </c>
      <c r="AA44" s="150" t="n">
        <f aca="false">'SPEC DETAILS'!T10</f>
        <v>0</v>
      </c>
      <c r="AB44" s="150" t="n">
        <f aca="false">'SPEC DETAILS'!U10</f>
        <v>0</v>
      </c>
      <c r="AC44" s="150" t="n">
        <f aca="false">'SPEC DETAILS'!V10</f>
        <v>0</v>
      </c>
      <c r="AD44" s="150" t="n">
        <f aca="false">'SPEC DETAILS'!W10</f>
        <v>0</v>
      </c>
      <c r="AE44" s="150" t="n">
        <f aca="false">'SPEC DETAILS'!X10</f>
        <v>0</v>
      </c>
      <c r="AF44" s="150" t="n">
        <f aca="false">'SPEC DETAILS'!Y10</f>
        <v>0</v>
      </c>
      <c r="AG44" s="150" t="n">
        <f aca="false">'SPEC DETAILS'!Z10</f>
        <v>0</v>
      </c>
      <c r="AH44" s="151"/>
      <c r="AI44" s="151"/>
      <c r="AJ44" s="151"/>
      <c r="AK44" s="151"/>
      <c r="AL44" s="151"/>
      <c r="AM44" s="151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145"/>
      <c r="DF44" s="145"/>
      <c r="DG44" s="145"/>
      <c r="DH44" s="145"/>
      <c r="DI44" s="145"/>
      <c r="DJ44" s="145"/>
      <c r="DK44" s="145"/>
      <c r="DL44" s="145"/>
      <c r="DM44" s="145"/>
      <c r="DN44" s="145"/>
      <c r="DO44" s="145"/>
      <c r="DP44" s="145"/>
      <c r="DQ44" s="145"/>
      <c r="DR44" s="145"/>
      <c r="DS44" s="145"/>
      <c r="DT44" s="145"/>
      <c r="DU44" s="145"/>
      <c r="DV44" s="145"/>
      <c r="DW44" s="145"/>
      <c r="DX44" s="145"/>
      <c r="DY44" s="145"/>
      <c r="DZ44" s="145"/>
      <c r="EA44" s="145"/>
      <c r="EB44" s="145"/>
      <c r="EC44" s="145"/>
      <c r="ED44" s="145"/>
      <c r="EE44" s="145"/>
      <c r="EF44" s="145"/>
      <c r="EG44" s="145"/>
      <c r="EH44" s="145"/>
      <c r="EI44" s="145"/>
      <c r="EJ44" s="145"/>
      <c r="EK44" s="145"/>
      <c r="EL44" s="145"/>
      <c r="EM44" s="145"/>
      <c r="EN44" s="145"/>
      <c r="EO44" s="145"/>
      <c r="EP44" s="145"/>
      <c r="EQ44" s="145"/>
      <c r="ER44" s="145"/>
      <c r="ES44" s="145"/>
      <c r="ET44" s="145"/>
      <c r="EU44" s="145"/>
      <c r="EV44" s="145"/>
      <c r="EW44" s="145"/>
      <c r="EX44" s="145"/>
      <c r="EY44" s="145"/>
      <c r="EZ44" s="145"/>
      <c r="FA44" s="145"/>
      <c r="FB44" s="145"/>
      <c r="FC44" s="145"/>
      <c r="FD44" s="145"/>
      <c r="FE44" s="145"/>
      <c r="FF44" s="145"/>
      <c r="FG44" s="145"/>
      <c r="FH44" s="145"/>
      <c r="FI44" s="145"/>
      <c r="FJ44" s="145"/>
      <c r="FK44" s="145"/>
      <c r="FL44" s="145"/>
      <c r="FM44" s="145"/>
      <c r="FN44" s="145"/>
      <c r="FO44" s="145"/>
      <c r="FP44" s="145"/>
      <c r="FQ44" s="145"/>
      <c r="FR44" s="145"/>
      <c r="FS44" s="145"/>
      <c r="FT44" s="145"/>
      <c r="FU44" s="145"/>
      <c r="FV44" s="145"/>
      <c r="FW44" s="145"/>
      <c r="FX44" s="145"/>
      <c r="FY44" s="145"/>
      <c r="FZ44" s="145"/>
      <c r="GA44" s="145"/>
      <c r="GB44" s="145"/>
      <c r="GC44" s="145"/>
      <c r="GD44" s="145"/>
      <c r="GE44" s="145"/>
      <c r="GF44" s="145"/>
      <c r="GG44" s="145"/>
      <c r="GH44" s="145"/>
      <c r="GI44" s="145"/>
      <c r="GJ44" s="145"/>
      <c r="GK44" s="145"/>
      <c r="GL44" s="145"/>
      <c r="GM44" s="145"/>
      <c r="GN44" s="145"/>
      <c r="GO44" s="145"/>
      <c r="GP44" s="145"/>
      <c r="GQ44" s="145"/>
      <c r="GR44" s="145"/>
      <c r="GS44" s="145"/>
      <c r="GT44" s="145"/>
      <c r="GU44" s="145"/>
      <c r="GV44" s="145"/>
      <c r="GW44" s="145"/>
      <c r="GX44" s="145"/>
      <c r="GY44" s="145"/>
      <c r="GZ44" s="145"/>
      <c r="HA44" s="145"/>
      <c r="HB44" s="145"/>
      <c r="HC44" s="145"/>
      <c r="HD44" s="145"/>
      <c r="HE44" s="145"/>
      <c r="HF44" s="145"/>
      <c r="HG44" s="145"/>
      <c r="HH44" s="145"/>
      <c r="HI44" s="145"/>
      <c r="HJ44" s="145"/>
      <c r="HK44" s="145"/>
      <c r="HL44" s="145"/>
      <c r="HM44" s="145"/>
      <c r="HN44" s="145"/>
      <c r="HO44" s="145"/>
      <c r="HP44" s="145"/>
      <c r="HQ44" s="145"/>
      <c r="HR44" s="145"/>
      <c r="HS44" s="145"/>
      <c r="HT44" s="145"/>
      <c r="HU44" s="145"/>
      <c r="HV44" s="145"/>
      <c r="HW44" s="145"/>
      <c r="HX44" s="145"/>
      <c r="HY44" s="145"/>
      <c r="HZ44" s="145"/>
      <c r="IA44" s="145"/>
      <c r="IB44" s="145"/>
      <c r="IC44" s="145"/>
      <c r="ID44" s="145"/>
      <c r="IE44" s="145"/>
      <c r="IF44" s="145"/>
      <c r="IG44" s="145"/>
      <c r="IH44" s="145"/>
      <c r="II44" s="145"/>
      <c r="IJ44" s="145"/>
      <c r="IK44" s="145"/>
      <c r="IL44" s="145"/>
      <c r="IM44" s="145"/>
      <c r="IN44" s="145"/>
      <c r="IO44" s="145"/>
      <c r="IP44" s="145"/>
      <c r="IQ44" s="145"/>
      <c r="IR44" s="145"/>
      <c r="IS44" s="145"/>
      <c r="IT44" s="145"/>
      <c r="IU44" s="145"/>
      <c r="IV44" s="145"/>
      <c r="IW44" s="145"/>
    </row>
    <row r="45" customFormat="false" ht="9" hidden="false" customHeight="false" outlineLevel="0" collapsed="false">
      <c r="A45" s="139" t="s">
        <v>153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8"/>
      <c r="AJ45" s="148"/>
      <c r="AK45" s="148"/>
      <c r="AL45" s="148"/>
      <c r="AM45" s="148"/>
    </row>
    <row r="46" customFormat="false" ht="9" hidden="false" customHeight="false" outlineLevel="0" collapsed="false">
      <c r="A46" s="152" t="s">
        <v>154</v>
      </c>
      <c r="B46" s="152"/>
      <c r="C46" s="152"/>
      <c r="D46" s="152"/>
      <c r="E46" s="152"/>
      <c r="F46" s="152"/>
      <c r="G46" s="152"/>
      <c r="H46" s="152"/>
      <c r="I46" s="152"/>
      <c r="J46" s="152" t="n">
        <f aca="false">J48-J47</f>
        <v>-46633</v>
      </c>
      <c r="K46" s="152" t="n">
        <f aca="false">K48-K47</f>
        <v>33164</v>
      </c>
      <c r="L46" s="152" t="n">
        <f aca="false">L48-L47</f>
        <v>14928</v>
      </c>
      <c r="M46" s="152" t="n">
        <f aca="false">M48-M47</f>
        <v>10429</v>
      </c>
      <c r="N46" s="152" t="n">
        <f aca="false">N48-N47</f>
        <v>0</v>
      </c>
      <c r="O46" s="152" t="n">
        <f aca="false">O48-O47</f>
        <v>0</v>
      </c>
      <c r="P46" s="152" t="n">
        <f aca="false">P48-P47</f>
        <v>0</v>
      </c>
      <c r="Q46" s="152" t="n">
        <f aca="false">Q48-Q47</f>
        <v>0</v>
      </c>
      <c r="R46" s="152" t="n">
        <f aca="false">R48-R47</f>
        <v>0</v>
      </c>
      <c r="S46" s="152" t="n">
        <f aca="false">S48-S47</f>
        <v>0</v>
      </c>
      <c r="T46" s="152" t="n">
        <f aca="false">T48-T47</f>
        <v>0</v>
      </c>
      <c r="U46" s="152" t="n">
        <f aca="false">U48-U47</f>
        <v>0</v>
      </c>
      <c r="V46" s="152" t="n">
        <f aca="false">V48-V47</f>
        <v>0</v>
      </c>
      <c r="W46" s="152" t="n">
        <f aca="false">W48-W47</f>
        <v>0</v>
      </c>
      <c r="X46" s="152" t="n">
        <f aca="false">X48-X47</f>
        <v>0</v>
      </c>
      <c r="Y46" s="152" t="n">
        <f aca="false">Y48-Y47</f>
        <v>0</v>
      </c>
      <c r="Z46" s="152" t="n">
        <f aca="false">Z48-Z47</f>
        <v>0</v>
      </c>
      <c r="AA46" s="152" t="n">
        <f aca="false">AA48-AA47</f>
        <v>0</v>
      </c>
      <c r="AB46" s="152" t="n">
        <f aca="false">AB48-AB47</f>
        <v>0</v>
      </c>
      <c r="AC46" s="152" t="n">
        <f aca="false">AC48-AC47</f>
        <v>0</v>
      </c>
      <c r="AD46" s="152" t="n">
        <f aca="false">AD48-AD47</f>
        <v>0</v>
      </c>
      <c r="AE46" s="152" t="n">
        <f aca="false">AE48-AE47</f>
        <v>0</v>
      </c>
      <c r="AF46" s="152" t="n">
        <f aca="false">AF48-AF47</f>
        <v>0</v>
      </c>
      <c r="AG46" s="152"/>
      <c r="AH46" s="152" t="n">
        <f aca="false">SUM(J46:AG46)</f>
        <v>11888</v>
      </c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3"/>
      <c r="IP46" s="153"/>
      <c r="IQ46" s="153"/>
      <c r="IR46" s="153"/>
      <c r="IS46" s="153"/>
      <c r="IT46" s="153"/>
      <c r="IU46" s="153"/>
      <c r="IV46" s="153"/>
      <c r="IW46" s="153"/>
    </row>
    <row r="47" customFormat="false" ht="9" hidden="false" customHeight="false" outlineLevel="0" collapsed="false">
      <c r="A47" s="152" t="s">
        <v>155</v>
      </c>
      <c r="B47" s="152"/>
      <c r="C47" s="152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 t="n">
        <f aca="false">SUM(P47:AG47)</f>
        <v>0</v>
      </c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9" hidden="false" customHeight="false" outlineLevel="0" collapsed="false">
      <c r="A48" s="155" t="s">
        <v>159</v>
      </c>
      <c r="B48" s="155"/>
      <c r="C48" s="155"/>
      <c r="D48" s="155"/>
      <c r="E48" s="155"/>
      <c r="F48" s="155"/>
      <c r="G48" s="155"/>
      <c r="H48" s="155"/>
      <c r="I48" s="155"/>
      <c r="J48" s="155" t="n">
        <f aca="false">'SPEC DETAILS'!C20</f>
        <v>-46633</v>
      </c>
      <c r="K48" s="155" t="n">
        <f aca="false">'SPEC DETAILS'!D20</f>
        <v>33164</v>
      </c>
      <c r="L48" s="155" t="n">
        <f aca="false">'SPEC DETAILS'!E20</f>
        <v>14928</v>
      </c>
      <c r="M48" s="155" t="n">
        <f aca="false">'SPEC DETAILS'!F20</f>
        <v>10429</v>
      </c>
      <c r="N48" s="155" t="n">
        <f aca="false">'SPEC DETAILS'!G20</f>
        <v>0</v>
      </c>
      <c r="O48" s="155" t="n">
        <f aca="false">'SPEC DETAILS'!H20</f>
        <v>0</v>
      </c>
      <c r="P48" s="155" t="n">
        <f aca="false">'SPEC DETAILS'!I20</f>
        <v>0</v>
      </c>
      <c r="Q48" s="155" t="n">
        <f aca="false">'SPEC DETAILS'!J20</f>
        <v>0</v>
      </c>
      <c r="R48" s="155" t="n">
        <f aca="false">'SPEC DETAILS'!K20</f>
        <v>0</v>
      </c>
      <c r="S48" s="155" t="n">
        <f aca="false">'SPEC DETAILS'!L20</f>
        <v>0</v>
      </c>
      <c r="T48" s="155" t="n">
        <f aca="false">'SPEC DETAILS'!M20</f>
        <v>0</v>
      </c>
      <c r="U48" s="155" t="n">
        <f aca="false">'SPEC DETAILS'!N20</f>
        <v>0</v>
      </c>
      <c r="V48" s="155" t="n">
        <f aca="false">'SPEC DETAILS'!O20</f>
        <v>0</v>
      </c>
      <c r="W48" s="155" t="n">
        <f aca="false">'SPEC DETAILS'!P20</f>
        <v>0</v>
      </c>
      <c r="X48" s="155" t="n">
        <f aca="false">'SPEC DETAILS'!Q20</f>
        <v>0</v>
      </c>
      <c r="Y48" s="155" t="n">
        <f aca="false">'SPEC DETAILS'!R20</f>
        <v>0</v>
      </c>
      <c r="Z48" s="155" t="n">
        <f aca="false">'SPEC DETAILS'!S20</f>
        <v>0</v>
      </c>
      <c r="AA48" s="155" t="n">
        <f aca="false">'SPEC DETAILS'!T20</f>
        <v>0</v>
      </c>
      <c r="AB48" s="155" t="n">
        <f aca="false">'SPEC DETAILS'!U20</f>
        <v>0</v>
      </c>
      <c r="AC48" s="155" t="n">
        <f aca="false">'SPEC DETAILS'!V20</f>
        <v>0</v>
      </c>
      <c r="AD48" s="155" t="n">
        <f aca="false">'SPEC DETAILS'!W20</f>
        <v>0</v>
      </c>
      <c r="AE48" s="155" t="n">
        <f aca="false">'SPEC DETAILS'!X20</f>
        <v>0</v>
      </c>
      <c r="AF48" s="155" t="n">
        <f aca="false">'SPEC DETAILS'!Y20</f>
        <v>0</v>
      </c>
      <c r="AG48" s="155" t="n">
        <f aca="false">'SPEC DETAILS'!Z20</f>
        <v>0</v>
      </c>
      <c r="AH48" s="155" t="n">
        <f aca="false">SUM(AH46:AH47)</f>
        <v>11888</v>
      </c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/>
      <c r="HS48" s="156"/>
      <c r="HT48" s="156"/>
      <c r="HU48" s="156"/>
      <c r="HV48" s="156"/>
      <c r="HW48" s="156"/>
      <c r="HX48" s="156"/>
      <c r="HY48" s="156"/>
      <c r="HZ48" s="156"/>
      <c r="IA48" s="156"/>
      <c r="IB48" s="156"/>
      <c r="IC48" s="156"/>
      <c r="ID48" s="156"/>
      <c r="IE48" s="156"/>
      <c r="IF48" s="156"/>
      <c r="IG48" s="156"/>
      <c r="IH48" s="156"/>
      <c r="II48" s="156"/>
      <c r="IJ48" s="156"/>
      <c r="IK48" s="156"/>
      <c r="IL48" s="156"/>
      <c r="IM48" s="156"/>
      <c r="IN48" s="156"/>
      <c r="IO48" s="156"/>
      <c r="IP48" s="156"/>
      <c r="IQ48" s="156"/>
      <c r="IR48" s="156"/>
      <c r="IS48" s="156"/>
      <c r="IT48" s="156"/>
      <c r="IU48" s="156"/>
      <c r="IV48" s="156"/>
      <c r="IW48" s="156"/>
    </row>
    <row r="49" customFormat="false" ht="9" hidden="false" customHeight="false" outlineLevel="0" collapsed="false"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8"/>
      <c r="AJ49" s="148"/>
      <c r="AK49" s="148"/>
      <c r="AL49" s="148"/>
      <c r="AM49" s="148"/>
    </row>
    <row r="50" customFormat="false" ht="9" hidden="false" customHeight="false" outlineLevel="0" collapsed="false">
      <c r="A50" s="157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8"/>
      <c r="AJ50" s="148"/>
      <c r="AK50" s="148"/>
      <c r="AL50" s="148"/>
      <c r="AM50" s="148"/>
    </row>
    <row r="51" customFormat="false" ht="9" hidden="false" customHeight="false" outlineLevel="0" collapsed="false">
      <c r="A51" s="158"/>
      <c r="B51" s="145"/>
      <c r="C51" s="140"/>
      <c r="D51" s="148"/>
      <c r="E51" s="148"/>
      <c r="F51" s="148"/>
      <c r="G51" s="148"/>
      <c r="H51" s="148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2"/>
      <c r="AI51" s="148"/>
      <c r="AJ51" s="148"/>
      <c r="AK51" s="148"/>
      <c r="AL51" s="148"/>
      <c r="AM51" s="148"/>
    </row>
    <row r="52" customFormat="false" ht="9" hidden="false" customHeight="false" outlineLevel="0" collapsed="false">
      <c r="A52" s="158"/>
      <c r="B52" s="145"/>
      <c r="C52" s="14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customFormat="false" ht="9" hidden="false" customHeight="false" outlineLevel="0" collapsed="false">
      <c r="A53" s="145"/>
      <c r="B53" s="145"/>
      <c r="C53" s="145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5"/>
      <c r="CA53" s="145"/>
      <c r="CB53" s="145"/>
      <c r="CC53" s="145"/>
      <c r="CD53" s="145"/>
      <c r="CE53" s="145"/>
      <c r="CF53" s="145"/>
      <c r="CG53" s="145"/>
      <c r="CH53" s="145"/>
      <c r="CI53" s="145"/>
      <c r="CJ53" s="145"/>
      <c r="CK53" s="145"/>
      <c r="CL53" s="145"/>
      <c r="CM53" s="145"/>
      <c r="CN53" s="145"/>
      <c r="CO53" s="145"/>
      <c r="CP53" s="145"/>
      <c r="CQ53" s="145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5"/>
      <c r="DJ53" s="145"/>
      <c r="DK53" s="145"/>
      <c r="DL53" s="145"/>
      <c r="DM53" s="145"/>
      <c r="DN53" s="145"/>
      <c r="DO53" s="145"/>
      <c r="DP53" s="145"/>
      <c r="DQ53" s="145"/>
      <c r="DR53" s="145"/>
      <c r="DS53" s="145"/>
      <c r="DT53" s="145"/>
      <c r="DU53" s="145"/>
      <c r="DV53" s="145"/>
      <c r="DW53" s="145"/>
      <c r="DX53" s="145"/>
      <c r="DY53" s="145"/>
      <c r="DZ53" s="145"/>
      <c r="EA53" s="145"/>
      <c r="EB53" s="145"/>
      <c r="EC53" s="145"/>
      <c r="ED53" s="145"/>
      <c r="EE53" s="145"/>
      <c r="EF53" s="145"/>
      <c r="EG53" s="145"/>
      <c r="EH53" s="145"/>
      <c r="EI53" s="145"/>
      <c r="EJ53" s="145"/>
      <c r="EK53" s="145"/>
      <c r="EL53" s="145"/>
      <c r="EM53" s="145"/>
      <c r="EN53" s="145"/>
      <c r="EO53" s="145"/>
      <c r="EP53" s="145"/>
      <c r="EQ53" s="145"/>
      <c r="ER53" s="145"/>
      <c r="ES53" s="145"/>
      <c r="ET53" s="145"/>
      <c r="EU53" s="145"/>
      <c r="EV53" s="145"/>
      <c r="EW53" s="145"/>
      <c r="EX53" s="145"/>
      <c r="EY53" s="145"/>
      <c r="EZ53" s="145"/>
      <c r="FA53" s="145"/>
      <c r="FB53" s="145"/>
      <c r="FC53" s="145"/>
      <c r="FD53" s="145"/>
      <c r="FE53" s="145"/>
      <c r="FF53" s="145"/>
      <c r="FG53" s="145"/>
      <c r="FH53" s="145"/>
      <c r="FI53" s="145"/>
      <c r="FJ53" s="145"/>
      <c r="FK53" s="145"/>
      <c r="FL53" s="145"/>
      <c r="FM53" s="145"/>
      <c r="FN53" s="145"/>
      <c r="FO53" s="145"/>
      <c r="FP53" s="145"/>
      <c r="FQ53" s="145"/>
      <c r="FR53" s="145"/>
      <c r="FS53" s="145"/>
      <c r="FT53" s="145"/>
      <c r="FU53" s="145"/>
      <c r="FV53" s="145"/>
      <c r="FW53" s="145"/>
      <c r="FX53" s="145"/>
      <c r="FY53" s="145"/>
      <c r="FZ53" s="145"/>
      <c r="GA53" s="145"/>
      <c r="GB53" s="145"/>
      <c r="GC53" s="145"/>
      <c r="GD53" s="145"/>
      <c r="GE53" s="145"/>
      <c r="GF53" s="145"/>
      <c r="GG53" s="145"/>
      <c r="GH53" s="145"/>
      <c r="GI53" s="145"/>
      <c r="GJ53" s="145"/>
      <c r="GK53" s="145"/>
      <c r="GL53" s="145"/>
      <c r="GM53" s="145"/>
      <c r="GN53" s="145"/>
      <c r="GO53" s="145"/>
      <c r="GP53" s="145"/>
      <c r="GQ53" s="145"/>
      <c r="GR53" s="145"/>
      <c r="GS53" s="145"/>
      <c r="GT53" s="145"/>
      <c r="GU53" s="145"/>
      <c r="GV53" s="145"/>
      <c r="GW53" s="145"/>
      <c r="GX53" s="145"/>
      <c r="GY53" s="145"/>
      <c r="GZ53" s="145"/>
      <c r="HA53" s="145"/>
      <c r="HB53" s="145"/>
      <c r="HC53" s="145"/>
      <c r="HD53" s="145"/>
      <c r="HE53" s="145"/>
      <c r="HF53" s="145"/>
      <c r="HG53" s="145"/>
      <c r="HH53" s="145"/>
      <c r="HI53" s="145"/>
      <c r="HJ53" s="145"/>
      <c r="HK53" s="145"/>
      <c r="HL53" s="145"/>
      <c r="HM53" s="145"/>
      <c r="HN53" s="145"/>
      <c r="HO53" s="145"/>
      <c r="HP53" s="145"/>
      <c r="HQ53" s="145"/>
      <c r="HR53" s="145"/>
      <c r="HS53" s="145"/>
      <c r="HT53" s="145"/>
      <c r="HU53" s="145"/>
      <c r="HV53" s="145"/>
      <c r="HW53" s="145"/>
      <c r="HX53" s="145"/>
      <c r="HY53" s="145"/>
      <c r="HZ53" s="145"/>
      <c r="IA53" s="145"/>
      <c r="IB53" s="145"/>
      <c r="IC53" s="145"/>
      <c r="ID53" s="145"/>
      <c r="IE53" s="145"/>
      <c r="IF53" s="145"/>
      <c r="IG53" s="145"/>
      <c r="IH53" s="145"/>
      <c r="II53" s="145"/>
      <c r="IJ53" s="145"/>
      <c r="IK53" s="145"/>
      <c r="IL53" s="145"/>
      <c r="IM53" s="145"/>
      <c r="IN53" s="145"/>
      <c r="IO53" s="145"/>
      <c r="IP53" s="145"/>
      <c r="IQ53" s="145"/>
      <c r="IR53" s="145"/>
      <c r="IS53" s="145"/>
      <c r="IT53" s="145"/>
      <c r="IU53" s="145"/>
      <c r="IV53" s="145"/>
      <c r="IW53" s="145"/>
    </row>
    <row r="54" customFormat="false" ht="9" hidden="false" customHeight="false" outlineLevel="0" collapsed="false">
      <c r="A54" s="140"/>
      <c r="B54" s="140"/>
      <c r="C54" s="14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customFormat="false" ht="9" hidden="false" customHeight="false" outlineLevel="0" collapsed="false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  <c r="EC55" s="153"/>
      <c r="ED55" s="153"/>
      <c r="EE55" s="153"/>
      <c r="EF55" s="153"/>
      <c r="EG55" s="153"/>
      <c r="EH55" s="153"/>
      <c r="EI55" s="153"/>
      <c r="EJ55" s="153"/>
      <c r="EK55" s="153"/>
      <c r="EL55" s="153"/>
      <c r="EM55" s="153"/>
      <c r="EN55" s="153"/>
      <c r="EO55" s="153"/>
      <c r="EP55" s="153"/>
      <c r="EQ55" s="153"/>
      <c r="ER55" s="153"/>
      <c r="ES55" s="153"/>
      <c r="ET55" s="153"/>
      <c r="EU55" s="153"/>
      <c r="EV55" s="153"/>
      <c r="EW55" s="153"/>
      <c r="EX55" s="153"/>
      <c r="EY55" s="153"/>
      <c r="EZ55" s="153"/>
      <c r="FA55" s="153"/>
      <c r="FB55" s="153"/>
      <c r="FC55" s="153"/>
      <c r="FD55" s="153"/>
      <c r="FE55" s="153"/>
      <c r="FF55" s="153"/>
      <c r="FG55" s="153"/>
      <c r="FH55" s="153"/>
      <c r="FI55" s="153"/>
      <c r="FJ55" s="153"/>
      <c r="FK55" s="153"/>
      <c r="FL55" s="153"/>
      <c r="FM55" s="153"/>
      <c r="FN55" s="153"/>
      <c r="FO55" s="153"/>
      <c r="FP55" s="153"/>
      <c r="FQ55" s="153"/>
      <c r="FR55" s="153"/>
      <c r="FS55" s="153"/>
      <c r="FT55" s="153"/>
      <c r="FU55" s="153"/>
      <c r="FV55" s="153"/>
      <c r="FW55" s="153"/>
      <c r="FX55" s="153"/>
      <c r="FY55" s="153"/>
      <c r="FZ55" s="153"/>
      <c r="GA55" s="153"/>
      <c r="GB55" s="153"/>
      <c r="GC55" s="153"/>
      <c r="GD55" s="153"/>
      <c r="GE55" s="153"/>
      <c r="GF55" s="153"/>
      <c r="GG55" s="153"/>
      <c r="GH55" s="153"/>
      <c r="GI55" s="153"/>
      <c r="GJ55" s="153"/>
      <c r="GK55" s="153"/>
      <c r="GL55" s="153"/>
      <c r="GM55" s="153"/>
      <c r="GN55" s="153"/>
      <c r="GO55" s="153"/>
      <c r="GP55" s="153"/>
      <c r="GQ55" s="153"/>
      <c r="GR55" s="153"/>
      <c r="GS55" s="153"/>
      <c r="GT55" s="153"/>
      <c r="GU55" s="153"/>
      <c r="GV55" s="153"/>
      <c r="GW55" s="153"/>
      <c r="GX55" s="153"/>
      <c r="GY55" s="153"/>
      <c r="GZ55" s="153"/>
      <c r="HA55" s="153"/>
      <c r="HB55" s="153"/>
      <c r="HC55" s="153"/>
      <c r="HD55" s="153"/>
      <c r="HE55" s="153"/>
      <c r="HF55" s="153"/>
      <c r="HG55" s="153"/>
      <c r="HH55" s="153"/>
      <c r="HI55" s="153"/>
      <c r="HJ55" s="153"/>
      <c r="HK55" s="153"/>
      <c r="HL55" s="153"/>
      <c r="HM55" s="153"/>
      <c r="HN55" s="153"/>
      <c r="HO55" s="153"/>
      <c r="HP55" s="153"/>
      <c r="HQ55" s="153"/>
      <c r="HR55" s="153"/>
      <c r="HS55" s="153"/>
      <c r="HT55" s="153"/>
      <c r="HU55" s="153"/>
      <c r="HV55" s="153"/>
      <c r="HW55" s="153"/>
      <c r="HX55" s="153"/>
      <c r="HY55" s="153"/>
      <c r="HZ55" s="153"/>
      <c r="IA55" s="153"/>
      <c r="IB55" s="153"/>
      <c r="IC55" s="153"/>
      <c r="ID55" s="153"/>
      <c r="IE55" s="153"/>
      <c r="IF55" s="153"/>
      <c r="IG55" s="153"/>
      <c r="IH55" s="153"/>
      <c r="II55" s="153"/>
      <c r="IJ55" s="153"/>
      <c r="IK55" s="153"/>
      <c r="IL55" s="153"/>
      <c r="IM55" s="153"/>
      <c r="IN55" s="153"/>
      <c r="IO55" s="153"/>
      <c r="IP55" s="153"/>
      <c r="IQ55" s="153"/>
      <c r="IR55" s="153"/>
      <c r="IS55" s="153"/>
      <c r="IT55" s="153"/>
      <c r="IU55" s="153"/>
      <c r="IV55" s="153"/>
      <c r="IW55" s="153"/>
    </row>
    <row r="56" customFormat="false" ht="9" hidden="false" customHeight="false" outlineLevel="0" collapsed="false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  <c r="BQ56" s="153"/>
      <c r="BR56" s="153"/>
      <c r="BS56" s="153"/>
      <c r="BT56" s="153"/>
      <c r="BU56" s="153"/>
      <c r="BV56" s="153"/>
      <c r="BW56" s="153"/>
      <c r="BX56" s="153"/>
      <c r="BY56" s="153"/>
      <c r="BZ56" s="153"/>
      <c r="CA56" s="153"/>
      <c r="CB56" s="153"/>
      <c r="CC56" s="153"/>
      <c r="CD56" s="153"/>
      <c r="CE56" s="153"/>
      <c r="CF56" s="153"/>
      <c r="CG56" s="153"/>
      <c r="CH56" s="153"/>
      <c r="CI56" s="153"/>
      <c r="CJ56" s="153"/>
      <c r="CK56" s="153"/>
      <c r="CL56" s="153"/>
      <c r="CM56" s="153"/>
      <c r="CN56" s="153"/>
      <c r="CO56" s="153"/>
      <c r="CP56" s="153"/>
      <c r="CQ56" s="153"/>
      <c r="CR56" s="153"/>
      <c r="CS56" s="153"/>
      <c r="CT56" s="153"/>
      <c r="CU56" s="153"/>
      <c r="CV56" s="153"/>
      <c r="CW56" s="153"/>
      <c r="CX56" s="153"/>
      <c r="CY56" s="153"/>
      <c r="CZ56" s="153"/>
      <c r="DA56" s="153"/>
      <c r="DB56" s="153"/>
      <c r="DC56" s="153"/>
      <c r="DD56" s="153"/>
      <c r="DE56" s="153"/>
      <c r="DF56" s="153"/>
      <c r="DG56" s="153"/>
      <c r="DH56" s="153"/>
      <c r="DI56" s="153"/>
      <c r="DJ56" s="153"/>
      <c r="DK56" s="153"/>
      <c r="DL56" s="153"/>
      <c r="DM56" s="153"/>
      <c r="DN56" s="153"/>
      <c r="DO56" s="153"/>
      <c r="DP56" s="153"/>
      <c r="DQ56" s="153"/>
      <c r="DR56" s="153"/>
      <c r="DS56" s="153"/>
      <c r="DT56" s="153"/>
      <c r="DU56" s="153"/>
      <c r="DV56" s="153"/>
      <c r="DW56" s="153"/>
      <c r="DX56" s="153"/>
      <c r="DY56" s="153"/>
      <c r="DZ56" s="153"/>
      <c r="EA56" s="153"/>
      <c r="EB56" s="153"/>
      <c r="EC56" s="153"/>
      <c r="ED56" s="153"/>
      <c r="EE56" s="153"/>
      <c r="EF56" s="153"/>
      <c r="EG56" s="153"/>
      <c r="EH56" s="153"/>
      <c r="EI56" s="153"/>
      <c r="EJ56" s="153"/>
      <c r="EK56" s="153"/>
      <c r="EL56" s="153"/>
      <c r="EM56" s="153"/>
      <c r="EN56" s="153"/>
      <c r="EO56" s="153"/>
      <c r="EP56" s="153"/>
      <c r="EQ56" s="153"/>
      <c r="ER56" s="153"/>
      <c r="ES56" s="153"/>
      <c r="ET56" s="153"/>
      <c r="EU56" s="153"/>
      <c r="EV56" s="153"/>
      <c r="EW56" s="153"/>
      <c r="EX56" s="153"/>
      <c r="EY56" s="153"/>
      <c r="EZ56" s="153"/>
      <c r="FA56" s="153"/>
      <c r="FB56" s="153"/>
      <c r="FC56" s="153"/>
      <c r="FD56" s="153"/>
      <c r="FE56" s="153"/>
      <c r="FF56" s="153"/>
      <c r="FG56" s="153"/>
      <c r="FH56" s="153"/>
      <c r="FI56" s="153"/>
      <c r="FJ56" s="153"/>
      <c r="FK56" s="153"/>
      <c r="FL56" s="153"/>
      <c r="FM56" s="153"/>
      <c r="FN56" s="153"/>
      <c r="FO56" s="153"/>
      <c r="FP56" s="153"/>
      <c r="FQ56" s="153"/>
      <c r="FR56" s="153"/>
      <c r="FS56" s="153"/>
      <c r="FT56" s="153"/>
      <c r="FU56" s="153"/>
      <c r="FV56" s="153"/>
      <c r="FW56" s="153"/>
      <c r="FX56" s="153"/>
      <c r="FY56" s="153"/>
      <c r="FZ56" s="153"/>
      <c r="GA56" s="153"/>
      <c r="GB56" s="153"/>
      <c r="GC56" s="153"/>
      <c r="GD56" s="153"/>
      <c r="GE56" s="153"/>
      <c r="GF56" s="153"/>
      <c r="GG56" s="153"/>
      <c r="GH56" s="153"/>
      <c r="GI56" s="153"/>
      <c r="GJ56" s="153"/>
      <c r="GK56" s="153"/>
      <c r="GL56" s="153"/>
      <c r="GM56" s="153"/>
      <c r="GN56" s="153"/>
      <c r="GO56" s="153"/>
      <c r="GP56" s="153"/>
      <c r="GQ56" s="153"/>
      <c r="GR56" s="153"/>
      <c r="GS56" s="153"/>
      <c r="GT56" s="153"/>
      <c r="GU56" s="153"/>
      <c r="GV56" s="153"/>
      <c r="GW56" s="153"/>
      <c r="GX56" s="153"/>
      <c r="GY56" s="153"/>
      <c r="GZ56" s="153"/>
      <c r="HA56" s="153"/>
      <c r="HB56" s="153"/>
      <c r="HC56" s="153"/>
      <c r="HD56" s="153"/>
      <c r="HE56" s="153"/>
      <c r="HF56" s="153"/>
      <c r="HG56" s="153"/>
      <c r="HH56" s="153"/>
      <c r="HI56" s="153"/>
      <c r="HJ56" s="153"/>
      <c r="HK56" s="153"/>
      <c r="HL56" s="153"/>
      <c r="HM56" s="153"/>
      <c r="HN56" s="153"/>
      <c r="HO56" s="153"/>
      <c r="HP56" s="153"/>
      <c r="HQ56" s="153"/>
      <c r="HR56" s="153"/>
      <c r="HS56" s="153"/>
      <c r="HT56" s="153"/>
      <c r="HU56" s="153"/>
      <c r="HV56" s="153"/>
      <c r="HW56" s="153"/>
      <c r="HX56" s="153"/>
      <c r="HY56" s="153"/>
      <c r="HZ56" s="153"/>
      <c r="IA56" s="153"/>
      <c r="IB56" s="153"/>
      <c r="IC56" s="153"/>
      <c r="ID56" s="153"/>
      <c r="IE56" s="153"/>
      <c r="IF56" s="153"/>
      <c r="IG56" s="153"/>
      <c r="IH56" s="153"/>
      <c r="II56" s="153"/>
      <c r="IJ56" s="153"/>
      <c r="IK56" s="153"/>
      <c r="IL56" s="153"/>
      <c r="IM56" s="153"/>
      <c r="IN56" s="153"/>
      <c r="IO56" s="153"/>
      <c r="IP56" s="153"/>
      <c r="IQ56" s="153"/>
      <c r="IR56" s="153"/>
      <c r="IS56" s="153"/>
      <c r="IT56" s="153"/>
      <c r="IU56" s="153"/>
      <c r="IV56" s="153"/>
      <c r="IW56" s="153"/>
    </row>
    <row r="57" customFormat="false" ht="9" hidden="false" customHeight="false" outlineLevel="0" collapsed="false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156"/>
      <c r="CZ57" s="156"/>
      <c r="DA57" s="156"/>
      <c r="DB57" s="156"/>
      <c r="DC57" s="156"/>
      <c r="DD57" s="156"/>
      <c r="DE57" s="156"/>
      <c r="DF57" s="156"/>
      <c r="DG57" s="156"/>
      <c r="DH57" s="156"/>
      <c r="DI57" s="156"/>
      <c r="DJ57" s="156"/>
      <c r="DK57" s="156"/>
      <c r="DL57" s="156"/>
      <c r="DM57" s="156"/>
      <c r="DN57" s="156"/>
      <c r="DO57" s="156"/>
      <c r="DP57" s="156"/>
      <c r="DQ57" s="156"/>
      <c r="DR57" s="156"/>
      <c r="DS57" s="156"/>
      <c r="DT57" s="156"/>
      <c r="DU57" s="156"/>
      <c r="DV57" s="156"/>
      <c r="DW57" s="156"/>
      <c r="DX57" s="156"/>
      <c r="DY57" s="156"/>
      <c r="DZ57" s="156"/>
      <c r="EA57" s="156"/>
      <c r="EB57" s="156"/>
      <c r="EC57" s="156"/>
      <c r="ED57" s="156"/>
      <c r="EE57" s="156"/>
      <c r="EF57" s="156"/>
      <c r="EG57" s="156"/>
      <c r="EH57" s="156"/>
      <c r="EI57" s="156"/>
      <c r="EJ57" s="156"/>
      <c r="EK57" s="156"/>
      <c r="EL57" s="156"/>
      <c r="EM57" s="156"/>
      <c r="EN57" s="156"/>
      <c r="EO57" s="156"/>
      <c r="EP57" s="156"/>
      <c r="EQ57" s="156"/>
      <c r="ER57" s="156"/>
      <c r="ES57" s="156"/>
      <c r="ET57" s="156"/>
      <c r="EU57" s="156"/>
      <c r="EV57" s="156"/>
      <c r="EW57" s="156"/>
      <c r="EX57" s="156"/>
      <c r="EY57" s="156"/>
      <c r="EZ57" s="156"/>
      <c r="FA57" s="156"/>
      <c r="FB57" s="156"/>
      <c r="FC57" s="156"/>
      <c r="FD57" s="156"/>
      <c r="FE57" s="156"/>
      <c r="FF57" s="156"/>
      <c r="FG57" s="156"/>
      <c r="FH57" s="156"/>
      <c r="FI57" s="156"/>
      <c r="FJ57" s="156"/>
      <c r="FK57" s="156"/>
      <c r="FL57" s="156"/>
      <c r="FM57" s="156"/>
      <c r="FN57" s="156"/>
      <c r="FO57" s="156"/>
      <c r="FP57" s="156"/>
      <c r="FQ57" s="156"/>
      <c r="FR57" s="156"/>
      <c r="FS57" s="156"/>
      <c r="FT57" s="156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  <c r="HE57" s="156"/>
      <c r="HF57" s="156"/>
      <c r="HG57" s="156"/>
      <c r="HH57" s="156"/>
      <c r="HI57" s="156"/>
      <c r="HJ57" s="156"/>
      <c r="HK57" s="156"/>
      <c r="HL57" s="156"/>
      <c r="HM57" s="156"/>
      <c r="HN57" s="156"/>
      <c r="HO57" s="156"/>
      <c r="HP57" s="156"/>
      <c r="HQ57" s="156"/>
      <c r="HR57" s="156"/>
      <c r="HS57" s="156"/>
      <c r="HT57" s="156"/>
      <c r="HU57" s="156"/>
      <c r="HV57" s="156"/>
      <c r="HW57" s="156"/>
      <c r="HX57" s="156"/>
      <c r="HY57" s="156"/>
      <c r="HZ57" s="156"/>
      <c r="IA57" s="156"/>
      <c r="IB57" s="156"/>
      <c r="IC57" s="156"/>
      <c r="ID57" s="156"/>
      <c r="IE57" s="156"/>
      <c r="IF57" s="156"/>
      <c r="IG57" s="156"/>
      <c r="IH57" s="156"/>
      <c r="II57" s="156"/>
      <c r="IJ57" s="156"/>
      <c r="IK57" s="156"/>
      <c r="IL57" s="156"/>
      <c r="IM57" s="156"/>
      <c r="IN57" s="156"/>
      <c r="IO57" s="156"/>
      <c r="IP57" s="156"/>
      <c r="IQ57" s="156"/>
      <c r="IR57" s="156"/>
      <c r="IS57" s="156"/>
      <c r="IT57" s="156"/>
      <c r="IU57" s="156"/>
      <c r="IV57" s="156"/>
      <c r="IW57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2" activePane="bottomLeft" state="frozen"/>
      <selection pane="topLeft" activeCell="A1" activeCellId="0" sqref="A1"/>
      <selection pane="bottom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163" width="13.15"/>
    <col collapsed="false" customWidth="true" hidden="false" outlineLevel="0" max="3" min="3" style="163" width="11.65"/>
    <col collapsed="false" customWidth="true" hidden="false" outlineLevel="0" max="4" min="4" style="0" width="10.33"/>
    <col collapsed="false" customWidth="true" hidden="false" outlineLevel="0" max="5" min="5" style="0" width="16.99"/>
    <col collapsed="false" customWidth="true" hidden="false" outlineLevel="0" max="6" min="6" style="0" width="10.83"/>
  </cols>
  <sheetData>
    <row r="1" customFormat="false" ht="11.25" hidden="false" customHeight="false" outlineLevel="0" collapsed="false">
      <c r="A1" s="164" t="s">
        <v>160</v>
      </c>
      <c r="B1" s="165"/>
      <c r="C1" s="166" t="n">
        <f aca="false">SUM(B114:B65536)</f>
        <v>1884139</v>
      </c>
      <c r="E1" s="167" t="s">
        <v>161</v>
      </c>
    </row>
    <row r="2" customFormat="false" ht="11.25" hidden="false" customHeight="false" outlineLevel="0" collapsed="false">
      <c r="A2" s="167" t="s">
        <v>162</v>
      </c>
      <c r="B2" s="168"/>
      <c r="C2" s="166" t="n">
        <f aca="false">SUM(C114:C65536)</f>
        <v>63065</v>
      </c>
      <c r="E2" s="167" t="s">
        <v>163</v>
      </c>
      <c r="F2" s="166" t="n">
        <f aca="false">SUM(C103:C122)</f>
        <v>124822.94</v>
      </c>
    </row>
    <row r="3" customFormat="false" ht="11.25" hidden="false" customHeight="false" outlineLevel="0" collapsed="false">
      <c r="B3" s="168"/>
      <c r="C3" s="0"/>
    </row>
    <row r="4" customFormat="false" ht="13.5" hidden="false" customHeight="true" outlineLevel="0" collapsed="false">
      <c r="A4" s="0" t="s">
        <v>164</v>
      </c>
      <c r="B4" s="163" t="s">
        <v>165</v>
      </c>
      <c r="C4" s="163" t="s">
        <v>166</v>
      </c>
    </row>
    <row r="5" customFormat="false" ht="11.25" hidden="false" customHeight="false" outlineLevel="0" collapsed="false">
      <c r="A5" s="169" t="n">
        <v>37049</v>
      </c>
      <c r="B5" s="163" t="n">
        <v>910686</v>
      </c>
      <c r="C5" s="163" t="n">
        <v>-96407</v>
      </c>
    </row>
    <row r="6" customFormat="false" ht="11.25" hidden="false" customHeight="false" outlineLevel="0" collapsed="false">
      <c r="A6" s="169" t="n">
        <v>37050</v>
      </c>
      <c r="B6" s="163" t="n">
        <v>-3726232</v>
      </c>
      <c r="C6" s="163" t="n">
        <v>-41209</v>
      </c>
    </row>
    <row r="7" customFormat="false" ht="11.25" hidden="false" customHeight="false" outlineLevel="0" collapsed="false">
      <c r="A7" s="169" t="n">
        <v>37053</v>
      </c>
      <c r="B7" s="163" t="n">
        <v>-4747160</v>
      </c>
      <c r="C7" s="163" t="n">
        <v>-679473</v>
      </c>
    </row>
    <row r="8" customFormat="false" ht="11.25" hidden="false" customHeight="false" outlineLevel="0" collapsed="false">
      <c r="A8" s="169" t="n">
        <v>37054</v>
      </c>
      <c r="B8" s="163" t="n">
        <v>-3504225</v>
      </c>
      <c r="C8" s="163" t="n">
        <v>-242540</v>
      </c>
    </row>
    <row r="9" customFormat="false" ht="11.25" hidden="false" customHeight="false" outlineLevel="0" collapsed="false">
      <c r="A9" s="169" t="n">
        <v>37055</v>
      </c>
      <c r="B9" s="163" t="n">
        <v>6075442</v>
      </c>
      <c r="C9" s="163" t="n">
        <v>415218</v>
      </c>
    </row>
    <row r="10" customFormat="false" ht="11.25" hidden="false" customHeight="false" outlineLevel="0" collapsed="false">
      <c r="A10" s="169" t="n">
        <v>37056</v>
      </c>
      <c r="B10" s="163" t="n">
        <v>3150686</v>
      </c>
      <c r="C10" s="163" t="n">
        <v>269179</v>
      </c>
    </row>
    <row r="11" customFormat="false" ht="11.25" hidden="false" customHeight="false" outlineLevel="0" collapsed="false">
      <c r="A11" s="169" t="n">
        <v>37057</v>
      </c>
      <c r="B11" s="163" t="n">
        <v>1245395</v>
      </c>
      <c r="C11" s="163" t="n">
        <v>237068</v>
      </c>
    </row>
    <row r="12" customFormat="false" ht="11.25" hidden="false" customHeight="false" outlineLevel="0" collapsed="false">
      <c r="A12" s="169" t="n">
        <v>37060</v>
      </c>
      <c r="B12" s="163" t="n">
        <v>2290543</v>
      </c>
      <c r="C12" s="163" t="n">
        <v>172538</v>
      </c>
    </row>
    <row r="13" customFormat="false" ht="11.25" hidden="false" customHeight="false" outlineLevel="0" collapsed="false">
      <c r="A13" s="169" t="n">
        <v>37061</v>
      </c>
      <c r="B13" s="163" t="n">
        <v>1268341</v>
      </c>
      <c r="C13" s="163" t="n">
        <v>0</v>
      </c>
    </row>
    <row r="14" customFormat="false" ht="11.25" hidden="false" customHeight="false" outlineLevel="0" collapsed="false">
      <c r="A14" s="169" t="n">
        <v>37062</v>
      </c>
      <c r="B14" s="163" t="n">
        <v>3165392</v>
      </c>
      <c r="C14" s="163" t="n">
        <v>3503</v>
      </c>
    </row>
    <row r="15" customFormat="false" ht="11.25" hidden="false" customHeight="false" outlineLevel="0" collapsed="false">
      <c r="A15" s="169" t="n">
        <v>37063</v>
      </c>
      <c r="B15" s="163" t="n">
        <v>1378094</v>
      </c>
      <c r="C15" s="163" t="n">
        <v>-943</v>
      </c>
    </row>
    <row r="16" customFormat="false" ht="11.25" hidden="false" customHeight="false" outlineLevel="0" collapsed="false">
      <c r="A16" s="169" t="n">
        <v>37064</v>
      </c>
      <c r="B16" s="163" t="n">
        <v>739237</v>
      </c>
      <c r="C16" s="163" t="n">
        <v>175098</v>
      </c>
    </row>
    <row r="17" customFormat="false" ht="11.25" hidden="false" customHeight="false" outlineLevel="0" collapsed="false">
      <c r="A17" s="169" t="n">
        <v>37067</v>
      </c>
      <c r="B17" s="163" t="n">
        <v>6043683</v>
      </c>
      <c r="C17" s="163" t="n">
        <v>328112</v>
      </c>
    </row>
    <row r="18" customFormat="false" ht="11.25" hidden="false" customHeight="false" outlineLevel="0" collapsed="false">
      <c r="A18" s="169" t="n">
        <v>37068</v>
      </c>
      <c r="B18" s="163" t="n">
        <v>-710085</v>
      </c>
      <c r="C18" s="163" t="n">
        <v>151607</v>
      </c>
    </row>
    <row r="19" customFormat="false" ht="11.25" hidden="false" customHeight="false" outlineLevel="0" collapsed="false">
      <c r="A19" s="169" t="n">
        <v>37069</v>
      </c>
      <c r="B19" s="163" t="n">
        <v>-2411126</v>
      </c>
      <c r="C19" s="163" t="n">
        <v>209253</v>
      </c>
    </row>
    <row r="20" customFormat="false" ht="11.25" hidden="false" customHeight="false" outlineLevel="0" collapsed="false">
      <c r="A20" s="169" t="n">
        <v>37070</v>
      </c>
      <c r="B20" s="163" t="n">
        <v>1344183</v>
      </c>
      <c r="C20" s="163" t="n">
        <v>-52150</v>
      </c>
    </row>
    <row r="21" customFormat="false" ht="11.25" hidden="false" customHeight="false" outlineLevel="0" collapsed="false">
      <c r="A21" s="169" t="n">
        <v>37078</v>
      </c>
      <c r="B21" s="163" t="n">
        <v>-3552958</v>
      </c>
      <c r="C21" s="163" t="n">
        <v>-41118</v>
      </c>
    </row>
    <row r="22" customFormat="false" ht="11.25" hidden="false" customHeight="false" outlineLevel="0" collapsed="false">
      <c r="A22" s="169" t="n">
        <v>37081</v>
      </c>
      <c r="B22" s="163" t="n">
        <v>2496573</v>
      </c>
      <c r="C22" s="163" t="n">
        <v>257546</v>
      </c>
    </row>
    <row r="23" customFormat="false" ht="11.25" hidden="false" customHeight="false" outlineLevel="0" collapsed="false">
      <c r="A23" s="169" t="n">
        <v>37082</v>
      </c>
      <c r="B23" s="163" t="n">
        <v>2391506</v>
      </c>
      <c r="C23" s="163" t="n">
        <v>-54154</v>
      </c>
    </row>
    <row r="24" customFormat="false" ht="11.25" hidden="false" customHeight="false" outlineLevel="0" collapsed="false">
      <c r="A24" s="169" t="n">
        <v>37083</v>
      </c>
      <c r="B24" s="163" t="n">
        <v>1290930</v>
      </c>
      <c r="C24" s="163" t="n">
        <v>-47741</v>
      </c>
    </row>
    <row r="25" customFormat="false" ht="11.25" hidden="false" customHeight="false" outlineLevel="0" collapsed="false">
      <c r="A25" s="169" t="n">
        <v>37084</v>
      </c>
      <c r="B25" s="163" t="n">
        <v>-163646</v>
      </c>
      <c r="C25" s="163" t="n">
        <v>-127438</v>
      </c>
    </row>
    <row r="26" customFormat="false" ht="11.25" hidden="false" customHeight="false" outlineLevel="0" collapsed="false">
      <c r="A26" s="169" t="n">
        <v>37085</v>
      </c>
      <c r="B26" s="163" t="n">
        <v>3948581</v>
      </c>
      <c r="C26" s="163" t="n">
        <v>347297</v>
      </c>
    </row>
    <row r="27" customFormat="false" ht="11.25" hidden="false" customHeight="false" outlineLevel="0" collapsed="false">
      <c r="A27" s="169" t="n">
        <v>37088</v>
      </c>
      <c r="B27" s="163" t="n">
        <v>-1226974</v>
      </c>
      <c r="C27" s="163" t="n">
        <v>376095</v>
      </c>
    </row>
    <row r="28" customFormat="false" ht="11.25" hidden="false" customHeight="false" outlineLevel="0" collapsed="false">
      <c r="A28" s="169" t="n">
        <v>37089</v>
      </c>
      <c r="B28" s="163" t="n">
        <v>-601084</v>
      </c>
      <c r="C28" s="163" t="n">
        <v>-110326</v>
      </c>
    </row>
    <row r="29" customFormat="false" ht="11.25" hidden="false" customHeight="false" outlineLevel="0" collapsed="false">
      <c r="A29" s="169" t="n">
        <v>37090</v>
      </c>
      <c r="B29" s="163" t="n">
        <v>-143260</v>
      </c>
      <c r="C29" s="163" t="n">
        <v>1477</v>
      </c>
    </row>
    <row r="30" customFormat="false" ht="11.25" hidden="false" customHeight="false" outlineLevel="0" collapsed="false">
      <c r="A30" s="169" t="n">
        <v>37091</v>
      </c>
      <c r="B30" s="163" t="n">
        <v>2150621</v>
      </c>
      <c r="C30" s="170" t="n">
        <v>-7512</v>
      </c>
    </row>
    <row r="31" customFormat="false" ht="11.25" hidden="false" customHeight="false" outlineLevel="0" collapsed="false">
      <c r="A31" s="169" t="n">
        <v>37092</v>
      </c>
      <c r="B31" s="163" t="n">
        <v>-3255965</v>
      </c>
      <c r="C31" s="163" t="n">
        <v>-5018</v>
      </c>
    </row>
    <row r="32" customFormat="false" ht="11.25" hidden="false" customHeight="false" outlineLevel="0" collapsed="false">
      <c r="A32" s="169" t="n">
        <v>37095</v>
      </c>
      <c r="B32" s="163" t="n">
        <v>-7068505</v>
      </c>
      <c r="C32" s="163" t="n">
        <v>-28682</v>
      </c>
    </row>
    <row r="33" customFormat="false" ht="11.25" hidden="false" customHeight="false" outlineLevel="0" collapsed="false">
      <c r="A33" s="169" t="n">
        <v>37096</v>
      </c>
      <c r="B33" s="163" t="n">
        <v>-325783</v>
      </c>
      <c r="C33" s="163" t="n">
        <v>-13906</v>
      </c>
    </row>
    <row r="34" customFormat="false" ht="11.25" hidden="false" customHeight="false" outlineLevel="0" collapsed="false">
      <c r="A34" s="169" t="n">
        <v>37097</v>
      </c>
      <c r="B34" s="163" t="n">
        <v>-3204</v>
      </c>
      <c r="C34" s="163" t="n">
        <v>87</v>
      </c>
    </row>
    <row r="35" customFormat="false" ht="11.25" hidden="false" customHeight="false" outlineLevel="0" collapsed="false">
      <c r="A35" s="169" t="n">
        <v>37098</v>
      </c>
      <c r="B35" s="163" t="n">
        <v>833046</v>
      </c>
      <c r="C35" s="163" t="n">
        <v>-13227</v>
      </c>
    </row>
    <row r="36" customFormat="false" ht="11.25" hidden="false" customHeight="false" outlineLevel="0" collapsed="false">
      <c r="A36" s="169" t="n">
        <v>37099</v>
      </c>
      <c r="B36" s="163" t="n">
        <v>1024060</v>
      </c>
      <c r="C36" s="163" t="n">
        <v>-48236</v>
      </c>
    </row>
    <row r="37" customFormat="false" ht="11.25" hidden="false" customHeight="false" outlineLevel="0" collapsed="false">
      <c r="A37" s="169" t="n">
        <v>37102</v>
      </c>
      <c r="B37" s="163" t="n">
        <v>-1129456</v>
      </c>
      <c r="C37" s="163" t="n">
        <v>-174632</v>
      </c>
    </row>
    <row r="38" customFormat="false" ht="11.25" hidden="false" customHeight="false" outlineLevel="0" collapsed="false">
      <c r="A38" s="169" t="n">
        <v>37103</v>
      </c>
      <c r="B38" s="163" t="n">
        <v>-92215</v>
      </c>
      <c r="C38" s="163" t="n">
        <v>56114</v>
      </c>
    </row>
    <row r="39" customFormat="false" ht="11.25" hidden="false" customHeight="false" outlineLevel="0" collapsed="false">
      <c r="A39" s="169" t="n">
        <v>37104</v>
      </c>
      <c r="B39" s="163" t="n">
        <v>3258408</v>
      </c>
      <c r="C39" s="163" t="n">
        <v>238295</v>
      </c>
    </row>
    <row r="40" customFormat="false" ht="11.25" hidden="false" customHeight="false" outlineLevel="0" collapsed="false">
      <c r="A40" s="169" t="n">
        <v>37105</v>
      </c>
      <c r="B40" s="163" t="n">
        <v>-1196089</v>
      </c>
      <c r="C40" s="163" t="n">
        <v>-6030</v>
      </c>
    </row>
    <row r="41" customFormat="false" ht="11.25" hidden="false" customHeight="false" outlineLevel="0" collapsed="false">
      <c r="A41" s="169" t="n">
        <v>37106</v>
      </c>
      <c r="B41" s="163" t="n">
        <v>1275855</v>
      </c>
      <c r="C41" s="163" t="n">
        <v>-13673</v>
      </c>
    </row>
    <row r="42" customFormat="false" ht="11.25" hidden="false" customHeight="false" outlineLevel="0" collapsed="false">
      <c r="A42" s="169" t="n">
        <v>37109</v>
      </c>
      <c r="B42" s="163" t="n">
        <v>-2323857</v>
      </c>
      <c r="C42" s="163" t="n">
        <v>-15105</v>
      </c>
    </row>
    <row r="43" customFormat="false" ht="11.25" hidden="false" customHeight="false" outlineLevel="0" collapsed="false">
      <c r="A43" s="169" t="n">
        <v>37110</v>
      </c>
      <c r="B43" s="163" t="n">
        <v>308448</v>
      </c>
      <c r="C43" s="163" t="n">
        <v>21</v>
      </c>
    </row>
    <row r="44" customFormat="false" ht="11.25" hidden="false" customHeight="false" outlineLevel="0" collapsed="false">
      <c r="A44" s="169" t="n">
        <v>37111</v>
      </c>
      <c r="B44" s="163" t="n">
        <v>1183435</v>
      </c>
      <c r="C44" s="163" t="n">
        <v>-3037</v>
      </c>
    </row>
    <row r="45" customFormat="false" ht="11.25" hidden="false" customHeight="false" outlineLevel="0" collapsed="false">
      <c r="A45" s="169" t="n">
        <v>37112</v>
      </c>
      <c r="B45" s="163" t="n">
        <v>1159535</v>
      </c>
      <c r="C45" s="163" t="n">
        <v>36281</v>
      </c>
    </row>
    <row r="46" customFormat="false" ht="11.25" hidden="false" customHeight="false" outlineLevel="0" collapsed="false">
      <c r="A46" s="169" t="n">
        <v>37113</v>
      </c>
      <c r="B46" s="163" t="n">
        <v>-595706</v>
      </c>
      <c r="C46" s="163" t="n">
        <v>-67795</v>
      </c>
    </row>
    <row r="47" customFormat="false" ht="11.25" hidden="false" customHeight="false" outlineLevel="0" collapsed="false">
      <c r="A47" s="169" t="n">
        <v>37116</v>
      </c>
      <c r="B47" s="163" t="n">
        <v>-6281869</v>
      </c>
      <c r="C47" s="163" t="n">
        <v>-31454</v>
      </c>
    </row>
    <row r="48" customFormat="false" ht="11.25" hidden="false" customHeight="false" outlineLevel="0" collapsed="false">
      <c r="A48" s="169" t="n">
        <v>37117</v>
      </c>
      <c r="B48" s="163" t="n">
        <v>-44611</v>
      </c>
      <c r="C48" s="163" t="n">
        <v>-141926</v>
      </c>
    </row>
    <row r="49" customFormat="false" ht="11.25" hidden="false" customHeight="false" outlineLevel="0" collapsed="false">
      <c r="A49" s="169" t="n">
        <v>37118</v>
      </c>
      <c r="B49" s="163" t="n">
        <v>-1707207</v>
      </c>
      <c r="C49" s="163" t="n">
        <v>-581874</v>
      </c>
    </row>
    <row r="50" customFormat="false" ht="11.25" hidden="false" customHeight="false" outlineLevel="0" collapsed="false">
      <c r="A50" s="169" t="n">
        <v>37119</v>
      </c>
      <c r="B50" s="163" t="n">
        <v>27549</v>
      </c>
      <c r="C50" s="163" t="n">
        <v>180452</v>
      </c>
    </row>
    <row r="51" customFormat="false" ht="11.25" hidden="false" customHeight="false" outlineLevel="0" collapsed="false">
      <c r="A51" s="169" t="n">
        <v>37120</v>
      </c>
      <c r="B51" s="163" t="n">
        <v>634746</v>
      </c>
      <c r="C51" s="163" t="n">
        <v>61751</v>
      </c>
    </row>
    <row r="52" customFormat="false" ht="11.25" hidden="false" customHeight="false" outlineLevel="0" collapsed="false">
      <c r="A52" s="169" t="n">
        <v>37123</v>
      </c>
      <c r="B52" s="163" t="n">
        <v>1044671</v>
      </c>
      <c r="C52" s="163" t="n">
        <v>195339</v>
      </c>
    </row>
    <row r="53" customFormat="false" ht="11.25" hidden="false" customHeight="false" outlineLevel="0" collapsed="false">
      <c r="A53" s="169" t="n">
        <v>37124</v>
      </c>
      <c r="B53" s="163" t="n">
        <v>-546792</v>
      </c>
      <c r="C53" s="163" t="n">
        <v>131992</v>
      </c>
    </row>
    <row r="54" customFormat="false" ht="11.25" hidden="false" customHeight="false" outlineLevel="0" collapsed="false">
      <c r="A54" s="169" t="n">
        <v>37125</v>
      </c>
      <c r="B54" s="163" t="n">
        <v>1777844</v>
      </c>
      <c r="C54" s="163" t="n">
        <v>325935</v>
      </c>
    </row>
    <row r="55" customFormat="false" ht="11.25" hidden="false" customHeight="false" outlineLevel="0" collapsed="false">
      <c r="A55" s="169" t="n">
        <v>37126</v>
      </c>
      <c r="B55" s="163" t="n">
        <v>-343241</v>
      </c>
      <c r="C55" s="163" t="n">
        <v>-55436</v>
      </c>
    </row>
    <row r="56" customFormat="false" ht="11.25" hidden="false" customHeight="false" outlineLevel="0" collapsed="false">
      <c r="A56" s="169" t="n">
        <v>37127</v>
      </c>
      <c r="B56" s="163" t="n">
        <v>918192</v>
      </c>
      <c r="C56" s="163" t="n">
        <v>106781</v>
      </c>
    </row>
    <row r="57" customFormat="false" ht="11.25" hidden="false" customHeight="false" outlineLevel="0" collapsed="false">
      <c r="A57" s="169" t="n">
        <v>37130</v>
      </c>
      <c r="B57" s="163" t="n">
        <v>1529049</v>
      </c>
      <c r="C57" s="163" t="n">
        <v>118184</v>
      </c>
    </row>
    <row r="58" customFormat="false" ht="11.25" hidden="false" customHeight="false" outlineLevel="0" collapsed="false">
      <c r="A58" s="169" t="n">
        <v>37131</v>
      </c>
      <c r="B58" s="163" t="n">
        <v>198209</v>
      </c>
      <c r="C58" s="163" t="n">
        <v>-38815</v>
      </c>
    </row>
    <row r="59" customFormat="false" ht="11.25" hidden="false" customHeight="false" outlineLevel="0" collapsed="false">
      <c r="A59" s="169" t="n">
        <v>37132</v>
      </c>
      <c r="B59" s="163" t="n">
        <v>1578880</v>
      </c>
      <c r="C59" s="163" t="n">
        <v>-15565</v>
      </c>
    </row>
    <row r="60" customFormat="false" ht="11.25" hidden="false" customHeight="false" outlineLevel="0" collapsed="false">
      <c r="A60" s="169" t="n">
        <v>37133</v>
      </c>
      <c r="B60" s="163" t="n">
        <v>-262400</v>
      </c>
      <c r="C60" s="163" t="n">
        <v>79444</v>
      </c>
    </row>
    <row r="61" customFormat="false" ht="12" hidden="false" customHeight="false" outlineLevel="0" collapsed="false">
      <c r="A61" s="171" t="n">
        <v>37134</v>
      </c>
      <c r="B61" s="172" t="n">
        <v>404653</v>
      </c>
      <c r="C61" s="172" t="n">
        <v>46715</v>
      </c>
      <c r="D61" s="173"/>
      <c r="E61" s="173"/>
      <c r="F61" s="173"/>
    </row>
    <row r="62" customFormat="false" ht="12" hidden="false" customHeight="false" outlineLevel="0" collapsed="false">
      <c r="A62" s="169" t="n">
        <v>37138</v>
      </c>
      <c r="B62" s="163" t="n">
        <v>2030401</v>
      </c>
      <c r="C62" s="163" t="n">
        <v>112705</v>
      </c>
    </row>
    <row r="63" customFormat="false" ht="11.25" hidden="false" customHeight="false" outlineLevel="0" collapsed="false">
      <c r="A63" s="169" t="n">
        <v>37139</v>
      </c>
      <c r="B63" s="163" t="n">
        <v>-267932</v>
      </c>
      <c r="C63" s="163" t="n">
        <v>-34426</v>
      </c>
    </row>
    <row r="64" customFormat="false" ht="11.25" hidden="false" customHeight="false" outlineLevel="0" collapsed="false">
      <c r="A64" s="169" t="n">
        <v>37140</v>
      </c>
      <c r="B64" s="163" t="n">
        <v>-174272</v>
      </c>
      <c r="C64" s="163" t="n">
        <v>-52637</v>
      </c>
    </row>
    <row r="65" customFormat="false" ht="11.25" hidden="false" customHeight="false" outlineLevel="0" collapsed="false">
      <c r="A65" s="169" t="n">
        <v>37141</v>
      </c>
      <c r="B65" s="163" t="n">
        <v>-259290</v>
      </c>
      <c r="C65" s="163" t="n">
        <v>-24800</v>
      </c>
    </row>
    <row r="66" customFormat="false" ht="11.25" hidden="false" customHeight="false" outlineLevel="0" collapsed="false">
      <c r="A66" s="169" t="n">
        <v>37144</v>
      </c>
      <c r="B66" s="163" t="n">
        <v>155904</v>
      </c>
      <c r="C66" s="163" t="n">
        <v>130658</v>
      </c>
    </row>
    <row r="67" customFormat="false" ht="11.25" hidden="false" customHeight="false" outlineLevel="0" collapsed="false">
      <c r="A67" s="169" t="n">
        <v>37146</v>
      </c>
      <c r="B67" s="163" t="n">
        <v>10329</v>
      </c>
      <c r="C67" s="163" t="n">
        <v>184</v>
      </c>
    </row>
    <row r="68" customFormat="false" ht="11.25" hidden="false" customHeight="false" outlineLevel="0" collapsed="false">
      <c r="A68" s="169" t="n">
        <v>37147</v>
      </c>
      <c r="B68" s="163" t="n">
        <v>-1035151</v>
      </c>
      <c r="C68" s="163" t="n">
        <v>-237553</v>
      </c>
    </row>
    <row r="69" customFormat="false" ht="11.25" hidden="false" customHeight="false" outlineLevel="0" collapsed="false">
      <c r="A69" s="169" t="n">
        <v>37148</v>
      </c>
      <c r="B69" s="163" t="n">
        <v>131955</v>
      </c>
      <c r="C69" s="163" t="n">
        <v>-83968</v>
      </c>
    </row>
    <row r="70" customFormat="false" ht="11.25" hidden="false" customHeight="false" outlineLevel="0" collapsed="false">
      <c r="A70" s="169" t="n">
        <v>37151</v>
      </c>
      <c r="B70" s="163" t="n">
        <v>-519455</v>
      </c>
      <c r="C70" s="163" t="n">
        <v>208462</v>
      </c>
    </row>
    <row r="71" customFormat="false" ht="11.25" hidden="false" customHeight="false" outlineLevel="0" collapsed="false">
      <c r="A71" s="169" t="n">
        <v>37152</v>
      </c>
      <c r="B71" s="163" t="n">
        <v>927493</v>
      </c>
      <c r="C71" s="163" t="n">
        <v>186962</v>
      </c>
    </row>
    <row r="72" customFormat="false" ht="11.25" hidden="false" customHeight="false" outlineLevel="0" collapsed="false">
      <c r="A72" s="169" t="n">
        <v>37153</v>
      </c>
      <c r="B72" s="163" t="n">
        <v>278897</v>
      </c>
      <c r="C72" s="163" t="n">
        <v>24355</v>
      </c>
    </row>
    <row r="73" customFormat="false" ht="11.25" hidden="false" customHeight="false" outlineLevel="0" collapsed="false">
      <c r="A73" s="169" t="n">
        <v>37154</v>
      </c>
      <c r="B73" s="163" t="n">
        <v>-324249</v>
      </c>
      <c r="C73" s="163" t="n">
        <v>-41376</v>
      </c>
    </row>
    <row r="74" customFormat="false" ht="11.25" hidden="false" customHeight="false" outlineLevel="0" collapsed="false">
      <c r="A74" s="169" t="n">
        <v>37155</v>
      </c>
      <c r="B74" s="163" t="n">
        <v>131147</v>
      </c>
      <c r="C74" s="163" t="n">
        <v>23229</v>
      </c>
    </row>
    <row r="75" customFormat="false" ht="11.25" hidden="false" customHeight="false" outlineLevel="0" collapsed="false">
      <c r="A75" s="169" t="n">
        <v>37158</v>
      </c>
      <c r="B75" s="163" t="n">
        <v>649428</v>
      </c>
      <c r="C75" s="163" t="n">
        <v>432388</v>
      </c>
    </row>
    <row r="76" customFormat="false" ht="11.25" hidden="false" customHeight="false" outlineLevel="0" collapsed="false">
      <c r="A76" s="169" t="n">
        <v>37159</v>
      </c>
      <c r="B76" s="163" t="n">
        <v>-1177383</v>
      </c>
      <c r="C76" s="163" t="n">
        <v>-320385</v>
      </c>
    </row>
    <row r="77" customFormat="false" ht="11.25" hidden="false" customHeight="false" outlineLevel="0" collapsed="false">
      <c r="A77" s="169" t="n">
        <v>37160</v>
      </c>
      <c r="B77" s="163" t="n">
        <v>330499</v>
      </c>
      <c r="C77" s="163" t="n">
        <v>1003</v>
      </c>
    </row>
    <row r="78" customFormat="false" ht="11.25" hidden="false" customHeight="false" outlineLevel="0" collapsed="false">
      <c r="A78" s="169" t="n">
        <v>37161</v>
      </c>
      <c r="B78" s="163" t="n">
        <v>237216</v>
      </c>
      <c r="C78" s="163" t="n">
        <v>65472</v>
      </c>
    </row>
    <row r="79" customFormat="false" ht="12" hidden="false" customHeight="false" outlineLevel="0" collapsed="false">
      <c r="A79" s="171" t="n">
        <v>37162</v>
      </c>
      <c r="B79" s="172" t="n">
        <v>-413713</v>
      </c>
      <c r="C79" s="172" t="n">
        <f aca="false">54299-4503</f>
        <v>49796</v>
      </c>
      <c r="D79" s="173"/>
      <c r="E79" s="173"/>
      <c r="F79" s="173"/>
    </row>
    <row r="80" customFormat="false" ht="12" hidden="false" customHeight="false" outlineLevel="0" collapsed="false">
      <c r="A80" s="169" t="n">
        <v>37165</v>
      </c>
      <c r="B80" s="163" t="n">
        <v>-398024</v>
      </c>
      <c r="C80" s="163" t="n">
        <v>126107</v>
      </c>
    </row>
    <row r="81" customFormat="false" ht="11.25" hidden="false" customHeight="false" outlineLevel="0" collapsed="false">
      <c r="A81" s="169" t="n">
        <v>37166</v>
      </c>
      <c r="B81" s="163" t="n">
        <v>-39333</v>
      </c>
      <c r="C81" s="163" t="n">
        <v>-11017</v>
      </c>
    </row>
    <row r="82" customFormat="false" ht="11.25" hidden="false" customHeight="false" outlineLevel="0" collapsed="false">
      <c r="A82" s="169" t="n">
        <v>37167</v>
      </c>
      <c r="B82" s="163" t="n">
        <v>312679</v>
      </c>
      <c r="C82" s="163" t="n">
        <v>11605</v>
      </c>
    </row>
    <row r="83" customFormat="false" ht="11.25" hidden="false" customHeight="false" outlineLevel="0" collapsed="false">
      <c r="A83" s="169" t="n">
        <v>37168</v>
      </c>
      <c r="B83" s="163" t="n">
        <v>209436</v>
      </c>
      <c r="C83" s="163" t="n">
        <v>-150906</v>
      </c>
    </row>
    <row r="84" customFormat="false" ht="11.25" hidden="false" customHeight="false" outlineLevel="0" collapsed="false">
      <c r="A84" s="169" t="n">
        <v>37169</v>
      </c>
      <c r="B84" s="163" t="n">
        <v>-301617</v>
      </c>
      <c r="C84" s="163" t="n">
        <v>192637</v>
      </c>
    </row>
    <row r="85" customFormat="false" ht="11.25" hidden="false" customHeight="false" outlineLevel="0" collapsed="false">
      <c r="A85" s="169" t="n">
        <v>37172</v>
      </c>
      <c r="B85" s="163" t="n">
        <v>111378</v>
      </c>
      <c r="C85" s="163" t="n">
        <v>88301</v>
      </c>
    </row>
    <row r="86" customFormat="false" ht="11.25" hidden="false" customHeight="false" outlineLevel="0" collapsed="false">
      <c r="A86" s="169" t="n">
        <v>37173</v>
      </c>
      <c r="B86" s="163" t="n">
        <v>349385</v>
      </c>
      <c r="C86" s="163" t="n">
        <v>-65303</v>
      </c>
    </row>
    <row r="87" customFormat="false" ht="11.25" hidden="false" customHeight="false" outlineLevel="0" collapsed="false">
      <c r="A87" s="169" t="n">
        <v>37174</v>
      </c>
      <c r="B87" s="163" t="n">
        <v>51354</v>
      </c>
      <c r="C87" s="163" t="n">
        <v>-242299</v>
      </c>
    </row>
    <row r="88" customFormat="false" ht="11.25" hidden="false" customHeight="false" outlineLevel="0" collapsed="false">
      <c r="A88" s="169" t="n">
        <v>37175</v>
      </c>
      <c r="B88" s="163" t="n">
        <v>32035</v>
      </c>
      <c r="C88" s="163" t="n">
        <v>-43187</v>
      </c>
    </row>
    <row r="89" customFormat="false" ht="11.25" hidden="false" customHeight="false" outlineLevel="0" collapsed="false">
      <c r="A89" s="169" t="n">
        <v>37176</v>
      </c>
      <c r="B89" s="163" t="n">
        <v>-49485</v>
      </c>
      <c r="C89" s="163" t="n">
        <v>136891</v>
      </c>
    </row>
    <row r="90" customFormat="false" ht="11.25" hidden="false" customHeight="false" outlineLevel="0" collapsed="false">
      <c r="A90" s="169" t="n">
        <v>37179</v>
      </c>
      <c r="B90" s="163" t="n">
        <v>34540</v>
      </c>
      <c r="C90" s="163" t="n">
        <v>36038</v>
      </c>
    </row>
    <row r="91" customFormat="false" ht="11.25" hidden="false" customHeight="false" outlineLevel="0" collapsed="false">
      <c r="A91" s="169" t="n">
        <v>37180</v>
      </c>
      <c r="B91" s="163" t="n">
        <v>-444586</v>
      </c>
      <c r="C91" s="163" t="n">
        <v>-141051</v>
      </c>
    </row>
    <row r="92" customFormat="false" ht="11.25" hidden="false" customHeight="false" outlineLevel="0" collapsed="false">
      <c r="A92" s="169" t="n">
        <v>37181</v>
      </c>
      <c r="B92" s="163" t="n">
        <v>-269704</v>
      </c>
      <c r="C92" s="163" t="n">
        <v>110306</v>
      </c>
    </row>
    <row r="93" customFormat="false" ht="11.25" hidden="false" customHeight="false" outlineLevel="0" collapsed="false">
      <c r="A93" s="169" t="n">
        <v>37182</v>
      </c>
      <c r="B93" s="163" t="n">
        <v>-416871</v>
      </c>
      <c r="C93" s="163" t="n">
        <v>-179355</v>
      </c>
    </row>
    <row r="94" customFormat="false" ht="11.25" hidden="false" customHeight="false" outlineLevel="0" collapsed="false">
      <c r="A94" s="169" t="n">
        <v>37183</v>
      </c>
      <c r="B94" s="163" t="n">
        <v>-1174327</v>
      </c>
      <c r="C94" s="163" t="n">
        <v>-283033</v>
      </c>
    </row>
    <row r="95" customFormat="false" ht="11.25" hidden="false" customHeight="false" outlineLevel="0" collapsed="false">
      <c r="A95" s="169" t="n">
        <v>37186</v>
      </c>
      <c r="B95" s="163" t="n">
        <v>393687</v>
      </c>
      <c r="C95" s="163" t="n">
        <v>-217384</v>
      </c>
    </row>
    <row r="96" customFormat="false" ht="11.25" hidden="false" customHeight="false" outlineLevel="0" collapsed="false">
      <c r="A96" s="169" t="n">
        <v>37187</v>
      </c>
      <c r="B96" s="163" t="n">
        <v>-166299</v>
      </c>
      <c r="C96" s="163" t="n">
        <v>202661</v>
      </c>
    </row>
    <row r="97" customFormat="false" ht="11.25" hidden="false" customHeight="false" outlineLevel="0" collapsed="false">
      <c r="A97" s="169" t="n">
        <v>37188</v>
      </c>
      <c r="B97" s="163" t="n">
        <v>181651</v>
      </c>
      <c r="C97" s="163" t="n">
        <v>-256952</v>
      </c>
    </row>
    <row r="98" customFormat="false" ht="11.25" hidden="false" customHeight="false" outlineLevel="0" collapsed="false">
      <c r="A98" s="169" t="n">
        <v>37189</v>
      </c>
      <c r="B98" s="163" t="n">
        <v>-140019</v>
      </c>
      <c r="C98" s="163" t="n">
        <v>-42208</v>
      </c>
    </row>
    <row r="99" customFormat="false" ht="11.25" hidden="false" customHeight="false" outlineLevel="0" collapsed="false">
      <c r="A99" s="169" t="n">
        <v>37190</v>
      </c>
      <c r="B99" s="163" t="n">
        <v>277883</v>
      </c>
      <c r="C99" s="163" t="n">
        <v>-30893</v>
      </c>
    </row>
    <row r="100" customFormat="false" ht="11.25" hidden="false" customHeight="false" outlineLevel="0" collapsed="false">
      <c r="A100" s="169" t="n">
        <v>37193</v>
      </c>
      <c r="B100" s="163" t="n">
        <v>-313999</v>
      </c>
      <c r="C100" s="163" t="n">
        <v>37550</v>
      </c>
    </row>
    <row r="101" customFormat="false" ht="11.25" hidden="false" customHeight="false" outlineLevel="0" collapsed="false">
      <c r="A101" s="169" t="n">
        <v>37194</v>
      </c>
      <c r="B101" s="163" t="n">
        <v>-276743</v>
      </c>
      <c r="C101" s="163" t="n">
        <v>-105916</v>
      </c>
    </row>
    <row r="102" customFormat="false" ht="12" hidden="false" customHeight="false" outlineLevel="0" collapsed="false">
      <c r="A102" s="171" t="n">
        <v>37195</v>
      </c>
      <c r="B102" s="172" t="n">
        <v>-419461</v>
      </c>
      <c r="C102" s="172" t="n">
        <v>94742</v>
      </c>
      <c r="D102" s="173"/>
      <c r="E102" s="172" t="n">
        <v>94742</v>
      </c>
      <c r="F102" s="173"/>
    </row>
    <row r="103" customFormat="false" ht="12" hidden="false" customHeight="false" outlineLevel="0" collapsed="false">
      <c r="A103" s="169" t="n">
        <v>37196</v>
      </c>
      <c r="B103" s="163" t="n">
        <v>245388</v>
      </c>
      <c r="C103" s="163" t="n">
        <v>267</v>
      </c>
      <c r="E103" s="174" t="n">
        <v>267</v>
      </c>
    </row>
    <row r="104" customFormat="false" ht="11.25" hidden="false" customHeight="false" outlineLevel="0" collapsed="false">
      <c r="A104" s="169" t="n">
        <v>37197</v>
      </c>
      <c r="B104" s="163" t="n">
        <v>-152120</v>
      </c>
      <c r="C104" s="163" t="n">
        <v>12235.9399999999</v>
      </c>
      <c r="E104" s="174" t="n">
        <f aca="false">C104+9050</f>
        <v>21285.9399999999</v>
      </c>
    </row>
    <row r="105" customFormat="false" ht="11.25" hidden="false" customHeight="false" outlineLevel="0" collapsed="false">
      <c r="A105" s="169" t="n">
        <v>37200</v>
      </c>
      <c r="B105" s="163" t="n">
        <v>-265527</v>
      </c>
      <c r="C105" s="163" t="n">
        <v>-110696</v>
      </c>
      <c r="E105" s="174" t="n">
        <v>-110696</v>
      </c>
    </row>
    <row r="106" customFormat="false" ht="11.25" hidden="false" customHeight="false" outlineLevel="0" collapsed="false">
      <c r="A106" s="169" t="n">
        <v>37201</v>
      </c>
      <c r="B106" s="163" t="n">
        <v>-492586</v>
      </c>
      <c r="C106" s="163" t="n">
        <v>9411</v>
      </c>
      <c r="E106" s="174" t="n">
        <f aca="false">9411-9050</f>
        <v>361</v>
      </c>
    </row>
    <row r="107" customFormat="false" ht="11.25" hidden="false" customHeight="false" outlineLevel="0" collapsed="false">
      <c r="A107" s="169" t="n">
        <v>37202</v>
      </c>
      <c r="B107" s="163" t="n">
        <v>19552</v>
      </c>
      <c r="C107" s="163" t="n">
        <v>-10531</v>
      </c>
      <c r="E107" s="175" t="n">
        <v>-10531</v>
      </c>
    </row>
    <row r="108" customFormat="false" ht="11.25" hidden="false" customHeight="false" outlineLevel="0" collapsed="false">
      <c r="A108" s="169" t="n">
        <v>37203</v>
      </c>
      <c r="B108" s="163" t="n">
        <v>-402571</v>
      </c>
      <c r="C108" s="163" t="n">
        <v>-185055</v>
      </c>
      <c r="E108" s="0" t="n">
        <v>-185055</v>
      </c>
    </row>
    <row r="109" customFormat="false" ht="11.25" hidden="false" customHeight="false" outlineLevel="0" collapsed="false">
      <c r="A109" s="169" t="n">
        <v>37204</v>
      </c>
      <c r="B109" s="163" t="n">
        <v>-217343</v>
      </c>
      <c r="C109" s="163" t="n">
        <v>48972</v>
      </c>
      <c r="E109" s="0" t="n">
        <v>48972</v>
      </c>
    </row>
    <row r="110" customFormat="false" ht="11.25" hidden="false" customHeight="false" outlineLevel="0" collapsed="false">
      <c r="A110" s="169" t="n">
        <v>37207</v>
      </c>
      <c r="B110" s="163" t="n">
        <v>151613</v>
      </c>
      <c r="C110" s="163" t="n">
        <v>93607</v>
      </c>
      <c r="E110" s="0" t="n">
        <v>93607</v>
      </c>
    </row>
    <row r="111" customFormat="false" ht="11.25" hidden="false" customHeight="false" outlineLevel="0" collapsed="false">
      <c r="A111" s="169" t="n">
        <v>37208</v>
      </c>
      <c r="B111" s="163" t="n">
        <v>170042</v>
      </c>
      <c r="C111" s="163" t="n">
        <v>-99569</v>
      </c>
      <c r="E111" s="0" t="n">
        <v>-99569</v>
      </c>
    </row>
    <row r="112" customFormat="false" ht="11.25" hidden="false" customHeight="false" outlineLevel="0" collapsed="false">
      <c r="A112" s="169" t="n">
        <v>37209</v>
      </c>
      <c r="B112" s="163" t="n">
        <v>176655</v>
      </c>
      <c r="C112" s="163" t="n">
        <v>121148</v>
      </c>
      <c r="E112" s="0" t="n">
        <v>121148</v>
      </c>
    </row>
    <row r="113" customFormat="false" ht="11.25" hidden="false" customHeight="false" outlineLevel="0" collapsed="false">
      <c r="A113" s="169" t="n">
        <v>37210</v>
      </c>
      <c r="B113" s="163" t="n">
        <v>450645</v>
      </c>
      <c r="C113" s="163" t="n">
        <v>181968</v>
      </c>
      <c r="E113" s="0" t="n">
        <v>181968</v>
      </c>
    </row>
    <row r="114" customFormat="false" ht="11.25" hidden="false" customHeight="false" outlineLevel="0" collapsed="false">
      <c r="A114" s="169" t="n">
        <v>37211</v>
      </c>
      <c r="B114" s="163" t="n">
        <v>-414707</v>
      </c>
      <c r="C114" s="163" t="n">
        <v>-44698</v>
      </c>
      <c r="E114" s="0" t="n">
        <v>-44698</v>
      </c>
    </row>
    <row r="115" customFormat="false" ht="11.25" hidden="false" customHeight="false" outlineLevel="0" collapsed="false">
      <c r="A115" s="169" t="n">
        <v>37214</v>
      </c>
      <c r="B115" s="163" t="n">
        <v>-493700</v>
      </c>
      <c r="C115" s="163" t="n">
        <v>9821</v>
      </c>
      <c r="E115" s="0" t="n">
        <v>9821</v>
      </c>
    </row>
    <row r="116" customFormat="false" ht="11.25" hidden="false" customHeight="false" outlineLevel="0" collapsed="false">
      <c r="A116" s="169" t="n">
        <v>37215</v>
      </c>
      <c r="B116" s="163" t="n">
        <v>37487</v>
      </c>
      <c r="C116" s="163" t="n">
        <v>-59188</v>
      </c>
      <c r="E116" s="0" t="n">
        <v>-59188</v>
      </c>
    </row>
    <row r="117" customFormat="false" ht="11.25" hidden="false" customHeight="false" outlineLevel="0" collapsed="false">
      <c r="A117" s="169" t="n">
        <v>37216</v>
      </c>
      <c r="B117" s="163" t="n">
        <v>1206935</v>
      </c>
      <c r="C117" s="163" t="n">
        <v>109520</v>
      </c>
      <c r="E117" s="0" t="n">
        <v>109520</v>
      </c>
    </row>
    <row r="118" customFormat="false" ht="11.25" hidden="false" customHeight="false" outlineLevel="0" collapsed="false">
      <c r="A118" s="169" t="n">
        <v>37221</v>
      </c>
      <c r="B118" s="163" t="n">
        <v>1548124</v>
      </c>
      <c r="C118" s="163" t="n">
        <v>47610</v>
      </c>
    </row>
    <row r="119" customFormat="false" ht="11.25" hidden="false" customHeight="false" outlineLevel="0" collapsed="false">
      <c r="A119" s="169" t="n">
        <v>37222</v>
      </c>
    </row>
    <row r="120" customFormat="false" ht="11.25" hidden="false" customHeight="false" outlineLevel="0" collapsed="false">
      <c r="A120" s="169" t="n">
        <v>37223</v>
      </c>
    </row>
    <row r="121" customFormat="false" ht="11.25" hidden="false" customHeight="false" outlineLevel="0" collapsed="false">
      <c r="A121" s="169" t="n">
        <v>37224</v>
      </c>
    </row>
    <row r="122" customFormat="false" ht="12" hidden="false" customHeight="false" outlineLevel="0" collapsed="false">
      <c r="A122" s="171" t="n">
        <v>37225</v>
      </c>
      <c r="B122" s="172"/>
      <c r="C122" s="172"/>
      <c r="D122" s="173"/>
      <c r="E122" s="173"/>
      <c r="F122" s="173"/>
    </row>
    <row r="123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56" activePane="bottomRight" state="frozen"/>
      <selection pane="topLeft" activeCell="A1" activeCellId="0" sqref="A1"/>
      <selection pane="topRight" activeCell="B1" activeCellId="0" sqref="B1"/>
      <selection pane="bottomLeft" activeCell="A56" activeCellId="0" sqref="A56"/>
      <selection pane="bottomRigh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167" t="s">
        <v>167</v>
      </c>
    </row>
    <row r="3" customFormat="false" ht="11.25" hidden="false" customHeight="false" outlineLevel="0" collapsed="false">
      <c r="A3" s="0" t="s">
        <v>164</v>
      </c>
      <c r="B3" s="176" t="s">
        <v>165</v>
      </c>
      <c r="C3" s="176" t="s">
        <v>166</v>
      </c>
      <c r="D3" s="176" t="s">
        <v>35</v>
      </c>
    </row>
    <row r="4" customFormat="false" ht="11.25" hidden="false" customHeight="false" outlineLevel="0" collapsed="false">
      <c r="A4" s="169" t="n">
        <v>37105</v>
      </c>
      <c r="B4" s="168" t="n">
        <v>2346369</v>
      </c>
      <c r="C4" s="168" t="n">
        <v>0</v>
      </c>
      <c r="D4" s="168" t="n">
        <v>2346369</v>
      </c>
      <c r="E4" s="169"/>
    </row>
    <row r="5" customFormat="false" ht="11.25" hidden="false" customHeight="false" outlineLevel="0" collapsed="false">
      <c r="A5" s="169" t="n">
        <v>37106</v>
      </c>
      <c r="B5" s="168" t="n">
        <v>2188870</v>
      </c>
      <c r="C5" s="168" t="n">
        <v>0</v>
      </c>
      <c r="D5" s="168" t="n">
        <v>2188870</v>
      </c>
      <c r="E5" s="169"/>
    </row>
    <row r="6" customFormat="false" ht="11.25" hidden="false" customHeight="false" outlineLevel="0" collapsed="false">
      <c r="A6" s="169" t="n">
        <v>37109</v>
      </c>
      <c r="B6" s="168" t="n">
        <v>2225325</v>
      </c>
      <c r="C6" s="168" t="n">
        <v>0</v>
      </c>
      <c r="D6" s="168" t="n">
        <v>2225325</v>
      </c>
      <c r="E6" s="169"/>
    </row>
    <row r="7" customFormat="false" ht="11.25" hidden="false" customHeight="false" outlineLevel="0" collapsed="false">
      <c r="A7" s="169" t="n">
        <v>37110</v>
      </c>
      <c r="B7" s="168" t="n">
        <v>2124985</v>
      </c>
      <c r="C7" s="168" t="n">
        <v>0</v>
      </c>
      <c r="D7" s="168" t="n">
        <v>2124985</v>
      </c>
      <c r="E7" s="169"/>
    </row>
    <row r="8" customFormat="false" ht="11.25" hidden="false" customHeight="false" outlineLevel="0" collapsed="false">
      <c r="A8" s="169" t="n">
        <v>37111</v>
      </c>
      <c r="B8" s="168" t="n">
        <v>2145674</v>
      </c>
      <c r="C8" s="168" t="n">
        <v>0</v>
      </c>
      <c r="D8" s="168" t="n">
        <v>2145674</v>
      </c>
      <c r="E8" s="169"/>
    </row>
    <row r="9" customFormat="false" ht="11.25" hidden="false" customHeight="false" outlineLevel="0" collapsed="false">
      <c r="A9" s="169" t="n">
        <v>37112</v>
      </c>
      <c r="B9" s="168" t="n">
        <v>2094985</v>
      </c>
      <c r="C9" s="168" t="n">
        <v>89125</v>
      </c>
      <c r="D9" s="168" t="n">
        <v>2122819</v>
      </c>
      <c r="E9" s="169"/>
    </row>
    <row r="10" customFormat="false" ht="11.25" hidden="false" customHeight="false" outlineLevel="0" collapsed="false">
      <c r="A10" s="169" t="n">
        <v>37113</v>
      </c>
      <c r="B10" s="168" t="n">
        <v>2079287</v>
      </c>
      <c r="C10" s="168" t="n">
        <v>93406</v>
      </c>
      <c r="D10" s="168" t="n">
        <v>2124676</v>
      </c>
      <c r="E10" s="169"/>
    </row>
    <row r="11" customFormat="false" ht="11.25" hidden="false" customHeight="false" outlineLevel="0" collapsed="false">
      <c r="A11" s="169" t="n">
        <v>37116</v>
      </c>
      <c r="B11" s="168" t="n">
        <v>1611819</v>
      </c>
      <c r="C11" s="168" t="n">
        <v>91114</v>
      </c>
      <c r="D11" s="168" t="n">
        <v>1624772</v>
      </c>
      <c r="E11" s="169"/>
    </row>
    <row r="12" customFormat="false" ht="11.25" hidden="false" customHeight="false" outlineLevel="0" collapsed="false">
      <c r="A12" s="169" t="n">
        <v>37117</v>
      </c>
      <c r="B12" s="168" t="n">
        <v>1644596</v>
      </c>
      <c r="C12" s="168" t="n">
        <v>199856</v>
      </c>
      <c r="D12" s="168" t="n">
        <v>1671632</v>
      </c>
      <c r="E12" s="169"/>
    </row>
    <row r="13" customFormat="false" ht="11.25" hidden="false" customHeight="false" outlineLevel="0" collapsed="false">
      <c r="A13" s="169" t="n">
        <v>37118</v>
      </c>
      <c r="B13" s="168" t="n">
        <v>1777097</v>
      </c>
      <c r="C13" s="168" t="n">
        <v>235752</v>
      </c>
      <c r="D13" s="168" t="n">
        <v>1807253</v>
      </c>
      <c r="E13" s="169"/>
    </row>
    <row r="14" customFormat="false" ht="11.25" hidden="false" customHeight="false" outlineLevel="0" collapsed="false">
      <c r="A14" s="169" t="n">
        <v>37119</v>
      </c>
      <c r="B14" s="168" t="n">
        <v>1743795</v>
      </c>
      <c r="C14" s="168" t="n">
        <v>230380</v>
      </c>
      <c r="D14" s="168" t="n">
        <v>1779408</v>
      </c>
      <c r="E14" s="169"/>
    </row>
    <row r="15" customFormat="false" ht="11.25" hidden="false" customHeight="false" outlineLevel="0" collapsed="false">
      <c r="A15" s="169" t="n">
        <v>37120</v>
      </c>
      <c r="B15" s="168" t="n">
        <v>1716027</v>
      </c>
      <c r="C15" s="168" t="n">
        <v>227200</v>
      </c>
      <c r="D15" s="168" t="n">
        <v>1753635</v>
      </c>
      <c r="E15" s="169"/>
    </row>
    <row r="16" customFormat="false" ht="11.25" hidden="false" customHeight="false" outlineLevel="0" collapsed="false">
      <c r="A16" s="169" t="n">
        <v>37123</v>
      </c>
      <c r="B16" s="168" t="n">
        <v>1664305</v>
      </c>
      <c r="C16" s="168" t="n">
        <v>218625</v>
      </c>
      <c r="D16" s="168" t="n">
        <v>1701884</v>
      </c>
      <c r="E16" s="169"/>
    </row>
    <row r="17" customFormat="false" ht="11.25" hidden="false" customHeight="false" outlineLevel="0" collapsed="false">
      <c r="A17" s="169" t="n">
        <v>37124</v>
      </c>
      <c r="B17" s="168" t="n">
        <v>1874522</v>
      </c>
      <c r="C17" s="168" t="n">
        <v>217562</v>
      </c>
      <c r="D17" s="168" t="n">
        <v>1904918</v>
      </c>
      <c r="E17" s="169"/>
    </row>
    <row r="18" customFormat="false" ht="11.25" hidden="false" customHeight="false" outlineLevel="0" collapsed="false">
      <c r="A18" s="169" t="n">
        <v>37125</v>
      </c>
      <c r="B18" s="168" t="n">
        <v>1748801</v>
      </c>
      <c r="C18" s="168" t="n">
        <v>15436</v>
      </c>
      <c r="D18" s="168" t="n">
        <v>1752036</v>
      </c>
      <c r="E18" s="169"/>
    </row>
    <row r="19" customFormat="false" ht="11.25" hidden="false" customHeight="false" outlineLevel="0" collapsed="false">
      <c r="A19" s="169" t="n">
        <v>37126</v>
      </c>
      <c r="B19" s="168" t="n">
        <v>1821611</v>
      </c>
      <c r="C19" s="168" t="n">
        <v>181116</v>
      </c>
      <c r="D19" s="168" t="n">
        <v>1934968</v>
      </c>
      <c r="E19" s="169"/>
    </row>
    <row r="20" customFormat="false" ht="11.25" hidden="false" customHeight="false" outlineLevel="0" collapsed="false">
      <c r="A20" s="169" t="n">
        <v>37127</v>
      </c>
      <c r="B20" s="168" t="n">
        <v>1776291</v>
      </c>
      <c r="C20" s="168" t="n">
        <v>175056</v>
      </c>
      <c r="D20" s="168" t="n">
        <v>1889856</v>
      </c>
      <c r="E20" s="169"/>
    </row>
    <row r="21" customFormat="false" ht="11.25" hidden="false" customHeight="false" outlineLevel="0" collapsed="false">
      <c r="A21" s="169" t="n">
        <v>37130</v>
      </c>
      <c r="B21" s="168" t="n">
        <v>1688411</v>
      </c>
      <c r="C21" s="168" t="n">
        <v>18470</v>
      </c>
      <c r="D21" s="168" t="n">
        <v>1695783</v>
      </c>
      <c r="E21" s="169"/>
    </row>
    <row r="22" customFormat="false" ht="11.25" hidden="false" customHeight="false" outlineLevel="0" collapsed="false">
      <c r="A22" s="169" t="n">
        <v>37131</v>
      </c>
      <c r="B22" s="168" t="n">
        <v>1648123</v>
      </c>
      <c r="C22" s="168" t="n">
        <v>0</v>
      </c>
      <c r="D22" s="168" t="n">
        <v>1648123</v>
      </c>
      <c r="E22" s="169"/>
    </row>
    <row r="23" customFormat="false" ht="11.25" hidden="false" customHeight="false" outlineLevel="0" collapsed="false">
      <c r="A23" s="169" t="n">
        <v>37132</v>
      </c>
      <c r="B23" s="168" t="n">
        <v>1788488</v>
      </c>
      <c r="C23" s="168" t="n">
        <v>11501</v>
      </c>
      <c r="D23" s="168" t="n">
        <v>1795643</v>
      </c>
      <c r="E23" s="169"/>
    </row>
    <row r="24" customFormat="false" ht="11.25" hidden="false" customHeight="false" outlineLevel="0" collapsed="false">
      <c r="A24" s="169" t="n">
        <v>37133</v>
      </c>
      <c r="B24" s="168" t="n">
        <v>1894682</v>
      </c>
      <c r="C24" s="168" t="n">
        <v>208792</v>
      </c>
      <c r="D24" s="168" t="n">
        <v>2018097</v>
      </c>
      <c r="E24" s="169"/>
    </row>
    <row r="25" customFormat="false" ht="11.25" hidden="false" customHeight="false" outlineLevel="0" collapsed="false">
      <c r="A25" s="169" t="n">
        <v>37134</v>
      </c>
      <c r="B25" s="168" t="n">
        <v>1955089</v>
      </c>
      <c r="C25" s="168" t="n">
        <v>11215</v>
      </c>
      <c r="D25" s="168" t="n">
        <v>1956700</v>
      </c>
      <c r="E25" s="169"/>
    </row>
    <row r="26" customFormat="false" ht="11.25" hidden="false" customHeight="false" outlineLevel="0" collapsed="false">
      <c r="A26" s="169" t="n">
        <v>37138</v>
      </c>
      <c r="B26" s="168" t="n">
        <v>1973918</v>
      </c>
      <c r="C26" s="168" t="n">
        <v>87818</v>
      </c>
      <c r="D26" s="168" t="n">
        <v>2024788</v>
      </c>
      <c r="E26" s="169"/>
    </row>
    <row r="27" customFormat="false" ht="11.25" hidden="false" customHeight="false" outlineLevel="0" collapsed="false">
      <c r="A27" s="169" t="n">
        <v>37139</v>
      </c>
      <c r="B27" s="168" t="n">
        <v>1973918</v>
      </c>
      <c r="C27" s="168" t="n">
        <v>175766</v>
      </c>
      <c r="D27" s="168" t="n">
        <v>2024788</v>
      </c>
      <c r="E27" s="169"/>
    </row>
    <row r="28" customFormat="false" ht="11.25" hidden="false" customHeight="false" outlineLevel="0" collapsed="false">
      <c r="A28" s="169" t="n">
        <v>37140</v>
      </c>
      <c r="B28" s="168" t="n">
        <v>850299</v>
      </c>
      <c r="C28" s="168" t="n">
        <v>178332</v>
      </c>
      <c r="D28" s="168" t="n">
        <v>918272</v>
      </c>
      <c r="E28" s="169"/>
    </row>
    <row r="29" customFormat="false" ht="11.25" hidden="false" customHeight="false" outlineLevel="0" collapsed="false">
      <c r="A29" s="169" t="n">
        <v>37141</v>
      </c>
      <c r="B29" s="168" t="n">
        <v>995491</v>
      </c>
      <c r="C29" s="168" t="n">
        <v>184335</v>
      </c>
      <c r="D29" s="168" t="n">
        <v>1095875</v>
      </c>
      <c r="E29" s="169"/>
    </row>
    <row r="30" customFormat="false" ht="11.25" hidden="false" customHeight="false" outlineLevel="0" collapsed="false">
      <c r="A30" s="169" t="n">
        <v>37144</v>
      </c>
      <c r="B30" s="168" t="n">
        <v>1216305</v>
      </c>
      <c r="C30" s="168" t="n">
        <v>178635</v>
      </c>
      <c r="D30" s="168" t="n">
        <v>1305412</v>
      </c>
      <c r="E30" s="169"/>
    </row>
    <row r="31" customFormat="false" ht="11.25" hidden="false" customHeight="false" outlineLevel="0" collapsed="false">
      <c r="A31" s="169" t="n">
        <v>37146</v>
      </c>
      <c r="B31" s="168" t="n">
        <v>1255926</v>
      </c>
      <c r="C31" s="168" t="n">
        <v>178635</v>
      </c>
      <c r="D31" s="168" t="n">
        <v>1343274</v>
      </c>
    </row>
    <row r="32" customFormat="false" ht="11.25" hidden="false" customHeight="false" outlineLevel="0" collapsed="false">
      <c r="A32" s="169" t="n">
        <v>37147</v>
      </c>
      <c r="B32" s="168" t="n">
        <v>1323775</v>
      </c>
      <c r="C32" s="168" t="n">
        <v>188977</v>
      </c>
      <c r="D32" s="168" t="n">
        <v>1420686</v>
      </c>
    </row>
    <row r="33" customFormat="false" ht="11.25" hidden="false" customHeight="false" outlineLevel="0" collapsed="false">
      <c r="A33" s="169" t="n">
        <v>37148</v>
      </c>
      <c r="B33" s="168" t="n">
        <v>1378447</v>
      </c>
      <c r="C33" s="168" t="n">
        <v>195228</v>
      </c>
      <c r="D33" s="168" t="n">
        <v>1471332</v>
      </c>
    </row>
    <row r="34" customFormat="false" ht="11.25" hidden="false" customHeight="false" outlineLevel="0" collapsed="false">
      <c r="A34" s="169" t="n">
        <v>37151</v>
      </c>
      <c r="B34" s="168" t="n">
        <v>1308291</v>
      </c>
      <c r="C34" s="168" t="n">
        <v>162123</v>
      </c>
      <c r="D34" s="168" t="n">
        <v>1386316</v>
      </c>
    </row>
    <row r="35" customFormat="false" ht="11.25" hidden="false" customHeight="false" outlineLevel="0" collapsed="false">
      <c r="A35" s="169" t="n">
        <v>37152</v>
      </c>
      <c r="B35" s="168" t="n">
        <v>1524084</v>
      </c>
      <c r="C35" s="168" t="n">
        <v>76340</v>
      </c>
      <c r="D35" s="168" t="n">
        <v>1559652</v>
      </c>
    </row>
    <row r="36" customFormat="false" ht="11.25" hidden="false" customHeight="false" outlineLevel="0" collapsed="false">
      <c r="A36" s="169" t="n">
        <v>37153</v>
      </c>
      <c r="B36" s="168" t="n">
        <v>1336349</v>
      </c>
      <c r="C36" s="168" t="n">
        <v>177127</v>
      </c>
      <c r="D36" s="168" t="n">
        <v>1478968</v>
      </c>
    </row>
    <row r="37" customFormat="false" ht="11.25" hidden="false" customHeight="false" outlineLevel="0" collapsed="false">
      <c r="A37" s="169" t="n">
        <v>37154</v>
      </c>
      <c r="B37" s="168" t="n">
        <v>1268363</v>
      </c>
      <c r="C37" s="168" t="n">
        <v>171181</v>
      </c>
      <c r="D37" s="168" t="n">
        <v>1399296</v>
      </c>
    </row>
    <row r="38" customFormat="false" ht="11.25" hidden="false" customHeight="false" outlineLevel="0" collapsed="false">
      <c r="A38" s="169" t="n">
        <v>37155</v>
      </c>
      <c r="B38" s="168" t="n">
        <v>1211328</v>
      </c>
      <c r="C38" s="168" t="n">
        <v>171048</v>
      </c>
      <c r="D38" s="168" t="n">
        <v>1343675</v>
      </c>
    </row>
    <row r="39" customFormat="false" ht="11.25" hidden="false" customHeight="false" outlineLevel="0" collapsed="false">
      <c r="A39" s="169" t="n">
        <v>37158</v>
      </c>
      <c r="B39" s="168" t="n">
        <v>1507055</v>
      </c>
      <c r="C39" s="168" t="n">
        <v>292917</v>
      </c>
      <c r="D39" s="168" t="n">
        <v>1773048</v>
      </c>
    </row>
    <row r="40" customFormat="false" ht="11.25" hidden="false" customHeight="false" outlineLevel="0" collapsed="false">
      <c r="A40" s="169" t="n">
        <v>37159</v>
      </c>
      <c r="B40" s="168" t="n">
        <v>1350778</v>
      </c>
      <c r="C40" s="168" t="n">
        <v>66536</v>
      </c>
      <c r="D40" s="168" t="n">
        <v>1494675</v>
      </c>
    </row>
    <row r="41" customFormat="false" ht="11.25" hidden="false" customHeight="false" outlineLevel="0" collapsed="false">
      <c r="A41" s="169" t="n">
        <v>37160</v>
      </c>
      <c r="B41" s="168" t="n">
        <v>1365565</v>
      </c>
      <c r="C41" s="168" t="n">
        <v>249445</v>
      </c>
      <c r="D41" s="168" t="n">
        <v>1585881</v>
      </c>
    </row>
    <row r="42" customFormat="false" ht="11.25" hidden="false" customHeight="false" outlineLevel="0" collapsed="false">
      <c r="A42" s="169" t="n">
        <v>37161</v>
      </c>
      <c r="B42" s="168" t="n">
        <v>1406354</v>
      </c>
      <c r="C42" s="168" t="n">
        <v>256233</v>
      </c>
      <c r="D42" s="168" t="n">
        <v>1647277</v>
      </c>
    </row>
    <row r="43" customFormat="false" ht="11.25" hidden="false" customHeight="false" outlineLevel="0" collapsed="false">
      <c r="A43" s="169" t="n">
        <v>37162</v>
      </c>
      <c r="B43" s="168" t="n">
        <v>1483992</v>
      </c>
      <c r="C43" s="168" t="n">
        <v>256028</v>
      </c>
      <c r="D43" s="168" t="n">
        <v>1711306</v>
      </c>
    </row>
    <row r="44" customFormat="false" ht="11.25" hidden="false" customHeight="false" outlineLevel="0" collapsed="false">
      <c r="A44" s="169" t="n">
        <v>37165</v>
      </c>
      <c r="B44" s="168" t="n">
        <v>1438638</v>
      </c>
      <c r="C44" s="168" t="n">
        <v>13047</v>
      </c>
      <c r="D44" s="168" t="n">
        <v>1443693</v>
      </c>
    </row>
    <row r="45" customFormat="false" ht="11.25" hidden="false" customHeight="false" outlineLevel="0" collapsed="false">
      <c r="A45" s="169" t="n">
        <v>37166</v>
      </c>
      <c r="B45" s="168" t="n">
        <v>1284451</v>
      </c>
      <c r="C45" s="168" t="n">
        <v>168294</v>
      </c>
      <c r="D45" s="168" t="n">
        <v>1399647</v>
      </c>
    </row>
    <row r="46" customFormat="false" ht="11.25" hidden="false" customHeight="false" outlineLevel="0" collapsed="false">
      <c r="A46" s="169" t="n">
        <v>37167</v>
      </c>
      <c r="B46" s="168" t="n">
        <v>554984</v>
      </c>
      <c r="C46" s="168" t="n">
        <v>200018</v>
      </c>
      <c r="D46" s="168" t="n">
        <v>455999</v>
      </c>
    </row>
    <row r="47" customFormat="false" ht="11.25" hidden="false" customHeight="false" outlineLevel="0" collapsed="false">
      <c r="A47" s="169" t="n">
        <v>37168</v>
      </c>
      <c r="B47" s="168" t="n">
        <v>632764</v>
      </c>
      <c r="C47" s="168" t="n">
        <v>207064</v>
      </c>
      <c r="D47" s="168" t="n">
        <v>513338</v>
      </c>
    </row>
    <row r="48" customFormat="false" ht="11.25" hidden="false" customHeight="false" outlineLevel="0" collapsed="false">
      <c r="A48" s="169" t="n">
        <v>37169</v>
      </c>
      <c r="B48" s="168" t="n">
        <v>490476</v>
      </c>
      <c r="C48" s="168" t="n">
        <v>26644</v>
      </c>
      <c r="D48" s="168" t="n">
        <v>476734</v>
      </c>
    </row>
    <row r="49" customFormat="false" ht="11.25" hidden="false" customHeight="false" outlineLevel="0" collapsed="false">
      <c r="A49" s="169" t="n">
        <v>37172</v>
      </c>
      <c r="B49" s="168" t="n">
        <v>559630</v>
      </c>
      <c r="C49" s="168" t="n">
        <v>84475</v>
      </c>
      <c r="D49" s="168" t="n">
        <v>580179</v>
      </c>
    </row>
    <row r="50" customFormat="false" ht="11.25" hidden="false" customHeight="false" outlineLevel="0" collapsed="false">
      <c r="A50" s="169" t="n">
        <v>37173</v>
      </c>
      <c r="B50" s="168" t="n">
        <v>515339</v>
      </c>
      <c r="C50" s="168" t="n">
        <v>66890</v>
      </c>
      <c r="D50" s="168" t="n">
        <v>542774</v>
      </c>
    </row>
    <row r="51" customFormat="false" ht="11.25" hidden="false" customHeight="false" outlineLevel="0" collapsed="false">
      <c r="A51" s="169" t="n">
        <v>37174</v>
      </c>
      <c r="B51" s="168" t="n">
        <v>495302</v>
      </c>
      <c r="C51" s="168" t="n">
        <v>206736</v>
      </c>
      <c r="D51" s="168" t="n">
        <v>551578</v>
      </c>
    </row>
    <row r="52" customFormat="false" ht="11.25" hidden="false" customHeight="false" outlineLevel="0" collapsed="false">
      <c r="A52" s="169" t="n">
        <v>37175</v>
      </c>
      <c r="B52" s="168" t="n">
        <v>538061</v>
      </c>
      <c r="C52" s="168" t="n">
        <v>184786</v>
      </c>
      <c r="D52" s="168" t="n">
        <v>610523</v>
      </c>
    </row>
    <row r="53" customFormat="false" ht="11.25" hidden="false" customHeight="false" outlineLevel="0" collapsed="false">
      <c r="A53" s="169" t="n">
        <v>37176</v>
      </c>
      <c r="B53" s="168" t="n">
        <v>602751</v>
      </c>
      <c r="C53" s="168" t="n">
        <v>169216</v>
      </c>
      <c r="D53" s="168" t="n">
        <v>683323</v>
      </c>
    </row>
    <row r="54" customFormat="false" ht="11.25" hidden="false" customHeight="false" outlineLevel="0" collapsed="false">
      <c r="A54" s="169" t="n">
        <v>37179</v>
      </c>
      <c r="B54" s="168" t="n">
        <v>580128</v>
      </c>
      <c r="C54" s="168" t="n">
        <v>89178</v>
      </c>
      <c r="D54" s="168" t="n">
        <v>620210</v>
      </c>
    </row>
    <row r="55" customFormat="false" ht="11.25" hidden="false" customHeight="false" outlineLevel="0" collapsed="false">
      <c r="A55" s="169" t="n">
        <v>37180</v>
      </c>
      <c r="B55" s="168" t="n">
        <v>513093</v>
      </c>
      <c r="C55" s="168" t="n">
        <v>118142</v>
      </c>
      <c r="D55" s="168" t="n">
        <v>508063</v>
      </c>
    </row>
    <row r="56" customFormat="false" ht="11.25" hidden="false" customHeight="false" outlineLevel="0" collapsed="false">
      <c r="A56" s="169" t="n">
        <v>37181</v>
      </c>
      <c r="B56" s="168" t="n">
        <v>580584</v>
      </c>
      <c r="C56" s="168" t="n">
        <v>116719</v>
      </c>
      <c r="D56" s="168" t="n">
        <v>654376</v>
      </c>
    </row>
    <row r="57" customFormat="false" ht="11.25" hidden="false" customHeight="false" outlineLevel="0" collapsed="false">
      <c r="A57" s="169" t="n">
        <v>37182</v>
      </c>
      <c r="B57" s="168" t="n">
        <v>548558</v>
      </c>
      <c r="C57" s="168" t="n">
        <v>193706</v>
      </c>
      <c r="D57" s="168" t="n">
        <v>641275</v>
      </c>
    </row>
    <row r="58" customFormat="false" ht="11.25" hidden="false" customHeight="false" outlineLevel="0" collapsed="false">
      <c r="A58" s="169" t="n">
        <v>37183</v>
      </c>
      <c r="B58" s="168" t="n">
        <v>534120</v>
      </c>
      <c r="C58" s="168" t="n">
        <v>229094</v>
      </c>
      <c r="D58" s="168" t="n">
        <v>590621</v>
      </c>
    </row>
    <row r="59" customFormat="false" ht="11.25" hidden="false" customHeight="false" outlineLevel="0" collapsed="false">
      <c r="A59" s="169" t="n">
        <v>37186</v>
      </c>
      <c r="B59" s="168" t="n">
        <v>596225</v>
      </c>
      <c r="C59" s="168" t="n">
        <v>250266</v>
      </c>
      <c r="D59" s="168" t="n">
        <v>552601</v>
      </c>
    </row>
    <row r="60" customFormat="false" ht="11.25" hidden="false" customHeight="false" outlineLevel="0" collapsed="false">
      <c r="A60" s="169" t="n">
        <v>37187</v>
      </c>
      <c r="B60" s="168" t="n">
        <v>555530</v>
      </c>
      <c r="C60" s="168" t="n">
        <v>167130</v>
      </c>
      <c r="D60" s="168" t="n">
        <v>621551</v>
      </c>
    </row>
    <row r="61" customFormat="false" ht="11.25" hidden="false" customHeight="false" outlineLevel="0" collapsed="false">
      <c r="A61" s="169" t="n">
        <v>37188</v>
      </c>
      <c r="B61" s="168" t="n">
        <v>578453</v>
      </c>
      <c r="C61" s="168" t="n">
        <v>109855</v>
      </c>
      <c r="D61" s="168" t="n">
        <v>580196</v>
      </c>
    </row>
    <row r="62" customFormat="false" ht="11.25" hidden="false" customHeight="false" outlineLevel="0" collapsed="false">
      <c r="A62" s="169" t="n">
        <v>37189</v>
      </c>
      <c r="B62" s="168" t="n">
        <v>566703</v>
      </c>
      <c r="C62" s="168" t="n">
        <v>105129</v>
      </c>
      <c r="D62" s="168" t="n">
        <v>564393</v>
      </c>
    </row>
    <row r="63" customFormat="false" ht="11.25" hidden="false" customHeight="false" outlineLevel="0" collapsed="false">
      <c r="A63" s="169" t="n">
        <v>37190</v>
      </c>
      <c r="B63" s="168" t="n">
        <v>580917</v>
      </c>
      <c r="C63" s="168" t="n">
        <v>0</v>
      </c>
      <c r="D63" s="168" t="n">
        <v>580917</v>
      </c>
    </row>
    <row r="64" customFormat="false" ht="11.25" hidden="false" customHeight="false" outlineLevel="0" collapsed="false">
      <c r="A64" s="169" t="n">
        <v>37193</v>
      </c>
      <c r="B64" s="168" t="n">
        <v>595709</v>
      </c>
      <c r="C64" s="168" t="n">
        <v>161855</v>
      </c>
      <c r="D64" s="168" t="n">
        <v>609024</v>
      </c>
    </row>
    <row r="65" customFormat="false" ht="11.25" hidden="false" customHeight="false" outlineLevel="0" collapsed="false">
      <c r="A65" s="169" t="n">
        <v>37194</v>
      </c>
      <c r="B65" s="168" t="n">
        <v>625084</v>
      </c>
      <c r="C65" s="168" t="n">
        <v>160900</v>
      </c>
      <c r="D65" s="168" t="n">
        <v>606918</v>
      </c>
    </row>
    <row r="66" customFormat="false" ht="11.25" hidden="false" customHeight="false" outlineLevel="0" collapsed="false">
      <c r="A66" s="169" t="n">
        <v>37195</v>
      </c>
      <c r="B66" s="168" t="n">
        <v>625364</v>
      </c>
      <c r="C66" s="168" t="n">
        <v>21529</v>
      </c>
      <c r="D66" s="168" t="n">
        <v>625364</v>
      </c>
    </row>
    <row r="67" customFormat="false" ht="11.25" hidden="false" customHeight="false" outlineLevel="0" collapsed="false">
      <c r="A67" s="169" t="n">
        <v>37196</v>
      </c>
      <c r="B67" s="168" t="n">
        <v>407821</v>
      </c>
      <c r="C67" s="168" t="n">
        <v>105873</v>
      </c>
      <c r="D67" s="168" t="n">
        <v>390990</v>
      </c>
    </row>
    <row r="68" customFormat="false" ht="11.25" hidden="false" customHeight="false" outlineLevel="0" collapsed="false">
      <c r="A68" s="169" t="n">
        <v>37197</v>
      </c>
      <c r="B68" s="168" t="n">
        <v>409054</v>
      </c>
      <c r="C68" s="168" t="n">
        <v>49989</v>
      </c>
      <c r="D68" s="168" t="n">
        <v>413583</v>
      </c>
    </row>
    <row r="69" customFormat="false" ht="11.25" hidden="false" customHeight="false" outlineLevel="0" collapsed="false">
      <c r="A69" s="169" t="n">
        <v>37200</v>
      </c>
      <c r="B69" s="168" t="n">
        <v>546870</v>
      </c>
      <c r="C69" s="168" t="n">
        <v>261305</v>
      </c>
      <c r="D69" s="168" t="n">
        <v>740934</v>
      </c>
    </row>
    <row r="70" customFormat="false" ht="11.25" hidden="false" customHeight="false" outlineLevel="0" collapsed="false">
      <c r="A70" s="169" t="n">
        <v>37201</v>
      </c>
      <c r="B70" s="168" t="n">
        <v>618400</v>
      </c>
      <c r="C70" s="168" t="n">
        <v>283409</v>
      </c>
      <c r="D70" s="168" t="n">
        <v>855367</v>
      </c>
    </row>
    <row r="71" customFormat="false" ht="11.25" hidden="false" customHeight="false" outlineLevel="0" collapsed="false">
      <c r="A71" s="169" t="n">
        <v>37202</v>
      </c>
      <c r="B71" s="168" t="n">
        <v>559293</v>
      </c>
      <c r="C71" s="168" t="n">
        <v>241141</v>
      </c>
      <c r="D71" s="168" t="n">
        <v>747592</v>
      </c>
    </row>
    <row r="72" customFormat="false" ht="11.25" hidden="false" customHeight="false" outlineLevel="0" collapsed="false">
      <c r="A72" s="169" t="n">
        <v>37203</v>
      </c>
      <c r="B72" s="168" t="n">
        <v>566614</v>
      </c>
      <c r="C72" s="168" t="n">
        <v>248951</v>
      </c>
      <c r="D72" s="168" t="n">
        <v>759008</v>
      </c>
    </row>
    <row r="73" customFormat="false" ht="11.25" hidden="false" customHeight="false" outlineLevel="0" collapsed="false">
      <c r="A73" s="169" t="n">
        <v>37204</v>
      </c>
      <c r="B73" s="168" t="n">
        <v>582274</v>
      </c>
      <c r="C73" s="168" t="n">
        <v>112543</v>
      </c>
      <c r="D73" s="168" t="n">
        <v>673397</v>
      </c>
    </row>
    <row r="74" customFormat="false" ht="11.25" hidden="false" customHeight="false" outlineLevel="0" collapsed="false">
      <c r="A74" s="169" t="n">
        <v>37207</v>
      </c>
      <c r="B74" s="168" t="n">
        <v>728022</v>
      </c>
      <c r="C74" s="168" t="n">
        <v>238102</v>
      </c>
      <c r="D74" s="168" t="n">
        <v>953205</v>
      </c>
    </row>
    <row r="75" customFormat="false" ht="11.25" hidden="false" customHeight="false" outlineLevel="0" collapsed="false">
      <c r="A75" s="169" t="n">
        <v>37208</v>
      </c>
      <c r="B75" s="168" t="n">
        <v>618940</v>
      </c>
      <c r="C75" s="168" t="n">
        <v>242383</v>
      </c>
      <c r="D75" s="168" t="n">
        <v>808640</v>
      </c>
    </row>
    <row r="76" customFormat="false" ht="11.25" hidden="false" customHeight="false" outlineLevel="0" collapsed="false">
      <c r="A76" s="169" t="n">
        <v>37209</v>
      </c>
      <c r="B76" s="168" t="n">
        <v>690967</v>
      </c>
      <c r="C76" s="168" t="n">
        <v>371495</v>
      </c>
      <c r="D76" s="168" t="n">
        <v>1019463</v>
      </c>
    </row>
    <row r="77" customFormat="false" ht="11.25" hidden="false" customHeight="false" outlineLevel="0" collapsed="false">
      <c r="A77" s="169" t="n">
        <v>37210</v>
      </c>
      <c r="B77" s="168" t="n">
        <v>728217</v>
      </c>
      <c r="C77" s="168" t="n">
        <v>89160</v>
      </c>
      <c r="D77" s="168" t="n">
        <v>794310</v>
      </c>
    </row>
    <row r="78" customFormat="false" ht="11.25" hidden="false" customHeight="false" outlineLevel="0" collapsed="false">
      <c r="A78" s="169" t="n">
        <v>37211</v>
      </c>
      <c r="B78" s="168" t="n">
        <v>629777</v>
      </c>
      <c r="C78" s="168" t="n">
        <v>91761</v>
      </c>
      <c r="D78" s="168" t="n">
        <v>683206</v>
      </c>
    </row>
    <row r="79" customFormat="false" ht="11.25" hidden="false" customHeight="false" outlineLevel="0" collapsed="false">
      <c r="A79" s="169" t="n">
        <v>37214</v>
      </c>
      <c r="B79" s="168" t="n">
        <v>450432</v>
      </c>
      <c r="C79" s="168" t="n">
        <v>73633</v>
      </c>
      <c r="D79" s="168" t="n">
        <v>463600</v>
      </c>
    </row>
    <row r="80" customFormat="false" ht="11.25" hidden="false" customHeight="false" outlineLevel="0" collapsed="false">
      <c r="A80" s="169" t="n">
        <v>37215</v>
      </c>
      <c r="B80" s="168" t="n">
        <v>516967</v>
      </c>
      <c r="C80" s="168" t="n">
        <v>207174</v>
      </c>
      <c r="D80" s="168" t="n">
        <v>648405</v>
      </c>
    </row>
    <row r="81" customFormat="false" ht="11.25" hidden="false" customHeight="false" outlineLevel="0" collapsed="false">
      <c r="A81" s="169" t="n">
        <v>37216</v>
      </c>
      <c r="B81" s="168" t="n">
        <v>681358</v>
      </c>
      <c r="C81" s="168" t="n">
        <v>73108</v>
      </c>
      <c r="D81" s="168" t="n">
        <v>731807</v>
      </c>
    </row>
    <row r="82" customFormat="false" ht="11.25" hidden="false" customHeight="false" outlineLevel="0" collapsed="false">
      <c r="A82" s="169" t="n">
        <v>37221</v>
      </c>
      <c r="B82" s="168" t="n">
        <v>729554</v>
      </c>
      <c r="C82" s="168" t="n">
        <v>0</v>
      </c>
      <c r="D82" s="168" t="n">
        <v>729554</v>
      </c>
    </row>
    <row r="83" customFormat="false" ht="11.25" hidden="false" customHeight="false" outlineLevel="0" collapsed="false">
      <c r="B83" s="168"/>
      <c r="C83" s="168"/>
      <c r="D83" s="168"/>
    </row>
    <row r="84" customFormat="false" ht="11.25" hidden="false" customHeight="false" outlineLevel="0" collapsed="false">
      <c r="B84" s="168"/>
      <c r="C84" s="168"/>
      <c r="D84" s="168"/>
    </row>
    <row r="85" customFormat="false" ht="11.25" hidden="false" customHeight="false" outlineLevel="0" collapsed="false">
      <c r="B85" s="168"/>
      <c r="C85" s="168"/>
      <c r="D85" s="168"/>
    </row>
    <row r="86" customFormat="false" ht="11.25" hidden="false" customHeight="false" outlineLevel="0" collapsed="false">
      <c r="B86" s="168"/>
      <c r="C86" s="168"/>
      <c r="D86" s="168"/>
    </row>
    <row r="87" customFormat="false" ht="11.25" hidden="false" customHeight="false" outlineLevel="0" collapsed="false">
      <c r="B87" s="168"/>
      <c r="C87" s="168"/>
      <c r="D87" s="168"/>
    </row>
    <row r="88" customFormat="false" ht="11.25" hidden="false" customHeight="false" outlineLevel="0" collapsed="false">
      <c r="B88" s="168"/>
      <c r="C88" s="168"/>
      <c r="D88" s="168"/>
    </row>
    <row r="89" customFormat="false" ht="11.25" hidden="false" customHeight="false" outlineLevel="0" collapsed="false">
      <c r="B89" s="168"/>
      <c r="C89" s="168"/>
      <c r="D89" s="168"/>
    </row>
    <row r="90" customFormat="false" ht="11.25" hidden="false" customHeight="false" outlineLevel="0" collapsed="false">
      <c r="B90" s="168"/>
      <c r="C90" s="168"/>
      <c r="D90" s="168"/>
    </row>
    <row r="91" customFormat="false" ht="11.25" hidden="false" customHeight="false" outlineLevel="0" collapsed="false">
      <c r="B91" s="168"/>
      <c r="C91" s="168"/>
      <c r="D91" s="168"/>
    </row>
    <row r="92" customFormat="false" ht="11.25" hidden="false" customHeight="false" outlineLevel="0" collapsed="false">
      <c r="B92" s="168"/>
      <c r="C92" s="168"/>
      <c r="D92" s="168"/>
    </row>
    <row r="93" customFormat="false" ht="11.25" hidden="false" customHeight="false" outlineLevel="0" collapsed="false">
      <c r="B93" s="168"/>
      <c r="C93" s="168"/>
      <c r="D93" s="168"/>
    </row>
    <row r="94" customFormat="false" ht="11.25" hidden="false" customHeight="false" outlineLevel="0" collapsed="false">
      <c r="B94" s="168"/>
      <c r="C94" s="168"/>
      <c r="D94" s="168"/>
    </row>
    <row r="95" customFormat="false" ht="11.25" hidden="false" customHeight="false" outlineLevel="0" collapsed="false">
      <c r="B95" s="168"/>
      <c r="C95" s="168"/>
      <c r="D95" s="168"/>
    </row>
    <row r="96" customFormat="false" ht="11.25" hidden="false" customHeight="false" outlineLevel="0" collapsed="false">
      <c r="B96" s="168"/>
      <c r="C96" s="168"/>
      <c r="D96" s="168"/>
    </row>
    <row r="97" customFormat="false" ht="11.25" hidden="false" customHeight="false" outlineLevel="0" collapsed="false">
      <c r="B97" s="168"/>
      <c r="C97" s="168"/>
      <c r="D97" s="168"/>
    </row>
    <row r="98" customFormat="false" ht="11.25" hidden="false" customHeight="false" outlineLevel="0" collapsed="false">
      <c r="B98" s="168"/>
      <c r="C98" s="168"/>
      <c r="D98" s="168"/>
    </row>
    <row r="99" customFormat="false" ht="11.25" hidden="false" customHeight="false" outlineLevel="0" collapsed="false">
      <c r="B99" s="168"/>
      <c r="C99" s="168"/>
      <c r="D99" s="168"/>
    </row>
    <row r="100" customFormat="false" ht="11.25" hidden="false" customHeight="false" outlineLevel="0" collapsed="false">
      <c r="B100" s="168"/>
      <c r="C100" s="168"/>
      <c r="D100" s="168"/>
    </row>
    <row r="101" customFormat="false" ht="11.25" hidden="false" customHeight="false" outlineLevel="0" collapsed="false">
      <c r="B101" s="168"/>
      <c r="C101" s="168"/>
      <c r="D101" s="168"/>
    </row>
    <row r="102" customFormat="false" ht="11.25" hidden="false" customHeight="false" outlineLevel="0" collapsed="false">
      <c r="B102" s="168"/>
      <c r="C102" s="168"/>
      <c r="D102" s="168"/>
    </row>
    <row r="103" customFormat="false" ht="11.25" hidden="false" customHeight="false" outlineLevel="0" collapsed="false">
      <c r="B103" s="168"/>
      <c r="C103" s="168"/>
      <c r="D103" s="168"/>
    </row>
    <row r="104" customFormat="false" ht="11.25" hidden="false" customHeight="false" outlineLevel="0" collapsed="false">
      <c r="B104" s="168"/>
      <c r="C104" s="168"/>
      <c r="D104" s="168"/>
    </row>
    <row r="105" customFormat="false" ht="11.25" hidden="false" customHeight="false" outlineLevel="0" collapsed="false">
      <c r="B105" s="168"/>
      <c r="C105" s="168"/>
      <c r="D105" s="168"/>
    </row>
    <row r="106" customFormat="false" ht="11.25" hidden="false" customHeight="false" outlineLevel="0" collapsed="false">
      <c r="B106" s="168"/>
      <c r="C106" s="168"/>
      <c r="D106" s="168"/>
    </row>
    <row r="107" customFormat="false" ht="11.25" hidden="false" customHeight="false" outlineLevel="0" collapsed="false">
      <c r="B107" s="168"/>
      <c r="C107" s="168"/>
      <c r="D107" s="168"/>
    </row>
    <row r="108" customFormat="false" ht="11.25" hidden="false" customHeight="false" outlineLevel="0" collapsed="false">
      <c r="B108" s="168"/>
      <c r="C108" s="168"/>
      <c r="D108" s="168"/>
    </row>
    <row r="109" customFormat="false" ht="11.25" hidden="false" customHeight="false" outlineLevel="0" collapsed="false">
      <c r="B109" s="168"/>
      <c r="C109" s="168"/>
      <c r="D109" s="168"/>
    </row>
    <row r="110" customFormat="false" ht="11.25" hidden="false" customHeight="false" outlineLevel="0" collapsed="false">
      <c r="B110" s="168"/>
      <c r="C110" s="168"/>
      <c r="D110" s="168"/>
    </row>
    <row r="111" customFormat="false" ht="11.25" hidden="false" customHeight="false" outlineLevel="0" collapsed="false">
      <c r="B111" s="168"/>
      <c r="C111" s="168"/>
      <c r="D111" s="168"/>
    </row>
    <row r="112" customFormat="false" ht="11.25" hidden="false" customHeight="false" outlineLevel="0" collapsed="false">
      <c r="B112" s="168"/>
      <c r="C112" s="168"/>
      <c r="D112" s="168"/>
    </row>
    <row r="113" customFormat="false" ht="11.25" hidden="false" customHeight="false" outlineLevel="0" collapsed="false">
      <c r="B113" s="168"/>
      <c r="C113" s="168"/>
      <c r="D113" s="168"/>
    </row>
    <row r="114" customFormat="false" ht="11.25" hidden="false" customHeight="false" outlineLevel="0" collapsed="false">
      <c r="B114" s="168"/>
      <c r="C114" s="168"/>
      <c r="D114" s="168"/>
    </row>
    <row r="115" customFormat="false" ht="11.25" hidden="false" customHeight="false" outlineLevel="0" collapsed="false">
      <c r="B115" s="168"/>
      <c r="C115" s="168"/>
      <c r="D115" s="168"/>
    </row>
    <row r="116" customFormat="false" ht="11.25" hidden="false" customHeight="false" outlineLevel="0" collapsed="false">
      <c r="B116" s="168"/>
      <c r="C116" s="168"/>
      <c r="D116" s="168"/>
    </row>
    <row r="117" customFormat="false" ht="11.25" hidden="false" customHeight="false" outlineLevel="0" collapsed="false">
      <c r="B117" s="168"/>
      <c r="C117" s="168"/>
      <c r="D117" s="168"/>
    </row>
    <row r="118" customFormat="false" ht="11.25" hidden="false" customHeight="false" outlineLevel="0" collapsed="false">
      <c r="B118" s="168"/>
      <c r="C118" s="168"/>
      <c r="D118" s="168"/>
    </row>
    <row r="119" customFormat="false" ht="11.25" hidden="false" customHeight="false" outlineLevel="0" collapsed="false">
      <c r="B119" s="168"/>
      <c r="C119" s="168"/>
      <c r="D119" s="168"/>
    </row>
    <row r="120" customFormat="false" ht="11.25" hidden="false" customHeight="false" outlineLevel="0" collapsed="false">
      <c r="B120" s="168"/>
      <c r="C120" s="168"/>
      <c r="D120" s="168"/>
    </row>
    <row r="121" customFormat="false" ht="11.25" hidden="false" customHeight="false" outlineLevel="0" collapsed="false">
      <c r="B121" s="168"/>
      <c r="C121" s="168"/>
      <c r="D121" s="168"/>
    </row>
    <row r="122" customFormat="false" ht="11.25" hidden="false" customHeight="false" outlineLevel="0" collapsed="false">
      <c r="B122" s="168"/>
      <c r="C122" s="168"/>
      <c r="D122" s="168"/>
    </row>
    <row r="123" customFormat="false" ht="11.25" hidden="false" customHeight="false" outlineLevel="0" collapsed="false">
      <c r="B123" s="168"/>
      <c r="C123" s="168"/>
      <c r="D123" s="168"/>
    </row>
    <row r="124" customFormat="false" ht="11.25" hidden="false" customHeight="false" outlineLevel="0" collapsed="false">
      <c r="B124" s="168"/>
      <c r="C124" s="168"/>
      <c r="D124" s="168"/>
    </row>
    <row r="125" customFormat="false" ht="11.25" hidden="false" customHeight="false" outlineLevel="0" collapsed="false">
      <c r="B125" s="168"/>
      <c r="C125" s="168"/>
      <c r="D125" s="168"/>
    </row>
    <row r="126" customFormat="false" ht="11.25" hidden="false" customHeight="false" outlineLevel="0" collapsed="false">
      <c r="B126" s="168"/>
      <c r="C126" s="168"/>
      <c r="D126" s="168"/>
    </row>
    <row r="127" customFormat="false" ht="11.25" hidden="false" customHeight="false" outlineLevel="0" collapsed="false">
      <c r="B127" s="168"/>
      <c r="C127" s="168"/>
      <c r="D127" s="168"/>
    </row>
    <row r="128" customFormat="false" ht="11.25" hidden="false" customHeight="false" outlineLevel="0" collapsed="false">
      <c r="B128" s="168"/>
      <c r="C128" s="168"/>
      <c r="D128" s="168"/>
    </row>
    <row r="129" customFormat="false" ht="11.25" hidden="false" customHeight="false" outlineLevel="0" collapsed="false">
      <c r="B129" s="168"/>
      <c r="C129" s="168"/>
      <c r="D129" s="168"/>
    </row>
    <row r="130" customFormat="false" ht="11.25" hidden="false" customHeight="false" outlineLevel="0" collapsed="false">
      <c r="B130" s="168"/>
      <c r="C130" s="168"/>
      <c r="D130" s="168"/>
    </row>
    <row r="131" customFormat="false" ht="11.25" hidden="false" customHeight="false" outlineLevel="0" collapsed="false">
      <c r="B131" s="168"/>
      <c r="C131" s="168"/>
      <c r="D131" s="168"/>
    </row>
    <row r="132" customFormat="false" ht="11.25" hidden="false" customHeight="false" outlineLevel="0" collapsed="false">
      <c r="B132" s="168"/>
      <c r="C132" s="168"/>
      <c r="D132" s="168"/>
    </row>
    <row r="133" customFormat="false" ht="11.25" hidden="false" customHeight="false" outlineLevel="0" collapsed="false">
      <c r="B133" s="168"/>
      <c r="C133" s="168"/>
      <c r="D133" s="168"/>
    </row>
    <row r="134" customFormat="false" ht="11.25" hidden="false" customHeight="false" outlineLevel="0" collapsed="false">
      <c r="B134" s="168"/>
      <c r="C134" s="168"/>
      <c r="D134" s="168"/>
    </row>
    <row r="135" customFormat="false" ht="11.25" hidden="false" customHeight="false" outlineLevel="0" collapsed="false">
      <c r="B135" s="168"/>
      <c r="C135" s="168"/>
      <c r="D135" s="168"/>
    </row>
    <row r="136" customFormat="false" ht="11.25" hidden="false" customHeight="false" outlineLevel="0" collapsed="false">
      <c r="B136" s="168"/>
      <c r="C136" s="168"/>
      <c r="D136" s="168"/>
    </row>
    <row r="137" customFormat="false" ht="11.25" hidden="false" customHeight="false" outlineLevel="0" collapsed="false">
      <c r="B137" s="168"/>
      <c r="C137" s="168"/>
      <c r="D137" s="168"/>
    </row>
    <row r="138" customFormat="false" ht="11.25" hidden="false" customHeight="false" outlineLevel="0" collapsed="false">
      <c r="B138" s="168"/>
      <c r="C138" s="168"/>
      <c r="D138" s="168"/>
    </row>
    <row r="139" customFormat="false" ht="11.25" hidden="false" customHeight="false" outlineLevel="0" collapsed="false">
      <c r="B139" s="168"/>
      <c r="C139" s="168"/>
      <c r="D139" s="168"/>
    </row>
    <row r="140" customFormat="false" ht="11.25" hidden="false" customHeight="false" outlineLevel="0" collapsed="false">
      <c r="B140" s="168"/>
      <c r="C140" s="168"/>
      <c r="D140" s="168"/>
    </row>
    <row r="141" customFormat="false" ht="11.25" hidden="false" customHeight="false" outlineLevel="0" collapsed="false">
      <c r="B141" s="168"/>
      <c r="C141" s="168"/>
      <c r="D141" s="168"/>
    </row>
    <row r="142" customFormat="false" ht="11.25" hidden="false" customHeight="false" outlineLevel="0" collapsed="false">
      <c r="B142" s="168"/>
      <c r="C142" s="168"/>
      <c r="D142" s="168"/>
    </row>
    <row r="143" customFormat="false" ht="11.25" hidden="false" customHeight="false" outlineLevel="0" collapsed="false">
      <c r="B143" s="168"/>
      <c r="C143" s="168"/>
      <c r="D143" s="168"/>
    </row>
    <row r="144" customFormat="false" ht="11.25" hidden="false" customHeight="false" outlineLevel="0" collapsed="false">
      <c r="B144" s="168"/>
      <c r="C144" s="168"/>
      <c r="D144" s="168"/>
    </row>
    <row r="145" customFormat="false" ht="11.25" hidden="false" customHeight="false" outlineLevel="0" collapsed="false">
      <c r="B145" s="168"/>
      <c r="C145" s="168"/>
      <c r="D145" s="168"/>
    </row>
    <row r="146" customFormat="false" ht="11.25" hidden="false" customHeight="false" outlineLevel="0" collapsed="false">
      <c r="B146" s="168"/>
      <c r="C146" s="168"/>
      <c r="D146" s="168"/>
    </row>
    <row r="147" customFormat="false" ht="11.25" hidden="false" customHeight="false" outlineLevel="0" collapsed="false">
      <c r="B147" s="168"/>
      <c r="C147" s="168"/>
      <c r="D147" s="168"/>
    </row>
    <row r="148" customFormat="false" ht="11.25" hidden="false" customHeight="false" outlineLevel="0" collapsed="false">
      <c r="B148" s="168"/>
      <c r="C148" s="168"/>
      <c r="D148" s="168"/>
    </row>
    <row r="149" customFormat="false" ht="11.25" hidden="false" customHeight="false" outlineLevel="0" collapsed="false">
      <c r="B149" s="168"/>
      <c r="C149" s="168"/>
      <c r="D149" s="168"/>
    </row>
    <row r="150" customFormat="false" ht="11.25" hidden="false" customHeight="false" outlineLevel="0" collapsed="false">
      <c r="B150" s="168"/>
      <c r="C150" s="168"/>
      <c r="D150" s="168"/>
    </row>
    <row r="151" customFormat="false" ht="11.25" hidden="false" customHeight="false" outlineLevel="0" collapsed="false">
      <c r="B151" s="168"/>
      <c r="C151" s="168"/>
      <c r="D151" s="168"/>
    </row>
    <row r="152" customFormat="false" ht="11.25" hidden="false" customHeight="false" outlineLevel="0" collapsed="false">
      <c r="B152" s="168"/>
      <c r="C152" s="168"/>
      <c r="D152" s="168"/>
    </row>
    <row r="153" customFormat="false" ht="11.25" hidden="false" customHeight="false" outlineLevel="0" collapsed="false">
      <c r="B153" s="168"/>
      <c r="C153" s="168"/>
      <c r="D153" s="168"/>
    </row>
    <row r="154" customFormat="false" ht="11.25" hidden="false" customHeight="false" outlineLevel="0" collapsed="false">
      <c r="B154" s="168"/>
      <c r="C154" s="168"/>
      <c r="D154" s="168"/>
    </row>
    <row r="155" customFormat="false" ht="11.25" hidden="false" customHeight="false" outlineLevel="0" collapsed="false">
      <c r="B155" s="168"/>
      <c r="C155" s="168"/>
      <c r="D155" s="168"/>
    </row>
    <row r="156" customFormat="false" ht="11.25" hidden="false" customHeight="false" outlineLevel="0" collapsed="false">
      <c r="B156" s="168"/>
      <c r="C156" s="168"/>
      <c r="D156" s="168"/>
    </row>
    <row r="157" customFormat="false" ht="11.25" hidden="false" customHeight="false" outlineLevel="0" collapsed="false">
      <c r="B157" s="168"/>
      <c r="C157" s="168"/>
      <c r="D157" s="168"/>
    </row>
    <row r="158" customFormat="false" ht="11.25" hidden="false" customHeight="false" outlineLevel="0" collapsed="false">
      <c r="B158" s="168"/>
      <c r="C158" s="168"/>
      <c r="D158" s="168"/>
    </row>
    <row r="159" customFormat="false" ht="11.25" hidden="false" customHeight="false" outlineLevel="0" collapsed="false">
      <c r="B159" s="168"/>
      <c r="C159" s="168"/>
      <c r="D159" s="168"/>
    </row>
    <row r="160" customFormat="false" ht="11.25" hidden="false" customHeight="false" outlineLevel="0" collapsed="false">
      <c r="B160" s="168"/>
      <c r="C160" s="168"/>
      <c r="D160" s="168"/>
    </row>
    <row r="161" customFormat="false" ht="11.25" hidden="false" customHeight="false" outlineLevel="0" collapsed="false">
      <c r="B161" s="168"/>
      <c r="C161" s="168"/>
      <c r="D161" s="168"/>
    </row>
    <row r="162" customFormat="false" ht="11.25" hidden="false" customHeight="false" outlineLevel="0" collapsed="false">
      <c r="B162" s="168"/>
      <c r="C162" s="168"/>
      <c r="D162" s="168"/>
    </row>
    <row r="163" customFormat="false" ht="11.25" hidden="false" customHeight="false" outlineLevel="0" collapsed="false">
      <c r="B163" s="168"/>
      <c r="C163" s="168"/>
      <c r="D163" s="168"/>
    </row>
    <row r="164" customFormat="false" ht="11.25" hidden="false" customHeight="false" outlineLevel="0" collapsed="false">
      <c r="B164" s="168"/>
      <c r="C164" s="168"/>
      <c r="D164" s="168"/>
    </row>
    <row r="165" customFormat="false" ht="11.25" hidden="false" customHeight="false" outlineLevel="0" collapsed="false">
      <c r="B165" s="168"/>
      <c r="C165" s="168"/>
      <c r="D165" s="168"/>
    </row>
    <row r="166" customFormat="false" ht="11.25" hidden="false" customHeight="false" outlineLevel="0" collapsed="false">
      <c r="B166" s="168"/>
      <c r="C166" s="168"/>
      <c r="D166" s="168"/>
    </row>
    <row r="167" customFormat="false" ht="11.25" hidden="false" customHeight="false" outlineLevel="0" collapsed="false">
      <c r="B167" s="168"/>
      <c r="C167" s="168"/>
      <c r="D167" s="168"/>
    </row>
    <row r="168" customFormat="false" ht="11.25" hidden="false" customHeight="false" outlineLevel="0" collapsed="false">
      <c r="B168" s="168"/>
      <c r="C168" s="168"/>
      <c r="D168" s="168"/>
    </row>
    <row r="169" customFormat="false" ht="11.25" hidden="false" customHeight="false" outlineLevel="0" collapsed="false">
      <c r="B169" s="168"/>
      <c r="C169" s="168"/>
      <c r="D169" s="168"/>
    </row>
    <row r="170" customFormat="false" ht="11.25" hidden="false" customHeight="false" outlineLevel="0" collapsed="false">
      <c r="B170" s="168"/>
      <c r="C170" s="168"/>
      <c r="D170" s="168"/>
    </row>
    <row r="171" customFormat="false" ht="11.25" hidden="false" customHeight="false" outlineLevel="0" collapsed="false">
      <c r="B171" s="168"/>
      <c r="C171" s="168"/>
      <c r="D171" s="168"/>
    </row>
    <row r="172" customFormat="false" ht="11.25" hidden="false" customHeight="false" outlineLevel="0" collapsed="false">
      <c r="B172" s="168"/>
      <c r="C172" s="168"/>
      <c r="D172" s="168"/>
    </row>
    <row r="173" customFormat="false" ht="11.25" hidden="false" customHeight="false" outlineLevel="0" collapsed="false">
      <c r="B173" s="168"/>
      <c r="C173" s="168"/>
      <c r="D173" s="168"/>
    </row>
    <row r="174" customFormat="false" ht="11.25" hidden="false" customHeight="false" outlineLevel="0" collapsed="false">
      <c r="B174" s="168"/>
      <c r="C174" s="168"/>
      <c r="D174" s="168"/>
    </row>
    <row r="175" customFormat="false" ht="11.25" hidden="false" customHeight="false" outlineLevel="0" collapsed="false">
      <c r="B175" s="168"/>
      <c r="C175" s="168"/>
      <c r="D175" s="168"/>
    </row>
    <row r="176" customFormat="false" ht="11.25" hidden="false" customHeight="false" outlineLevel="0" collapsed="false">
      <c r="B176" s="168"/>
      <c r="C176" s="168"/>
      <c r="D176" s="168"/>
    </row>
    <row r="177" customFormat="false" ht="11.25" hidden="false" customHeight="false" outlineLevel="0" collapsed="false">
      <c r="B177" s="168"/>
      <c r="C177" s="168"/>
      <c r="D177" s="168"/>
    </row>
    <row r="178" customFormat="false" ht="11.25" hidden="false" customHeight="false" outlineLevel="0" collapsed="false">
      <c r="B178" s="168"/>
      <c r="C178" s="168"/>
      <c r="D178" s="168"/>
    </row>
    <row r="179" customFormat="false" ht="11.25" hidden="false" customHeight="false" outlineLevel="0" collapsed="false">
      <c r="B179" s="168"/>
      <c r="C179" s="168"/>
      <c r="D179" s="168"/>
    </row>
    <row r="180" customFormat="false" ht="11.25" hidden="false" customHeight="false" outlineLevel="0" collapsed="false">
      <c r="B180" s="168"/>
      <c r="C180" s="168"/>
      <c r="D180" s="168"/>
    </row>
    <row r="181" customFormat="false" ht="11.25" hidden="false" customHeight="false" outlineLevel="0" collapsed="false">
      <c r="B181" s="168"/>
      <c r="C181" s="168"/>
      <c r="D181" s="168"/>
    </row>
    <row r="182" customFormat="false" ht="11.25" hidden="false" customHeight="false" outlineLevel="0" collapsed="false">
      <c r="B182" s="168"/>
      <c r="C182" s="168"/>
      <c r="D182" s="168"/>
    </row>
    <row r="183" customFormat="false" ht="11.25" hidden="false" customHeight="false" outlineLevel="0" collapsed="false">
      <c r="B183" s="168"/>
      <c r="C183" s="168"/>
      <c r="D183" s="168"/>
    </row>
    <row r="184" customFormat="false" ht="11.25" hidden="false" customHeight="false" outlineLevel="0" collapsed="false">
      <c r="B184" s="168"/>
      <c r="C184" s="168"/>
      <c r="D184" s="168"/>
    </row>
    <row r="185" customFormat="false" ht="11.25" hidden="false" customHeight="false" outlineLevel="0" collapsed="false">
      <c r="B185" s="168"/>
      <c r="C185" s="168"/>
      <c r="D185" s="168"/>
    </row>
    <row r="186" customFormat="false" ht="11.25" hidden="false" customHeight="false" outlineLevel="0" collapsed="false">
      <c r="B186" s="168"/>
      <c r="C186" s="168"/>
      <c r="D186" s="168"/>
    </row>
    <row r="187" customFormat="false" ht="11.25" hidden="false" customHeight="false" outlineLevel="0" collapsed="false">
      <c r="B187" s="168"/>
      <c r="C187" s="168"/>
      <c r="D187" s="168"/>
    </row>
    <row r="188" customFormat="false" ht="11.25" hidden="false" customHeight="false" outlineLevel="0" collapsed="false">
      <c r="B188" s="168"/>
      <c r="C188" s="168"/>
      <c r="D188" s="168"/>
    </row>
    <row r="189" customFormat="false" ht="11.25" hidden="false" customHeight="false" outlineLevel="0" collapsed="false">
      <c r="B189" s="168"/>
      <c r="C189" s="168"/>
      <c r="D189" s="168"/>
    </row>
    <row r="190" customFormat="false" ht="11.25" hidden="false" customHeight="false" outlineLevel="0" collapsed="false">
      <c r="B190" s="168"/>
      <c r="C190" s="168"/>
      <c r="D190" s="168"/>
    </row>
    <row r="191" customFormat="false" ht="11.25" hidden="false" customHeight="false" outlineLevel="0" collapsed="false">
      <c r="B191" s="168"/>
      <c r="C191" s="168"/>
      <c r="D191" s="168"/>
    </row>
    <row r="192" customFormat="false" ht="11.25" hidden="false" customHeight="false" outlineLevel="0" collapsed="false">
      <c r="B192" s="168"/>
      <c r="C192" s="168"/>
      <c r="D192" s="168"/>
    </row>
    <row r="193" customFormat="false" ht="11.25" hidden="false" customHeight="false" outlineLevel="0" collapsed="false">
      <c r="B193" s="168"/>
      <c r="C193" s="168"/>
      <c r="D193" s="168"/>
    </row>
    <row r="194" customFormat="false" ht="11.25" hidden="false" customHeight="false" outlineLevel="0" collapsed="false">
      <c r="B194" s="168"/>
      <c r="C194" s="168"/>
      <c r="D194" s="168"/>
    </row>
    <row r="195" customFormat="false" ht="11.25" hidden="false" customHeight="false" outlineLevel="0" collapsed="false">
      <c r="B195" s="168"/>
      <c r="C195" s="168"/>
      <c r="D195" s="168"/>
    </row>
    <row r="196" customFormat="false" ht="11.25" hidden="false" customHeight="false" outlineLevel="0" collapsed="false">
      <c r="B196" s="168"/>
      <c r="C196" s="168"/>
      <c r="D196" s="168"/>
    </row>
    <row r="197" customFormat="false" ht="11.25" hidden="false" customHeight="false" outlineLevel="0" collapsed="false">
      <c r="B197" s="168"/>
      <c r="C197" s="168"/>
      <c r="D197" s="168"/>
    </row>
    <row r="198" customFormat="false" ht="11.25" hidden="false" customHeight="false" outlineLevel="0" collapsed="false">
      <c r="B198" s="168"/>
      <c r="C198" s="168"/>
      <c r="D198" s="168"/>
    </row>
    <row r="199" customFormat="false" ht="11.25" hidden="false" customHeight="false" outlineLevel="0" collapsed="false">
      <c r="B199" s="168"/>
      <c r="C199" s="168"/>
      <c r="D199" s="168"/>
    </row>
    <row r="200" customFormat="false" ht="11.25" hidden="false" customHeight="false" outlineLevel="0" collapsed="false">
      <c r="B200" s="168"/>
      <c r="C200" s="168"/>
      <c r="D200" s="168"/>
    </row>
    <row r="201" customFormat="false" ht="11.25" hidden="false" customHeight="false" outlineLevel="0" collapsed="false">
      <c r="B201" s="168"/>
      <c r="C201" s="168"/>
      <c r="D201" s="168"/>
    </row>
    <row r="202" customFormat="false" ht="11.25" hidden="false" customHeight="false" outlineLevel="0" collapsed="false">
      <c r="B202" s="168"/>
      <c r="C202" s="168"/>
      <c r="D202" s="168"/>
    </row>
    <row r="203" customFormat="false" ht="11.25" hidden="false" customHeight="false" outlineLevel="0" collapsed="false">
      <c r="B203" s="168"/>
      <c r="C203" s="168"/>
      <c r="D203" s="168"/>
    </row>
    <row r="204" customFormat="false" ht="11.25" hidden="false" customHeight="false" outlineLevel="0" collapsed="false">
      <c r="B204" s="168"/>
      <c r="C204" s="168"/>
      <c r="D204" s="168"/>
    </row>
    <row r="205" customFormat="false" ht="11.25" hidden="false" customHeight="false" outlineLevel="0" collapsed="false">
      <c r="B205" s="168"/>
      <c r="C205" s="168"/>
      <c r="D205" s="168"/>
    </row>
    <row r="206" customFormat="false" ht="11.25" hidden="false" customHeight="false" outlineLevel="0" collapsed="false">
      <c r="B206" s="168"/>
      <c r="C206" s="168"/>
      <c r="D206" s="168"/>
    </row>
    <row r="207" customFormat="false" ht="11.25" hidden="false" customHeight="false" outlineLevel="0" collapsed="false">
      <c r="B207" s="168"/>
      <c r="C207" s="168"/>
      <c r="D207" s="168"/>
    </row>
    <row r="208" customFormat="false" ht="11.25" hidden="false" customHeight="false" outlineLevel="0" collapsed="false">
      <c r="B208" s="168"/>
      <c r="C208" s="168"/>
      <c r="D208" s="168"/>
    </row>
    <row r="209" customFormat="false" ht="11.25" hidden="false" customHeight="false" outlineLevel="0" collapsed="false">
      <c r="B209" s="168"/>
      <c r="C209" s="168"/>
      <c r="D209" s="168"/>
    </row>
    <row r="210" customFormat="false" ht="11.25" hidden="false" customHeight="false" outlineLevel="0" collapsed="false">
      <c r="B210" s="168"/>
      <c r="C210" s="168"/>
      <c r="D210" s="168"/>
    </row>
    <row r="211" customFormat="false" ht="11.25" hidden="false" customHeight="false" outlineLevel="0" collapsed="false">
      <c r="B211" s="168"/>
      <c r="C211" s="168"/>
      <c r="D211" s="168"/>
    </row>
    <row r="212" customFormat="false" ht="11.25" hidden="false" customHeight="false" outlineLevel="0" collapsed="false">
      <c r="B212" s="168"/>
      <c r="C212" s="168"/>
      <c r="D212" s="168"/>
    </row>
    <row r="213" customFormat="false" ht="11.25" hidden="false" customHeight="false" outlineLevel="0" collapsed="false">
      <c r="B213" s="168"/>
      <c r="C213" s="168"/>
      <c r="D213" s="168"/>
    </row>
    <row r="214" customFormat="false" ht="11.25" hidden="false" customHeight="false" outlineLevel="0" collapsed="false">
      <c r="B214" s="168"/>
      <c r="C214" s="168"/>
      <c r="D214" s="168"/>
    </row>
    <row r="215" customFormat="false" ht="11.25" hidden="false" customHeight="false" outlineLevel="0" collapsed="false">
      <c r="B215" s="168"/>
      <c r="C215" s="168"/>
      <c r="D215" s="168"/>
    </row>
    <row r="216" customFormat="false" ht="11.25" hidden="false" customHeight="false" outlineLevel="0" collapsed="false">
      <c r="B216" s="168"/>
      <c r="C216" s="168"/>
      <c r="D216" s="168"/>
    </row>
    <row r="217" customFormat="false" ht="11.25" hidden="false" customHeight="false" outlineLevel="0" collapsed="false">
      <c r="B217" s="168"/>
      <c r="C217" s="168"/>
      <c r="D217" s="168"/>
    </row>
    <row r="218" customFormat="false" ht="11.25" hidden="false" customHeight="false" outlineLevel="0" collapsed="false">
      <c r="B218" s="168"/>
      <c r="C218" s="168"/>
      <c r="D218" s="168"/>
    </row>
    <row r="219" customFormat="false" ht="11.25" hidden="false" customHeight="false" outlineLevel="0" collapsed="false">
      <c r="B219" s="168"/>
      <c r="C219" s="168"/>
      <c r="D219" s="168"/>
    </row>
    <row r="220" customFormat="false" ht="11.25" hidden="false" customHeight="false" outlineLevel="0" collapsed="false">
      <c r="B220" s="168"/>
      <c r="C220" s="168"/>
      <c r="D220" s="168"/>
    </row>
    <row r="221" customFormat="false" ht="11.25" hidden="false" customHeight="false" outlineLevel="0" collapsed="false">
      <c r="B221" s="168"/>
      <c r="C221" s="168"/>
      <c r="D221" s="168"/>
    </row>
    <row r="222" customFormat="false" ht="11.25" hidden="false" customHeight="false" outlineLevel="0" collapsed="false">
      <c r="B222" s="168"/>
      <c r="C222" s="168"/>
      <c r="D222" s="168"/>
    </row>
    <row r="223" customFormat="false" ht="11.25" hidden="false" customHeight="false" outlineLevel="0" collapsed="false">
      <c r="B223" s="168"/>
      <c r="C223" s="168"/>
      <c r="D223" s="168"/>
    </row>
    <row r="224" customFormat="false" ht="11.25" hidden="false" customHeight="false" outlineLevel="0" collapsed="false">
      <c r="B224" s="168"/>
      <c r="C224" s="168"/>
      <c r="D224" s="168"/>
    </row>
    <row r="225" customFormat="false" ht="11.25" hidden="false" customHeight="false" outlineLevel="0" collapsed="false">
      <c r="B225" s="168"/>
      <c r="C225" s="168"/>
      <c r="D225" s="168"/>
    </row>
    <row r="226" customFormat="false" ht="11.25" hidden="false" customHeight="false" outlineLevel="0" collapsed="false">
      <c r="B226" s="168"/>
      <c r="C226" s="168"/>
      <c r="D226" s="168"/>
    </row>
    <row r="227" customFormat="false" ht="11.25" hidden="false" customHeight="false" outlineLevel="0" collapsed="false">
      <c r="B227" s="168"/>
      <c r="C227" s="168"/>
      <c r="D227" s="168"/>
    </row>
    <row r="228" customFormat="false" ht="11.25" hidden="false" customHeight="false" outlineLevel="0" collapsed="false">
      <c r="B228" s="168"/>
      <c r="C228" s="168"/>
      <c r="D228" s="168"/>
    </row>
    <row r="229" customFormat="false" ht="11.25" hidden="false" customHeight="false" outlineLevel="0" collapsed="false">
      <c r="B229" s="168"/>
      <c r="C229" s="168"/>
      <c r="D229" s="168"/>
    </row>
    <row r="230" customFormat="false" ht="11.25" hidden="false" customHeight="false" outlineLevel="0" collapsed="false">
      <c r="B230" s="168"/>
      <c r="C230" s="168"/>
      <c r="D230" s="168"/>
    </row>
    <row r="231" customFormat="false" ht="11.25" hidden="false" customHeight="false" outlineLevel="0" collapsed="false">
      <c r="B231" s="168"/>
      <c r="C231" s="168"/>
      <c r="D231" s="168"/>
    </row>
    <row r="232" customFormat="false" ht="11.25" hidden="false" customHeight="false" outlineLevel="0" collapsed="false">
      <c r="B232" s="168"/>
      <c r="C232" s="168"/>
      <c r="D232" s="168"/>
    </row>
    <row r="233" customFormat="false" ht="11.25" hidden="false" customHeight="false" outlineLevel="0" collapsed="false">
      <c r="B233" s="168"/>
      <c r="C233" s="168"/>
      <c r="D233" s="168"/>
    </row>
    <row r="234" customFormat="false" ht="11.25" hidden="false" customHeight="false" outlineLevel="0" collapsed="false">
      <c r="B234" s="168"/>
      <c r="C234" s="168"/>
      <c r="D234" s="168"/>
    </row>
    <row r="235" customFormat="false" ht="11.25" hidden="false" customHeight="false" outlineLevel="0" collapsed="false">
      <c r="B235" s="168"/>
      <c r="C235" s="168"/>
      <c r="D235" s="168"/>
    </row>
    <row r="236" customFormat="false" ht="11.25" hidden="false" customHeight="false" outlineLevel="0" collapsed="false">
      <c r="B236" s="168"/>
      <c r="C236" s="168"/>
      <c r="D236" s="168"/>
    </row>
    <row r="237" customFormat="false" ht="11.25" hidden="false" customHeight="false" outlineLevel="0" collapsed="false">
      <c r="B237" s="168"/>
      <c r="C237" s="168"/>
      <c r="D237" s="168"/>
    </row>
    <row r="238" customFormat="false" ht="11.25" hidden="false" customHeight="false" outlineLevel="0" collapsed="false">
      <c r="B238" s="168"/>
      <c r="C238" s="168"/>
      <c r="D238" s="168"/>
    </row>
    <row r="239" customFormat="false" ht="11.25" hidden="false" customHeight="false" outlineLevel="0" collapsed="false">
      <c r="B239" s="168"/>
      <c r="C239" s="168"/>
      <c r="D239" s="168"/>
    </row>
    <row r="240" customFormat="false" ht="11.25" hidden="false" customHeight="false" outlineLevel="0" collapsed="false">
      <c r="B240" s="168"/>
      <c r="C240" s="168"/>
      <c r="D240" s="168"/>
    </row>
    <row r="241" customFormat="false" ht="11.25" hidden="false" customHeight="false" outlineLevel="0" collapsed="false">
      <c r="B241" s="168"/>
      <c r="C241" s="168"/>
      <c r="D241" s="168"/>
    </row>
    <row r="242" customFormat="false" ht="11.25" hidden="false" customHeight="false" outlineLevel="0" collapsed="false">
      <c r="B242" s="168"/>
      <c r="C242" s="168"/>
      <c r="D242" s="168"/>
    </row>
    <row r="243" customFormat="false" ht="11.25" hidden="false" customHeight="false" outlineLevel="0" collapsed="false">
      <c r="B243" s="168"/>
      <c r="C243" s="168"/>
      <c r="D243" s="168"/>
    </row>
    <row r="244" customFormat="false" ht="11.25" hidden="false" customHeight="false" outlineLevel="0" collapsed="false">
      <c r="B244" s="168"/>
      <c r="C244" s="168"/>
      <c r="D244" s="168"/>
    </row>
    <row r="245" customFormat="false" ht="11.25" hidden="false" customHeight="false" outlineLevel="0" collapsed="false">
      <c r="B245" s="168"/>
      <c r="C245" s="168"/>
      <c r="D245" s="168"/>
    </row>
    <row r="246" customFormat="false" ht="11.25" hidden="false" customHeight="false" outlineLevel="0" collapsed="false">
      <c r="B246" s="168"/>
      <c r="C246" s="168"/>
      <c r="D246" s="168"/>
    </row>
    <row r="247" customFormat="false" ht="11.25" hidden="false" customHeight="false" outlineLevel="0" collapsed="false">
      <c r="B247" s="168"/>
      <c r="C247" s="168"/>
      <c r="D247" s="168"/>
    </row>
    <row r="248" customFormat="false" ht="11.25" hidden="false" customHeight="false" outlineLevel="0" collapsed="false">
      <c r="B248" s="168"/>
      <c r="C248" s="168"/>
      <c r="D248" s="168"/>
    </row>
    <row r="249" customFormat="false" ht="11.25" hidden="false" customHeight="false" outlineLevel="0" collapsed="false">
      <c r="B249" s="168"/>
      <c r="C249" s="168"/>
      <c r="D249" s="168"/>
    </row>
    <row r="250" customFormat="false" ht="11.25" hidden="false" customHeight="false" outlineLevel="0" collapsed="false">
      <c r="B250" s="168"/>
      <c r="C250" s="168"/>
      <c r="D250" s="168"/>
    </row>
    <row r="251" customFormat="false" ht="11.25" hidden="false" customHeight="false" outlineLevel="0" collapsed="false">
      <c r="B251" s="168"/>
      <c r="C251" s="168"/>
      <c r="D251" s="168"/>
    </row>
    <row r="252" customFormat="false" ht="11.25" hidden="false" customHeight="false" outlineLevel="0" collapsed="false">
      <c r="B252" s="168"/>
      <c r="C252" s="168"/>
      <c r="D252" s="168"/>
    </row>
    <row r="253" customFormat="false" ht="11.25" hidden="false" customHeight="false" outlineLevel="0" collapsed="false">
      <c r="B253" s="168"/>
      <c r="C253" s="168"/>
      <c r="D253" s="168"/>
    </row>
    <row r="254" customFormat="false" ht="11.25" hidden="false" customHeight="false" outlineLevel="0" collapsed="false">
      <c r="B254" s="168"/>
      <c r="C254" s="168"/>
      <c r="D254" s="168"/>
    </row>
    <row r="255" customFormat="false" ht="11.25" hidden="false" customHeight="false" outlineLevel="0" collapsed="false">
      <c r="B255" s="168"/>
      <c r="C255" s="168"/>
      <c r="D255" s="168"/>
    </row>
    <row r="256" customFormat="false" ht="11.25" hidden="false" customHeight="false" outlineLevel="0" collapsed="false">
      <c r="B256" s="168"/>
      <c r="C256" s="168"/>
      <c r="D256" s="168"/>
    </row>
    <row r="257" customFormat="false" ht="11.25" hidden="false" customHeight="false" outlineLevel="0" collapsed="false">
      <c r="B257" s="168"/>
      <c r="C257" s="168"/>
      <c r="D257" s="168"/>
    </row>
    <row r="258" customFormat="false" ht="11.25" hidden="false" customHeight="false" outlineLevel="0" collapsed="false">
      <c r="B258" s="168"/>
      <c r="C258" s="168"/>
      <c r="D258" s="168"/>
    </row>
    <row r="259" customFormat="false" ht="11.25" hidden="false" customHeight="false" outlineLevel="0" collapsed="false">
      <c r="B259" s="168"/>
      <c r="C259" s="168"/>
      <c r="D259" s="168"/>
    </row>
    <row r="260" customFormat="false" ht="11.25" hidden="false" customHeight="false" outlineLevel="0" collapsed="false">
      <c r="B260" s="168"/>
      <c r="C260" s="168"/>
      <c r="D260" s="168"/>
    </row>
    <row r="261" customFormat="false" ht="11.25" hidden="false" customHeight="false" outlineLevel="0" collapsed="false">
      <c r="B261" s="168"/>
      <c r="C261" s="168"/>
      <c r="D261" s="168"/>
    </row>
    <row r="262" customFormat="false" ht="11.25" hidden="false" customHeight="false" outlineLevel="0" collapsed="false">
      <c r="B262" s="168"/>
      <c r="C262" s="168"/>
      <c r="D262" s="168"/>
    </row>
    <row r="263" customFormat="false" ht="11.25" hidden="false" customHeight="false" outlineLevel="0" collapsed="false">
      <c r="B263" s="168"/>
      <c r="C263" s="168"/>
      <c r="D263" s="168"/>
    </row>
    <row r="264" customFormat="false" ht="11.25" hidden="false" customHeight="false" outlineLevel="0" collapsed="false">
      <c r="B264" s="168"/>
      <c r="C264" s="168"/>
      <c r="D264" s="168"/>
    </row>
    <row r="265" customFormat="false" ht="11.25" hidden="false" customHeight="false" outlineLevel="0" collapsed="false">
      <c r="B265" s="168"/>
      <c r="C265" s="168"/>
      <c r="D265" s="168"/>
    </row>
    <row r="266" customFormat="false" ht="11.25" hidden="false" customHeight="false" outlineLevel="0" collapsed="false">
      <c r="B266" s="168"/>
      <c r="C266" s="168"/>
      <c r="D266" s="168"/>
    </row>
    <row r="267" customFormat="false" ht="11.25" hidden="false" customHeight="false" outlineLevel="0" collapsed="false">
      <c r="B267" s="168"/>
      <c r="C267" s="168"/>
      <c r="D267" s="168"/>
    </row>
    <row r="268" customFormat="false" ht="11.25" hidden="false" customHeight="false" outlineLevel="0" collapsed="false">
      <c r="B268" s="168"/>
      <c r="C268" s="168"/>
      <c r="D268" s="168"/>
    </row>
    <row r="269" customFormat="false" ht="11.25" hidden="false" customHeight="false" outlineLevel="0" collapsed="false">
      <c r="B269" s="168"/>
      <c r="C269" s="168"/>
      <c r="D269" s="168"/>
    </row>
    <row r="270" customFormat="false" ht="11.25" hidden="false" customHeight="false" outlineLevel="0" collapsed="false">
      <c r="B270" s="168"/>
      <c r="C270" s="168"/>
      <c r="D270" s="168"/>
    </row>
    <row r="271" customFormat="false" ht="11.25" hidden="false" customHeight="false" outlineLevel="0" collapsed="false">
      <c r="B271" s="168"/>
      <c r="C271" s="168"/>
      <c r="D271" s="168"/>
    </row>
    <row r="272" customFormat="false" ht="11.25" hidden="false" customHeight="false" outlineLevel="0" collapsed="false">
      <c r="B272" s="168"/>
      <c r="C272" s="168"/>
      <c r="D272" s="168"/>
    </row>
    <row r="273" customFormat="false" ht="11.25" hidden="false" customHeight="false" outlineLevel="0" collapsed="false">
      <c r="B273" s="168"/>
      <c r="C273" s="168"/>
      <c r="D273" s="168"/>
    </row>
    <row r="274" customFormat="false" ht="11.25" hidden="false" customHeight="false" outlineLevel="0" collapsed="false">
      <c r="B274" s="168"/>
      <c r="C274" s="168"/>
      <c r="D274" s="168"/>
    </row>
    <row r="275" customFormat="false" ht="11.25" hidden="false" customHeight="false" outlineLevel="0" collapsed="false">
      <c r="B275" s="168"/>
      <c r="C275" s="168"/>
      <c r="D275" s="168"/>
    </row>
    <row r="276" customFormat="false" ht="11.25" hidden="false" customHeight="false" outlineLevel="0" collapsed="false">
      <c r="B276" s="168"/>
      <c r="C276" s="168"/>
      <c r="D276" s="168"/>
    </row>
    <row r="277" customFormat="false" ht="11.25" hidden="false" customHeight="false" outlineLevel="0" collapsed="false">
      <c r="B277" s="168"/>
      <c r="C277" s="168"/>
      <c r="D277" s="168"/>
    </row>
    <row r="278" customFormat="false" ht="11.25" hidden="false" customHeight="false" outlineLevel="0" collapsed="false">
      <c r="B278" s="168"/>
      <c r="C278" s="168"/>
      <c r="D278" s="168"/>
    </row>
    <row r="279" customFormat="false" ht="11.25" hidden="false" customHeight="false" outlineLevel="0" collapsed="false">
      <c r="B279" s="168"/>
      <c r="C279" s="168"/>
      <c r="D279" s="168"/>
    </row>
    <row r="280" customFormat="false" ht="11.25" hidden="false" customHeight="false" outlineLevel="0" collapsed="false">
      <c r="B280" s="168"/>
      <c r="C280" s="168"/>
      <c r="D280" s="168"/>
    </row>
    <row r="281" customFormat="false" ht="11.25" hidden="false" customHeight="false" outlineLevel="0" collapsed="false">
      <c r="B281" s="168"/>
      <c r="C281" s="168"/>
      <c r="D281" s="168"/>
    </row>
    <row r="282" customFormat="false" ht="11.25" hidden="false" customHeight="false" outlineLevel="0" collapsed="false">
      <c r="B282" s="168"/>
      <c r="C282" s="168"/>
      <c r="D282" s="168"/>
    </row>
    <row r="283" customFormat="false" ht="11.25" hidden="false" customHeight="false" outlineLevel="0" collapsed="false">
      <c r="B283" s="168"/>
      <c r="C283" s="168"/>
      <c r="D283" s="168"/>
    </row>
    <row r="284" customFormat="false" ht="11.25" hidden="false" customHeight="false" outlineLevel="0" collapsed="false">
      <c r="B284" s="168"/>
      <c r="C284" s="168"/>
      <c r="D284" s="168"/>
    </row>
    <row r="285" customFormat="false" ht="11.25" hidden="false" customHeight="false" outlineLevel="0" collapsed="false">
      <c r="B285" s="168"/>
      <c r="C285" s="168"/>
      <c r="D285" s="168"/>
    </row>
    <row r="286" customFormat="false" ht="11.25" hidden="false" customHeight="false" outlineLevel="0" collapsed="false">
      <c r="B286" s="168"/>
      <c r="C286" s="168"/>
      <c r="D286" s="168"/>
    </row>
    <row r="287" customFormat="false" ht="11.25" hidden="false" customHeight="false" outlineLevel="0" collapsed="false">
      <c r="B287" s="168"/>
      <c r="C287" s="168"/>
      <c r="D287" s="168"/>
    </row>
    <row r="288" customFormat="false" ht="11.25" hidden="false" customHeight="false" outlineLevel="0" collapsed="false">
      <c r="B288" s="168"/>
      <c r="C288" s="168"/>
      <c r="D288" s="168"/>
    </row>
    <row r="289" customFormat="false" ht="11.25" hidden="false" customHeight="false" outlineLevel="0" collapsed="false">
      <c r="B289" s="168"/>
      <c r="C289" s="168"/>
      <c r="D289" s="168"/>
    </row>
    <row r="290" customFormat="false" ht="11.25" hidden="false" customHeight="false" outlineLevel="0" collapsed="false">
      <c r="B290" s="168"/>
      <c r="C290" s="168"/>
      <c r="D290" s="168"/>
    </row>
    <row r="291" customFormat="false" ht="11.25" hidden="false" customHeight="false" outlineLevel="0" collapsed="false">
      <c r="B291" s="168"/>
      <c r="C291" s="168"/>
      <c r="D291" s="168"/>
    </row>
    <row r="292" customFormat="false" ht="11.25" hidden="false" customHeight="false" outlineLevel="0" collapsed="false">
      <c r="B292" s="168"/>
      <c r="C292" s="168"/>
      <c r="D292" s="168"/>
    </row>
    <row r="293" customFormat="false" ht="11.25" hidden="false" customHeight="false" outlineLevel="0" collapsed="false">
      <c r="B293" s="168"/>
      <c r="C293" s="168"/>
      <c r="D293" s="168"/>
    </row>
    <row r="294" customFormat="false" ht="11.25" hidden="false" customHeight="false" outlineLevel="0" collapsed="false">
      <c r="B294" s="168"/>
      <c r="C294" s="168"/>
      <c r="D294" s="168"/>
    </row>
    <row r="295" customFormat="false" ht="11.25" hidden="false" customHeight="false" outlineLevel="0" collapsed="false">
      <c r="B295" s="168"/>
      <c r="C295" s="168"/>
      <c r="D295" s="168"/>
    </row>
    <row r="296" customFormat="false" ht="11.25" hidden="false" customHeight="false" outlineLevel="0" collapsed="false">
      <c r="B296" s="168"/>
      <c r="C296" s="168"/>
      <c r="D296" s="168"/>
    </row>
    <row r="297" customFormat="false" ht="11.25" hidden="false" customHeight="false" outlineLevel="0" collapsed="false">
      <c r="B297" s="168"/>
      <c r="C297" s="168"/>
      <c r="D297" s="168"/>
    </row>
    <row r="298" customFormat="false" ht="11.25" hidden="false" customHeight="false" outlineLevel="0" collapsed="false">
      <c r="B298" s="168"/>
      <c r="C298" s="168"/>
      <c r="D298" s="168"/>
    </row>
    <row r="299" customFormat="false" ht="11.25" hidden="false" customHeight="false" outlineLevel="0" collapsed="false">
      <c r="B299" s="168"/>
      <c r="C299" s="168"/>
      <c r="D299" s="168"/>
    </row>
    <row r="300" customFormat="false" ht="11.25" hidden="false" customHeight="false" outlineLevel="0" collapsed="false">
      <c r="B300" s="168"/>
      <c r="C300" s="168"/>
      <c r="D300" s="168"/>
    </row>
    <row r="301" customFormat="false" ht="11.25" hidden="false" customHeight="false" outlineLevel="0" collapsed="false">
      <c r="B301" s="168"/>
      <c r="C301" s="168"/>
      <c r="D301" s="168"/>
    </row>
    <row r="302" customFormat="false" ht="11.25" hidden="false" customHeight="false" outlineLevel="0" collapsed="false">
      <c r="B302" s="168"/>
      <c r="C302" s="168"/>
      <c r="D302" s="168"/>
    </row>
    <row r="303" customFormat="false" ht="11.25" hidden="false" customHeight="false" outlineLevel="0" collapsed="false">
      <c r="B303" s="168"/>
      <c r="C303" s="168"/>
      <c r="D303" s="168"/>
    </row>
    <row r="304" customFormat="false" ht="11.25" hidden="false" customHeight="false" outlineLevel="0" collapsed="false">
      <c r="B304" s="168"/>
      <c r="C304" s="168"/>
      <c r="D304" s="168"/>
    </row>
    <row r="305" customFormat="false" ht="11.25" hidden="false" customHeight="false" outlineLevel="0" collapsed="false">
      <c r="B305" s="168"/>
      <c r="C305" s="168"/>
      <c r="D305" s="168"/>
    </row>
    <row r="306" customFormat="false" ht="11.25" hidden="false" customHeight="false" outlineLevel="0" collapsed="false">
      <c r="B306" s="168"/>
      <c r="C306" s="168"/>
      <c r="D306" s="168"/>
    </row>
    <row r="307" customFormat="false" ht="11.25" hidden="false" customHeight="false" outlineLevel="0" collapsed="false">
      <c r="B307" s="168"/>
      <c r="C307" s="168"/>
      <c r="D307" s="168"/>
    </row>
    <row r="308" customFormat="false" ht="11.25" hidden="false" customHeight="false" outlineLevel="0" collapsed="false">
      <c r="B308" s="168"/>
      <c r="C308" s="168"/>
      <c r="D308" s="168"/>
    </row>
    <row r="309" customFormat="false" ht="11.25" hidden="false" customHeight="false" outlineLevel="0" collapsed="false">
      <c r="B309" s="168"/>
      <c r="C309" s="168"/>
      <c r="D309" s="168"/>
    </row>
    <row r="310" customFormat="false" ht="11.25" hidden="false" customHeight="false" outlineLevel="0" collapsed="false">
      <c r="B310" s="168"/>
      <c r="C310" s="168"/>
      <c r="D310" s="168"/>
    </row>
    <row r="311" customFormat="false" ht="11.25" hidden="false" customHeight="false" outlineLevel="0" collapsed="false">
      <c r="B311" s="168"/>
      <c r="C311" s="168"/>
      <c r="D311" s="168"/>
    </row>
    <row r="312" customFormat="false" ht="11.25" hidden="false" customHeight="false" outlineLevel="0" collapsed="false">
      <c r="B312" s="168"/>
      <c r="C312" s="168"/>
      <c r="D312" s="168"/>
    </row>
    <row r="313" customFormat="false" ht="11.25" hidden="false" customHeight="false" outlineLevel="0" collapsed="false">
      <c r="B313" s="168"/>
      <c r="C313" s="168"/>
      <c r="D313" s="168"/>
    </row>
    <row r="314" customFormat="false" ht="11.25" hidden="false" customHeight="false" outlineLevel="0" collapsed="false">
      <c r="B314" s="168"/>
      <c r="C314" s="168"/>
      <c r="D314" s="168"/>
    </row>
    <row r="315" customFormat="false" ht="11.25" hidden="false" customHeight="false" outlineLevel="0" collapsed="false">
      <c r="B315" s="168"/>
      <c r="C315" s="168"/>
      <c r="D315" s="168"/>
    </row>
    <row r="316" customFormat="false" ht="11.25" hidden="false" customHeight="false" outlineLevel="0" collapsed="false">
      <c r="B316" s="168"/>
      <c r="C316" s="168"/>
      <c r="D316" s="168"/>
    </row>
    <row r="317" customFormat="false" ht="11.25" hidden="false" customHeight="false" outlineLevel="0" collapsed="false">
      <c r="B317" s="168"/>
      <c r="C317" s="168"/>
      <c r="D317" s="168"/>
    </row>
    <row r="318" customFormat="false" ht="11.25" hidden="false" customHeight="false" outlineLevel="0" collapsed="false">
      <c r="B318" s="168"/>
      <c r="C318" s="168"/>
      <c r="D318" s="168"/>
    </row>
    <row r="319" customFormat="false" ht="11.25" hidden="false" customHeight="false" outlineLevel="0" collapsed="false">
      <c r="B319" s="168"/>
      <c r="C319" s="168"/>
      <c r="D319" s="168"/>
    </row>
    <row r="320" customFormat="false" ht="11.25" hidden="false" customHeight="false" outlineLevel="0" collapsed="false">
      <c r="B320" s="168"/>
      <c r="C320" s="168"/>
      <c r="D320" s="168"/>
    </row>
    <row r="321" customFormat="false" ht="11.25" hidden="false" customHeight="false" outlineLevel="0" collapsed="false">
      <c r="B321" s="168"/>
      <c r="C321" s="168"/>
      <c r="D321" s="168"/>
    </row>
    <row r="322" customFormat="false" ht="11.25" hidden="false" customHeight="false" outlineLevel="0" collapsed="false">
      <c r="B322" s="168"/>
      <c r="C322" s="168"/>
      <c r="D322" s="168"/>
    </row>
    <row r="323" customFormat="false" ht="11.25" hidden="false" customHeight="false" outlineLevel="0" collapsed="false">
      <c r="B323" s="168"/>
      <c r="C323" s="168"/>
      <c r="D323" s="168"/>
    </row>
    <row r="324" customFormat="false" ht="11.25" hidden="false" customHeight="false" outlineLevel="0" collapsed="false">
      <c r="B324" s="168"/>
      <c r="C324" s="168"/>
      <c r="D324" s="168"/>
    </row>
    <row r="325" customFormat="false" ht="11.25" hidden="false" customHeight="false" outlineLevel="0" collapsed="false">
      <c r="B325" s="168"/>
      <c r="C325" s="168"/>
      <c r="D325" s="168"/>
    </row>
    <row r="326" customFormat="false" ht="11.25" hidden="false" customHeight="false" outlineLevel="0" collapsed="false">
      <c r="B326" s="168"/>
      <c r="C326" s="168"/>
      <c r="D326" s="168"/>
    </row>
    <row r="327" customFormat="false" ht="11.25" hidden="false" customHeight="false" outlineLevel="0" collapsed="false">
      <c r="B327" s="168"/>
      <c r="C327" s="168"/>
      <c r="D327" s="168"/>
    </row>
    <row r="328" customFormat="false" ht="11.25" hidden="false" customHeight="false" outlineLevel="0" collapsed="false">
      <c r="B328" s="168"/>
      <c r="C328" s="168"/>
      <c r="D328" s="168"/>
    </row>
    <row r="329" customFormat="false" ht="11.25" hidden="false" customHeight="false" outlineLevel="0" collapsed="false">
      <c r="B329" s="168"/>
      <c r="C329" s="168"/>
      <c r="D329" s="168"/>
    </row>
    <row r="330" customFormat="false" ht="11.25" hidden="false" customHeight="false" outlineLevel="0" collapsed="false">
      <c r="B330" s="168"/>
      <c r="C330" s="168"/>
      <c r="D330" s="168"/>
    </row>
    <row r="331" customFormat="false" ht="11.25" hidden="false" customHeight="false" outlineLevel="0" collapsed="false">
      <c r="B331" s="168"/>
      <c r="C331" s="168"/>
      <c r="D331" s="168"/>
    </row>
    <row r="332" customFormat="false" ht="11.25" hidden="false" customHeight="false" outlineLevel="0" collapsed="false">
      <c r="B332" s="168"/>
      <c r="C332" s="168"/>
      <c r="D332" s="168"/>
    </row>
    <row r="333" customFormat="false" ht="11.25" hidden="false" customHeight="false" outlineLevel="0" collapsed="false">
      <c r="B333" s="168"/>
      <c r="C333" s="168"/>
      <c r="D333" s="168"/>
    </row>
    <row r="334" customFormat="false" ht="11.25" hidden="false" customHeight="false" outlineLevel="0" collapsed="false">
      <c r="B334" s="168"/>
      <c r="C334" s="168"/>
      <c r="D334" s="168"/>
    </row>
    <row r="335" customFormat="false" ht="11.25" hidden="false" customHeight="false" outlineLevel="0" collapsed="false">
      <c r="B335" s="168"/>
      <c r="C335" s="168"/>
      <c r="D335" s="168"/>
    </row>
    <row r="336" customFormat="false" ht="11.25" hidden="false" customHeight="false" outlineLevel="0" collapsed="false">
      <c r="B336" s="168"/>
      <c r="C336" s="168"/>
      <c r="D336" s="168"/>
    </row>
    <row r="337" customFormat="false" ht="11.25" hidden="false" customHeight="false" outlineLevel="0" collapsed="false">
      <c r="B337" s="168"/>
      <c r="C337" s="168"/>
      <c r="D337" s="168"/>
    </row>
    <row r="338" customFormat="false" ht="11.25" hidden="false" customHeight="false" outlineLevel="0" collapsed="false">
      <c r="B338" s="168"/>
      <c r="C338" s="168"/>
      <c r="D338" s="168"/>
    </row>
    <row r="339" customFormat="false" ht="11.25" hidden="false" customHeight="false" outlineLevel="0" collapsed="false">
      <c r="B339" s="168"/>
      <c r="C339" s="168"/>
      <c r="D339" s="168"/>
    </row>
    <row r="340" customFormat="false" ht="11.25" hidden="false" customHeight="false" outlineLevel="0" collapsed="false">
      <c r="B340" s="168"/>
      <c r="C340" s="168"/>
      <c r="D340" s="168"/>
    </row>
    <row r="341" customFormat="false" ht="11.25" hidden="false" customHeight="false" outlineLevel="0" collapsed="false">
      <c r="B341" s="168"/>
      <c r="C341" s="168"/>
      <c r="D341" s="168"/>
    </row>
    <row r="342" customFormat="false" ht="11.25" hidden="false" customHeight="false" outlineLevel="0" collapsed="false">
      <c r="B342" s="168"/>
      <c r="C342" s="168"/>
      <c r="D342" s="168"/>
    </row>
    <row r="343" customFormat="false" ht="11.25" hidden="false" customHeight="false" outlineLevel="0" collapsed="false">
      <c r="B343" s="168"/>
      <c r="C343" s="168"/>
      <c r="D343" s="168"/>
    </row>
    <row r="344" customFormat="false" ht="11.25" hidden="false" customHeight="false" outlineLevel="0" collapsed="false">
      <c r="B344" s="168"/>
      <c r="C344" s="168"/>
      <c r="D344" s="168"/>
    </row>
    <row r="345" customFormat="false" ht="11.25" hidden="false" customHeight="false" outlineLevel="0" collapsed="false">
      <c r="B345" s="168"/>
      <c r="C345" s="168"/>
      <c r="D345" s="168"/>
    </row>
    <row r="346" customFormat="false" ht="11.25" hidden="false" customHeight="false" outlineLevel="0" collapsed="false">
      <c r="B346" s="168"/>
      <c r="C346" s="168"/>
      <c r="D346" s="168"/>
    </row>
    <row r="347" customFormat="false" ht="11.25" hidden="false" customHeight="false" outlineLevel="0" collapsed="false">
      <c r="B347" s="168"/>
      <c r="C347" s="168"/>
      <c r="D347" s="168"/>
    </row>
    <row r="348" customFormat="false" ht="11.25" hidden="false" customHeight="false" outlineLevel="0" collapsed="false">
      <c r="B348" s="168"/>
      <c r="C348" s="168"/>
      <c r="D348" s="168"/>
    </row>
    <row r="349" customFormat="false" ht="11.25" hidden="false" customHeight="false" outlineLevel="0" collapsed="false">
      <c r="B349" s="168"/>
      <c r="C349" s="168"/>
      <c r="D349" s="168"/>
    </row>
    <row r="350" customFormat="false" ht="11.25" hidden="false" customHeight="false" outlineLevel="0" collapsed="false">
      <c r="B350" s="168"/>
      <c r="C350" s="168"/>
      <c r="D350" s="168"/>
    </row>
    <row r="351" customFormat="false" ht="11.25" hidden="false" customHeight="false" outlineLevel="0" collapsed="false">
      <c r="B351" s="168"/>
      <c r="C351" s="168"/>
      <c r="D351" s="168"/>
    </row>
    <row r="352" customFormat="false" ht="11.25" hidden="false" customHeight="false" outlineLevel="0" collapsed="false">
      <c r="B352" s="168"/>
      <c r="C352" s="168"/>
      <c r="D352" s="168"/>
    </row>
    <row r="353" customFormat="false" ht="11.25" hidden="false" customHeight="false" outlineLevel="0" collapsed="false">
      <c r="B353" s="168"/>
      <c r="C353" s="168"/>
      <c r="D353" s="168"/>
    </row>
    <row r="354" customFormat="false" ht="11.25" hidden="false" customHeight="false" outlineLevel="0" collapsed="false">
      <c r="B354" s="168"/>
      <c r="C354" s="168"/>
      <c r="D354" s="168"/>
    </row>
    <row r="355" customFormat="false" ht="11.25" hidden="false" customHeight="false" outlineLevel="0" collapsed="false">
      <c r="B355" s="168"/>
      <c r="C355" s="168"/>
      <c r="D355" s="168"/>
    </row>
    <row r="356" customFormat="false" ht="11.25" hidden="false" customHeight="false" outlineLevel="0" collapsed="false">
      <c r="B356" s="168"/>
      <c r="C356" s="168"/>
      <c r="D356" s="168"/>
    </row>
    <row r="357" customFormat="false" ht="11.25" hidden="false" customHeight="false" outlineLevel="0" collapsed="false">
      <c r="B357" s="168"/>
      <c r="C357" s="168"/>
      <c r="D357" s="168"/>
    </row>
    <row r="358" customFormat="false" ht="11.25" hidden="false" customHeight="false" outlineLevel="0" collapsed="false">
      <c r="B358" s="168"/>
      <c r="C358" s="168"/>
      <c r="D358" s="168"/>
    </row>
    <row r="359" customFormat="false" ht="11.25" hidden="false" customHeight="false" outlineLevel="0" collapsed="false">
      <c r="B359" s="168"/>
      <c r="C359" s="168"/>
      <c r="D359" s="168"/>
    </row>
    <row r="360" customFormat="false" ht="11.25" hidden="false" customHeight="false" outlineLevel="0" collapsed="false">
      <c r="B360" s="168"/>
      <c r="C360" s="168"/>
      <c r="D360" s="168"/>
    </row>
    <row r="361" customFormat="false" ht="11.25" hidden="false" customHeight="false" outlineLevel="0" collapsed="false">
      <c r="B361" s="168"/>
      <c r="C361" s="168"/>
      <c r="D361" s="168"/>
    </row>
    <row r="362" customFormat="false" ht="11.25" hidden="false" customHeight="false" outlineLevel="0" collapsed="false">
      <c r="B362" s="168"/>
      <c r="C362" s="168"/>
      <c r="D362" s="168"/>
    </row>
    <row r="363" customFormat="false" ht="11.25" hidden="false" customHeight="false" outlineLevel="0" collapsed="false">
      <c r="B363" s="168"/>
      <c r="C363" s="168"/>
      <c r="D363" s="168"/>
    </row>
    <row r="364" customFormat="false" ht="11.25" hidden="false" customHeight="false" outlineLevel="0" collapsed="false">
      <c r="B364" s="168"/>
      <c r="C364" s="168"/>
      <c r="D364" s="168"/>
    </row>
    <row r="365" customFormat="false" ht="11.25" hidden="false" customHeight="false" outlineLevel="0" collapsed="false">
      <c r="B365" s="168"/>
      <c r="C365" s="168"/>
      <c r="D365" s="168"/>
    </row>
    <row r="366" customFormat="false" ht="11.25" hidden="false" customHeight="false" outlineLevel="0" collapsed="false">
      <c r="B366" s="168"/>
      <c r="C366" s="168"/>
      <c r="D366" s="168"/>
    </row>
    <row r="367" customFormat="false" ht="11.25" hidden="false" customHeight="false" outlineLevel="0" collapsed="false">
      <c r="B367" s="168"/>
      <c r="C367" s="168"/>
      <c r="D367" s="168"/>
    </row>
    <row r="368" customFormat="false" ht="11.25" hidden="false" customHeight="false" outlineLevel="0" collapsed="false">
      <c r="B368" s="168"/>
      <c r="C368" s="168"/>
      <c r="D368" s="168"/>
    </row>
    <row r="369" customFormat="false" ht="11.25" hidden="false" customHeight="false" outlineLevel="0" collapsed="false">
      <c r="B369" s="168"/>
      <c r="C369" s="168"/>
      <c r="D369" s="168"/>
    </row>
    <row r="370" customFormat="false" ht="11.25" hidden="false" customHeight="false" outlineLevel="0" collapsed="false">
      <c r="B370" s="168"/>
      <c r="C370" s="168"/>
      <c r="D370" s="168"/>
    </row>
    <row r="371" customFormat="false" ht="11.25" hidden="false" customHeight="false" outlineLevel="0" collapsed="false">
      <c r="B371" s="168"/>
      <c r="C371" s="168"/>
      <c r="D371" s="168"/>
    </row>
    <row r="372" customFormat="false" ht="11.25" hidden="false" customHeight="false" outlineLevel="0" collapsed="false">
      <c r="B372" s="168"/>
      <c r="C372" s="168"/>
      <c r="D372" s="168"/>
    </row>
    <row r="373" customFormat="false" ht="11.25" hidden="false" customHeight="false" outlineLevel="0" collapsed="false">
      <c r="B373" s="168"/>
      <c r="C373" s="168"/>
      <c r="D373" s="168"/>
    </row>
    <row r="374" customFormat="false" ht="11.25" hidden="false" customHeight="false" outlineLevel="0" collapsed="false">
      <c r="B374" s="168"/>
      <c r="C374" s="168"/>
      <c r="D374" s="168"/>
    </row>
    <row r="375" customFormat="false" ht="11.25" hidden="false" customHeight="false" outlineLevel="0" collapsed="false">
      <c r="B375" s="168"/>
      <c r="C375" s="168"/>
      <c r="D375" s="168"/>
    </row>
    <row r="376" customFormat="false" ht="11.25" hidden="false" customHeight="false" outlineLevel="0" collapsed="false">
      <c r="B376" s="168"/>
      <c r="C376" s="168"/>
      <c r="D376" s="168"/>
    </row>
    <row r="377" customFormat="false" ht="11.25" hidden="false" customHeight="false" outlineLevel="0" collapsed="false">
      <c r="B377" s="168"/>
      <c r="C377" s="168"/>
      <c r="D377" s="168"/>
    </row>
    <row r="378" customFormat="false" ht="11.25" hidden="false" customHeight="false" outlineLevel="0" collapsed="false">
      <c r="B378" s="168"/>
      <c r="C378" s="168"/>
      <c r="D378" s="168"/>
    </row>
    <row r="379" customFormat="false" ht="11.25" hidden="false" customHeight="false" outlineLevel="0" collapsed="false">
      <c r="B379" s="168"/>
      <c r="C379" s="168"/>
      <c r="D379" s="168"/>
    </row>
    <row r="380" customFormat="false" ht="11.25" hidden="false" customHeight="false" outlineLevel="0" collapsed="false">
      <c r="B380" s="168"/>
      <c r="C380" s="168"/>
      <c r="D380" s="168"/>
    </row>
    <row r="381" customFormat="false" ht="11.25" hidden="false" customHeight="false" outlineLevel="0" collapsed="false">
      <c r="B381" s="168"/>
      <c r="C381" s="168"/>
      <c r="D381" s="168"/>
    </row>
    <row r="382" customFormat="false" ht="11.25" hidden="false" customHeight="false" outlineLevel="0" collapsed="false">
      <c r="B382" s="168"/>
      <c r="C382" s="168"/>
      <c r="D382" s="168"/>
    </row>
    <row r="383" customFormat="false" ht="11.25" hidden="false" customHeight="false" outlineLevel="0" collapsed="false">
      <c r="B383" s="168"/>
      <c r="C383" s="168"/>
      <c r="D383" s="168"/>
    </row>
    <row r="384" customFormat="false" ht="11.25" hidden="false" customHeight="false" outlineLevel="0" collapsed="false">
      <c r="B384" s="168"/>
      <c r="C384" s="168"/>
      <c r="D384" s="168"/>
    </row>
    <row r="385" customFormat="false" ht="11.25" hidden="false" customHeight="false" outlineLevel="0" collapsed="false">
      <c r="B385" s="168"/>
      <c r="C385" s="168"/>
      <c r="D385" s="168"/>
    </row>
    <row r="386" customFormat="false" ht="11.25" hidden="false" customHeight="false" outlineLevel="0" collapsed="false">
      <c r="B386" s="168"/>
      <c r="C386" s="168"/>
      <c r="D386" s="168"/>
    </row>
    <row r="387" customFormat="false" ht="11.25" hidden="false" customHeight="false" outlineLevel="0" collapsed="false">
      <c r="B387" s="168"/>
      <c r="C387" s="168"/>
      <c r="D387" s="168"/>
    </row>
    <row r="388" customFormat="false" ht="11.25" hidden="false" customHeight="false" outlineLevel="0" collapsed="false">
      <c r="B388" s="168"/>
      <c r="C388" s="168"/>
      <c r="D388" s="168"/>
    </row>
    <row r="389" customFormat="false" ht="11.25" hidden="false" customHeight="false" outlineLevel="0" collapsed="false">
      <c r="B389" s="168"/>
      <c r="C389" s="168"/>
      <c r="D389" s="168"/>
    </row>
    <row r="390" customFormat="false" ht="11.25" hidden="false" customHeight="false" outlineLevel="0" collapsed="false">
      <c r="B390" s="168"/>
      <c r="C390" s="168"/>
      <c r="D390" s="168"/>
    </row>
    <row r="391" customFormat="false" ht="11.25" hidden="false" customHeight="false" outlineLevel="0" collapsed="false">
      <c r="B391" s="168"/>
      <c r="C391" s="168"/>
      <c r="D391" s="168"/>
    </row>
    <row r="392" customFormat="false" ht="11.25" hidden="false" customHeight="false" outlineLevel="0" collapsed="false">
      <c r="B392" s="168"/>
      <c r="C392" s="168"/>
      <c r="D392" s="168"/>
    </row>
    <row r="393" customFormat="false" ht="11.25" hidden="false" customHeight="false" outlineLevel="0" collapsed="false">
      <c r="B393" s="168"/>
      <c r="C393" s="168"/>
      <c r="D393" s="168"/>
    </row>
    <row r="394" customFormat="false" ht="11.25" hidden="false" customHeight="false" outlineLevel="0" collapsed="false">
      <c r="B394" s="168"/>
      <c r="C394" s="168"/>
      <c r="D394" s="168"/>
    </row>
    <row r="395" customFormat="false" ht="11.25" hidden="false" customHeight="false" outlineLevel="0" collapsed="false">
      <c r="B395" s="168"/>
      <c r="C395" s="168"/>
      <c r="D395" s="168"/>
    </row>
    <row r="396" customFormat="false" ht="11.25" hidden="false" customHeight="false" outlineLevel="0" collapsed="false">
      <c r="B396" s="168"/>
      <c r="C396" s="168"/>
      <c r="D396" s="168"/>
    </row>
    <row r="397" customFormat="false" ht="11.25" hidden="false" customHeight="false" outlineLevel="0" collapsed="false">
      <c r="B397" s="168"/>
      <c r="C397" s="168"/>
      <c r="D397" s="168"/>
    </row>
    <row r="398" customFormat="false" ht="11.25" hidden="false" customHeight="false" outlineLevel="0" collapsed="false">
      <c r="B398" s="168"/>
      <c r="C398" s="168"/>
      <c r="D398" s="168"/>
    </row>
    <row r="399" customFormat="false" ht="11.25" hidden="false" customHeight="false" outlineLevel="0" collapsed="false">
      <c r="B399" s="168"/>
      <c r="C399" s="168"/>
      <c r="D399" s="168"/>
    </row>
    <row r="400" customFormat="false" ht="11.25" hidden="false" customHeight="false" outlineLevel="0" collapsed="false">
      <c r="B400" s="168"/>
      <c r="C400" s="168"/>
      <c r="D400" s="168"/>
    </row>
    <row r="401" customFormat="false" ht="11.25" hidden="false" customHeight="false" outlineLevel="0" collapsed="false">
      <c r="B401" s="168"/>
      <c r="C401" s="168"/>
      <c r="D401" s="168"/>
    </row>
    <row r="402" customFormat="false" ht="11.25" hidden="false" customHeight="false" outlineLevel="0" collapsed="false">
      <c r="B402" s="168"/>
      <c r="C402" s="168"/>
      <c r="D402" s="168"/>
    </row>
    <row r="403" customFormat="false" ht="11.25" hidden="false" customHeight="false" outlineLevel="0" collapsed="false">
      <c r="B403" s="168"/>
      <c r="C403" s="168"/>
      <c r="D403" s="168"/>
    </row>
    <row r="404" customFormat="false" ht="11.25" hidden="false" customHeight="false" outlineLevel="0" collapsed="false">
      <c r="B404" s="168"/>
      <c r="C404" s="168"/>
      <c r="D404" s="168"/>
    </row>
    <row r="405" customFormat="false" ht="11.25" hidden="false" customHeight="false" outlineLevel="0" collapsed="false">
      <c r="B405" s="168"/>
      <c r="C405" s="168"/>
      <c r="D405" s="168"/>
    </row>
    <row r="406" customFormat="false" ht="11.25" hidden="false" customHeight="false" outlineLevel="0" collapsed="false">
      <c r="B406" s="168"/>
      <c r="C406" s="168"/>
      <c r="D406" s="168"/>
    </row>
    <row r="407" customFormat="false" ht="11.25" hidden="false" customHeight="false" outlineLevel="0" collapsed="false">
      <c r="B407" s="168"/>
      <c r="C407" s="168"/>
      <c r="D407" s="168"/>
    </row>
    <row r="408" customFormat="false" ht="11.25" hidden="false" customHeight="false" outlineLevel="0" collapsed="false">
      <c r="B408" s="168"/>
      <c r="C408" s="168"/>
      <c r="D408" s="168"/>
    </row>
    <row r="409" customFormat="false" ht="11.25" hidden="false" customHeight="false" outlineLevel="0" collapsed="false">
      <c r="B409" s="168"/>
      <c r="C409" s="168"/>
      <c r="D409" s="168"/>
    </row>
    <row r="410" customFormat="false" ht="11.25" hidden="false" customHeight="false" outlineLevel="0" collapsed="false">
      <c r="B410" s="168"/>
      <c r="C410" s="168"/>
      <c r="D410" s="168"/>
    </row>
    <row r="411" customFormat="false" ht="11.25" hidden="false" customHeight="false" outlineLevel="0" collapsed="false">
      <c r="B411" s="168"/>
      <c r="C411" s="168"/>
      <c r="D411" s="168"/>
    </row>
    <row r="412" customFormat="false" ht="11.25" hidden="false" customHeight="false" outlineLevel="0" collapsed="false">
      <c r="B412" s="168"/>
      <c r="C412" s="168"/>
      <c r="D412" s="168"/>
    </row>
    <row r="413" customFormat="false" ht="11.25" hidden="false" customHeight="false" outlineLevel="0" collapsed="false">
      <c r="B413" s="168"/>
      <c r="C413" s="168"/>
      <c r="D413" s="168"/>
    </row>
    <row r="414" customFormat="false" ht="11.25" hidden="false" customHeight="false" outlineLevel="0" collapsed="false">
      <c r="B414" s="168"/>
      <c r="C414" s="168"/>
      <c r="D414" s="168"/>
    </row>
    <row r="415" customFormat="false" ht="11.25" hidden="false" customHeight="false" outlineLevel="0" collapsed="false">
      <c r="B415" s="168"/>
      <c r="C415" s="168"/>
      <c r="D415" s="168"/>
    </row>
    <row r="416" customFormat="false" ht="11.25" hidden="false" customHeight="false" outlineLevel="0" collapsed="false">
      <c r="B416" s="168"/>
      <c r="C416" s="168"/>
      <c r="D416" s="168"/>
    </row>
    <row r="417" customFormat="false" ht="11.25" hidden="false" customHeight="false" outlineLevel="0" collapsed="false">
      <c r="B417" s="168"/>
      <c r="C417" s="168"/>
      <c r="D417" s="168"/>
    </row>
    <row r="418" customFormat="false" ht="11.25" hidden="false" customHeight="false" outlineLevel="0" collapsed="false">
      <c r="B418" s="168"/>
      <c r="C418" s="168"/>
      <c r="D418" s="168"/>
    </row>
    <row r="419" customFormat="false" ht="11.25" hidden="false" customHeight="false" outlineLevel="0" collapsed="false">
      <c r="B419" s="168"/>
      <c r="C419" s="168"/>
      <c r="D419" s="168"/>
    </row>
    <row r="420" customFormat="false" ht="11.25" hidden="false" customHeight="false" outlineLevel="0" collapsed="false">
      <c r="B420" s="168"/>
      <c r="C420" s="168"/>
      <c r="D420" s="168"/>
    </row>
    <row r="421" customFormat="false" ht="11.25" hidden="false" customHeight="false" outlineLevel="0" collapsed="false">
      <c r="B421" s="168"/>
      <c r="C421" s="168"/>
      <c r="D421" s="168"/>
    </row>
    <row r="422" customFormat="false" ht="11.25" hidden="false" customHeight="false" outlineLevel="0" collapsed="false">
      <c r="B422" s="168"/>
      <c r="C422" s="168"/>
      <c r="D422" s="168"/>
    </row>
    <row r="423" customFormat="false" ht="11.25" hidden="false" customHeight="false" outlineLevel="0" collapsed="false">
      <c r="B423" s="168"/>
      <c r="C423" s="168"/>
      <c r="D423" s="168"/>
    </row>
    <row r="424" customFormat="false" ht="11.25" hidden="false" customHeight="false" outlineLevel="0" collapsed="false">
      <c r="B424" s="168"/>
      <c r="C424" s="168"/>
      <c r="D424" s="168"/>
    </row>
    <row r="425" customFormat="false" ht="11.25" hidden="false" customHeight="false" outlineLevel="0" collapsed="false">
      <c r="B425" s="168"/>
      <c r="C425" s="168"/>
      <c r="D425" s="168"/>
    </row>
    <row r="426" customFormat="false" ht="11.25" hidden="false" customHeight="false" outlineLevel="0" collapsed="false">
      <c r="B426" s="168"/>
      <c r="C426" s="168"/>
      <c r="D426" s="168"/>
    </row>
    <row r="427" customFormat="false" ht="11.25" hidden="false" customHeight="false" outlineLevel="0" collapsed="false">
      <c r="B427" s="168"/>
      <c r="C427" s="168"/>
      <c r="D427" s="168"/>
    </row>
    <row r="428" customFormat="false" ht="11.25" hidden="false" customHeight="false" outlineLevel="0" collapsed="false">
      <c r="B428" s="168"/>
      <c r="C428" s="168"/>
      <c r="D428" s="168"/>
    </row>
    <row r="429" customFormat="false" ht="11.25" hidden="false" customHeight="false" outlineLevel="0" collapsed="false">
      <c r="B429" s="168"/>
      <c r="C429" s="168"/>
      <c r="D429" s="168"/>
    </row>
    <row r="430" customFormat="false" ht="11.25" hidden="false" customHeight="false" outlineLevel="0" collapsed="false">
      <c r="B430" s="168"/>
      <c r="C430" s="168"/>
      <c r="D430" s="168"/>
    </row>
    <row r="431" customFormat="false" ht="11.25" hidden="false" customHeight="false" outlineLevel="0" collapsed="false">
      <c r="B431" s="168"/>
      <c r="C431" s="168"/>
      <c r="D431" s="168"/>
    </row>
    <row r="432" customFormat="false" ht="11.25" hidden="false" customHeight="false" outlineLevel="0" collapsed="false">
      <c r="B432" s="168"/>
      <c r="C432" s="168"/>
      <c r="D432" s="168"/>
    </row>
    <row r="433" customFormat="false" ht="11.25" hidden="false" customHeight="false" outlineLevel="0" collapsed="false">
      <c r="B433" s="168"/>
      <c r="C433" s="168"/>
      <c r="D433" s="168"/>
    </row>
    <row r="434" customFormat="false" ht="11.25" hidden="false" customHeight="false" outlineLevel="0" collapsed="false">
      <c r="B434" s="168"/>
      <c r="C434" s="168"/>
      <c r="D434" s="168"/>
    </row>
    <row r="435" customFormat="false" ht="11.25" hidden="false" customHeight="false" outlineLevel="0" collapsed="false">
      <c r="B435" s="168"/>
      <c r="C435" s="168"/>
      <c r="D435" s="168"/>
    </row>
    <row r="436" customFormat="false" ht="11.25" hidden="false" customHeight="false" outlineLevel="0" collapsed="false">
      <c r="B436" s="168"/>
      <c r="C436" s="168"/>
      <c r="D436" s="168"/>
    </row>
    <row r="437" customFormat="false" ht="11.25" hidden="false" customHeight="false" outlineLevel="0" collapsed="false">
      <c r="B437" s="168"/>
      <c r="C437" s="168"/>
      <c r="D437" s="168"/>
    </row>
    <row r="438" customFormat="false" ht="11.25" hidden="false" customHeight="false" outlineLevel="0" collapsed="false">
      <c r="B438" s="168"/>
      <c r="C438" s="168"/>
      <c r="D438" s="168"/>
    </row>
    <row r="439" customFormat="false" ht="11.25" hidden="false" customHeight="false" outlineLevel="0" collapsed="false">
      <c r="B439" s="168"/>
      <c r="C439" s="168"/>
      <c r="D439" s="168"/>
    </row>
    <row r="440" customFormat="false" ht="11.25" hidden="false" customHeight="false" outlineLevel="0" collapsed="false">
      <c r="B440" s="168"/>
      <c r="C440" s="168"/>
      <c r="D440" s="168"/>
    </row>
    <row r="441" customFormat="false" ht="11.25" hidden="false" customHeight="false" outlineLevel="0" collapsed="false">
      <c r="B441" s="168"/>
      <c r="C441" s="168"/>
      <c r="D441" s="168"/>
    </row>
    <row r="442" customFormat="false" ht="11.25" hidden="false" customHeight="false" outlineLevel="0" collapsed="false">
      <c r="B442" s="168"/>
      <c r="C442" s="168"/>
      <c r="D442" s="168"/>
    </row>
    <row r="443" customFormat="false" ht="11.25" hidden="false" customHeight="false" outlineLevel="0" collapsed="false">
      <c r="B443" s="168"/>
      <c r="C443" s="168"/>
      <c r="D443" s="168"/>
    </row>
    <row r="444" customFormat="false" ht="11.25" hidden="false" customHeight="false" outlineLevel="0" collapsed="false">
      <c r="B444" s="168"/>
      <c r="C444" s="168"/>
      <c r="D444" s="168"/>
    </row>
    <row r="445" customFormat="false" ht="11.25" hidden="false" customHeight="false" outlineLevel="0" collapsed="false">
      <c r="B445" s="168"/>
      <c r="C445" s="168"/>
      <c r="D445" s="168"/>
    </row>
    <row r="446" customFormat="false" ht="11.25" hidden="false" customHeight="false" outlineLevel="0" collapsed="false">
      <c r="B446" s="168"/>
      <c r="C446" s="168"/>
      <c r="D446" s="168"/>
    </row>
    <row r="447" customFormat="false" ht="11.25" hidden="false" customHeight="false" outlineLevel="0" collapsed="false">
      <c r="B447" s="168"/>
      <c r="C447" s="168"/>
      <c r="D447" s="168"/>
    </row>
    <row r="448" customFormat="false" ht="11.25" hidden="false" customHeight="false" outlineLevel="0" collapsed="false">
      <c r="B448" s="168"/>
      <c r="C448" s="168"/>
      <c r="D448" s="168"/>
    </row>
    <row r="449" customFormat="false" ht="11.25" hidden="false" customHeight="false" outlineLevel="0" collapsed="false">
      <c r="B449" s="168"/>
      <c r="C449" s="168"/>
      <c r="D449" s="168"/>
    </row>
    <row r="450" customFormat="false" ht="11.25" hidden="false" customHeight="false" outlineLevel="0" collapsed="false">
      <c r="B450" s="168"/>
      <c r="C450" s="168"/>
      <c r="D450" s="168"/>
    </row>
    <row r="451" customFormat="false" ht="11.25" hidden="false" customHeight="false" outlineLevel="0" collapsed="false">
      <c r="B451" s="168"/>
      <c r="C451" s="168"/>
      <c r="D451" s="168"/>
    </row>
    <row r="452" customFormat="false" ht="11.25" hidden="false" customHeight="false" outlineLevel="0" collapsed="false">
      <c r="B452" s="168"/>
      <c r="C452" s="168"/>
      <c r="D452" s="168"/>
    </row>
    <row r="453" customFormat="false" ht="11.25" hidden="false" customHeight="false" outlineLevel="0" collapsed="false">
      <c r="B453" s="168"/>
      <c r="C453" s="168"/>
      <c r="D453" s="168"/>
    </row>
    <row r="454" customFormat="false" ht="11.25" hidden="false" customHeight="false" outlineLevel="0" collapsed="false">
      <c r="B454" s="168"/>
      <c r="C454" s="168"/>
      <c r="D454" s="168"/>
    </row>
    <row r="455" customFormat="false" ht="11.25" hidden="false" customHeight="false" outlineLevel="0" collapsed="false">
      <c r="B455" s="168"/>
      <c r="C455" s="168"/>
      <c r="D455" s="168"/>
    </row>
    <row r="456" customFormat="false" ht="11.25" hidden="false" customHeight="false" outlineLevel="0" collapsed="false">
      <c r="B456" s="168"/>
      <c r="C456" s="168"/>
      <c r="D456" s="168"/>
    </row>
    <row r="457" customFormat="false" ht="11.25" hidden="false" customHeight="false" outlineLevel="0" collapsed="false">
      <c r="B457" s="168"/>
      <c r="C457" s="168"/>
      <c r="D457" s="168"/>
    </row>
    <row r="458" customFormat="false" ht="11.25" hidden="false" customHeight="false" outlineLevel="0" collapsed="false">
      <c r="B458" s="168"/>
      <c r="C458" s="168"/>
      <c r="D458" s="168"/>
    </row>
    <row r="459" customFormat="false" ht="11.25" hidden="false" customHeight="false" outlineLevel="0" collapsed="false">
      <c r="B459" s="168"/>
      <c r="C459" s="168"/>
      <c r="D459" s="168"/>
    </row>
    <row r="460" customFormat="false" ht="11.25" hidden="false" customHeight="false" outlineLevel="0" collapsed="false">
      <c r="B460" s="168"/>
      <c r="C460" s="168"/>
      <c r="D460" s="168"/>
    </row>
    <row r="461" customFormat="false" ht="11.25" hidden="false" customHeight="false" outlineLevel="0" collapsed="false">
      <c r="B461" s="168"/>
      <c r="C461" s="168"/>
      <c r="D461" s="168"/>
    </row>
    <row r="462" customFormat="false" ht="11.25" hidden="false" customHeight="false" outlineLevel="0" collapsed="false">
      <c r="B462" s="168"/>
      <c r="C462" s="168"/>
      <c r="D462" s="168"/>
    </row>
    <row r="463" customFormat="false" ht="11.25" hidden="false" customHeight="false" outlineLevel="0" collapsed="false">
      <c r="B463" s="168"/>
      <c r="C463" s="168"/>
      <c r="D463" s="168"/>
    </row>
    <row r="464" customFormat="false" ht="11.25" hidden="false" customHeight="false" outlineLevel="0" collapsed="false">
      <c r="B464" s="168"/>
      <c r="C464" s="168"/>
      <c r="D464" s="168"/>
    </row>
    <row r="465" customFormat="false" ht="11.25" hidden="false" customHeight="false" outlineLevel="0" collapsed="false">
      <c r="B465" s="168"/>
      <c r="C465" s="168"/>
      <c r="D465" s="168"/>
    </row>
    <row r="466" customFormat="false" ht="11.25" hidden="false" customHeight="false" outlineLevel="0" collapsed="false">
      <c r="B466" s="168"/>
      <c r="C466" s="168"/>
      <c r="D466" s="168"/>
    </row>
    <row r="467" customFormat="false" ht="11.25" hidden="false" customHeight="false" outlineLevel="0" collapsed="false">
      <c r="B467" s="168"/>
      <c r="C467" s="168"/>
      <c r="D467" s="168"/>
    </row>
    <row r="468" customFormat="false" ht="11.25" hidden="false" customHeight="false" outlineLevel="0" collapsed="false">
      <c r="B468" s="168"/>
      <c r="C468" s="168"/>
      <c r="D468" s="168"/>
    </row>
    <row r="469" customFormat="false" ht="11.25" hidden="false" customHeight="false" outlineLevel="0" collapsed="false">
      <c r="B469" s="168"/>
      <c r="C469" s="168"/>
      <c r="D469" s="168"/>
    </row>
    <row r="470" customFormat="false" ht="11.25" hidden="false" customHeight="false" outlineLevel="0" collapsed="false">
      <c r="B470" s="168"/>
      <c r="C470" s="168"/>
      <c r="D470" s="168"/>
    </row>
    <row r="471" customFormat="false" ht="11.25" hidden="false" customHeight="false" outlineLevel="0" collapsed="false">
      <c r="B471" s="168"/>
      <c r="C471" s="168"/>
      <c r="D471" s="168"/>
    </row>
    <row r="472" customFormat="false" ht="11.25" hidden="false" customHeight="false" outlineLevel="0" collapsed="false">
      <c r="B472" s="168"/>
      <c r="C472" s="168"/>
      <c r="D472" s="168"/>
    </row>
    <row r="473" customFormat="false" ht="11.25" hidden="false" customHeight="false" outlineLevel="0" collapsed="false">
      <c r="B473" s="168"/>
      <c r="C473" s="168"/>
      <c r="D473" s="168"/>
    </row>
    <row r="474" customFormat="false" ht="11.25" hidden="false" customHeight="false" outlineLevel="0" collapsed="false">
      <c r="B474" s="168"/>
      <c r="C474" s="168"/>
      <c r="D474" s="168"/>
    </row>
    <row r="475" customFormat="false" ht="11.25" hidden="false" customHeight="false" outlineLevel="0" collapsed="false">
      <c r="B475" s="168"/>
      <c r="C475" s="168"/>
      <c r="D475" s="168"/>
    </row>
    <row r="476" customFormat="false" ht="11.25" hidden="false" customHeight="false" outlineLevel="0" collapsed="false">
      <c r="B476" s="168"/>
      <c r="C476" s="168"/>
      <c r="D476" s="168"/>
    </row>
    <row r="477" customFormat="false" ht="11.25" hidden="false" customHeight="false" outlineLevel="0" collapsed="false">
      <c r="B477" s="168"/>
      <c r="C477" s="168"/>
      <c r="D477" s="168"/>
    </row>
    <row r="478" customFormat="false" ht="11.25" hidden="false" customHeight="false" outlineLevel="0" collapsed="false">
      <c r="B478" s="168"/>
      <c r="C478" s="168"/>
      <c r="D478" s="168"/>
    </row>
    <row r="479" customFormat="false" ht="11.25" hidden="false" customHeight="false" outlineLevel="0" collapsed="false">
      <c r="B479" s="168"/>
      <c r="C479" s="168"/>
      <c r="D479" s="168"/>
    </row>
    <row r="480" customFormat="false" ht="11.25" hidden="false" customHeight="false" outlineLevel="0" collapsed="false">
      <c r="B480" s="168"/>
      <c r="C480" s="168"/>
      <c r="D480" s="168"/>
    </row>
    <row r="481" customFormat="false" ht="11.25" hidden="false" customHeight="false" outlineLevel="0" collapsed="false">
      <c r="B481" s="168"/>
      <c r="C481" s="168"/>
      <c r="D481" s="168"/>
    </row>
    <row r="482" customFormat="false" ht="11.25" hidden="false" customHeight="false" outlineLevel="0" collapsed="false">
      <c r="B482" s="168"/>
      <c r="C482" s="168"/>
      <c r="D482" s="168"/>
    </row>
    <row r="483" customFormat="false" ht="11.25" hidden="false" customHeight="false" outlineLevel="0" collapsed="false">
      <c r="B483" s="168"/>
      <c r="C483" s="168"/>
      <c r="D483" s="168"/>
    </row>
    <row r="484" customFormat="false" ht="11.25" hidden="false" customHeight="false" outlineLevel="0" collapsed="false">
      <c r="B484" s="168"/>
      <c r="C484" s="168"/>
      <c r="D484" s="168"/>
    </row>
    <row r="485" customFormat="false" ht="11.25" hidden="false" customHeight="false" outlineLevel="0" collapsed="false">
      <c r="B485" s="168"/>
      <c r="C485" s="168"/>
      <c r="D485" s="168"/>
    </row>
    <row r="486" customFormat="false" ht="11.25" hidden="false" customHeight="false" outlineLevel="0" collapsed="false">
      <c r="B486" s="168"/>
      <c r="C486" s="168"/>
      <c r="D486" s="168"/>
    </row>
    <row r="487" customFormat="false" ht="11.25" hidden="false" customHeight="false" outlineLevel="0" collapsed="false">
      <c r="B487" s="168"/>
      <c r="C487" s="168"/>
      <c r="D487" s="168"/>
    </row>
    <row r="488" customFormat="false" ht="11.25" hidden="false" customHeight="false" outlineLevel="0" collapsed="false">
      <c r="B488" s="168"/>
      <c r="C488" s="168"/>
      <c r="D488" s="168"/>
    </row>
    <row r="489" customFormat="false" ht="11.25" hidden="false" customHeight="false" outlineLevel="0" collapsed="false">
      <c r="B489" s="168"/>
      <c r="C489" s="168"/>
      <c r="D489" s="168"/>
    </row>
    <row r="490" customFormat="false" ht="11.25" hidden="false" customHeight="false" outlineLevel="0" collapsed="false">
      <c r="B490" s="168"/>
      <c r="C490" s="168"/>
      <c r="D490" s="168"/>
    </row>
    <row r="491" customFormat="false" ht="11.25" hidden="false" customHeight="false" outlineLevel="0" collapsed="false">
      <c r="B491" s="168"/>
      <c r="C491" s="168"/>
      <c r="D491" s="168"/>
    </row>
    <row r="492" customFormat="false" ht="11.25" hidden="false" customHeight="false" outlineLevel="0" collapsed="false">
      <c r="B492" s="168"/>
      <c r="C492" s="168"/>
      <c r="D492" s="168"/>
    </row>
    <row r="493" customFormat="false" ht="11.25" hidden="false" customHeight="false" outlineLevel="0" collapsed="false">
      <c r="B493" s="168"/>
      <c r="C493" s="168"/>
      <c r="D493" s="168"/>
    </row>
    <row r="494" customFormat="false" ht="11.25" hidden="false" customHeight="false" outlineLevel="0" collapsed="false">
      <c r="B494" s="168"/>
      <c r="C494" s="168"/>
      <c r="D494" s="168"/>
    </row>
    <row r="495" customFormat="false" ht="11.25" hidden="false" customHeight="false" outlineLevel="0" collapsed="false">
      <c r="B495" s="168"/>
      <c r="C495" s="168"/>
      <c r="D495" s="168"/>
    </row>
    <row r="496" customFormat="false" ht="11.25" hidden="false" customHeight="false" outlineLevel="0" collapsed="false">
      <c r="B496" s="168"/>
      <c r="C496" s="168"/>
      <c r="D496" s="168"/>
    </row>
    <row r="497" customFormat="false" ht="11.25" hidden="false" customHeight="false" outlineLevel="0" collapsed="false">
      <c r="B497" s="168"/>
      <c r="C497" s="168"/>
      <c r="D497" s="168"/>
    </row>
    <row r="498" customFormat="false" ht="11.25" hidden="false" customHeight="false" outlineLevel="0" collapsed="false">
      <c r="B498" s="168"/>
      <c r="C498" s="168"/>
      <c r="D498" s="168"/>
    </row>
    <row r="499" customFormat="false" ht="11.25" hidden="false" customHeight="false" outlineLevel="0" collapsed="false">
      <c r="B499" s="168"/>
      <c r="C499" s="168"/>
      <c r="D499" s="168"/>
    </row>
    <row r="500" customFormat="false" ht="11.25" hidden="false" customHeight="false" outlineLevel="0" collapsed="false">
      <c r="B500" s="168"/>
      <c r="C500" s="168"/>
      <c r="D500" s="168"/>
    </row>
    <row r="501" customFormat="false" ht="11.25" hidden="false" customHeight="false" outlineLevel="0" collapsed="false">
      <c r="B501" s="168"/>
      <c r="C501" s="168"/>
      <c r="D501" s="168"/>
    </row>
    <row r="502" customFormat="false" ht="11.25" hidden="false" customHeight="false" outlineLevel="0" collapsed="false">
      <c r="B502" s="168"/>
      <c r="C502" s="168"/>
      <c r="D502" s="168"/>
    </row>
    <row r="503" customFormat="false" ht="11.25" hidden="false" customHeight="false" outlineLevel="0" collapsed="false">
      <c r="B503" s="168"/>
      <c r="C503" s="168"/>
      <c r="D503" s="168"/>
    </row>
    <row r="504" customFormat="false" ht="11.25" hidden="false" customHeight="false" outlineLevel="0" collapsed="false">
      <c r="B504" s="168"/>
      <c r="C504" s="168"/>
      <c r="D504" s="168"/>
    </row>
    <row r="505" customFormat="false" ht="11.25" hidden="false" customHeight="false" outlineLevel="0" collapsed="false">
      <c r="B505" s="168"/>
      <c r="C505" s="168"/>
      <c r="D505" s="168"/>
    </row>
    <row r="506" customFormat="false" ht="11.25" hidden="false" customHeight="false" outlineLevel="0" collapsed="false">
      <c r="B506" s="168"/>
      <c r="C506" s="168"/>
      <c r="D506" s="168"/>
    </row>
    <row r="507" customFormat="false" ht="11.25" hidden="false" customHeight="false" outlineLevel="0" collapsed="false">
      <c r="B507" s="168"/>
      <c r="C507" s="168"/>
      <c r="D507" s="168"/>
    </row>
    <row r="508" customFormat="false" ht="11.25" hidden="false" customHeight="false" outlineLevel="0" collapsed="false">
      <c r="B508" s="168"/>
      <c r="C508" s="168"/>
      <c r="D508" s="168"/>
    </row>
    <row r="509" customFormat="false" ht="11.25" hidden="false" customHeight="false" outlineLevel="0" collapsed="false">
      <c r="B509" s="168"/>
      <c r="C509" s="168"/>
      <c r="D509" s="168"/>
    </row>
    <row r="510" customFormat="false" ht="11.25" hidden="false" customHeight="false" outlineLevel="0" collapsed="false">
      <c r="B510" s="168"/>
      <c r="C510" s="168"/>
      <c r="D510" s="168"/>
    </row>
    <row r="511" customFormat="false" ht="11.25" hidden="false" customHeight="false" outlineLevel="0" collapsed="false">
      <c r="B511" s="168"/>
      <c r="C511" s="168"/>
      <c r="D511" s="168"/>
    </row>
    <row r="512" customFormat="false" ht="11.25" hidden="false" customHeight="false" outlineLevel="0" collapsed="false">
      <c r="B512" s="168"/>
      <c r="C512" s="168"/>
      <c r="D512" s="168"/>
    </row>
    <row r="513" customFormat="false" ht="11.25" hidden="false" customHeight="false" outlineLevel="0" collapsed="false">
      <c r="B513" s="168"/>
      <c r="C513" s="168"/>
      <c r="D513" s="168"/>
    </row>
    <row r="514" customFormat="false" ht="11.25" hidden="false" customHeight="false" outlineLevel="0" collapsed="false">
      <c r="B514" s="168"/>
      <c r="C514" s="168"/>
      <c r="D514" s="168"/>
    </row>
    <row r="515" customFormat="false" ht="11.25" hidden="false" customHeight="false" outlineLevel="0" collapsed="false">
      <c r="B515" s="168"/>
      <c r="C515" s="168"/>
      <c r="D515" s="168"/>
    </row>
    <row r="516" customFormat="false" ht="11.25" hidden="false" customHeight="false" outlineLevel="0" collapsed="false">
      <c r="B516" s="168"/>
      <c r="C516" s="168"/>
      <c r="D516" s="168"/>
    </row>
    <row r="517" customFormat="false" ht="11.25" hidden="false" customHeight="false" outlineLevel="0" collapsed="false">
      <c r="B517" s="168"/>
      <c r="C517" s="168"/>
      <c r="D517" s="168"/>
    </row>
    <row r="518" customFormat="false" ht="11.25" hidden="false" customHeight="false" outlineLevel="0" collapsed="false">
      <c r="B518" s="168"/>
      <c r="C518" s="168"/>
      <c r="D518" s="168"/>
    </row>
    <row r="519" customFormat="false" ht="11.25" hidden="false" customHeight="false" outlineLevel="0" collapsed="false">
      <c r="B519" s="168"/>
      <c r="C519" s="168"/>
      <c r="D519" s="168"/>
    </row>
    <row r="520" customFormat="false" ht="11.25" hidden="false" customHeight="false" outlineLevel="0" collapsed="false">
      <c r="B520" s="168"/>
      <c r="C520" s="168"/>
      <c r="D520" s="168"/>
    </row>
    <row r="521" customFormat="false" ht="11.25" hidden="false" customHeight="false" outlineLevel="0" collapsed="false">
      <c r="B521" s="168"/>
      <c r="C521" s="168"/>
      <c r="D521" s="168"/>
    </row>
    <row r="522" customFormat="false" ht="11.25" hidden="false" customHeight="false" outlineLevel="0" collapsed="false">
      <c r="B522" s="168"/>
      <c r="C522" s="168"/>
      <c r="D522" s="168"/>
    </row>
    <row r="523" customFormat="false" ht="11.25" hidden="false" customHeight="false" outlineLevel="0" collapsed="false">
      <c r="B523" s="168"/>
      <c r="C523" s="168"/>
      <c r="D523" s="168"/>
    </row>
    <row r="524" customFormat="false" ht="11.25" hidden="false" customHeight="false" outlineLevel="0" collapsed="false">
      <c r="B524" s="168"/>
      <c r="C524" s="168"/>
      <c r="D524" s="168"/>
    </row>
    <row r="525" customFormat="false" ht="11.25" hidden="false" customHeight="false" outlineLevel="0" collapsed="false">
      <c r="B525" s="168"/>
      <c r="C525" s="168"/>
      <c r="D525" s="168"/>
    </row>
    <row r="526" customFormat="false" ht="11.25" hidden="false" customHeight="false" outlineLevel="0" collapsed="false">
      <c r="B526" s="168"/>
      <c r="C526" s="168"/>
      <c r="D526" s="168"/>
    </row>
    <row r="527" customFormat="false" ht="11.25" hidden="false" customHeight="false" outlineLevel="0" collapsed="false">
      <c r="B527" s="168"/>
      <c r="C527" s="168"/>
      <c r="D527" s="168"/>
    </row>
    <row r="528" customFormat="false" ht="11.25" hidden="false" customHeight="false" outlineLevel="0" collapsed="false">
      <c r="B528" s="168"/>
      <c r="C528" s="168"/>
      <c r="D528" s="168"/>
    </row>
    <row r="529" customFormat="false" ht="11.25" hidden="false" customHeight="false" outlineLevel="0" collapsed="false">
      <c r="B529" s="168"/>
      <c r="C529" s="168"/>
      <c r="D529" s="168"/>
    </row>
    <row r="530" customFormat="false" ht="11.25" hidden="false" customHeight="false" outlineLevel="0" collapsed="false">
      <c r="B530" s="168"/>
      <c r="C530" s="168"/>
      <c r="D530" s="168"/>
    </row>
    <row r="531" customFormat="false" ht="11.25" hidden="false" customHeight="false" outlineLevel="0" collapsed="false">
      <c r="B531" s="168"/>
      <c r="C531" s="168"/>
      <c r="D531" s="168"/>
    </row>
    <row r="532" customFormat="false" ht="11.25" hidden="false" customHeight="false" outlineLevel="0" collapsed="false">
      <c r="B532" s="168"/>
      <c r="C532" s="168"/>
      <c r="D532" s="168"/>
    </row>
    <row r="533" customFormat="false" ht="11.25" hidden="false" customHeight="false" outlineLevel="0" collapsed="false">
      <c r="B533" s="168"/>
      <c r="C533" s="168"/>
      <c r="D533" s="168"/>
    </row>
    <row r="534" customFormat="false" ht="11.25" hidden="false" customHeight="false" outlineLevel="0" collapsed="false">
      <c r="B534" s="168"/>
      <c r="C534" s="168"/>
      <c r="D534" s="168"/>
    </row>
    <row r="535" customFormat="false" ht="11.25" hidden="false" customHeight="false" outlineLevel="0" collapsed="false">
      <c r="B535" s="168"/>
      <c r="C535" s="168"/>
      <c r="D535" s="168"/>
    </row>
    <row r="536" customFormat="false" ht="11.25" hidden="false" customHeight="false" outlineLevel="0" collapsed="false">
      <c r="B536" s="168"/>
      <c r="C536" s="168"/>
      <c r="D536" s="168"/>
    </row>
    <row r="537" customFormat="false" ht="11.25" hidden="false" customHeight="false" outlineLevel="0" collapsed="false">
      <c r="B537" s="168"/>
      <c r="C537" s="168"/>
      <c r="D537" s="168"/>
    </row>
    <row r="538" customFormat="false" ht="11.25" hidden="false" customHeight="false" outlineLevel="0" collapsed="false">
      <c r="B538" s="168"/>
      <c r="C538" s="168"/>
      <c r="D538" s="168"/>
    </row>
    <row r="539" customFormat="false" ht="11.25" hidden="false" customHeight="false" outlineLevel="0" collapsed="false">
      <c r="B539" s="168"/>
      <c r="C539" s="168"/>
      <c r="D539" s="168"/>
    </row>
    <row r="540" customFormat="false" ht="11.25" hidden="false" customHeight="false" outlineLevel="0" collapsed="false">
      <c r="B540" s="168"/>
      <c r="C540" s="168"/>
      <c r="D540" s="168"/>
    </row>
    <row r="541" customFormat="false" ht="11.25" hidden="false" customHeight="false" outlineLevel="0" collapsed="false">
      <c r="B541" s="168"/>
      <c r="C541" s="168"/>
      <c r="D541" s="168"/>
    </row>
    <row r="542" customFormat="false" ht="11.25" hidden="false" customHeight="false" outlineLevel="0" collapsed="false">
      <c r="B542" s="168"/>
      <c r="C542" s="168"/>
      <c r="D542" s="168"/>
    </row>
    <row r="543" customFormat="false" ht="11.25" hidden="false" customHeight="false" outlineLevel="0" collapsed="false">
      <c r="B543" s="168"/>
      <c r="C543" s="168"/>
      <c r="D543" s="168"/>
    </row>
    <row r="544" customFormat="false" ht="11.25" hidden="false" customHeight="false" outlineLevel="0" collapsed="false">
      <c r="B544" s="168"/>
      <c r="C544" s="168"/>
      <c r="D544" s="168"/>
    </row>
    <row r="545" customFormat="false" ht="11.25" hidden="false" customHeight="false" outlineLevel="0" collapsed="false">
      <c r="B545" s="168"/>
      <c r="C545" s="168"/>
      <c r="D545" s="168"/>
    </row>
    <row r="546" customFormat="false" ht="11.25" hidden="false" customHeight="false" outlineLevel="0" collapsed="false">
      <c r="B546" s="168"/>
      <c r="C546" s="168"/>
      <c r="D546" s="168"/>
    </row>
    <row r="547" customFormat="false" ht="11.25" hidden="false" customHeight="false" outlineLevel="0" collapsed="false">
      <c r="B547" s="168"/>
      <c r="C547" s="168"/>
      <c r="D547" s="168"/>
    </row>
    <row r="548" customFormat="false" ht="11.25" hidden="false" customHeight="false" outlineLevel="0" collapsed="false">
      <c r="B548" s="168"/>
      <c r="C548" s="168"/>
      <c r="D548" s="168"/>
    </row>
    <row r="549" customFormat="false" ht="11.25" hidden="false" customHeight="false" outlineLevel="0" collapsed="false">
      <c r="B549" s="168"/>
      <c r="C549" s="168"/>
      <c r="D549" s="168"/>
    </row>
    <row r="550" customFormat="false" ht="11.25" hidden="false" customHeight="false" outlineLevel="0" collapsed="false">
      <c r="B550" s="168"/>
      <c r="C550" s="168"/>
      <c r="D550" s="168"/>
    </row>
    <row r="551" customFormat="false" ht="11.25" hidden="false" customHeight="false" outlineLevel="0" collapsed="false">
      <c r="B551" s="168"/>
      <c r="C551" s="168"/>
      <c r="D551" s="168"/>
    </row>
    <row r="552" customFormat="false" ht="11.25" hidden="false" customHeight="false" outlineLevel="0" collapsed="false">
      <c r="B552" s="168"/>
      <c r="C552" s="168"/>
      <c r="D552" s="168"/>
    </row>
    <row r="553" customFormat="false" ht="11.25" hidden="false" customHeight="false" outlineLevel="0" collapsed="false">
      <c r="B553" s="168"/>
      <c r="C553" s="168"/>
      <c r="D553" s="168"/>
    </row>
    <row r="554" customFormat="false" ht="11.25" hidden="false" customHeight="false" outlineLevel="0" collapsed="false">
      <c r="B554" s="168"/>
      <c r="C554" s="168"/>
      <c r="D554" s="168"/>
    </row>
    <row r="555" customFormat="false" ht="11.25" hidden="false" customHeight="false" outlineLevel="0" collapsed="false">
      <c r="B555" s="168"/>
      <c r="C555" s="168"/>
      <c r="D555" s="168"/>
    </row>
    <row r="556" customFormat="false" ht="11.25" hidden="false" customHeight="false" outlineLevel="0" collapsed="false">
      <c r="B556" s="168"/>
      <c r="C556" s="168"/>
      <c r="D556" s="168"/>
    </row>
    <row r="557" customFormat="false" ht="11.25" hidden="false" customHeight="false" outlineLevel="0" collapsed="false">
      <c r="B557" s="168"/>
      <c r="C557" s="168"/>
      <c r="D557" s="168"/>
    </row>
    <row r="558" customFormat="false" ht="11.25" hidden="false" customHeight="false" outlineLevel="0" collapsed="false">
      <c r="B558" s="168"/>
      <c r="C558" s="168"/>
      <c r="D558" s="168"/>
    </row>
    <row r="559" customFormat="false" ht="11.25" hidden="false" customHeight="false" outlineLevel="0" collapsed="false">
      <c r="B559" s="168"/>
      <c r="C559" s="168"/>
      <c r="D559" s="168"/>
    </row>
    <row r="560" customFormat="false" ht="11.25" hidden="false" customHeight="false" outlineLevel="0" collapsed="false">
      <c r="B560" s="168"/>
      <c r="C560" s="168"/>
      <c r="D560" s="168"/>
    </row>
    <row r="561" customFormat="false" ht="11.25" hidden="false" customHeight="false" outlineLevel="0" collapsed="false">
      <c r="B561" s="168"/>
      <c r="C561" s="168"/>
      <c r="D561" s="168"/>
    </row>
    <row r="562" customFormat="false" ht="11.25" hidden="false" customHeight="false" outlineLevel="0" collapsed="false">
      <c r="B562" s="168"/>
      <c r="C562" s="168"/>
      <c r="D562" s="168"/>
    </row>
    <row r="563" customFormat="false" ht="11.25" hidden="false" customHeight="false" outlineLevel="0" collapsed="false">
      <c r="B563" s="168"/>
      <c r="C563" s="168"/>
      <c r="D563" s="168"/>
    </row>
    <row r="564" customFormat="false" ht="11.25" hidden="false" customHeight="false" outlineLevel="0" collapsed="false">
      <c r="B564" s="168"/>
      <c r="C564" s="168"/>
      <c r="D564" s="168"/>
    </row>
    <row r="565" customFormat="false" ht="11.25" hidden="false" customHeight="false" outlineLevel="0" collapsed="false">
      <c r="B565" s="168"/>
      <c r="C565" s="168"/>
      <c r="D565" s="168"/>
    </row>
    <row r="566" customFormat="false" ht="11.25" hidden="false" customHeight="false" outlineLevel="0" collapsed="false">
      <c r="B566" s="168"/>
      <c r="C566" s="168"/>
      <c r="D566" s="168"/>
    </row>
    <row r="567" customFormat="false" ht="11.25" hidden="false" customHeight="false" outlineLevel="0" collapsed="false">
      <c r="B567" s="168"/>
      <c r="C567" s="168"/>
      <c r="D567" s="168"/>
    </row>
    <row r="568" customFormat="false" ht="11.25" hidden="false" customHeight="false" outlineLevel="0" collapsed="false">
      <c r="B568" s="168"/>
      <c r="C568" s="168"/>
      <c r="D568" s="168"/>
    </row>
    <row r="569" customFormat="false" ht="11.25" hidden="false" customHeight="false" outlineLevel="0" collapsed="false">
      <c r="B569" s="168"/>
      <c r="C569" s="168"/>
      <c r="D569" s="168"/>
    </row>
    <row r="570" customFormat="false" ht="11.25" hidden="false" customHeight="false" outlineLevel="0" collapsed="false">
      <c r="B570" s="168"/>
      <c r="C570" s="168"/>
      <c r="D570" s="168"/>
    </row>
    <row r="571" customFormat="false" ht="11.25" hidden="false" customHeight="false" outlineLevel="0" collapsed="false">
      <c r="B571" s="168"/>
      <c r="C571" s="168"/>
      <c r="D571" s="168"/>
    </row>
    <row r="572" customFormat="false" ht="11.25" hidden="false" customHeight="false" outlineLevel="0" collapsed="false">
      <c r="B572" s="168"/>
      <c r="C572" s="168"/>
      <c r="D572" s="168"/>
    </row>
    <row r="573" customFormat="false" ht="11.25" hidden="false" customHeight="false" outlineLevel="0" collapsed="false">
      <c r="B573" s="168"/>
      <c r="C573" s="168"/>
      <c r="D573" s="168"/>
    </row>
    <row r="574" customFormat="false" ht="11.25" hidden="false" customHeight="false" outlineLevel="0" collapsed="false">
      <c r="B574" s="168"/>
      <c r="C574" s="168"/>
      <c r="D574" s="168"/>
    </row>
    <row r="575" customFormat="false" ht="11.25" hidden="false" customHeight="false" outlineLevel="0" collapsed="false">
      <c r="B575" s="168"/>
      <c r="C575" s="168"/>
      <c r="D575" s="168"/>
    </row>
    <row r="576" customFormat="false" ht="11.25" hidden="false" customHeight="false" outlineLevel="0" collapsed="false">
      <c r="B576" s="168"/>
      <c r="C576" s="168"/>
      <c r="D576" s="168"/>
    </row>
    <row r="577" customFormat="false" ht="11.25" hidden="false" customHeight="false" outlineLevel="0" collapsed="false">
      <c r="B577" s="168"/>
      <c r="C577" s="168"/>
      <c r="D577" s="168"/>
    </row>
    <row r="578" customFormat="false" ht="11.25" hidden="false" customHeight="false" outlineLevel="0" collapsed="false">
      <c r="B578" s="168"/>
      <c r="C578" s="168"/>
      <c r="D578" s="168"/>
    </row>
    <row r="579" customFormat="false" ht="11.25" hidden="false" customHeight="false" outlineLevel="0" collapsed="false">
      <c r="B579" s="168"/>
      <c r="C579" s="168"/>
      <c r="D579" s="168"/>
    </row>
    <row r="580" customFormat="false" ht="11.25" hidden="false" customHeight="false" outlineLevel="0" collapsed="false">
      <c r="B580" s="168"/>
      <c r="C580" s="168"/>
      <c r="D580" s="168"/>
    </row>
    <row r="581" customFormat="false" ht="11.25" hidden="false" customHeight="false" outlineLevel="0" collapsed="false">
      <c r="B581" s="168"/>
      <c r="C581" s="168"/>
      <c r="D581" s="168"/>
    </row>
    <row r="582" customFormat="false" ht="11.25" hidden="false" customHeight="false" outlineLevel="0" collapsed="false">
      <c r="B582" s="168"/>
      <c r="C582" s="168"/>
      <c r="D582" s="168"/>
    </row>
    <row r="583" customFormat="false" ht="11.25" hidden="false" customHeight="false" outlineLevel="0" collapsed="false">
      <c r="B583" s="168"/>
      <c r="C583" s="168"/>
      <c r="D583" s="168"/>
    </row>
    <row r="584" customFormat="false" ht="11.25" hidden="false" customHeight="false" outlineLevel="0" collapsed="false">
      <c r="B584" s="168"/>
      <c r="C584" s="168"/>
      <c r="D584" s="168"/>
    </row>
    <row r="585" customFormat="false" ht="11.25" hidden="false" customHeight="false" outlineLevel="0" collapsed="false">
      <c r="B585" s="168"/>
      <c r="C585" s="168"/>
      <c r="D585" s="168"/>
    </row>
    <row r="586" customFormat="false" ht="11.25" hidden="false" customHeight="false" outlineLevel="0" collapsed="false">
      <c r="B586" s="168"/>
      <c r="C586" s="168"/>
      <c r="D586" s="168"/>
    </row>
    <row r="587" customFormat="false" ht="11.25" hidden="false" customHeight="false" outlineLevel="0" collapsed="false">
      <c r="B587" s="168"/>
      <c r="C587" s="168"/>
      <c r="D587" s="168"/>
    </row>
    <row r="588" customFormat="false" ht="11.25" hidden="false" customHeight="false" outlineLevel="0" collapsed="false">
      <c r="B588" s="168"/>
      <c r="C588" s="168"/>
      <c r="D588" s="168"/>
    </row>
    <row r="589" customFormat="false" ht="11.25" hidden="false" customHeight="false" outlineLevel="0" collapsed="false">
      <c r="B589" s="168"/>
      <c r="C589" s="168"/>
      <c r="D589" s="168"/>
    </row>
    <row r="590" customFormat="false" ht="11.25" hidden="false" customHeight="false" outlineLevel="0" collapsed="false">
      <c r="B590" s="168"/>
      <c r="C590" s="168"/>
      <c r="D590" s="168"/>
    </row>
    <row r="591" customFormat="false" ht="11.25" hidden="false" customHeight="false" outlineLevel="0" collapsed="false">
      <c r="B591" s="168"/>
      <c r="C591" s="168"/>
      <c r="D591" s="168"/>
    </row>
    <row r="592" customFormat="false" ht="11.25" hidden="false" customHeight="false" outlineLevel="0" collapsed="false">
      <c r="B592" s="168"/>
      <c r="C592" s="168"/>
      <c r="D592" s="168"/>
    </row>
    <row r="593" customFormat="false" ht="11.25" hidden="false" customHeight="false" outlineLevel="0" collapsed="false">
      <c r="B593" s="168"/>
      <c r="C593" s="168"/>
      <c r="D593" s="168"/>
    </row>
    <row r="594" customFormat="false" ht="11.25" hidden="false" customHeight="false" outlineLevel="0" collapsed="false">
      <c r="B594" s="168"/>
      <c r="C594" s="168"/>
      <c r="D594" s="168"/>
    </row>
    <row r="595" customFormat="false" ht="11.25" hidden="false" customHeight="false" outlineLevel="0" collapsed="false">
      <c r="B595" s="168"/>
      <c r="C595" s="168"/>
      <c r="D595" s="168"/>
    </row>
    <row r="596" customFormat="false" ht="11.25" hidden="false" customHeight="false" outlineLevel="0" collapsed="false">
      <c r="B596" s="168"/>
      <c r="C596" s="168"/>
      <c r="D596" s="168"/>
    </row>
    <row r="597" customFormat="false" ht="11.25" hidden="false" customHeight="false" outlineLevel="0" collapsed="false">
      <c r="B597" s="168"/>
      <c r="C597" s="168"/>
      <c r="D597" s="168"/>
    </row>
    <row r="598" customFormat="false" ht="11.25" hidden="false" customHeight="false" outlineLevel="0" collapsed="false">
      <c r="B598" s="168"/>
      <c r="C598" s="168"/>
      <c r="D598" s="168"/>
    </row>
    <row r="599" customFormat="false" ht="11.25" hidden="false" customHeight="false" outlineLevel="0" collapsed="false">
      <c r="B599" s="168"/>
      <c r="C599" s="168"/>
      <c r="D599" s="168"/>
    </row>
    <row r="600" customFormat="false" ht="11.25" hidden="false" customHeight="false" outlineLevel="0" collapsed="false">
      <c r="B600" s="168"/>
      <c r="C600" s="168"/>
      <c r="D600" s="168"/>
    </row>
    <row r="601" customFormat="false" ht="11.25" hidden="false" customHeight="false" outlineLevel="0" collapsed="false">
      <c r="B601" s="168"/>
      <c r="C601" s="168"/>
      <c r="D601" s="168"/>
    </row>
    <row r="602" customFormat="false" ht="11.25" hidden="false" customHeight="false" outlineLevel="0" collapsed="false">
      <c r="B602" s="168"/>
      <c r="C602" s="168"/>
      <c r="D602" s="168"/>
    </row>
    <row r="603" customFormat="false" ht="11.25" hidden="false" customHeight="false" outlineLevel="0" collapsed="false">
      <c r="B603" s="168"/>
      <c r="C603" s="168"/>
      <c r="D603" s="168"/>
    </row>
    <row r="604" customFormat="false" ht="11.25" hidden="false" customHeight="false" outlineLevel="0" collapsed="false">
      <c r="B604" s="168"/>
      <c r="C604" s="168"/>
      <c r="D604" s="168"/>
    </row>
    <row r="605" customFormat="false" ht="11.25" hidden="false" customHeight="false" outlineLevel="0" collapsed="false">
      <c r="B605" s="168"/>
      <c r="C605" s="168"/>
      <c r="D605" s="168"/>
    </row>
    <row r="606" customFormat="false" ht="11.25" hidden="false" customHeight="false" outlineLevel="0" collapsed="false">
      <c r="B606" s="168"/>
      <c r="C606" s="168"/>
      <c r="D606" s="168"/>
    </row>
    <row r="607" customFormat="false" ht="11.25" hidden="false" customHeight="false" outlineLevel="0" collapsed="false">
      <c r="B607" s="168"/>
      <c r="C607" s="168"/>
      <c r="D607" s="168"/>
    </row>
    <row r="608" customFormat="false" ht="11.25" hidden="false" customHeight="false" outlineLevel="0" collapsed="false">
      <c r="B608" s="168"/>
      <c r="C608" s="168"/>
      <c r="D608" s="168"/>
    </row>
    <row r="609" customFormat="false" ht="11.25" hidden="false" customHeight="false" outlineLevel="0" collapsed="false">
      <c r="B609" s="168"/>
      <c r="C609" s="168"/>
      <c r="D609" s="168"/>
    </row>
    <row r="610" customFormat="false" ht="11.25" hidden="false" customHeight="false" outlineLevel="0" collapsed="false">
      <c r="B610" s="168"/>
      <c r="C610" s="168"/>
      <c r="D610" s="168"/>
    </row>
    <row r="611" customFormat="false" ht="11.25" hidden="false" customHeight="false" outlineLevel="0" collapsed="false">
      <c r="B611" s="168"/>
      <c r="C611" s="168"/>
      <c r="D611" s="168"/>
    </row>
    <row r="612" customFormat="false" ht="11.25" hidden="false" customHeight="false" outlineLevel="0" collapsed="false">
      <c r="B612" s="168"/>
      <c r="C612" s="168"/>
      <c r="D612" s="168"/>
    </row>
    <row r="613" customFormat="false" ht="11.25" hidden="false" customHeight="false" outlineLevel="0" collapsed="false">
      <c r="B613" s="168"/>
      <c r="C613" s="168"/>
      <c r="D613" s="168"/>
    </row>
    <row r="614" customFormat="false" ht="11.25" hidden="false" customHeight="false" outlineLevel="0" collapsed="false">
      <c r="B614" s="168"/>
      <c r="C614" s="168"/>
      <c r="D614" s="168"/>
    </row>
    <row r="615" customFormat="false" ht="11.25" hidden="false" customHeight="false" outlineLevel="0" collapsed="false">
      <c r="B615" s="168"/>
      <c r="C615" s="168"/>
      <c r="D615" s="168"/>
    </row>
    <row r="616" customFormat="false" ht="11.25" hidden="false" customHeight="false" outlineLevel="0" collapsed="false">
      <c r="B616" s="168"/>
      <c r="C616" s="168"/>
      <c r="D616" s="168"/>
    </row>
    <row r="617" customFormat="false" ht="11.25" hidden="false" customHeight="false" outlineLevel="0" collapsed="false">
      <c r="B617" s="168"/>
      <c r="C617" s="168"/>
      <c r="D617" s="168"/>
    </row>
    <row r="618" customFormat="false" ht="11.25" hidden="false" customHeight="false" outlineLevel="0" collapsed="false">
      <c r="B618" s="168"/>
      <c r="C618" s="168"/>
      <c r="D618" s="168"/>
    </row>
    <row r="619" customFormat="false" ht="11.25" hidden="false" customHeight="false" outlineLevel="0" collapsed="false">
      <c r="B619" s="168"/>
      <c r="C619" s="168"/>
      <c r="D619" s="168"/>
    </row>
    <row r="620" customFormat="false" ht="11.25" hidden="false" customHeight="false" outlineLevel="0" collapsed="false">
      <c r="B620" s="168"/>
      <c r="C620" s="168"/>
      <c r="D620" s="168"/>
    </row>
    <row r="621" customFormat="false" ht="11.25" hidden="false" customHeight="false" outlineLevel="0" collapsed="false">
      <c r="B621" s="168"/>
      <c r="C621" s="168"/>
      <c r="D621" s="168"/>
    </row>
    <row r="622" customFormat="false" ht="11.25" hidden="false" customHeight="false" outlineLevel="0" collapsed="false">
      <c r="B622" s="168"/>
      <c r="C622" s="168"/>
      <c r="D622" s="168"/>
    </row>
    <row r="623" customFormat="false" ht="11.25" hidden="false" customHeight="false" outlineLevel="0" collapsed="false">
      <c r="B623" s="168"/>
      <c r="C623" s="168"/>
      <c r="D623" s="168"/>
    </row>
    <row r="624" customFormat="false" ht="11.25" hidden="false" customHeight="false" outlineLevel="0" collapsed="false">
      <c r="B624" s="168"/>
      <c r="C624" s="168"/>
      <c r="D624" s="168"/>
    </row>
    <row r="625" customFormat="false" ht="11.25" hidden="false" customHeight="false" outlineLevel="0" collapsed="false">
      <c r="B625" s="168"/>
      <c r="C625" s="168"/>
      <c r="D625" s="168"/>
    </row>
    <row r="626" customFormat="false" ht="11.25" hidden="false" customHeight="false" outlineLevel="0" collapsed="false">
      <c r="B626" s="168"/>
      <c r="C626" s="168"/>
      <c r="D626" s="168"/>
    </row>
    <row r="627" customFormat="false" ht="11.25" hidden="false" customHeight="false" outlineLevel="0" collapsed="false">
      <c r="B627" s="168"/>
      <c r="C627" s="168"/>
      <c r="D627" s="168"/>
    </row>
    <row r="628" customFormat="false" ht="11.25" hidden="false" customHeight="false" outlineLevel="0" collapsed="false">
      <c r="B628" s="168"/>
      <c r="C628" s="168"/>
      <c r="D628" s="168"/>
    </row>
    <row r="629" customFormat="false" ht="11.25" hidden="false" customHeight="false" outlineLevel="0" collapsed="false">
      <c r="B629" s="168"/>
      <c r="C629" s="168"/>
      <c r="D629" s="168"/>
    </row>
    <row r="630" customFormat="false" ht="11.25" hidden="false" customHeight="false" outlineLevel="0" collapsed="false">
      <c r="B630" s="168"/>
      <c r="C630" s="168"/>
      <c r="D630" s="168"/>
    </row>
    <row r="631" customFormat="false" ht="11.25" hidden="false" customHeight="false" outlineLevel="0" collapsed="false">
      <c r="B631" s="168"/>
      <c r="C631" s="168"/>
      <c r="D631" s="168"/>
    </row>
    <row r="632" customFormat="false" ht="11.25" hidden="false" customHeight="false" outlineLevel="0" collapsed="false">
      <c r="B632" s="168"/>
      <c r="C632" s="168"/>
      <c r="D632" s="168"/>
    </row>
    <row r="633" customFormat="false" ht="11.25" hidden="false" customHeight="false" outlineLevel="0" collapsed="false">
      <c r="B633" s="168"/>
      <c r="C633" s="168"/>
      <c r="D633" s="168"/>
    </row>
    <row r="634" customFormat="false" ht="11.25" hidden="false" customHeight="false" outlineLevel="0" collapsed="false">
      <c r="B634" s="168"/>
      <c r="C634" s="168"/>
      <c r="D634" s="168"/>
    </row>
    <row r="635" customFormat="false" ht="11.25" hidden="false" customHeight="false" outlineLevel="0" collapsed="false">
      <c r="B635" s="168"/>
      <c r="C635" s="168"/>
      <c r="D635" s="168"/>
    </row>
    <row r="636" customFormat="false" ht="11.25" hidden="false" customHeight="false" outlineLevel="0" collapsed="false">
      <c r="B636" s="168"/>
      <c r="C636" s="168"/>
      <c r="D636" s="168"/>
    </row>
    <row r="637" customFormat="false" ht="11.25" hidden="false" customHeight="false" outlineLevel="0" collapsed="false">
      <c r="B637" s="168"/>
      <c r="C637" s="168"/>
      <c r="D637" s="168"/>
    </row>
    <row r="638" customFormat="false" ht="11.25" hidden="false" customHeight="false" outlineLevel="0" collapsed="false">
      <c r="B638" s="168"/>
      <c r="C638" s="168"/>
      <c r="D638" s="168"/>
    </row>
    <row r="639" customFormat="false" ht="11.25" hidden="false" customHeight="false" outlineLevel="0" collapsed="false">
      <c r="B639" s="168"/>
      <c r="C639" s="168"/>
      <c r="D639" s="168"/>
    </row>
    <row r="640" customFormat="false" ht="11.25" hidden="false" customHeight="false" outlineLevel="0" collapsed="false">
      <c r="B640" s="168"/>
      <c r="C640" s="168"/>
      <c r="D640" s="168"/>
    </row>
    <row r="641" customFormat="false" ht="11.25" hidden="false" customHeight="false" outlineLevel="0" collapsed="false">
      <c r="B641" s="168"/>
      <c r="C641" s="168"/>
      <c r="D641" s="168"/>
    </row>
    <row r="642" customFormat="false" ht="11.25" hidden="false" customHeight="false" outlineLevel="0" collapsed="false">
      <c r="B642" s="168"/>
      <c r="C642" s="168"/>
      <c r="D642" s="168"/>
    </row>
    <row r="643" customFormat="false" ht="11.25" hidden="false" customHeight="false" outlineLevel="0" collapsed="false">
      <c r="B643" s="168"/>
      <c r="C643" s="168"/>
      <c r="D643" s="168"/>
    </row>
    <row r="644" customFormat="false" ht="11.25" hidden="false" customHeight="false" outlineLevel="0" collapsed="false">
      <c r="B644" s="168"/>
      <c r="C644" s="168"/>
      <c r="D644" s="168"/>
    </row>
    <row r="645" customFormat="false" ht="11.25" hidden="false" customHeight="false" outlineLevel="0" collapsed="false">
      <c r="B645" s="168"/>
      <c r="C645" s="168"/>
      <c r="D645" s="168"/>
    </row>
    <row r="646" customFormat="false" ht="11.25" hidden="false" customHeight="false" outlineLevel="0" collapsed="false">
      <c r="B646" s="168"/>
      <c r="C646" s="168"/>
      <c r="D646" s="168"/>
    </row>
    <row r="647" customFormat="false" ht="11.25" hidden="false" customHeight="false" outlineLevel="0" collapsed="false">
      <c r="B647" s="168"/>
      <c r="C647" s="168"/>
      <c r="D647" s="168"/>
    </row>
    <row r="648" customFormat="false" ht="11.25" hidden="false" customHeight="false" outlineLevel="0" collapsed="false">
      <c r="B648" s="168"/>
      <c r="C648" s="168"/>
      <c r="D648" s="168"/>
    </row>
    <row r="649" customFormat="false" ht="11.25" hidden="false" customHeight="false" outlineLevel="0" collapsed="false">
      <c r="B649" s="168"/>
      <c r="C649" s="168"/>
      <c r="D649" s="168"/>
    </row>
    <row r="650" customFormat="false" ht="11.25" hidden="false" customHeight="false" outlineLevel="0" collapsed="false">
      <c r="B650" s="168"/>
      <c r="C650" s="168"/>
      <c r="D650" s="168"/>
    </row>
    <row r="651" customFormat="false" ht="11.25" hidden="false" customHeight="false" outlineLevel="0" collapsed="false">
      <c r="B651" s="168"/>
      <c r="C651" s="168"/>
      <c r="D651" s="168"/>
    </row>
    <row r="652" customFormat="false" ht="11.25" hidden="false" customHeight="false" outlineLevel="0" collapsed="false">
      <c r="B652" s="168"/>
      <c r="C652" s="168"/>
      <c r="D652" s="168"/>
    </row>
    <row r="653" customFormat="false" ht="11.25" hidden="false" customHeight="false" outlineLevel="0" collapsed="false">
      <c r="B653" s="168"/>
      <c r="C653" s="168"/>
      <c r="D653" s="168"/>
    </row>
    <row r="654" customFormat="false" ht="11.25" hidden="false" customHeight="false" outlineLevel="0" collapsed="false">
      <c r="B654" s="168"/>
      <c r="C654" s="168"/>
      <c r="D654" s="168"/>
    </row>
    <row r="655" customFormat="false" ht="11.25" hidden="false" customHeight="false" outlineLevel="0" collapsed="false">
      <c r="B655" s="168"/>
      <c r="C655" s="168"/>
      <c r="D655" s="168"/>
    </row>
    <row r="656" customFormat="false" ht="11.25" hidden="false" customHeight="false" outlineLevel="0" collapsed="false">
      <c r="B656" s="168"/>
      <c r="C656" s="168"/>
      <c r="D656" s="168"/>
    </row>
    <row r="657" customFormat="false" ht="11.25" hidden="false" customHeight="false" outlineLevel="0" collapsed="false">
      <c r="B657" s="168"/>
      <c r="C657" s="168"/>
      <c r="D657" s="168"/>
    </row>
    <row r="658" customFormat="false" ht="11.25" hidden="false" customHeight="false" outlineLevel="0" collapsed="false">
      <c r="B658" s="168"/>
      <c r="C658" s="168"/>
      <c r="D658" s="168"/>
    </row>
    <row r="659" customFormat="false" ht="11.25" hidden="false" customHeight="false" outlineLevel="0" collapsed="false">
      <c r="B659" s="168"/>
      <c r="C659" s="168"/>
      <c r="D659" s="168"/>
    </row>
    <row r="660" customFormat="false" ht="11.25" hidden="false" customHeight="false" outlineLevel="0" collapsed="false">
      <c r="B660" s="168"/>
      <c r="C660" s="168"/>
      <c r="D660" s="168"/>
    </row>
    <row r="661" customFormat="false" ht="11.25" hidden="false" customHeight="false" outlineLevel="0" collapsed="false">
      <c r="B661" s="168"/>
      <c r="C661" s="168"/>
      <c r="D661" s="168"/>
    </row>
    <row r="662" customFormat="false" ht="11.25" hidden="false" customHeight="false" outlineLevel="0" collapsed="false">
      <c r="B662" s="168"/>
      <c r="C662" s="168"/>
      <c r="D662" s="168"/>
    </row>
    <row r="663" customFormat="false" ht="11.25" hidden="false" customHeight="false" outlineLevel="0" collapsed="false">
      <c r="B663" s="168"/>
      <c r="C663" s="168"/>
      <c r="D663" s="168"/>
    </row>
    <row r="664" customFormat="false" ht="11.25" hidden="false" customHeight="false" outlineLevel="0" collapsed="false">
      <c r="B664" s="168"/>
      <c r="C664" s="168"/>
      <c r="D664" s="168"/>
    </row>
    <row r="665" customFormat="false" ht="11.25" hidden="false" customHeight="false" outlineLevel="0" collapsed="false">
      <c r="B665" s="168"/>
      <c r="C665" s="168"/>
      <c r="D665" s="168"/>
    </row>
    <row r="666" customFormat="false" ht="11.25" hidden="false" customHeight="false" outlineLevel="0" collapsed="false">
      <c r="B666" s="168"/>
      <c r="C666" s="168"/>
      <c r="D666" s="168"/>
    </row>
    <row r="667" customFormat="false" ht="11.25" hidden="false" customHeight="false" outlineLevel="0" collapsed="false">
      <c r="B667" s="168"/>
      <c r="C667" s="168"/>
      <c r="D667" s="168"/>
    </row>
    <row r="668" customFormat="false" ht="11.25" hidden="false" customHeight="false" outlineLevel="0" collapsed="false">
      <c r="B668" s="168"/>
      <c r="C668" s="168"/>
      <c r="D668" s="168"/>
    </row>
    <row r="669" customFormat="false" ht="11.25" hidden="false" customHeight="false" outlineLevel="0" collapsed="false">
      <c r="B669" s="168"/>
      <c r="C669" s="168"/>
      <c r="D669" s="168"/>
    </row>
    <row r="670" customFormat="false" ht="11.25" hidden="false" customHeight="false" outlineLevel="0" collapsed="false">
      <c r="B670" s="168"/>
      <c r="C670" s="168"/>
      <c r="D670" s="168"/>
    </row>
    <row r="671" customFormat="false" ht="11.25" hidden="false" customHeight="false" outlineLevel="0" collapsed="false">
      <c r="B671" s="168"/>
      <c r="C671" s="168"/>
      <c r="D671" s="168"/>
    </row>
    <row r="672" customFormat="false" ht="11.25" hidden="false" customHeight="false" outlineLevel="0" collapsed="false">
      <c r="B672" s="168"/>
      <c r="C672" s="168"/>
      <c r="D672" s="168"/>
    </row>
    <row r="673" customFormat="false" ht="11.25" hidden="false" customHeight="false" outlineLevel="0" collapsed="false">
      <c r="B673" s="168"/>
      <c r="C673" s="168"/>
      <c r="D673" s="168"/>
    </row>
    <row r="674" customFormat="false" ht="11.25" hidden="false" customHeight="false" outlineLevel="0" collapsed="false">
      <c r="B674" s="168"/>
      <c r="C674" s="168"/>
      <c r="D674" s="168"/>
    </row>
    <row r="675" customFormat="false" ht="11.25" hidden="false" customHeight="false" outlineLevel="0" collapsed="false">
      <c r="B675" s="168"/>
      <c r="C675" s="168"/>
      <c r="D675" s="168"/>
    </row>
    <row r="676" customFormat="false" ht="11.25" hidden="false" customHeight="false" outlineLevel="0" collapsed="false">
      <c r="B676" s="168"/>
      <c r="C676" s="168"/>
      <c r="D676" s="168"/>
    </row>
    <row r="677" customFormat="false" ht="11.25" hidden="false" customHeight="false" outlineLevel="0" collapsed="false">
      <c r="B677" s="168"/>
      <c r="C677" s="168"/>
      <c r="D677" s="168"/>
    </row>
    <row r="678" customFormat="false" ht="11.25" hidden="false" customHeight="false" outlineLevel="0" collapsed="false">
      <c r="B678" s="168"/>
      <c r="C678" s="168"/>
      <c r="D678" s="168"/>
    </row>
    <row r="679" customFormat="false" ht="11.25" hidden="false" customHeight="false" outlineLevel="0" collapsed="false">
      <c r="B679" s="168"/>
      <c r="C679" s="168"/>
      <c r="D679" s="168"/>
    </row>
    <row r="680" customFormat="false" ht="11.25" hidden="false" customHeight="false" outlineLevel="0" collapsed="false">
      <c r="B680" s="168"/>
      <c r="C680" s="168"/>
      <c r="D680" s="168"/>
    </row>
    <row r="681" customFormat="false" ht="11.25" hidden="false" customHeight="false" outlineLevel="0" collapsed="false">
      <c r="B681" s="168"/>
      <c r="C681" s="168"/>
      <c r="D681" s="168"/>
    </row>
    <row r="682" customFormat="false" ht="11.25" hidden="false" customHeight="false" outlineLevel="0" collapsed="false">
      <c r="B682" s="168"/>
      <c r="C682" s="168"/>
      <c r="D682" s="168"/>
    </row>
    <row r="683" customFormat="false" ht="11.25" hidden="false" customHeight="false" outlineLevel="0" collapsed="false">
      <c r="B683" s="168"/>
      <c r="C683" s="168"/>
      <c r="D683" s="168"/>
    </row>
    <row r="684" customFormat="false" ht="11.25" hidden="false" customHeight="false" outlineLevel="0" collapsed="false">
      <c r="B684" s="168"/>
      <c r="C684" s="168"/>
      <c r="D684" s="168"/>
    </row>
    <row r="685" customFormat="false" ht="11.25" hidden="false" customHeight="false" outlineLevel="0" collapsed="false">
      <c r="B685" s="168"/>
      <c r="C685" s="168"/>
      <c r="D685" s="168"/>
    </row>
    <row r="686" customFormat="false" ht="11.25" hidden="false" customHeight="false" outlineLevel="0" collapsed="false">
      <c r="B686" s="168"/>
      <c r="C686" s="168"/>
      <c r="D686" s="168"/>
    </row>
    <row r="687" customFormat="false" ht="11.25" hidden="false" customHeight="false" outlineLevel="0" collapsed="false">
      <c r="B687" s="168"/>
      <c r="C687" s="168"/>
      <c r="D687" s="168"/>
    </row>
    <row r="688" customFormat="false" ht="11.25" hidden="false" customHeight="false" outlineLevel="0" collapsed="false">
      <c r="B688" s="168"/>
      <c r="C688" s="168"/>
      <c r="D688" s="168"/>
    </row>
    <row r="689" customFormat="false" ht="11.25" hidden="false" customHeight="false" outlineLevel="0" collapsed="false">
      <c r="B689" s="168"/>
      <c r="C689" s="168"/>
      <c r="D689" s="168"/>
    </row>
    <row r="690" customFormat="false" ht="11.25" hidden="false" customHeight="false" outlineLevel="0" collapsed="false">
      <c r="B690" s="168"/>
      <c r="C690" s="168"/>
      <c r="D690" s="168"/>
    </row>
    <row r="691" customFormat="false" ht="11.25" hidden="false" customHeight="false" outlineLevel="0" collapsed="false">
      <c r="B691" s="168"/>
      <c r="C691" s="168"/>
      <c r="D691" s="168"/>
    </row>
    <row r="692" customFormat="false" ht="11.25" hidden="false" customHeight="false" outlineLevel="0" collapsed="false">
      <c r="B692" s="168"/>
      <c r="C692" s="168"/>
      <c r="D692" s="168"/>
    </row>
    <row r="693" customFormat="false" ht="11.25" hidden="false" customHeight="false" outlineLevel="0" collapsed="false">
      <c r="B693" s="168"/>
      <c r="C693" s="168"/>
      <c r="D693" s="168"/>
    </row>
    <row r="694" customFormat="false" ht="11.25" hidden="false" customHeight="false" outlineLevel="0" collapsed="false">
      <c r="B694" s="168"/>
      <c r="C694" s="168"/>
      <c r="D694" s="168"/>
    </row>
    <row r="695" customFormat="false" ht="11.25" hidden="false" customHeight="false" outlineLevel="0" collapsed="false">
      <c r="B695" s="168"/>
      <c r="C695" s="168"/>
      <c r="D695" s="168"/>
    </row>
    <row r="696" customFormat="false" ht="11.25" hidden="false" customHeight="false" outlineLevel="0" collapsed="false">
      <c r="B696" s="168"/>
      <c r="C696" s="168"/>
      <c r="D696" s="168"/>
    </row>
    <row r="697" customFormat="false" ht="11.25" hidden="false" customHeight="false" outlineLevel="0" collapsed="false">
      <c r="B697" s="168"/>
      <c r="C697" s="168"/>
      <c r="D697" s="168"/>
    </row>
    <row r="698" customFormat="false" ht="11.25" hidden="false" customHeight="false" outlineLevel="0" collapsed="false">
      <c r="B698" s="168"/>
      <c r="C698" s="168"/>
      <c r="D698" s="168"/>
    </row>
    <row r="699" customFormat="false" ht="11.25" hidden="false" customHeight="false" outlineLevel="0" collapsed="false">
      <c r="B699" s="168"/>
      <c r="C699" s="168"/>
      <c r="D699" s="168"/>
    </row>
    <row r="700" customFormat="false" ht="11.25" hidden="false" customHeight="false" outlineLevel="0" collapsed="false">
      <c r="B700" s="168"/>
      <c r="C700" s="168"/>
      <c r="D700" s="168"/>
    </row>
    <row r="701" customFormat="false" ht="11.25" hidden="false" customHeight="false" outlineLevel="0" collapsed="false">
      <c r="B701" s="168"/>
      <c r="C701" s="168"/>
      <c r="D701" s="168"/>
    </row>
    <row r="702" customFormat="false" ht="11.25" hidden="false" customHeight="false" outlineLevel="0" collapsed="false">
      <c r="B702" s="168"/>
      <c r="C702" s="168"/>
      <c r="D702" s="168"/>
    </row>
    <row r="703" customFormat="false" ht="11.25" hidden="false" customHeight="false" outlineLevel="0" collapsed="false">
      <c r="B703" s="168"/>
      <c r="C703" s="168"/>
      <c r="D703" s="168"/>
    </row>
    <row r="704" customFormat="false" ht="11.25" hidden="false" customHeight="false" outlineLevel="0" collapsed="false">
      <c r="B704" s="168"/>
      <c r="C704" s="168"/>
      <c r="D704" s="168"/>
    </row>
    <row r="705" customFormat="false" ht="11.25" hidden="false" customHeight="false" outlineLevel="0" collapsed="false">
      <c r="B705" s="168"/>
      <c r="C705" s="168"/>
      <c r="D705" s="168"/>
    </row>
    <row r="706" customFormat="false" ht="11.25" hidden="false" customHeight="false" outlineLevel="0" collapsed="false">
      <c r="B706" s="168"/>
      <c r="C706" s="168"/>
      <c r="D706" s="168"/>
    </row>
    <row r="707" customFormat="false" ht="11.25" hidden="false" customHeight="false" outlineLevel="0" collapsed="false">
      <c r="B707" s="168"/>
      <c r="C707" s="168"/>
      <c r="D707" s="168"/>
    </row>
    <row r="708" customFormat="false" ht="11.25" hidden="false" customHeight="false" outlineLevel="0" collapsed="false">
      <c r="B708" s="168"/>
      <c r="C708" s="168"/>
      <c r="D708" s="168"/>
    </row>
    <row r="709" customFormat="false" ht="11.25" hidden="false" customHeight="false" outlineLevel="0" collapsed="false">
      <c r="B709" s="168"/>
      <c r="C709" s="168"/>
      <c r="D709" s="168"/>
    </row>
    <row r="710" customFormat="false" ht="11.25" hidden="false" customHeight="false" outlineLevel="0" collapsed="false">
      <c r="B710" s="168"/>
      <c r="C710" s="168"/>
      <c r="D710" s="168"/>
    </row>
    <row r="711" customFormat="false" ht="11.25" hidden="false" customHeight="false" outlineLevel="0" collapsed="false">
      <c r="B711" s="168"/>
      <c r="C711" s="168"/>
      <c r="D711" s="168"/>
    </row>
    <row r="712" customFormat="false" ht="11.25" hidden="false" customHeight="false" outlineLevel="0" collapsed="false">
      <c r="B712" s="168"/>
      <c r="C712" s="168"/>
      <c r="D712" s="168"/>
    </row>
    <row r="713" customFormat="false" ht="11.25" hidden="false" customHeight="false" outlineLevel="0" collapsed="false">
      <c r="B713" s="168"/>
      <c r="C713" s="168"/>
      <c r="D713" s="168"/>
    </row>
    <row r="714" customFormat="false" ht="11.25" hidden="false" customHeight="false" outlineLevel="0" collapsed="false">
      <c r="B714" s="168"/>
      <c r="C714" s="168"/>
      <c r="D714" s="168"/>
    </row>
    <row r="715" customFormat="false" ht="11.25" hidden="false" customHeight="false" outlineLevel="0" collapsed="false">
      <c r="B715" s="168"/>
      <c r="C715" s="168"/>
      <c r="D715" s="168"/>
    </row>
    <row r="716" customFormat="false" ht="11.25" hidden="false" customHeight="false" outlineLevel="0" collapsed="false">
      <c r="B716" s="168"/>
      <c r="C716" s="168"/>
      <c r="D716" s="168"/>
    </row>
    <row r="717" customFormat="false" ht="11.25" hidden="false" customHeight="false" outlineLevel="0" collapsed="false">
      <c r="B717" s="168"/>
      <c r="C717" s="168"/>
      <c r="D717" s="168"/>
    </row>
    <row r="718" customFormat="false" ht="11.25" hidden="false" customHeight="false" outlineLevel="0" collapsed="false">
      <c r="B718" s="168"/>
      <c r="C718" s="168"/>
      <c r="D718" s="168"/>
    </row>
    <row r="719" customFormat="false" ht="11.25" hidden="false" customHeight="false" outlineLevel="0" collapsed="false">
      <c r="B719" s="168"/>
      <c r="C719" s="168"/>
      <c r="D719" s="168"/>
    </row>
    <row r="720" customFormat="false" ht="11.25" hidden="false" customHeight="false" outlineLevel="0" collapsed="false">
      <c r="B720" s="168"/>
      <c r="C720" s="168"/>
      <c r="D720" s="168"/>
    </row>
    <row r="721" customFormat="false" ht="11.25" hidden="false" customHeight="false" outlineLevel="0" collapsed="false">
      <c r="B721" s="168"/>
      <c r="C721" s="168"/>
      <c r="D721" s="168"/>
    </row>
    <row r="722" customFormat="false" ht="11.25" hidden="false" customHeight="false" outlineLevel="0" collapsed="false">
      <c r="B722" s="168"/>
      <c r="C722" s="168"/>
      <c r="D722" s="168"/>
    </row>
    <row r="723" customFormat="false" ht="11.25" hidden="false" customHeight="false" outlineLevel="0" collapsed="false">
      <c r="B723" s="168"/>
      <c r="C723" s="168"/>
      <c r="D723" s="168"/>
    </row>
    <row r="724" customFormat="false" ht="11.25" hidden="false" customHeight="false" outlineLevel="0" collapsed="false">
      <c r="B724" s="168"/>
      <c r="C724" s="168"/>
      <c r="D724" s="168"/>
    </row>
    <row r="725" customFormat="false" ht="11.25" hidden="false" customHeight="false" outlineLevel="0" collapsed="false">
      <c r="B725" s="168"/>
      <c r="C725" s="168"/>
      <c r="D725" s="168"/>
    </row>
    <row r="726" customFormat="false" ht="11.25" hidden="false" customHeight="false" outlineLevel="0" collapsed="false">
      <c r="B726" s="168"/>
      <c r="C726" s="168"/>
      <c r="D726" s="168"/>
    </row>
    <row r="727" customFormat="false" ht="11.25" hidden="false" customHeight="false" outlineLevel="0" collapsed="false">
      <c r="B727" s="168"/>
      <c r="C727" s="168"/>
      <c r="D727" s="168"/>
    </row>
    <row r="728" customFormat="false" ht="11.25" hidden="false" customHeight="false" outlineLevel="0" collapsed="false">
      <c r="B728" s="168"/>
      <c r="C728" s="168"/>
      <c r="D728" s="168"/>
    </row>
    <row r="729" customFormat="false" ht="11.25" hidden="false" customHeight="false" outlineLevel="0" collapsed="false">
      <c r="B729" s="168"/>
      <c r="C729" s="168"/>
      <c r="D729" s="168"/>
    </row>
    <row r="730" customFormat="false" ht="11.25" hidden="false" customHeight="false" outlineLevel="0" collapsed="false">
      <c r="B730" s="168"/>
      <c r="C730" s="168"/>
      <c r="D730" s="168"/>
    </row>
    <row r="731" customFormat="false" ht="11.25" hidden="false" customHeight="false" outlineLevel="0" collapsed="false">
      <c r="B731" s="168"/>
      <c r="C731" s="168"/>
      <c r="D731" s="168"/>
    </row>
    <row r="732" customFormat="false" ht="11.25" hidden="false" customHeight="false" outlineLevel="0" collapsed="false">
      <c r="B732" s="168"/>
      <c r="C732" s="168"/>
      <c r="D732" s="168"/>
    </row>
    <row r="733" customFormat="false" ht="11.25" hidden="false" customHeight="false" outlineLevel="0" collapsed="false">
      <c r="B733" s="168"/>
      <c r="C733" s="168"/>
      <c r="D733" s="168"/>
    </row>
    <row r="734" customFormat="false" ht="11.25" hidden="false" customHeight="false" outlineLevel="0" collapsed="false">
      <c r="B734" s="168"/>
      <c r="C734" s="168"/>
      <c r="D734" s="168"/>
    </row>
    <row r="735" customFormat="false" ht="11.25" hidden="false" customHeight="false" outlineLevel="0" collapsed="false">
      <c r="B735" s="168"/>
      <c r="C735" s="168"/>
      <c r="D735" s="168"/>
    </row>
    <row r="736" customFormat="false" ht="11.25" hidden="false" customHeight="false" outlineLevel="0" collapsed="false">
      <c r="B736" s="168"/>
      <c r="C736" s="168"/>
      <c r="D736" s="168"/>
    </row>
    <row r="737" customFormat="false" ht="11.25" hidden="false" customHeight="false" outlineLevel="0" collapsed="false">
      <c r="B737" s="168"/>
      <c r="C737" s="168"/>
      <c r="D737" s="168"/>
    </row>
    <row r="738" customFormat="false" ht="11.25" hidden="false" customHeight="false" outlineLevel="0" collapsed="false">
      <c r="B738" s="168"/>
      <c r="C738" s="168"/>
      <c r="D738" s="168"/>
    </row>
    <row r="739" customFormat="false" ht="11.25" hidden="false" customHeight="false" outlineLevel="0" collapsed="false">
      <c r="B739" s="168"/>
      <c r="C739" s="168"/>
      <c r="D739" s="168"/>
    </row>
    <row r="740" customFormat="false" ht="11.25" hidden="false" customHeight="false" outlineLevel="0" collapsed="false">
      <c r="B740" s="168"/>
      <c r="C740" s="168"/>
      <c r="D740" s="168"/>
    </row>
    <row r="741" customFormat="false" ht="11.25" hidden="false" customHeight="false" outlineLevel="0" collapsed="false">
      <c r="B741" s="168"/>
      <c r="C741" s="168"/>
      <c r="D741" s="168"/>
    </row>
    <row r="742" customFormat="false" ht="11.25" hidden="false" customHeight="false" outlineLevel="0" collapsed="false">
      <c r="B742" s="168"/>
      <c r="C742" s="168"/>
      <c r="D742" s="168"/>
    </row>
    <row r="743" customFormat="false" ht="11.25" hidden="false" customHeight="false" outlineLevel="0" collapsed="false">
      <c r="B743" s="168"/>
      <c r="C743" s="168"/>
      <c r="D743" s="168"/>
    </row>
    <row r="744" customFormat="false" ht="11.25" hidden="false" customHeight="false" outlineLevel="0" collapsed="false">
      <c r="B744" s="168"/>
      <c r="C744" s="168"/>
      <c r="D744" s="168"/>
    </row>
    <row r="745" customFormat="false" ht="11.25" hidden="false" customHeight="false" outlineLevel="0" collapsed="false">
      <c r="B745" s="168"/>
      <c r="C745" s="168"/>
      <c r="D745" s="168"/>
    </row>
    <row r="746" customFormat="false" ht="11.25" hidden="false" customHeight="false" outlineLevel="0" collapsed="false">
      <c r="B746" s="168"/>
      <c r="C746" s="168"/>
      <c r="D746" s="168"/>
    </row>
    <row r="747" customFormat="false" ht="11.25" hidden="false" customHeight="false" outlineLevel="0" collapsed="false">
      <c r="B747" s="168"/>
      <c r="C747" s="168"/>
      <c r="D747" s="168"/>
    </row>
    <row r="748" customFormat="false" ht="11.25" hidden="false" customHeight="false" outlineLevel="0" collapsed="false">
      <c r="B748" s="168"/>
      <c r="C748" s="168"/>
      <c r="D748" s="168"/>
    </row>
    <row r="749" customFormat="false" ht="11.25" hidden="false" customHeight="false" outlineLevel="0" collapsed="false">
      <c r="B749" s="168"/>
      <c r="C749" s="168"/>
      <c r="D749" s="168"/>
    </row>
    <row r="750" customFormat="false" ht="11.25" hidden="false" customHeight="false" outlineLevel="0" collapsed="false">
      <c r="B750" s="168"/>
      <c r="C750" s="168"/>
      <c r="D750" s="168"/>
    </row>
    <row r="751" customFormat="false" ht="11.25" hidden="false" customHeight="false" outlineLevel="0" collapsed="false">
      <c r="B751" s="168"/>
      <c r="C751" s="168"/>
      <c r="D751" s="168"/>
    </row>
    <row r="752" customFormat="false" ht="11.25" hidden="false" customHeight="false" outlineLevel="0" collapsed="false">
      <c r="B752" s="168"/>
      <c r="C752" s="168"/>
      <c r="D752" s="168"/>
    </row>
    <row r="753" customFormat="false" ht="11.25" hidden="false" customHeight="false" outlineLevel="0" collapsed="false">
      <c r="B753" s="168"/>
      <c r="C753" s="168"/>
      <c r="D753" s="168"/>
    </row>
    <row r="754" customFormat="false" ht="11.25" hidden="false" customHeight="false" outlineLevel="0" collapsed="false">
      <c r="B754" s="168"/>
      <c r="C754" s="168"/>
      <c r="D754" s="168"/>
    </row>
    <row r="755" customFormat="false" ht="11.25" hidden="false" customHeight="false" outlineLevel="0" collapsed="false">
      <c r="B755" s="168"/>
      <c r="C755" s="168"/>
      <c r="D755" s="168"/>
    </row>
    <row r="756" customFormat="false" ht="11.25" hidden="false" customHeight="false" outlineLevel="0" collapsed="false">
      <c r="B756" s="168"/>
      <c r="C756" s="168"/>
      <c r="D756" s="168"/>
    </row>
    <row r="757" customFormat="false" ht="11.25" hidden="false" customHeight="false" outlineLevel="0" collapsed="false">
      <c r="B757" s="168"/>
      <c r="C757" s="168"/>
      <c r="D757" s="168"/>
    </row>
    <row r="758" customFormat="false" ht="11.25" hidden="false" customHeight="false" outlineLevel="0" collapsed="false">
      <c r="B758" s="168"/>
      <c r="C758" s="168"/>
      <c r="D758" s="168"/>
    </row>
    <row r="759" customFormat="false" ht="11.25" hidden="false" customHeight="false" outlineLevel="0" collapsed="false">
      <c r="B759" s="168"/>
      <c r="C759" s="168"/>
      <c r="D759" s="168"/>
    </row>
    <row r="760" customFormat="false" ht="11.25" hidden="false" customHeight="false" outlineLevel="0" collapsed="false">
      <c r="B760" s="168"/>
      <c r="C760" s="168"/>
      <c r="D760" s="168"/>
    </row>
    <row r="761" customFormat="false" ht="11.25" hidden="false" customHeight="false" outlineLevel="0" collapsed="false">
      <c r="B761" s="168"/>
      <c r="C761" s="168"/>
      <c r="D761" s="168"/>
    </row>
    <row r="762" customFormat="false" ht="11.25" hidden="false" customHeight="false" outlineLevel="0" collapsed="false">
      <c r="B762" s="168"/>
      <c r="C762" s="168"/>
      <c r="D762" s="168"/>
    </row>
    <row r="763" customFormat="false" ht="11.25" hidden="false" customHeight="false" outlineLevel="0" collapsed="false">
      <c r="B763" s="168"/>
      <c r="C763" s="168"/>
      <c r="D763" s="168"/>
    </row>
    <row r="764" customFormat="false" ht="11.25" hidden="false" customHeight="false" outlineLevel="0" collapsed="false">
      <c r="B764" s="168"/>
      <c r="C764" s="168"/>
      <c r="D764" s="168"/>
    </row>
    <row r="765" customFormat="false" ht="11.25" hidden="false" customHeight="false" outlineLevel="0" collapsed="false">
      <c r="B765" s="168"/>
      <c r="C765" s="168"/>
      <c r="D765" s="168"/>
    </row>
    <row r="766" customFormat="false" ht="11.25" hidden="false" customHeight="false" outlineLevel="0" collapsed="false">
      <c r="B766" s="168"/>
      <c r="C766" s="168"/>
      <c r="D766" s="168"/>
    </row>
    <row r="767" customFormat="false" ht="11.25" hidden="false" customHeight="false" outlineLevel="0" collapsed="false">
      <c r="B767" s="168"/>
      <c r="C767" s="168"/>
      <c r="D767" s="168"/>
    </row>
    <row r="768" customFormat="false" ht="11.25" hidden="false" customHeight="false" outlineLevel="0" collapsed="false">
      <c r="B768" s="168"/>
      <c r="C768" s="168"/>
      <c r="D768" s="168"/>
    </row>
    <row r="769" customFormat="false" ht="11.25" hidden="false" customHeight="false" outlineLevel="0" collapsed="false">
      <c r="B769" s="168"/>
      <c r="C769" s="168"/>
      <c r="D769" s="168"/>
    </row>
    <row r="770" customFormat="false" ht="11.25" hidden="false" customHeight="false" outlineLevel="0" collapsed="false">
      <c r="B770" s="168"/>
      <c r="C770" s="168"/>
      <c r="D770" s="168"/>
    </row>
    <row r="771" customFormat="false" ht="11.25" hidden="false" customHeight="false" outlineLevel="0" collapsed="false">
      <c r="B771" s="168"/>
      <c r="C771" s="168"/>
      <c r="D771" s="168"/>
    </row>
    <row r="772" customFormat="false" ht="11.25" hidden="false" customHeight="false" outlineLevel="0" collapsed="false">
      <c r="B772" s="168"/>
      <c r="C772" s="168"/>
      <c r="D772" s="168"/>
    </row>
    <row r="773" customFormat="false" ht="11.25" hidden="false" customHeight="false" outlineLevel="0" collapsed="false">
      <c r="B773" s="168"/>
      <c r="C773" s="168"/>
      <c r="D773" s="168"/>
    </row>
    <row r="774" customFormat="false" ht="11.25" hidden="false" customHeight="false" outlineLevel="0" collapsed="false">
      <c r="B774" s="168"/>
      <c r="C774" s="168"/>
      <c r="D774" s="168"/>
    </row>
    <row r="775" customFormat="false" ht="11.25" hidden="false" customHeight="false" outlineLevel="0" collapsed="false">
      <c r="B775" s="168"/>
      <c r="C775" s="168"/>
      <c r="D775" s="168"/>
    </row>
    <row r="776" customFormat="false" ht="11.25" hidden="false" customHeight="false" outlineLevel="0" collapsed="false">
      <c r="B776" s="168"/>
      <c r="C776" s="168"/>
      <c r="D776" s="168"/>
    </row>
    <row r="777" customFormat="false" ht="11.25" hidden="false" customHeight="false" outlineLevel="0" collapsed="false">
      <c r="B777" s="168"/>
      <c r="C777" s="168"/>
      <c r="D777" s="168"/>
    </row>
    <row r="778" customFormat="false" ht="11.25" hidden="false" customHeight="false" outlineLevel="0" collapsed="false">
      <c r="B778" s="168"/>
      <c r="C778" s="168"/>
      <c r="D778" s="168"/>
    </row>
    <row r="779" customFormat="false" ht="11.25" hidden="false" customHeight="false" outlineLevel="0" collapsed="false">
      <c r="B779" s="168"/>
      <c r="C779" s="168"/>
      <c r="D779" s="168"/>
    </row>
    <row r="780" customFormat="false" ht="11.25" hidden="false" customHeight="false" outlineLevel="0" collapsed="false">
      <c r="B780" s="168"/>
      <c r="C780" s="168"/>
      <c r="D780" s="168"/>
    </row>
    <row r="781" customFormat="false" ht="11.25" hidden="false" customHeight="false" outlineLevel="0" collapsed="false">
      <c r="B781" s="168"/>
      <c r="C781" s="168"/>
      <c r="D781" s="168"/>
    </row>
    <row r="782" customFormat="false" ht="11.25" hidden="false" customHeight="false" outlineLevel="0" collapsed="false">
      <c r="B782" s="168"/>
      <c r="C782" s="168"/>
      <c r="D782" s="168"/>
    </row>
    <row r="783" customFormat="false" ht="11.25" hidden="false" customHeight="false" outlineLevel="0" collapsed="false">
      <c r="B783" s="168"/>
      <c r="C783" s="168"/>
      <c r="D783" s="168"/>
    </row>
    <row r="784" customFormat="false" ht="11.25" hidden="false" customHeight="false" outlineLevel="0" collapsed="false">
      <c r="B784" s="168"/>
      <c r="C784" s="168"/>
      <c r="D784" s="168"/>
    </row>
    <row r="785" customFormat="false" ht="11.25" hidden="false" customHeight="false" outlineLevel="0" collapsed="false">
      <c r="B785" s="168"/>
      <c r="C785" s="168"/>
      <c r="D785" s="168"/>
    </row>
    <row r="786" customFormat="false" ht="11.25" hidden="false" customHeight="false" outlineLevel="0" collapsed="false">
      <c r="B786" s="168"/>
      <c r="C786" s="168"/>
      <c r="D786" s="168"/>
    </row>
    <row r="787" customFormat="false" ht="11.25" hidden="false" customHeight="false" outlineLevel="0" collapsed="false">
      <c r="B787" s="168"/>
      <c r="C787" s="168"/>
      <c r="D787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7" width="10.83"/>
    <col collapsed="false" customWidth="true" hidden="false" outlineLevel="0" max="2" min="2" style="177" width="8.15"/>
    <col collapsed="false" customWidth="true" hidden="false" outlineLevel="0" max="3" min="3" style="177" width="10.49"/>
    <col collapsed="false" customWidth="true" hidden="false" outlineLevel="0" max="4" min="4" style="177" width="10.15"/>
    <col collapsed="false" customWidth="true" hidden="false" outlineLevel="0" max="6" min="5" style="178" width="10.15"/>
    <col collapsed="false" customWidth="true" hidden="false" outlineLevel="0" max="7" min="7" style="177" width="10.49"/>
    <col collapsed="false" customWidth="true" hidden="false" outlineLevel="0" max="8" min="8" style="177" width="10.15"/>
    <col collapsed="false" customWidth="true" hidden="false" outlineLevel="0" max="9" min="9" style="178" width="10.15"/>
    <col collapsed="false" customWidth="true" hidden="false" outlineLevel="0" max="10" min="10" style="178" width="10.49"/>
    <col collapsed="false" customWidth="true" hidden="false" outlineLevel="0" max="15" min="11" style="177" width="12.83"/>
    <col collapsed="false" customWidth="false" hidden="false" outlineLevel="0" max="18" min="16" style="177" width="9.33"/>
    <col collapsed="false" customWidth="true" hidden="false" outlineLevel="0" max="19" min="19" style="177" width="11.15"/>
    <col collapsed="false" customWidth="false" hidden="false" outlineLevel="0" max="257" min="20" style="177" width="9.33"/>
  </cols>
  <sheetData>
    <row r="2" customFormat="false" ht="10.5" hidden="false" customHeight="true" outlineLevel="0" collapsed="false">
      <c r="A2" s="179" t="s">
        <v>168</v>
      </c>
      <c r="B2" s="180" t="s">
        <v>169</v>
      </c>
      <c r="C2" s="181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182"/>
      <c r="Q2" s="182"/>
    </row>
    <row r="3" customFormat="false" ht="10.5" hidden="false" customHeight="true" outlineLevel="0" collapsed="false">
      <c r="A3" s="183"/>
      <c r="B3" s="179" t="s">
        <v>170</v>
      </c>
      <c r="C3" s="184" t="s">
        <v>171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182"/>
      <c r="Q3" s="182"/>
    </row>
    <row r="4" customFormat="false" ht="10.5" hidden="false" customHeight="true" outlineLevel="0" collapsed="false">
      <c r="A4" s="185" t="s">
        <v>139</v>
      </c>
      <c r="B4" s="186"/>
      <c r="C4" s="187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182"/>
      <c r="Q4" s="182"/>
    </row>
    <row r="5" customFormat="false" ht="10.5" hidden="false" customHeight="true" outlineLevel="0" collapsed="false">
      <c r="A5" s="182"/>
      <c r="B5" s="188"/>
      <c r="C5" s="188"/>
      <c r="D5" s="188"/>
      <c r="E5" s="188"/>
      <c r="F5" s="188"/>
      <c r="G5" s="188"/>
      <c r="H5" s="188"/>
      <c r="I5" s="189"/>
      <c r="J5" s="189"/>
      <c r="K5" s="182"/>
      <c r="L5" s="182"/>
      <c r="M5" s="182"/>
      <c r="N5" s="182"/>
      <c r="O5" s="182"/>
      <c r="P5" s="182"/>
      <c r="Q5" s="182"/>
    </row>
    <row r="6" customFormat="false" ht="10.5" hidden="false" customHeight="true" outlineLevel="0" collapsed="false">
      <c r="B6" s="190"/>
      <c r="C6" s="190"/>
      <c r="D6" s="190"/>
      <c r="E6" s="190"/>
      <c r="F6" s="190"/>
      <c r="G6" s="190"/>
      <c r="H6" s="190"/>
    </row>
    <row r="8" customFormat="false" ht="24" hidden="false" customHeight="true" outlineLevel="0" collapsed="false">
      <c r="A8" s="191" t="s">
        <v>172</v>
      </c>
      <c r="B8" s="191" t="s">
        <v>173</v>
      </c>
      <c r="C8" s="191" t="s">
        <v>174</v>
      </c>
      <c r="D8" s="191" t="s">
        <v>175</v>
      </c>
      <c r="E8" s="191" t="s">
        <v>176</v>
      </c>
      <c r="F8" s="191" t="s">
        <v>177</v>
      </c>
      <c r="G8" s="191" t="s">
        <v>178</v>
      </c>
      <c r="H8" s="191" t="s">
        <v>179</v>
      </c>
      <c r="I8" s="191" t="s">
        <v>180</v>
      </c>
      <c r="J8" s="191" t="s">
        <v>169</v>
      </c>
      <c r="K8" s="191" t="s">
        <v>181</v>
      </c>
      <c r="L8" s="191" t="s">
        <v>182</v>
      </c>
      <c r="M8" s="191" t="s">
        <v>183</v>
      </c>
      <c r="N8" s="191" t="s">
        <v>184</v>
      </c>
      <c r="O8" s="191" t="s">
        <v>185</v>
      </c>
      <c r="P8" s="191" t="s">
        <v>186</v>
      </c>
      <c r="Q8" s="191" t="s">
        <v>187</v>
      </c>
      <c r="R8" s="191" t="s">
        <v>188</v>
      </c>
      <c r="S8" s="191" t="s">
        <v>189</v>
      </c>
      <c r="T8" s="191" t="s">
        <v>190</v>
      </c>
      <c r="U8" s="191" t="s">
        <v>191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  <c r="IM8" s="191"/>
      <c r="IN8" s="191"/>
      <c r="IO8" s="191"/>
      <c r="IP8" s="191"/>
      <c r="IQ8" s="191"/>
      <c r="IR8" s="191"/>
      <c r="IS8" s="191"/>
      <c r="IT8" s="191"/>
      <c r="IU8" s="191"/>
      <c r="IV8" s="191"/>
      <c r="IW8" s="191"/>
    </row>
    <row r="9" customFormat="false" ht="11.25" hidden="false" customHeight="true" outlineLevel="0" collapsed="false">
      <c r="A9" s="0"/>
      <c r="B9" s="0"/>
      <c r="C9" s="0"/>
      <c r="D9" s="0"/>
      <c r="E9" s="0"/>
      <c r="F9" s="169"/>
      <c r="G9" s="0"/>
      <c r="H9" s="0"/>
      <c r="I9" s="0"/>
      <c r="J9" s="169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0"/>
      <c r="B10" s="0"/>
      <c r="C10" s="0"/>
      <c r="D10" s="0"/>
      <c r="E10" s="0"/>
      <c r="F10" s="169"/>
      <c r="G10" s="0"/>
      <c r="H10" s="0"/>
      <c r="I10" s="0"/>
      <c r="J10" s="169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0"/>
      <c r="B11" s="0"/>
      <c r="C11" s="0"/>
      <c r="D11" s="0"/>
      <c r="E11" s="0"/>
      <c r="F11" s="169"/>
      <c r="G11" s="0"/>
      <c r="H11" s="0"/>
      <c r="I11" s="0"/>
      <c r="J11" s="169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1.25" hidden="false" customHeight="true" outlineLevel="0" collapsed="false">
      <c r="A12" s="0"/>
      <c r="B12" s="0"/>
      <c r="C12" s="0"/>
      <c r="D12" s="0"/>
      <c r="E12" s="0"/>
      <c r="F12" s="169"/>
      <c r="G12" s="0"/>
      <c r="H12" s="0"/>
      <c r="I12" s="0"/>
      <c r="J12" s="169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1.25" hidden="false" customHeight="true" outlineLevel="0" collapsed="false">
      <c r="A13" s="0"/>
      <c r="B13" s="0"/>
      <c r="C13" s="0"/>
      <c r="D13" s="0"/>
      <c r="E13" s="0"/>
      <c r="F13" s="169"/>
      <c r="G13" s="0"/>
      <c r="H13" s="0"/>
      <c r="I13" s="0"/>
      <c r="J13" s="169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1.25" hidden="false" customHeight="true" outlineLevel="0" collapsed="false">
      <c r="A14" s="0"/>
      <c r="B14" s="0"/>
      <c r="C14" s="0"/>
      <c r="D14" s="0"/>
      <c r="E14" s="0"/>
      <c r="F14" s="169"/>
      <c r="G14" s="0"/>
      <c r="H14" s="0"/>
      <c r="I14" s="0"/>
      <c r="J14" s="169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1.25" hidden="false" customHeight="true" outlineLevel="0" collapsed="false">
      <c r="A15" s="0"/>
      <c r="B15" s="0"/>
      <c r="C15" s="0"/>
      <c r="D15" s="0"/>
      <c r="E15" s="0"/>
      <c r="F15" s="169"/>
      <c r="G15" s="0"/>
      <c r="H15" s="0"/>
      <c r="I15" s="0"/>
      <c r="J15" s="169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0"/>
      <c r="B16" s="0"/>
      <c r="C16" s="0"/>
      <c r="D16" s="0"/>
      <c r="E16" s="0"/>
      <c r="F16" s="169"/>
      <c r="G16" s="0"/>
      <c r="H16" s="0"/>
      <c r="I16" s="0"/>
      <c r="J16" s="169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0"/>
      <c r="B17" s="0"/>
      <c r="C17" s="0"/>
      <c r="D17" s="0"/>
      <c r="E17" s="0"/>
      <c r="F17" s="169"/>
      <c r="G17" s="0"/>
      <c r="H17" s="0"/>
      <c r="I17" s="0"/>
      <c r="J17" s="169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0"/>
      <c r="B18" s="0"/>
      <c r="C18" s="0"/>
      <c r="D18" s="0"/>
      <c r="E18" s="0"/>
      <c r="F18" s="169"/>
      <c r="G18" s="0"/>
      <c r="H18" s="0"/>
      <c r="I18" s="0"/>
      <c r="J18" s="169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0"/>
      <c r="B19" s="0"/>
      <c r="C19" s="0"/>
      <c r="D19" s="0"/>
      <c r="E19" s="0"/>
      <c r="F19" s="169"/>
      <c r="G19" s="0"/>
      <c r="H19" s="0"/>
      <c r="I19" s="0"/>
      <c r="J19" s="169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0"/>
      <c r="B20" s="0"/>
      <c r="C20" s="0"/>
      <c r="D20" s="0"/>
      <c r="E20" s="0"/>
      <c r="F20" s="169"/>
      <c r="G20" s="0"/>
      <c r="H20" s="0"/>
      <c r="I20" s="0"/>
      <c r="J20" s="169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0"/>
      <c r="B21" s="0"/>
      <c r="C21" s="0"/>
      <c r="D21" s="0"/>
      <c r="E21" s="0"/>
      <c r="F21" s="169"/>
      <c r="G21" s="0"/>
      <c r="H21" s="0"/>
      <c r="I21" s="0"/>
      <c r="J21" s="169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0"/>
      <c r="B22" s="0"/>
      <c r="C22" s="0"/>
      <c r="D22" s="0"/>
      <c r="E22" s="0"/>
      <c r="F22" s="169"/>
      <c r="G22" s="0"/>
      <c r="H22" s="0"/>
      <c r="I22" s="0"/>
      <c r="J22" s="169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0"/>
      <c r="B23" s="0"/>
      <c r="C23" s="0"/>
      <c r="D23" s="0"/>
      <c r="E23" s="0"/>
      <c r="F23" s="169"/>
      <c r="G23" s="0"/>
      <c r="H23" s="0"/>
      <c r="I23" s="0"/>
      <c r="J23" s="169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0"/>
      <c r="B24" s="0"/>
      <c r="C24" s="0"/>
      <c r="D24" s="0"/>
      <c r="E24" s="0"/>
      <c r="F24" s="169"/>
      <c r="G24" s="0"/>
      <c r="H24" s="0"/>
      <c r="I24" s="0"/>
      <c r="J24" s="169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0"/>
      <c r="B25" s="0"/>
      <c r="C25" s="0"/>
      <c r="D25" s="0"/>
      <c r="E25" s="0"/>
      <c r="F25" s="169"/>
      <c r="G25" s="0"/>
      <c r="H25" s="0"/>
      <c r="I25" s="0"/>
      <c r="J25" s="169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0.5" hidden="false" customHeight="true" outlineLevel="0" collapsed="false">
      <c r="J26" s="192"/>
    </row>
    <row r="27" customFormat="false" ht="10.5" hidden="false" customHeight="true" outlineLevel="0" collapsed="false">
      <c r="J27" s="192"/>
    </row>
    <row r="28" customFormat="false" ht="10.5" hidden="false" customHeight="true" outlineLevel="0" collapsed="false">
      <c r="J28" s="192"/>
    </row>
    <row r="29" customFormat="false" ht="10.5" hidden="false" customHeight="true" outlineLevel="0" collapsed="false">
      <c r="J29" s="192"/>
    </row>
    <row r="30" customFormat="false" ht="10.5" hidden="false" customHeight="true" outlineLevel="0" collapsed="false">
      <c r="J30" s="192"/>
    </row>
    <row r="31" customFormat="false" ht="10.5" hidden="false" customHeight="true" outlineLevel="0" collapsed="false">
      <c r="J31" s="192"/>
    </row>
    <row r="32" customFormat="false" ht="10.5" hidden="false" customHeight="true" outlineLevel="0" collapsed="false">
      <c r="J32" s="192"/>
    </row>
    <row r="33" customFormat="false" ht="10.5" hidden="false" customHeight="true" outlineLevel="0" collapsed="false">
      <c r="J33" s="192"/>
    </row>
    <row r="34" customFormat="false" ht="10.5" hidden="false" customHeight="true" outlineLevel="0" collapsed="false">
      <c r="J34" s="192"/>
    </row>
    <row r="35" customFormat="false" ht="10.5" hidden="false" customHeight="true" outlineLevel="0" collapsed="false">
      <c r="J35" s="192"/>
    </row>
    <row r="36" customFormat="false" ht="10.5" hidden="false" customHeight="true" outlineLevel="0" collapsed="false">
      <c r="J36" s="192"/>
    </row>
    <row r="37" customFormat="false" ht="10.5" hidden="false" customHeight="true" outlineLevel="0" collapsed="false">
      <c r="J37" s="192"/>
    </row>
    <row r="38" customFormat="false" ht="10.5" hidden="false" customHeight="true" outlineLevel="0" collapsed="false">
      <c r="J38" s="192"/>
    </row>
    <row r="39" customFormat="false" ht="10.5" hidden="false" customHeight="true" outlineLevel="0" collapsed="false">
      <c r="J39" s="192"/>
    </row>
    <row r="40" customFormat="false" ht="10.5" hidden="false" customHeight="true" outlineLevel="0" collapsed="false">
      <c r="J40" s="192"/>
    </row>
    <row r="41" customFormat="false" ht="10.5" hidden="false" customHeight="true" outlineLevel="0" collapsed="false">
      <c r="J41" s="192"/>
    </row>
    <row r="42" customFormat="false" ht="10.5" hidden="false" customHeight="true" outlineLevel="0" collapsed="false">
      <c r="J42" s="192"/>
    </row>
    <row r="43" customFormat="false" ht="10.5" hidden="false" customHeight="true" outlineLevel="0" collapsed="false">
      <c r="J43" s="192"/>
    </row>
    <row r="44" customFormat="false" ht="10.5" hidden="false" customHeight="true" outlineLevel="0" collapsed="false">
      <c r="J44" s="192"/>
    </row>
    <row r="45" customFormat="false" ht="10.5" hidden="false" customHeight="true" outlineLevel="0" collapsed="false">
      <c r="J45" s="192"/>
    </row>
    <row r="46" customFormat="false" ht="10.5" hidden="false" customHeight="true" outlineLevel="0" collapsed="false">
      <c r="J46" s="192"/>
    </row>
    <row r="47" customFormat="false" ht="10.5" hidden="false" customHeight="true" outlineLevel="0" collapsed="false">
      <c r="J47" s="192"/>
    </row>
    <row r="48" customFormat="false" ht="10.5" hidden="false" customHeight="true" outlineLevel="0" collapsed="false">
      <c r="J48" s="192"/>
    </row>
    <row r="49" customFormat="false" ht="10.5" hidden="false" customHeight="true" outlineLevel="0" collapsed="false">
      <c r="J49" s="192"/>
    </row>
    <row r="50" customFormat="false" ht="10.5" hidden="false" customHeight="true" outlineLevel="0" collapsed="false">
      <c r="J50" s="192"/>
    </row>
    <row r="51" customFormat="false" ht="10.5" hidden="false" customHeight="true" outlineLevel="0" collapsed="false">
      <c r="J51" s="192"/>
    </row>
    <row r="52" customFormat="false" ht="10.5" hidden="false" customHeight="true" outlineLevel="0" collapsed="false">
      <c r="J52" s="192"/>
    </row>
    <row r="53" customFormat="false" ht="10.5" hidden="false" customHeight="true" outlineLevel="0" collapsed="false">
      <c r="J53" s="192"/>
    </row>
    <row r="54" customFormat="false" ht="10.5" hidden="false" customHeight="true" outlineLevel="0" collapsed="false">
      <c r="J54" s="192"/>
    </row>
    <row r="55" customFormat="false" ht="10.5" hidden="false" customHeight="true" outlineLevel="0" collapsed="false">
      <c r="J55" s="192"/>
    </row>
    <row r="56" customFormat="false" ht="10.5" hidden="false" customHeight="true" outlineLevel="0" collapsed="false">
      <c r="J56" s="192"/>
    </row>
    <row r="57" customFormat="false" ht="10.5" hidden="false" customHeight="true" outlineLevel="0" collapsed="false">
      <c r="J57" s="192"/>
    </row>
    <row r="58" customFormat="false" ht="10.5" hidden="false" customHeight="true" outlineLevel="0" collapsed="false">
      <c r="J58" s="192"/>
    </row>
    <row r="59" customFormat="false" ht="10.5" hidden="false" customHeight="true" outlineLevel="0" collapsed="false">
      <c r="J59" s="192"/>
    </row>
    <row r="60" customFormat="false" ht="10.5" hidden="false" customHeight="true" outlineLevel="0" collapsed="false">
      <c r="J60" s="192"/>
    </row>
    <row r="61" customFormat="false" ht="10.5" hidden="false" customHeight="true" outlineLevel="0" collapsed="false">
      <c r="J61" s="192"/>
    </row>
    <row r="62" customFormat="false" ht="10.5" hidden="false" customHeight="true" outlineLevel="0" collapsed="false">
      <c r="J62" s="192"/>
    </row>
    <row r="63" customFormat="false" ht="10.5" hidden="false" customHeight="true" outlineLevel="0" collapsed="false">
      <c r="J63" s="192"/>
    </row>
    <row r="64" customFormat="false" ht="10.5" hidden="false" customHeight="true" outlineLevel="0" collapsed="false">
      <c r="J64" s="192"/>
    </row>
    <row r="65" customFormat="false" ht="10.5" hidden="false" customHeight="true" outlineLevel="0" collapsed="false">
      <c r="J65" s="192"/>
    </row>
    <row r="66" customFormat="false" ht="10.5" hidden="false" customHeight="true" outlineLevel="0" collapsed="false">
      <c r="J66" s="192"/>
    </row>
    <row r="67" customFormat="false" ht="10.5" hidden="false" customHeight="true" outlineLevel="0" collapsed="false">
      <c r="J67" s="192"/>
    </row>
    <row r="68" customFormat="false" ht="10.5" hidden="false" customHeight="true" outlineLevel="0" collapsed="false">
      <c r="J68" s="192"/>
    </row>
    <row r="69" customFormat="false" ht="10.5" hidden="false" customHeight="true" outlineLevel="0" collapsed="false">
      <c r="J69" s="192"/>
    </row>
    <row r="70" customFormat="false" ht="10.5" hidden="false" customHeight="true" outlineLevel="0" collapsed="false">
      <c r="J70" s="192"/>
    </row>
    <row r="71" customFormat="false" ht="10.5" hidden="false" customHeight="true" outlineLevel="0" collapsed="false">
      <c r="J71" s="192"/>
    </row>
    <row r="72" customFormat="false" ht="10.5" hidden="false" customHeight="true" outlineLevel="0" collapsed="false">
      <c r="J72" s="192"/>
    </row>
    <row r="73" customFormat="false" ht="10.5" hidden="false" customHeight="true" outlineLevel="0" collapsed="false">
      <c r="J73" s="192"/>
    </row>
    <row r="74" customFormat="false" ht="10.5" hidden="false" customHeight="true" outlineLevel="0" collapsed="false">
      <c r="J74" s="192"/>
    </row>
    <row r="75" customFormat="false" ht="10.5" hidden="false" customHeight="true" outlineLevel="0" collapsed="false">
      <c r="J75" s="192"/>
    </row>
    <row r="76" customFormat="false" ht="10.5" hidden="false" customHeight="true" outlineLevel="0" collapsed="false">
      <c r="J76" s="192"/>
    </row>
    <row r="77" customFormat="false" ht="10.5" hidden="false" customHeight="true" outlineLevel="0" collapsed="false">
      <c r="J77" s="192"/>
    </row>
    <row r="78" customFormat="false" ht="10.5" hidden="false" customHeight="true" outlineLevel="0" collapsed="false">
      <c r="J78" s="192"/>
    </row>
    <row r="79" customFormat="false" ht="10.5" hidden="false" customHeight="true" outlineLevel="0" collapsed="false">
      <c r="J79" s="192"/>
    </row>
    <row r="80" customFormat="false" ht="10.5" hidden="false" customHeight="true" outlineLevel="0" collapsed="false">
      <c r="J80" s="1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6.15"/>
    <col collapsed="false" customWidth="true" hidden="false" outlineLevel="0" max="3" min="3" style="0" width="12.15"/>
    <col collapsed="false" customWidth="true" hidden="false" outlineLevel="0" max="8" min="8" style="0" width="10.33"/>
    <col collapsed="false" customWidth="true" hidden="false" outlineLevel="0" max="9" min="9" style="0" width="10.49"/>
    <col collapsed="false" customWidth="true" hidden="false" outlineLevel="0" max="12" min="12" style="0" width="11.15"/>
    <col collapsed="false" customWidth="true" hidden="false" outlineLevel="0" max="25" min="13" style="0" width="11.49"/>
  </cols>
  <sheetData>
    <row r="1" customFormat="false" ht="11.25" hidden="false" customHeight="false" outlineLevel="0" collapsed="false">
      <c r="B1" s="193"/>
    </row>
    <row r="2" customFormat="false" ht="11.25" hidden="false" customHeight="false" outlineLevel="0" collapsed="false"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customFormat="false" ht="11.25" hidden="false" customHeight="false" outlineLevel="0" collapsed="false">
      <c r="A3" s="0" t="s">
        <v>192</v>
      </c>
      <c r="B3" s="194" t="str">
        <f aca="false">Dth_Day!C6</f>
        <v>Dec-01</v>
      </c>
      <c r="C3" s="194" t="str">
        <f aca="false">Dth_Day!D6</f>
        <v>Jan-02</v>
      </c>
      <c r="D3" s="194" t="str">
        <f aca="false">Dth_Day!E6</f>
        <v>Feb-02</v>
      </c>
      <c r="E3" s="194" t="str">
        <f aca="false">Dth_Day!F6</f>
        <v>Mar-02</v>
      </c>
      <c r="F3" s="194" t="str">
        <f aca="false">Dth_Day!G6</f>
        <v>Apr-02</v>
      </c>
      <c r="G3" s="194" t="str">
        <f aca="false">Dth_Day!H6</f>
        <v>May-02</v>
      </c>
      <c r="H3" s="194" t="str">
        <f aca="false">Dth_Day!I6</f>
        <v>Jun-02</v>
      </c>
      <c r="I3" s="194" t="str">
        <f aca="false">Dth_Day!J6</f>
        <v>Jul-02</v>
      </c>
      <c r="J3" s="194" t="str">
        <f aca="false">Dth_Day!K6</f>
        <v>Aug-02</v>
      </c>
      <c r="K3" s="194" t="str">
        <f aca="false">Dth_Day!L6</f>
        <v>Sep-02</v>
      </c>
      <c r="L3" s="194" t="str">
        <f aca="false">Dth_Day!M6</f>
        <v>Oct-02</v>
      </c>
      <c r="M3" s="194" t="str">
        <f aca="false">Dth_Day!N6</f>
        <v>Nov-02</v>
      </c>
      <c r="N3" s="194" t="str">
        <f aca="false">Dth_Day!O6</f>
        <v>Dec-02</v>
      </c>
      <c r="O3" s="194" t="str">
        <f aca="false">Dth_Day!P6</f>
        <v>Jan-03</v>
      </c>
      <c r="P3" s="194" t="str">
        <f aca="false">Dth_Day!Q6</f>
        <v>Feb-03</v>
      </c>
      <c r="Q3" s="194" t="str">
        <f aca="false">Dth_Day!R6</f>
        <v>Mar-03</v>
      </c>
      <c r="R3" s="194" t="str">
        <f aca="false">Dth_Day!S6</f>
        <v>Apr-03</v>
      </c>
      <c r="S3" s="194" t="str">
        <f aca="false">Dth_Day!T6</f>
        <v>May-03</v>
      </c>
      <c r="T3" s="194" t="str">
        <f aca="false">Dth_Day!U6</f>
        <v>Jun-03</v>
      </c>
      <c r="U3" s="194" t="str">
        <f aca="false">Dth_Day!V6</f>
        <v>Jul-03</v>
      </c>
      <c r="V3" s="194" t="str">
        <f aca="false">Dth_Day!W6</f>
        <v>Aug-03</v>
      </c>
      <c r="W3" s="194" t="str">
        <f aca="false">Dth_Day!X6</f>
        <v>Sep-03</v>
      </c>
      <c r="X3" s="194" t="str">
        <f aca="false">Dth_Day!Y6</f>
        <v>Oct-03</v>
      </c>
      <c r="Y3" s="194" t="str">
        <f aca="false">Dth_Day!Z6</f>
        <v>Nov-03</v>
      </c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</row>
    <row r="4" customFormat="false" ht="11.25" hidden="false" customHeight="false" outlineLevel="0" collapsed="false">
      <c r="A4" s="193" t="s">
        <v>92</v>
      </c>
      <c r="B4" s="0" t="n">
        <v>31</v>
      </c>
      <c r="C4" s="0" t="n">
        <v>31</v>
      </c>
      <c r="D4" s="0" t="n">
        <v>28</v>
      </c>
      <c r="E4" s="0" t="n">
        <v>31</v>
      </c>
      <c r="F4" s="0" t="n">
        <v>30</v>
      </c>
      <c r="G4" s="0" t="n">
        <v>31</v>
      </c>
      <c r="H4" s="0" t="n">
        <v>30</v>
      </c>
      <c r="I4" s="0" t="n">
        <v>31</v>
      </c>
      <c r="J4" s="0" t="n">
        <v>31</v>
      </c>
      <c r="K4" s="0" t="n">
        <v>30</v>
      </c>
      <c r="L4" s="0" t="n">
        <v>31</v>
      </c>
      <c r="M4" s="0" t="n">
        <v>30</v>
      </c>
      <c r="N4" s="0" t="n">
        <v>31</v>
      </c>
      <c r="O4" s="0" t="n">
        <v>31</v>
      </c>
      <c r="P4" s="0" t="n">
        <v>28</v>
      </c>
      <c r="Q4" s="0" t="n">
        <v>31</v>
      </c>
      <c r="R4" s="0" t="n">
        <v>30</v>
      </c>
      <c r="S4" s="0" t="n">
        <v>31</v>
      </c>
      <c r="T4" s="0" t="n">
        <v>30</v>
      </c>
      <c r="U4" s="0" t="n">
        <v>31</v>
      </c>
      <c r="V4" s="0" t="n">
        <v>31</v>
      </c>
      <c r="W4" s="0" t="n">
        <v>30</v>
      </c>
      <c r="X4" s="0" t="n">
        <v>31</v>
      </c>
      <c r="Y4" s="0" t="n">
        <v>30</v>
      </c>
    </row>
    <row r="5" customFormat="false" ht="11.25" hidden="false" customHeight="false" outlineLevel="0" collapsed="false">
      <c r="A5" s="193" t="s">
        <v>193</v>
      </c>
      <c r="B5" s="193" t="n">
        <f aca="false">'SPEC REPORT'!C30*B4</f>
        <v>0</v>
      </c>
      <c r="C5" s="193" t="n">
        <f aca="false">'SPEC REPORT'!D30*C4</f>
        <v>0</v>
      </c>
      <c r="D5" s="193" t="n">
        <f aca="false">'SPEC REPORT'!E30*D4</f>
        <v>0</v>
      </c>
      <c r="E5" s="193" t="n">
        <f aca="false">'SPEC REPORT'!F30*E4</f>
        <v>0</v>
      </c>
      <c r="F5" s="193" t="n">
        <f aca="false">'SPEC REPORT'!G30*F4</f>
        <v>0</v>
      </c>
      <c r="G5" s="193" t="n">
        <f aca="false">'SPEC REPORT'!H30*G4</f>
        <v>0</v>
      </c>
      <c r="H5" s="193" t="n">
        <f aca="false">'SPEC REPORT'!I30*H4</f>
        <v>0</v>
      </c>
      <c r="I5" s="193" t="n">
        <f aca="false">'SPEC REPORT'!J30*I4</f>
        <v>0</v>
      </c>
      <c r="J5" s="193" t="n">
        <f aca="false">'SPEC REPORT'!K30*J4</f>
        <v>0</v>
      </c>
      <c r="K5" s="193" t="n">
        <f aca="false">'SPEC REPORT'!L30*K4</f>
        <v>0</v>
      </c>
      <c r="L5" s="193" t="n">
        <f aca="false">'SPEC REPORT'!M30*L4</f>
        <v>0</v>
      </c>
      <c r="M5" s="193" t="n">
        <f aca="false">'SPEC REPORT'!N30*M4</f>
        <v>0</v>
      </c>
      <c r="N5" s="193" t="n">
        <f aca="false">'SPEC REPORT'!C44*N4</f>
        <v>0</v>
      </c>
      <c r="O5" s="193" t="n">
        <f aca="false">'SPEC REPORT'!D44*O4</f>
        <v>0</v>
      </c>
      <c r="P5" s="193" t="n">
        <f aca="false">'SPEC REPORT'!E44*P4</f>
        <v>0</v>
      </c>
      <c r="Q5" s="193" t="n">
        <f aca="false">'SPEC REPORT'!F44*Q4</f>
        <v>0</v>
      </c>
      <c r="R5" s="193" t="n">
        <f aca="false">'SPEC REPORT'!G44*R4</f>
        <v>0</v>
      </c>
      <c r="S5" s="193" t="n">
        <f aca="false">'SPEC REPORT'!H44*S4</f>
        <v>0</v>
      </c>
      <c r="T5" s="193" t="n">
        <f aca="false">'SPEC REPORT'!I44*T4</f>
        <v>0</v>
      </c>
      <c r="U5" s="193" t="n">
        <f aca="false">'SPEC REPORT'!J44*U4</f>
        <v>0</v>
      </c>
      <c r="V5" s="193" t="n">
        <f aca="false">'SPEC REPORT'!K44*V4</f>
        <v>0</v>
      </c>
      <c r="W5" s="193" t="n">
        <f aca="false">'SPEC REPORT'!L44*W4</f>
        <v>0</v>
      </c>
      <c r="X5" s="193" t="n">
        <f aca="false">'SPEC REPORT'!M44*X4</f>
        <v>0</v>
      </c>
      <c r="Y5" s="193" t="n">
        <f aca="false">'SPEC REPORT'!N44*Y4</f>
        <v>0</v>
      </c>
      <c r="Z5" s="193"/>
    </row>
    <row r="6" customFormat="false" ht="11.25" hidden="false" customHeight="false" outlineLevel="0" collapsed="false">
      <c r="A6" s="193"/>
      <c r="C6" s="195"/>
    </row>
    <row r="7" customFormat="false" ht="11.25" hidden="false" customHeight="false" outlineLevel="0" collapsed="false">
      <c r="A7" s="193" t="s">
        <v>194</v>
      </c>
      <c r="B7" s="193" t="n">
        <f aca="false">MAX(M7:Y7)</f>
        <v>0</v>
      </c>
      <c r="C7" s="193" t="n">
        <f aca="false">MIN(M7:Y7)</f>
        <v>0</v>
      </c>
      <c r="M7" s="193" t="n">
        <f aca="false">SUM(B5:M5)</f>
        <v>0</v>
      </c>
      <c r="N7" s="193" t="n">
        <f aca="false">SUM(C5:N5)</f>
        <v>0</v>
      </c>
      <c r="O7" s="193" t="n">
        <f aca="false">SUM(D5:O5)</f>
        <v>0</v>
      </c>
      <c r="P7" s="193" t="n">
        <f aca="false">SUM(E5:P5)</f>
        <v>0</v>
      </c>
      <c r="Q7" s="193" t="n">
        <f aca="false">SUM(F5:Q5)</f>
        <v>0</v>
      </c>
      <c r="R7" s="193" t="n">
        <f aca="false">SUM(G5:R5)</f>
        <v>0</v>
      </c>
      <c r="S7" s="193" t="n">
        <f aca="false">SUM(H5:S5)</f>
        <v>0</v>
      </c>
      <c r="T7" s="193" t="n">
        <f aca="false">SUM(I5:T5)</f>
        <v>0</v>
      </c>
      <c r="U7" s="193" t="n">
        <f aca="false">SUM(J5:U5)</f>
        <v>0</v>
      </c>
      <c r="V7" s="193" t="n">
        <f aca="false">SUM(K5:V5)</f>
        <v>0</v>
      </c>
      <c r="W7" s="193" t="n">
        <f aca="false">SUM(L5:W5)</f>
        <v>0</v>
      </c>
      <c r="X7" s="193" t="n">
        <f aca="false">SUM(M5:X5)</f>
        <v>0</v>
      </c>
      <c r="Y7" s="193" t="n">
        <f aca="false">SUM(N5:Y5)</f>
        <v>0</v>
      </c>
    </row>
    <row r="8" customFormat="false" ht="11.25" hidden="false" customHeight="false" outlineLevel="0" collapsed="false">
      <c r="A8" s="193"/>
      <c r="B8" s="196" t="n">
        <f aca="false">IF(ABS(C7)&gt;ABS(B7),C7,B7)</f>
        <v>0</v>
      </c>
      <c r="C8" s="195"/>
    </row>
    <row r="9" customFormat="false" ht="11.25" hidden="false" customHeight="false" outlineLevel="0" collapsed="false">
      <c r="A9" s="193"/>
      <c r="C9" s="195"/>
    </row>
    <row r="10" customFormat="false" ht="11.25" hidden="false" customHeight="false" outlineLevel="0" collapsed="false">
      <c r="A10" s="193"/>
      <c r="C10" s="195"/>
    </row>
    <row r="11" customFormat="false" ht="11.25" hidden="false" customHeight="false" outlineLevel="0" collapsed="false">
      <c r="A11" s="193" t="s">
        <v>195</v>
      </c>
      <c r="B11" s="194" t="str">
        <f aca="false">B3</f>
        <v>Dec-01</v>
      </c>
      <c r="C11" s="194" t="str">
        <f aca="false">C3</f>
        <v>Jan-02</v>
      </c>
      <c r="D11" s="194" t="str">
        <f aca="false">D3</f>
        <v>Feb-02</v>
      </c>
      <c r="E11" s="194" t="str">
        <f aca="false">E3</f>
        <v>Mar-02</v>
      </c>
      <c r="F11" s="194" t="str">
        <f aca="false">F3</f>
        <v>Apr-02</v>
      </c>
      <c r="G11" s="194" t="str">
        <f aca="false">G3</f>
        <v>May-02</v>
      </c>
      <c r="H11" s="194" t="str">
        <f aca="false">H3</f>
        <v>Jun-02</v>
      </c>
      <c r="I11" s="194" t="str">
        <f aca="false">I3</f>
        <v>Jul-02</v>
      </c>
      <c r="J11" s="194" t="str">
        <f aca="false">J3</f>
        <v>Aug-02</v>
      </c>
      <c r="K11" s="194" t="str">
        <f aca="false">K3</f>
        <v>Sep-02</v>
      </c>
      <c r="L11" s="194" t="str">
        <f aca="false">L3</f>
        <v>Oct-02</v>
      </c>
      <c r="M11" s="194" t="str">
        <f aca="false">M3</f>
        <v>Nov-02</v>
      </c>
      <c r="N11" s="194" t="str">
        <f aca="false">N3</f>
        <v>Dec-02</v>
      </c>
      <c r="O11" s="194" t="str">
        <f aca="false">O3</f>
        <v>Jan-03</v>
      </c>
      <c r="P11" s="194" t="str">
        <f aca="false">P3</f>
        <v>Feb-03</v>
      </c>
      <c r="Q11" s="194" t="str">
        <f aca="false">Q3</f>
        <v>Mar-03</v>
      </c>
      <c r="R11" s="194" t="str">
        <f aca="false">R3</f>
        <v>Apr-03</v>
      </c>
      <c r="S11" s="194" t="str">
        <f aca="false">S3</f>
        <v>May-03</v>
      </c>
      <c r="T11" s="194" t="str">
        <f aca="false">T3</f>
        <v>Jun-03</v>
      </c>
      <c r="U11" s="194" t="str">
        <f aca="false">U3</f>
        <v>Jul-03</v>
      </c>
      <c r="V11" s="194" t="str">
        <f aca="false">V3</f>
        <v>Aug-03</v>
      </c>
      <c r="W11" s="194" t="str">
        <f aca="false">W3</f>
        <v>Sep-03</v>
      </c>
      <c r="X11" s="194" t="str">
        <f aca="false">X3</f>
        <v>Oct-03</v>
      </c>
      <c r="Y11" s="194" t="str">
        <f aca="false">Y3</f>
        <v>Nov-03</v>
      </c>
      <c r="Z11" s="195"/>
    </row>
    <row r="12" customFormat="false" ht="11.25" hidden="false" customHeight="false" outlineLevel="0" collapsed="false">
      <c r="A12" s="193" t="s">
        <v>92</v>
      </c>
      <c r="B12" s="0" t="n">
        <f aca="false">B4</f>
        <v>31</v>
      </c>
      <c r="C12" s="0" t="n">
        <f aca="false">C4</f>
        <v>31</v>
      </c>
      <c r="D12" s="0" t="n">
        <f aca="false">D4</f>
        <v>28</v>
      </c>
      <c r="E12" s="0" t="n">
        <f aca="false">E4</f>
        <v>31</v>
      </c>
      <c r="F12" s="0" t="n">
        <f aca="false">F4</f>
        <v>30</v>
      </c>
      <c r="G12" s="0" t="n">
        <f aca="false">G4</f>
        <v>31</v>
      </c>
      <c r="H12" s="0" t="n">
        <f aca="false">H4</f>
        <v>30</v>
      </c>
      <c r="I12" s="0" t="n">
        <f aca="false">I4</f>
        <v>31</v>
      </c>
      <c r="J12" s="0" t="n">
        <f aca="false">J4</f>
        <v>31</v>
      </c>
      <c r="K12" s="0" t="n">
        <f aca="false">K4</f>
        <v>30</v>
      </c>
      <c r="L12" s="0" t="n">
        <f aca="false">L4</f>
        <v>31</v>
      </c>
      <c r="M12" s="0" t="n">
        <f aca="false">M4</f>
        <v>30</v>
      </c>
      <c r="N12" s="0" t="n">
        <f aca="false">N4</f>
        <v>31</v>
      </c>
      <c r="O12" s="0" t="n">
        <f aca="false">O4</f>
        <v>31</v>
      </c>
      <c r="P12" s="0" t="n">
        <f aca="false">P4</f>
        <v>28</v>
      </c>
      <c r="Q12" s="0" t="n">
        <f aca="false">Q4</f>
        <v>31</v>
      </c>
      <c r="R12" s="0" t="n">
        <f aca="false">R4</f>
        <v>30</v>
      </c>
      <c r="S12" s="0" t="n">
        <f aca="false">S4</f>
        <v>31</v>
      </c>
      <c r="T12" s="0" t="n">
        <f aca="false">T4</f>
        <v>30</v>
      </c>
      <c r="U12" s="0" t="n">
        <f aca="false">U4</f>
        <v>31</v>
      </c>
      <c r="V12" s="0" t="n">
        <f aca="false">V4</f>
        <v>31</v>
      </c>
      <c r="W12" s="0" t="n">
        <f aca="false">W4</f>
        <v>30</v>
      </c>
      <c r="X12" s="0" t="n">
        <f aca="false">X4</f>
        <v>31</v>
      </c>
      <c r="Y12" s="0" t="n">
        <f aca="false">Y4</f>
        <v>30</v>
      </c>
    </row>
    <row r="13" customFormat="false" ht="11.25" hidden="false" customHeight="false" outlineLevel="0" collapsed="false">
      <c r="A13" s="193" t="s">
        <v>196</v>
      </c>
      <c r="B13" s="193" t="n">
        <f aca="false">Dth_Day!C32*B12</f>
        <v>508381.4341</v>
      </c>
      <c r="C13" s="193" t="n">
        <f aca="false">Dth_Day!D32*C12</f>
        <v>828470.7995</v>
      </c>
      <c r="D13" s="193" t="n">
        <f aca="false">Dth_Day!E32*D12</f>
        <v>518167.272</v>
      </c>
      <c r="E13" s="193" t="n">
        <f aca="false">Dth_Day!F32*E12</f>
        <v>-61529.1999</v>
      </c>
      <c r="F13" s="193" t="n">
        <f aca="false">Dth_Day!G32*F12</f>
        <v>-254654.904</v>
      </c>
      <c r="G13" s="193" t="n">
        <f aca="false">Dth_Day!H32*G12</f>
        <v>361823.2673</v>
      </c>
      <c r="H13" s="193" t="n">
        <f aca="false">Dth_Day!I32*H12</f>
        <v>516518.646</v>
      </c>
      <c r="I13" s="193" t="n">
        <f aca="false">Dth_Day!J32*I12</f>
        <v>-237264.1017</v>
      </c>
      <c r="J13" s="193" t="n">
        <f aca="false">Dth_Day!K32*J12</f>
        <v>-340264.1003</v>
      </c>
      <c r="K13" s="193" t="n">
        <f aca="false">Dth_Day!L32*K12</f>
        <v>195517.644</v>
      </c>
      <c r="L13" s="193" t="n">
        <f aca="false">Dth_Day!M32*L12</f>
        <v>582734.9</v>
      </c>
      <c r="M13" s="193" t="n">
        <f aca="false">Dth_Day!N32*M12</f>
        <v>262692.192</v>
      </c>
      <c r="N13" s="193" t="n">
        <f aca="false">Dth_Day!O32*N12</f>
        <v>105647.5319</v>
      </c>
      <c r="O13" s="193" t="n">
        <f aca="false">Dth_Day!P32*O12</f>
        <v>74645.5324</v>
      </c>
      <c r="P13" s="193" t="n">
        <f aca="false">Dth_Day!Q32*P12</f>
        <v>173778.5112</v>
      </c>
      <c r="Q13" s="193" t="n">
        <f aca="false">Dth_Day!R32*Q12</f>
        <v>579645.5299</v>
      </c>
      <c r="R13" s="193" t="n">
        <f aca="false">Dth_Day!S32*R12</f>
        <v>-803654.904</v>
      </c>
      <c r="S13" s="193" t="n">
        <f aca="false">Dth_Day!T32*S12</f>
        <v>-586175.7326</v>
      </c>
      <c r="T13" s="193" t="n">
        <f aca="false">Dth_Day!U32*T12</f>
        <v>-596653.905</v>
      </c>
      <c r="U13" s="193" t="n">
        <f aca="false">Dth_Day!V32*U12</f>
        <v>-1922179.7349</v>
      </c>
      <c r="V13" s="193" t="n">
        <f aca="false">Dth_Day!W32*V12</f>
        <v>-2257177.7319</v>
      </c>
      <c r="W13" s="193" t="n">
        <f aca="false">Dth_Day!X32*W12</f>
        <v>-1795654.905</v>
      </c>
      <c r="X13" s="193" t="n">
        <f aca="false">Dth_Day!Y32*X12</f>
        <v>-1356177.7328</v>
      </c>
      <c r="Y13" s="193" t="n">
        <f aca="false">Dth_Day!Z32*Y12</f>
        <v>-1788999.999</v>
      </c>
      <c r="Z13" s="193"/>
    </row>
    <row r="14" customFormat="false" ht="11.25" hidden="false" customHeight="false" outlineLevel="0" collapsed="false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</row>
    <row r="15" customFormat="false" ht="11.25" hidden="false" customHeight="false" outlineLevel="0" collapsed="false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</row>
    <row r="16" customFormat="false" ht="11.25" hidden="false" customHeight="false" outlineLevel="0" collapsed="false">
      <c r="A16" s="193" t="s">
        <v>194</v>
      </c>
      <c r="B16" s="193" t="n">
        <f aca="false">MAX(M16:Y16)</f>
        <v>2880593.849</v>
      </c>
      <c r="C16" s="193" t="n">
        <f aca="false">MIN(M16:Y16)</f>
        <v>-10172957.5398</v>
      </c>
      <c r="M16" s="193" t="n">
        <f aca="false">SUM(B13:M13)</f>
        <v>2880593.849</v>
      </c>
      <c r="N16" s="193" t="n">
        <f aca="false">SUM(C13:N13)</f>
        <v>2477859.9468</v>
      </c>
      <c r="O16" s="193" t="n">
        <f aca="false">SUM(D13:O13)</f>
        <v>1724034.6797</v>
      </c>
      <c r="P16" s="193" t="n">
        <f aca="false">SUM(E13:P13)</f>
        <v>1379645.9189</v>
      </c>
      <c r="Q16" s="193" t="n">
        <f aca="false">SUM(F13:Q13)</f>
        <v>2020820.6487</v>
      </c>
      <c r="R16" s="193" t="n">
        <f aca="false">SUM(G13:R13)</f>
        <v>1471820.6487</v>
      </c>
      <c r="S16" s="193" t="n">
        <f aca="false">SUM(H13:S13)</f>
        <v>523821.6488</v>
      </c>
      <c r="T16" s="193" t="n">
        <f aca="false">SUM(I13:T13)</f>
        <v>-589350.9022</v>
      </c>
      <c r="U16" s="193" t="n">
        <f aca="false">SUM(J13:U13)</f>
        <v>-2274266.5354</v>
      </c>
      <c r="V16" s="193" t="n">
        <f aca="false">SUM(K13:V13)</f>
        <v>-4191180.167</v>
      </c>
      <c r="W16" s="193" t="n">
        <f aca="false">SUM(L13:W13)</f>
        <v>-6182352.716</v>
      </c>
      <c r="X16" s="193" t="n">
        <f aca="false">SUM(M13:X13)</f>
        <v>-8121265.3488</v>
      </c>
      <c r="Y16" s="193" t="n">
        <f aca="false">SUM(N13:Y13)</f>
        <v>-10172957.5398</v>
      </c>
    </row>
    <row r="17" customFormat="false" ht="11.25" hidden="false" customHeight="false" outlineLevel="0" collapsed="false">
      <c r="A17" s="193"/>
      <c r="B17" s="196" t="n">
        <f aca="false">IF(ABS(C16)&gt;ABS(B16),C16,B16)</f>
        <v>-10172957.5398</v>
      </c>
      <c r="C17" s="195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</row>
    <row r="18" customFormat="false" ht="11.25" hidden="false" customHeight="false" outlineLevel="0" collapsed="false">
      <c r="A18" s="193"/>
      <c r="C18" s="195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customFormat="false" ht="11.25" hidden="false" customHeight="false" outlineLevel="0" collapsed="false">
      <c r="A19" s="193"/>
      <c r="C19" s="195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customFormat="false" ht="11.25" hidden="false" customHeight="false" outlineLevel="0" collapsed="false">
      <c r="A20" s="193"/>
      <c r="C20" s="195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</row>
    <row r="21" customFormat="false" ht="11.25" hidden="false" customHeight="false" outlineLevel="0" collapsed="false">
      <c r="A21" s="193"/>
      <c r="C21" s="195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</row>
    <row r="22" customFormat="false" ht="11.25" hidden="false" customHeight="false" outlineLevel="0" collapsed="false">
      <c r="A22" s="193"/>
      <c r="C22" s="195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</row>
    <row r="23" customFormat="false" ht="11.25" hidden="false" customHeight="false" outlineLevel="0" collapsed="false">
      <c r="A23" s="197" t="s">
        <v>195</v>
      </c>
      <c r="C23" s="195"/>
    </row>
    <row r="24" customFormat="false" ht="11.25" hidden="false" customHeight="false" outlineLevel="0" collapsed="false">
      <c r="A24" s="193" t="s">
        <v>197</v>
      </c>
      <c r="B24" s="193" t="n">
        <f aca="false">SUM(B13:M13)</f>
        <v>2880593.849</v>
      </c>
      <c r="C24" s="195"/>
    </row>
    <row r="25" customFormat="false" ht="11.25" hidden="false" customHeight="false" outlineLevel="0" collapsed="false">
      <c r="A25" s="193" t="s">
        <v>198</v>
      </c>
      <c r="B25" s="193" t="n">
        <f aca="false">SUM(N13:Y13)</f>
        <v>-10172957.5398</v>
      </c>
      <c r="C25" s="195"/>
    </row>
    <row r="26" customFormat="false" ht="11.25" hidden="false" customHeight="false" outlineLevel="0" collapsed="false">
      <c r="A26" s="197" t="s">
        <v>199</v>
      </c>
      <c r="B26" s="197" t="n">
        <f aca="false">SUM(B24:B25)</f>
        <v>-7292363.6908</v>
      </c>
      <c r="C26" s="195"/>
    </row>
    <row r="27" customFormat="false" ht="11.25" hidden="false" customHeight="false" outlineLevel="0" collapsed="false">
      <c r="C27" s="195"/>
      <c r="H27" s="194"/>
    </row>
    <row r="28" customFormat="false" ht="11.25" hidden="false" customHeight="false" outlineLevel="0" collapsed="false">
      <c r="A28" s="167" t="s">
        <v>192</v>
      </c>
    </row>
    <row r="29" customFormat="false" ht="11.25" hidden="false" customHeight="false" outlineLevel="0" collapsed="false">
      <c r="A29" s="198" t="s">
        <v>200</v>
      </c>
      <c r="B29" s="197" t="n">
        <f aca="false">SUM(B5:Y5)</f>
        <v>0</v>
      </c>
      <c r="C29" s="195"/>
    </row>
    <row r="30" customFormat="false" ht="11.25" hidden="false" customHeight="false" outlineLevel="0" collapsed="false">
      <c r="C30" s="195"/>
    </row>
    <row r="31" customFormat="false" ht="11.25" hidden="false" customHeight="false" outlineLevel="0" collapsed="false">
      <c r="C31" s="195"/>
    </row>
    <row r="32" customFormat="false" ht="11.25" hidden="false" customHeight="false" outlineLevel="0" collapsed="false">
      <c r="C32" s="195"/>
    </row>
    <row r="33" customFormat="false" ht="11.25" hidden="false" customHeight="false" outlineLevel="0" collapsed="false">
      <c r="C33" s="195"/>
    </row>
    <row r="34" customFormat="false" ht="11.25" hidden="false" customHeight="false" outlineLevel="0" collapsed="false">
      <c r="C34" s="195"/>
    </row>
    <row r="35" customFormat="false" ht="11.25" hidden="false" customHeight="false" outlineLevel="0" collapsed="false">
      <c r="C35" s="195"/>
    </row>
    <row r="36" customFormat="false" ht="11.25" hidden="false" customHeight="false" outlineLevel="0" collapsed="false">
      <c r="C36" s="195"/>
    </row>
    <row r="37" customFormat="false" ht="11.25" hidden="false" customHeight="false" outlineLevel="0" collapsed="false">
      <c r="C37" s="195"/>
    </row>
    <row r="38" customFormat="false" ht="11.25" hidden="false" customHeight="false" outlineLevel="0" collapsed="false">
      <c r="C38" s="195"/>
    </row>
    <row r="39" customFormat="false" ht="11.25" hidden="false" customHeight="false" outlineLevel="0" collapsed="false">
      <c r="C39" s="195"/>
    </row>
    <row r="40" customFormat="false" ht="11.25" hidden="false" customHeight="false" outlineLevel="0" collapsed="false">
      <c r="C40" s="195"/>
    </row>
    <row r="41" customFormat="false" ht="11.25" hidden="false" customHeight="false" outlineLevel="0" collapsed="false">
      <c r="C41" s="195"/>
    </row>
    <row r="42" customFormat="false" ht="11.25" hidden="false" customHeight="false" outlineLevel="0" collapsed="false">
      <c r="C42" s="195"/>
    </row>
    <row r="43" customFormat="false" ht="11.25" hidden="false" customHeight="false" outlineLevel="0" collapsed="false">
      <c r="C43" s="195"/>
    </row>
    <row r="44" customFormat="false" ht="11.25" hidden="false" customHeight="false" outlineLevel="0" collapsed="false">
      <c r="C44" s="195"/>
    </row>
    <row r="45" customFormat="false" ht="11.25" hidden="false" customHeight="false" outlineLevel="0" collapsed="false">
      <c r="C45" s="195"/>
    </row>
    <row r="46" customFormat="false" ht="11.25" hidden="false" customHeight="false" outlineLevel="0" collapsed="false">
      <c r="C46" s="195"/>
    </row>
    <row r="47" customFormat="false" ht="11.25" hidden="false" customHeight="false" outlineLevel="0" collapsed="false">
      <c r="C47" s="195"/>
    </row>
    <row r="48" customFormat="false" ht="11.25" hidden="false" customHeight="false" outlineLevel="0" collapsed="false">
      <c r="C48" s="195"/>
    </row>
    <row r="49" customFormat="false" ht="11.25" hidden="false" customHeight="false" outlineLevel="0" collapsed="false">
      <c r="C49" s="195"/>
    </row>
    <row r="50" customFormat="false" ht="11.25" hidden="false" customHeight="false" outlineLevel="0" collapsed="false">
      <c r="C50" s="195"/>
    </row>
    <row r="51" customFormat="false" ht="11.25" hidden="false" customHeight="false" outlineLevel="0" collapsed="false">
      <c r="C51" s="195"/>
    </row>
    <row r="52" customFormat="false" ht="11.25" hidden="false" customHeight="false" outlineLevel="0" collapsed="false">
      <c r="C52" s="195"/>
    </row>
    <row r="53" customFormat="false" ht="11.25" hidden="false" customHeight="false" outlineLevel="0" collapsed="false">
      <c r="C53" s="195"/>
    </row>
    <row r="54" customFormat="false" ht="11.25" hidden="false" customHeight="false" outlineLevel="0" collapsed="false">
      <c r="C54" s="195"/>
    </row>
    <row r="55" customFormat="false" ht="11.25" hidden="false" customHeight="false" outlineLevel="0" collapsed="false">
      <c r="C55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7" width="10.83"/>
    <col collapsed="false" customWidth="true" hidden="false" outlineLevel="0" max="13" min="2" style="177" width="10.15"/>
    <col collapsed="false" customWidth="true" hidden="false" outlineLevel="0" max="17" min="14" style="177" width="10.49"/>
    <col collapsed="false" customWidth="true" hidden="false" outlineLevel="0" max="18" min="18" style="177" width="6.33"/>
    <col collapsed="false" customWidth="false" hidden="false" outlineLevel="0" max="19" min="19" style="177" width="9.33"/>
    <col collapsed="false" customWidth="true" hidden="false" outlineLevel="0" max="20" min="20" style="177" width="7.15"/>
    <col collapsed="false" customWidth="true" hidden="false" outlineLevel="0" max="21" min="21" style="177" width="10.65"/>
    <col collapsed="false" customWidth="false" hidden="false" outlineLevel="0" max="257" min="22" style="177" width="9.33"/>
  </cols>
  <sheetData>
    <row r="1" customFormat="false" ht="15.75" hidden="false" customHeight="false" outlineLevel="0" collapsed="false">
      <c r="A1" s="199" t="s">
        <v>201</v>
      </c>
      <c r="B1" s="200"/>
      <c r="C1" s="200"/>
      <c r="D1" s="200"/>
      <c r="E1" s="200"/>
      <c r="F1" s="200"/>
      <c r="G1" s="200"/>
    </row>
    <row r="3" customFormat="false" ht="11.25" hidden="false" customHeight="false" outlineLevel="0" collapsed="false">
      <c r="A3" s="179" t="s">
        <v>168</v>
      </c>
      <c r="B3" s="180" t="s">
        <v>169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181"/>
      <c r="O3" s="0"/>
      <c r="P3" s="0"/>
      <c r="Q3" s="181"/>
    </row>
    <row r="4" customFormat="false" ht="11.25" hidden="false" customHeight="false" outlineLevel="0" collapsed="false">
      <c r="A4" s="183"/>
      <c r="B4" s="202" t="n">
        <v>37226</v>
      </c>
      <c r="C4" s="203" t="n">
        <v>37257</v>
      </c>
      <c r="D4" s="203" t="n">
        <v>37288</v>
      </c>
      <c r="E4" s="203" t="n">
        <v>37316</v>
      </c>
      <c r="F4" s="203" t="n">
        <v>37347</v>
      </c>
      <c r="G4" s="203" t="n">
        <v>37377</v>
      </c>
      <c r="H4" s="203" t="n">
        <v>37408</v>
      </c>
      <c r="I4" s="203" t="n">
        <v>37438</v>
      </c>
      <c r="J4" s="203" t="n">
        <v>37469</v>
      </c>
      <c r="K4" s="203" t="n">
        <v>37500</v>
      </c>
      <c r="L4" s="203" t="n">
        <v>37530</v>
      </c>
      <c r="M4" s="201" t="s">
        <v>170</v>
      </c>
      <c r="N4" s="184" t="s">
        <v>171</v>
      </c>
      <c r="O4" s="0"/>
      <c r="P4" s="0"/>
      <c r="Q4" s="204"/>
    </row>
    <row r="5" customFormat="false" ht="11.25" hidden="false" customHeight="false" outlineLevel="0" collapsed="false">
      <c r="A5" s="185" t="s">
        <v>139</v>
      </c>
      <c r="B5" s="186" t="n">
        <v>-15500</v>
      </c>
      <c r="C5" s="205" t="n">
        <v>-15500</v>
      </c>
      <c r="D5" s="205" t="n">
        <v>-14000</v>
      </c>
      <c r="E5" s="205" t="n">
        <v>-15500</v>
      </c>
      <c r="F5" s="205" t="n">
        <v>9750</v>
      </c>
      <c r="G5" s="205" t="n">
        <v>10075</v>
      </c>
      <c r="H5" s="205" t="n">
        <v>9750</v>
      </c>
      <c r="I5" s="205" t="n">
        <v>10075</v>
      </c>
      <c r="J5" s="205" t="n">
        <v>10075</v>
      </c>
      <c r="K5" s="205" t="n">
        <v>9750</v>
      </c>
      <c r="L5" s="205" t="n">
        <v>10075</v>
      </c>
      <c r="M5" s="205"/>
      <c r="N5" s="187" t="n">
        <v>9050</v>
      </c>
      <c r="O5" s="0"/>
      <c r="P5" s="0"/>
      <c r="Q5" s="187"/>
    </row>
    <row r="6" customFormat="false" ht="11.2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</row>
    <row r="8" customFormat="false" ht="15.75" hidden="false" customHeight="true" outlineLevel="0" collapsed="false">
      <c r="A8" s="206" t="s">
        <v>172</v>
      </c>
      <c r="B8" s="206" t="s">
        <v>173</v>
      </c>
      <c r="C8" s="206" t="s">
        <v>174</v>
      </c>
      <c r="D8" s="206" t="s">
        <v>175</v>
      </c>
      <c r="E8" s="206" t="s">
        <v>176</v>
      </c>
      <c r="F8" s="206" t="s">
        <v>177</v>
      </c>
      <c r="G8" s="206" t="s">
        <v>178</v>
      </c>
      <c r="H8" s="206" t="s">
        <v>179</v>
      </c>
      <c r="I8" s="206" t="s">
        <v>180</v>
      </c>
      <c r="J8" s="206" t="s">
        <v>169</v>
      </c>
      <c r="K8" s="206" t="s">
        <v>181</v>
      </c>
      <c r="L8" s="206" t="s">
        <v>182</v>
      </c>
      <c r="M8" s="206" t="s">
        <v>183</v>
      </c>
      <c r="N8" s="206" t="s">
        <v>184</v>
      </c>
      <c r="O8" s="206" t="s">
        <v>185</v>
      </c>
      <c r="P8" s="206" t="s">
        <v>186</v>
      </c>
      <c r="Q8" s="206" t="s">
        <v>187</v>
      </c>
      <c r="R8" s="206" t="s">
        <v>188</v>
      </c>
      <c r="S8" s="206" t="s">
        <v>189</v>
      </c>
      <c r="T8" s="206" t="s">
        <v>190</v>
      </c>
      <c r="U8" s="206" t="s">
        <v>202</v>
      </c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  <c r="IW8" s="206"/>
    </row>
    <row r="9" customFormat="false" ht="11.25" hidden="false" customHeight="false" outlineLevel="0" collapsed="false">
      <c r="A9" s="0" t="n">
        <v>4415</v>
      </c>
      <c r="B9" s="0" t="s">
        <v>203</v>
      </c>
      <c r="C9" s="0" t="s">
        <v>166</v>
      </c>
      <c r="D9" s="0" t="s">
        <v>125</v>
      </c>
      <c r="E9" s="0" t="s">
        <v>204</v>
      </c>
      <c r="F9" s="169" t="n">
        <v>37167</v>
      </c>
      <c r="G9" s="0" t="s">
        <v>205</v>
      </c>
      <c r="H9" s="0" t="s">
        <v>206</v>
      </c>
      <c r="I9" s="0" t="s">
        <v>207</v>
      </c>
      <c r="J9" s="169" t="n">
        <v>37347</v>
      </c>
      <c r="K9" s="0" t="n">
        <v>5000</v>
      </c>
      <c r="L9" s="0" t="n">
        <v>150000</v>
      </c>
      <c r="M9" s="0" t="s">
        <v>208</v>
      </c>
      <c r="N9" s="0" t="n">
        <v>0</v>
      </c>
      <c r="O9" s="0" t="s">
        <v>129</v>
      </c>
      <c r="P9" s="0" t="s">
        <v>113</v>
      </c>
      <c r="Q9" s="0" t="s">
        <v>209</v>
      </c>
      <c r="R9" s="0" t="n">
        <v>2.54</v>
      </c>
      <c r="S9" s="0" t="n">
        <v>2.525</v>
      </c>
      <c r="T9" s="0" t="n">
        <v>-2250</v>
      </c>
      <c r="U9" s="0" t="s">
        <v>209</v>
      </c>
    </row>
    <row r="10" customFormat="false" ht="11.25" hidden="false" customHeight="false" outlineLevel="0" collapsed="false">
      <c r="A10" s="0" t="n">
        <v>4415</v>
      </c>
      <c r="B10" s="0" t="s">
        <v>203</v>
      </c>
      <c r="C10" s="0" t="s">
        <v>166</v>
      </c>
      <c r="D10" s="0" t="s">
        <v>125</v>
      </c>
      <c r="E10" s="0" t="s">
        <v>204</v>
      </c>
      <c r="F10" s="169" t="n">
        <v>37167</v>
      </c>
      <c r="G10" s="0" t="s">
        <v>205</v>
      </c>
      <c r="H10" s="0" t="s">
        <v>206</v>
      </c>
      <c r="I10" s="0" t="s">
        <v>207</v>
      </c>
      <c r="J10" s="169" t="n">
        <v>37438</v>
      </c>
      <c r="K10" s="0" t="n">
        <v>5000</v>
      </c>
      <c r="L10" s="0" t="n">
        <v>155000</v>
      </c>
      <c r="M10" s="0" t="s">
        <v>208</v>
      </c>
      <c r="N10" s="0" t="n">
        <v>0</v>
      </c>
      <c r="O10" s="0" t="s">
        <v>129</v>
      </c>
      <c r="P10" s="0" t="s">
        <v>113</v>
      </c>
      <c r="Q10" s="0" t="s">
        <v>209</v>
      </c>
      <c r="R10" s="0" t="n">
        <v>2.65</v>
      </c>
      <c r="S10" s="0" t="n">
        <v>2.64</v>
      </c>
      <c r="T10" s="0" t="n">
        <v>-1550</v>
      </c>
      <c r="U10" s="0" t="s">
        <v>209</v>
      </c>
    </row>
    <row r="11" customFormat="false" ht="11.25" hidden="false" customHeight="false" outlineLevel="0" collapsed="false">
      <c r="A11" s="0" t="n">
        <v>4415</v>
      </c>
      <c r="B11" s="0" t="s">
        <v>203</v>
      </c>
      <c r="C11" s="0" t="s">
        <v>166</v>
      </c>
      <c r="D11" s="0" t="s">
        <v>125</v>
      </c>
      <c r="E11" s="0" t="s">
        <v>204</v>
      </c>
      <c r="F11" s="169" t="n">
        <v>37167</v>
      </c>
      <c r="G11" s="0" t="s">
        <v>205</v>
      </c>
      <c r="H11" s="0" t="s">
        <v>206</v>
      </c>
      <c r="I11" s="0" t="s">
        <v>207</v>
      </c>
      <c r="J11" s="169" t="n">
        <v>37500</v>
      </c>
      <c r="K11" s="0" t="n">
        <v>5000</v>
      </c>
      <c r="L11" s="0" t="n">
        <v>150000</v>
      </c>
      <c r="M11" s="0" t="s">
        <v>208</v>
      </c>
      <c r="N11" s="0" t="n">
        <v>0</v>
      </c>
      <c r="O11" s="0" t="s">
        <v>129</v>
      </c>
      <c r="P11" s="0" t="s">
        <v>113</v>
      </c>
      <c r="Q11" s="0" t="s">
        <v>209</v>
      </c>
      <c r="R11" s="0" t="n">
        <v>2.69</v>
      </c>
      <c r="S11" s="0" t="n">
        <v>2.676</v>
      </c>
      <c r="T11" s="0" t="n">
        <v>-2100</v>
      </c>
      <c r="U11" s="0" t="s">
        <v>209</v>
      </c>
    </row>
    <row r="12" customFormat="false" ht="11.25" hidden="false" customHeight="false" outlineLevel="0" collapsed="false">
      <c r="A12" s="0" t="n">
        <v>4415</v>
      </c>
      <c r="B12" s="0" t="s">
        <v>203</v>
      </c>
      <c r="C12" s="0" t="s">
        <v>166</v>
      </c>
      <c r="D12" s="0" t="s">
        <v>125</v>
      </c>
      <c r="E12" s="0" t="s">
        <v>204</v>
      </c>
      <c r="F12" s="169" t="n">
        <v>37167</v>
      </c>
      <c r="G12" s="0" t="s">
        <v>205</v>
      </c>
      <c r="H12" s="0" t="s">
        <v>206</v>
      </c>
      <c r="I12" s="0" t="s">
        <v>207</v>
      </c>
      <c r="J12" s="169" t="n">
        <v>37530</v>
      </c>
      <c r="K12" s="0" t="n">
        <v>5000</v>
      </c>
      <c r="L12" s="0" t="n">
        <v>155000</v>
      </c>
      <c r="M12" s="0" t="s">
        <v>208</v>
      </c>
      <c r="N12" s="0" t="n">
        <v>0</v>
      </c>
      <c r="O12" s="0" t="s">
        <v>129</v>
      </c>
      <c r="P12" s="0" t="s">
        <v>113</v>
      </c>
      <c r="Q12" s="0" t="s">
        <v>209</v>
      </c>
      <c r="R12" s="0" t="n">
        <v>2.71</v>
      </c>
      <c r="S12" s="0" t="n">
        <v>2.695</v>
      </c>
      <c r="T12" s="0" t="n">
        <v>-2325</v>
      </c>
      <c r="U12" s="0" t="s">
        <v>209</v>
      </c>
    </row>
    <row r="13" customFormat="false" ht="11.25" hidden="false" customHeight="false" outlineLevel="0" collapsed="false">
      <c r="A13" s="0" t="n">
        <v>4415</v>
      </c>
      <c r="B13" s="0" t="s">
        <v>203</v>
      </c>
      <c r="C13" s="0" t="s">
        <v>166</v>
      </c>
      <c r="D13" s="0" t="s">
        <v>125</v>
      </c>
      <c r="E13" s="0" t="s">
        <v>204</v>
      </c>
      <c r="F13" s="169" t="n">
        <v>37167</v>
      </c>
      <c r="G13" s="0" t="s">
        <v>205</v>
      </c>
      <c r="H13" s="0" t="s">
        <v>206</v>
      </c>
      <c r="I13" s="0" t="s">
        <v>207</v>
      </c>
      <c r="J13" s="169" t="n">
        <v>37469</v>
      </c>
      <c r="K13" s="0" t="n">
        <v>5000</v>
      </c>
      <c r="L13" s="0" t="n">
        <v>155000</v>
      </c>
      <c r="M13" s="0" t="s">
        <v>208</v>
      </c>
      <c r="N13" s="0" t="n">
        <v>0</v>
      </c>
      <c r="O13" s="0" t="s">
        <v>129</v>
      </c>
      <c r="P13" s="0" t="s">
        <v>113</v>
      </c>
      <c r="Q13" s="0" t="s">
        <v>209</v>
      </c>
      <c r="R13" s="0" t="n">
        <v>2.68</v>
      </c>
      <c r="S13" s="0" t="n">
        <v>2.673</v>
      </c>
      <c r="T13" s="0" t="n">
        <v>-1085</v>
      </c>
      <c r="U13" s="0" t="s">
        <v>209</v>
      </c>
    </row>
    <row r="14" customFormat="false" ht="11.25" hidden="false" customHeight="false" outlineLevel="0" collapsed="false">
      <c r="A14" s="0" t="n">
        <v>4415</v>
      </c>
      <c r="B14" s="0" t="s">
        <v>203</v>
      </c>
      <c r="C14" s="0" t="s">
        <v>166</v>
      </c>
      <c r="D14" s="0" t="s">
        <v>125</v>
      </c>
      <c r="E14" s="0" t="s">
        <v>204</v>
      </c>
      <c r="F14" s="169" t="n">
        <v>37167</v>
      </c>
      <c r="G14" s="0" t="s">
        <v>205</v>
      </c>
      <c r="H14" s="0" t="s">
        <v>206</v>
      </c>
      <c r="I14" s="0" t="s">
        <v>207</v>
      </c>
      <c r="J14" s="169" t="n">
        <v>37408</v>
      </c>
      <c r="K14" s="0" t="n">
        <v>5000</v>
      </c>
      <c r="L14" s="0" t="n">
        <v>150000</v>
      </c>
      <c r="M14" s="0" t="s">
        <v>208</v>
      </c>
      <c r="N14" s="0" t="n">
        <v>0</v>
      </c>
      <c r="O14" s="0" t="s">
        <v>129</v>
      </c>
      <c r="P14" s="0" t="s">
        <v>113</v>
      </c>
      <c r="Q14" s="0" t="s">
        <v>209</v>
      </c>
      <c r="R14" s="0" t="n">
        <v>2.61</v>
      </c>
      <c r="S14" s="0" t="n">
        <v>2.603</v>
      </c>
      <c r="T14" s="0" t="n">
        <v>-1050</v>
      </c>
      <c r="U14" s="0" t="s">
        <v>209</v>
      </c>
    </row>
    <row r="15" customFormat="false" ht="11.25" hidden="false" customHeight="false" outlineLevel="0" collapsed="false">
      <c r="A15" s="0" t="n">
        <v>4415</v>
      </c>
      <c r="B15" s="0" t="s">
        <v>203</v>
      </c>
      <c r="C15" s="0" t="s">
        <v>166</v>
      </c>
      <c r="D15" s="0" t="s">
        <v>125</v>
      </c>
      <c r="E15" s="0" t="s">
        <v>204</v>
      </c>
      <c r="F15" s="169" t="n">
        <v>37167</v>
      </c>
      <c r="G15" s="0" t="s">
        <v>205</v>
      </c>
      <c r="H15" s="0" t="s">
        <v>206</v>
      </c>
      <c r="I15" s="0" t="s">
        <v>207</v>
      </c>
      <c r="J15" s="169" t="n">
        <v>37377</v>
      </c>
      <c r="K15" s="0" t="n">
        <v>5000</v>
      </c>
      <c r="L15" s="0" t="n">
        <v>155000</v>
      </c>
      <c r="M15" s="0" t="s">
        <v>208</v>
      </c>
      <c r="N15" s="0" t="n">
        <v>0</v>
      </c>
      <c r="O15" s="0" t="s">
        <v>129</v>
      </c>
      <c r="P15" s="0" t="s">
        <v>113</v>
      </c>
      <c r="Q15" s="0" t="s">
        <v>209</v>
      </c>
      <c r="R15" s="0" t="n">
        <v>2.57</v>
      </c>
      <c r="S15" s="0" t="n">
        <v>2.563</v>
      </c>
      <c r="T15" s="0" t="n">
        <v>-1085</v>
      </c>
      <c r="U15" s="0" t="s">
        <v>209</v>
      </c>
    </row>
    <row r="16" customFormat="false" ht="11.25" hidden="false" customHeight="false" outlineLevel="0" collapsed="false">
      <c r="A16" s="0" t="n">
        <v>3519</v>
      </c>
      <c r="B16" s="0" t="s">
        <v>203</v>
      </c>
      <c r="C16" s="0" t="s">
        <v>166</v>
      </c>
      <c r="D16" s="0" t="s">
        <v>125</v>
      </c>
      <c r="E16" s="0" t="s">
        <v>204</v>
      </c>
      <c r="F16" s="169" t="n">
        <v>37112</v>
      </c>
      <c r="G16" s="0" t="s">
        <v>205</v>
      </c>
      <c r="H16" s="0" t="s">
        <v>206</v>
      </c>
      <c r="I16" s="0" t="s">
        <v>210</v>
      </c>
      <c r="J16" s="169" t="n">
        <v>37226</v>
      </c>
      <c r="K16" s="0" t="n">
        <v>5000</v>
      </c>
      <c r="L16" s="0" t="n">
        <v>155000</v>
      </c>
      <c r="M16" s="0" t="s">
        <v>208</v>
      </c>
      <c r="N16" s="0" t="n">
        <v>0</v>
      </c>
      <c r="O16" s="0" t="s">
        <v>129</v>
      </c>
      <c r="P16" s="0" t="s">
        <v>113</v>
      </c>
      <c r="Q16" s="0" t="s">
        <v>209</v>
      </c>
      <c r="R16" s="0" t="n">
        <v>3.075</v>
      </c>
      <c r="S16" s="0" t="n">
        <v>2.696</v>
      </c>
      <c r="T16" s="0" t="n">
        <v>-58745</v>
      </c>
      <c r="U16" s="0" t="s">
        <v>209</v>
      </c>
    </row>
    <row r="17" customFormat="false" ht="11.25" hidden="false" customHeight="false" outlineLevel="0" collapsed="false">
      <c r="A17" s="0" t="n">
        <v>3519</v>
      </c>
      <c r="B17" s="0" t="s">
        <v>203</v>
      </c>
      <c r="C17" s="0" t="s">
        <v>166</v>
      </c>
      <c r="D17" s="0" t="s">
        <v>125</v>
      </c>
      <c r="E17" s="0" t="s">
        <v>204</v>
      </c>
      <c r="F17" s="169" t="n">
        <v>37112</v>
      </c>
      <c r="G17" s="0" t="s">
        <v>205</v>
      </c>
      <c r="H17" s="0" t="s">
        <v>206</v>
      </c>
      <c r="I17" s="0" t="s">
        <v>210</v>
      </c>
      <c r="J17" s="169" t="n">
        <v>37316</v>
      </c>
      <c r="K17" s="0" t="n">
        <v>5000</v>
      </c>
      <c r="L17" s="0" t="n">
        <v>155000</v>
      </c>
      <c r="M17" s="0" t="s">
        <v>208</v>
      </c>
      <c r="N17" s="0" t="n">
        <v>0</v>
      </c>
      <c r="O17" s="0" t="s">
        <v>129</v>
      </c>
      <c r="P17" s="0" t="s">
        <v>113</v>
      </c>
      <c r="Q17" s="0" t="s">
        <v>209</v>
      </c>
      <c r="R17" s="0" t="n">
        <v>3.315</v>
      </c>
      <c r="S17" s="0" t="n">
        <v>2.772</v>
      </c>
      <c r="T17" s="0" t="n">
        <v>-84165</v>
      </c>
      <c r="U17" s="0" t="s">
        <v>209</v>
      </c>
    </row>
    <row r="18" customFormat="false" ht="11.25" hidden="false" customHeight="false" outlineLevel="0" collapsed="false">
      <c r="A18" s="0" t="n">
        <v>3519</v>
      </c>
      <c r="B18" s="0" t="s">
        <v>203</v>
      </c>
      <c r="C18" s="0" t="s">
        <v>166</v>
      </c>
      <c r="D18" s="0" t="s">
        <v>125</v>
      </c>
      <c r="E18" s="0" t="s">
        <v>204</v>
      </c>
      <c r="F18" s="169" t="n">
        <v>37112</v>
      </c>
      <c r="G18" s="0" t="s">
        <v>205</v>
      </c>
      <c r="H18" s="0" t="s">
        <v>206</v>
      </c>
      <c r="I18" s="0" t="s">
        <v>210</v>
      </c>
      <c r="J18" s="169" t="n">
        <v>37288</v>
      </c>
      <c r="K18" s="0" t="n">
        <v>5000</v>
      </c>
      <c r="L18" s="0" t="n">
        <v>140000</v>
      </c>
      <c r="M18" s="0" t="s">
        <v>208</v>
      </c>
      <c r="N18" s="0" t="n">
        <v>0</v>
      </c>
      <c r="O18" s="0" t="s">
        <v>129</v>
      </c>
      <c r="P18" s="0" t="s">
        <v>113</v>
      </c>
      <c r="Q18" s="0" t="s">
        <v>209</v>
      </c>
      <c r="R18" s="0" t="n">
        <v>3.355</v>
      </c>
      <c r="S18" s="0" t="n">
        <v>2.812</v>
      </c>
      <c r="T18" s="0" t="n">
        <v>-76020</v>
      </c>
      <c r="U18" s="0" t="s">
        <v>209</v>
      </c>
    </row>
    <row r="19" customFormat="false" ht="11.25" hidden="false" customHeight="false" outlineLevel="0" collapsed="false">
      <c r="A19" s="0" t="n">
        <v>3519</v>
      </c>
      <c r="B19" s="0" t="s">
        <v>203</v>
      </c>
      <c r="C19" s="0" t="s">
        <v>166</v>
      </c>
      <c r="D19" s="0" t="s">
        <v>125</v>
      </c>
      <c r="E19" s="0" t="s">
        <v>204</v>
      </c>
      <c r="F19" s="169" t="n">
        <v>37112</v>
      </c>
      <c r="G19" s="0" t="s">
        <v>205</v>
      </c>
      <c r="H19" s="0" t="s">
        <v>206</v>
      </c>
      <c r="I19" s="0" t="s">
        <v>210</v>
      </c>
      <c r="J19" s="169" t="n">
        <v>37257</v>
      </c>
      <c r="K19" s="0" t="n">
        <v>5000</v>
      </c>
      <c r="L19" s="0" t="n">
        <v>155000</v>
      </c>
      <c r="M19" s="0" t="s">
        <v>208</v>
      </c>
      <c r="N19" s="0" t="n">
        <v>0</v>
      </c>
      <c r="O19" s="0" t="s">
        <v>129</v>
      </c>
      <c r="P19" s="0" t="s">
        <v>113</v>
      </c>
      <c r="Q19" s="0" t="s">
        <v>209</v>
      </c>
      <c r="R19" s="0" t="n">
        <v>3.315</v>
      </c>
      <c r="S19" s="0" t="n">
        <v>3.035</v>
      </c>
      <c r="T19" s="0" t="n">
        <v>-43400</v>
      </c>
      <c r="U19" s="0" t="s">
        <v>209</v>
      </c>
    </row>
    <row r="20" customFormat="false" ht="11.25" hidden="false" customHeight="false" outlineLevel="0" collapsed="false">
      <c r="A20" s="0" t="n">
        <v>4559</v>
      </c>
      <c r="B20" s="0" t="s">
        <v>203</v>
      </c>
      <c r="C20" s="0" t="s">
        <v>166</v>
      </c>
      <c r="D20" s="0" t="s">
        <v>126</v>
      </c>
      <c r="E20" s="0" t="s">
        <v>204</v>
      </c>
      <c r="F20" s="169" t="n">
        <v>37174</v>
      </c>
      <c r="G20" s="0" t="s">
        <v>205</v>
      </c>
      <c r="H20" s="0" t="s">
        <v>211</v>
      </c>
      <c r="I20" s="0" t="s">
        <v>212</v>
      </c>
      <c r="J20" s="169" t="n">
        <v>37226</v>
      </c>
      <c r="K20" s="0" t="n">
        <v>5000</v>
      </c>
      <c r="L20" s="0" t="n">
        <v>155000</v>
      </c>
      <c r="M20" s="0" t="s">
        <v>208</v>
      </c>
      <c r="N20" s="0" t="n">
        <v>0.01</v>
      </c>
      <c r="O20" s="0" t="s">
        <v>129</v>
      </c>
      <c r="P20" s="0" t="s">
        <v>113</v>
      </c>
      <c r="Q20" s="0" t="s">
        <v>209</v>
      </c>
      <c r="R20" s="0" t="n">
        <v>2.696</v>
      </c>
      <c r="S20" s="0" t="n">
        <v>2.625</v>
      </c>
      <c r="T20" s="0" t="n">
        <v>-11005</v>
      </c>
      <c r="U20" s="0" t="s">
        <v>209</v>
      </c>
    </row>
    <row r="21" customFormat="false" ht="11.25" hidden="false" customHeight="false" outlineLevel="0" collapsed="false">
      <c r="A21" s="0" t="n">
        <v>4559</v>
      </c>
      <c r="B21" s="0" t="s">
        <v>203</v>
      </c>
      <c r="C21" s="0" t="s">
        <v>166</v>
      </c>
      <c r="D21" s="0" t="s">
        <v>126</v>
      </c>
      <c r="E21" s="0" t="s">
        <v>204</v>
      </c>
      <c r="F21" s="169" t="n">
        <v>37174</v>
      </c>
      <c r="G21" s="0" t="s">
        <v>205</v>
      </c>
      <c r="H21" s="0" t="s">
        <v>211</v>
      </c>
      <c r="I21" s="0" t="s">
        <v>212</v>
      </c>
      <c r="J21" s="169" t="n">
        <v>37288</v>
      </c>
      <c r="K21" s="0" t="n">
        <v>5000</v>
      </c>
      <c r="L21" s="0" t="n">
        <v>140000</v>
      </c>
      <c r="M21" s="0" t="s">
        <v>208</v>
      </c>
      <c r="N21" s="0" t="n">
        <v>0.01</v>
      </c>
      <c r="O21" s="0" t="s">
        <v>129</v>
      </c>
      <c r="P21" s="0" t="s">
        <v>113</v>
      </c>
      <c r="Q21" s="0" t="s">
        <v>209</v>
      </c>
      <c r="R21" s="0" t="n">
        <v>2.812</v>
      </c>
      <c r="S21" s="0" t="n">
        <v>2.905</v>
      </c>
      <c r="T21" s="0" t="n">
        <v>13020</v>
      </c>
      <c r="U21" s="0" t="s">
        <v>209</v>
      </c>
    </row>
    <row r="22" customFormat="false" ht="11.25" hidden="false" customHeight="false" outlineLevel="0" collapsed="false">
      <c r="A22" s="0" t="n">
        <v>4559</v>
      </c>
      <c r="B22" s="0" t="s">
        <v>203</v>
      </c>
      <c r="C22" s="0" t="s">
        <v>166</v>
      </c>
      <c r="D22" s="0" t="s">
        <v>126</v>
      </c>
      <c r="E22" s="0" t="s">
        <v>204</v>
      </c>
      <c r="F22" s="169" t="n">
        <v>37174</v>
      </c>
      <c r="G22" s="0" t="s">
        <v>205</v>
      </c>
      <c r="H22" s="0" t="s">
        <v>211</v>
      </c>
      <c r="I22" s="0" t="s">
        <v>212</v>
      </c>
      <c r="J22" s="169" t="n">
        <v>37316</v>
      </c>
      <c r="K22" s="0" t="n">
        <v>5000</v>
      </c>
      <c r="L22" s="0" t="n">
        <v>155000</v>
      </c>
      <c r="M22" s="0" t="s">
        <v>208</v>
      </c>
      <c r="N22" s="0" t="n">
        <v>0.01</v>
      </c>
      <c r="O22" s="0" t="s">
        <v>129</v>
      </c>
      <c r="P22" s="0" t="s">
        <v>113</v>
      </c>
      <c r="Q22" s="0" t="s">
        <v>209</v>
      </c>
      <c r="R22" s="0" t="n">
        <v>2.772</v>
      </c>
      <c r="S22" s="0" t="n">
        <v>2.865</v>
      </c>
      <c r="T22" s="0" t="n">
        <v>14415</v>
      </c>
      <c r="U22" s="0" t="s">
        <v>209</v>
      </c>
    </row>
    <row r="23" customFormat="false" ht="11.25" hidden="false" customHeight="false" outlineLevel="0" collapsed="false">
      <c r="A23" s="0" t="n">
        <v>4559</v>
      </c>
      <c r="B23" s="0" t="s">
        <v>203</v>
      </c>
      <c r="C23" s="0" t="s">
        <v>166</v>
      </c>
      <c r="D23" s="0" t="s">
        <v>126</v>
      </c>
      <c r="E23" s="0" t="s">
        <v>204</v>
      </c>
      <c r="F23" s="169" t="n">
        <v>37174</v>
      </c>
      <c r="G23" s="0" t="s">
        <v>205</v>
      </c>
      <c r="H23" s="0" t="s">
        <v>211</v>
      </c>
      <c r="I23" s="0" t="s">
        <v>212</v>
      </c>
      <c r="J23" s="169" t="n">
        <v>37257</v>
      </c>
      <c r="K23" s="0" t="n">
        <v>5000</v>
      </c>
      <c r="L23" s="0" t="n">
        <v>155000</v>
      </c>
      <c r="M23" s="0" t="s">
        <v>208</v>
      </c>
      <c r="N23" s="0" t="n">
        <v>0.01</v>
      </c>
      <c r="O23" s="0" t="s">
        <v>129</v>
      </c>
      <c r="P23" s="0" t="s">
        <v>113</v>
      </c>
      <c r="Q23" s="0" t="s">
        <v>209</v>
      </c>
      <c r="R23" s="0" t="n">
        <v>3.035</v>
      </c>
      <c r="S23" s="0" t="n">
        <v>2.865</v>
      </c>
      <c r="T23" s="0" t="n">
        <v>-26350</v>
      </c>
      <c r="U23" s="0" t="s">
        <v>209</v>
      </c>
    </row>
    <row r="24" customFormat="false" ht="11.25" hidden="false" customHeight="false" outlineLevel="0" collapsed="false">
      <c r="A24" s="0" t="n">
        <v>2858</v>
      </c>
      <c r="B24" s="0" t="s">
        <v>203</v>
      </c>
      <c r="C24" s="0" t="s">
        <v>166</v>
      </c>
      <c r="D24" s="0" t="s">
        <v>126</v>
      </c>
      <c r="E24" s="0" t="s">
        <v>204</v>
      </c>
      <c r="F24" s="169" t="n">
        <v>37062</v>
      </c>
      <c r="G24" s="0" t="s">
        <v>205</v>
      </c>
      <c r="H24" s="0" t="s">
        <v>206</v>
      </c>
      <c r="I24" s="0" t="s">
        <v>213</v>
      </c>
      <c r="J24" s="169" t="n">
        <v>37347</v>
      </c>
      <c r="K24" s="0" t="n">
        <v>5000</v>
      </c>
      <c r="L24" s="0" t="n">
        <v>150000</v>
      </c>
      <c r="M24" s="0" t="s">
        <v>208</v>
      </c>
      <c r="N24" s="0" t="n">
        <v>0</v>
      </c>
      <c r="O24" s="0" t="s">
        <v>129</v>
      </c>
      <c r="P24" s="0" t="s">
        <v>113</v>
      </c>
      <c r="Q24" s="0" t="s">
        <v>209</v>
      </c>
      <c r="R24" s="0" t="n">
        <v>2.525</v>
      </c>
      <c r="S24" s="0" t="n">
        <v>2.605</v>
      </c>
      <c r="T24" s="0" t="n">
        <v>12000</v>
      </c>
      <c r="U24" s="0" t="s">
        <v>209</v>
      </c>
    </row>
    <row r="25" customFormat="false" ht="11.25" hidden="false" customHeight="false" outlineLevel="0" collapsed="false">
      <c r="A25" s="0" t="n">
        <v>2858</v>
      </c>
      <c r="B25" s="0" t="s">
        <v>203</v>
      </c>
      <c r="C25" s="0" t="s">
        <v>166</v>
      </c>
      <c r="D25" s="0" t="s">
        <v>126</v>
      </c>
      <c r="E25" s="0" t="s">
        <v>204</v>
      </c>
      <c r="F25" s="169" t="n">
        <v>37062</v>
      </c>
      <c r="G25" s="0" t="s">
        <v>205</v>
      </c>
      <c r="H25" s="0" t="s">
        <v>206</v>
      </c>
      <c r="I25" s="0" t="s">
        <v>213</v>
      </c>
      <c r="J25" s="169" t="n">
        <v>37377</v>
      </c>
      <c r="K25" s="0" t="n">
        <v>5000</v>
      </c>
      <c r="L25" s="0" t="n">
        <v>155000</v>
      </c>
      <c r="M25" s="0" t="s">
        <v>208</v>
      </c>
      <c r="N25" s="0" t="n">
        <v>0</v>
      </c>
      <c r="O25" s="0" t="s">
        <v>129</v>
      </c>
      <c r="P25" s="0" t="s">
        <v>113</v>
      </c>
      <c r="Q25" s="0" t="s">
        <v>209</v>
      </c>
      <c r="R25" s="0" t="n">
        <v>2.563</v>
      </c>
      <c r="S25" s="0" t="n">
        <v>2.635</v>
      </c>
      <c r="T25" s="0" t="n">
        <v>11160</v>
      </c>
      <c r="U25" s="0" t="s">
        <v>209</v>
      </c>
    </row>
    <row r="26" customFormat="false" ht="11.25" hidden="false" customHeight="false" outlineLevel="0" collapsed="false">
      <c r="A26" s="0" t="n">
        <v>2858</v>
      </c>
      <c r="B26" s="0" t="s">
        <v>203</v>
      </c>
      <c r="C26" s="0" t="s">
        <v>166</v>
      </c>
      <c r="D26" s="0" t="s">
        <v>126</v>
      </c>
      <c r="E26" s="0" t="s">
        <v>204</v>
      </c>
      <c r="F26" s="169" t="n">
        <v>37062</v>
      </c>
      <c r="G26" s="0" t="s">
        <v>205</v>
      </c>
      <c r="H26" s="0" t="s">
        <v>206</v>
      </c>
      <c r="I26" s="0" t="s">
        <v>213</v>
      </c>
      <c r="J26" s="169" t="n">
        <v>37408</v>
      </c>
      <c r="K26" s="0" t="n">
        <v>5000</v>
      </c>
      <c r="L26" s="0" t="n">
        <v>150000</v>
      </c>
      <c r="M26" s="0" t="s">
        <v>208</v>
      </c>
      <c r="N26" s="0" t="n">
        <v>0</v>
      </c>
      <c r="O26" s="0" t="s">
        <v>129</v>
      </c>
      <c r="P26" s="0" t="s">
        <v>113</v>
      </c>
      <c r="Q26" s="0" t="s">
        <v>209</v>
      </c>
      <c r="R26" s="0" t="n">
        <v>2.603</v>
      </c>
      <c r="S26" s="0" t="n">
        <v>2.675</v>
      </c>
      <c r="T26" s="0" t="n">
        <v>10800</v>
      </c>
      <c r="U26" s="0" t="s">
        <v>209</v>
      </c>
    </row>
    <row r="27" customFormat="false" ht="11.25" hidden="false" customHeight="false" outlineLevel="0" collapsed="false">
      <c r="A27" s="0" t="n">
        <v>2858</v>
      </c>
      <c r="B27" s="0" t="s">
        <v>203</v>
      </c>
      <c r="C27" s="0" t="s">
        <v>166</v>
      </c>
      <c r="D27" s="0" t="s">
        <v>126</v>
      </c>
      <c r="E27" s="0" t="s">
        <v>204</v>
      </c>
      <c r="F27" s="169" t="n">
        <v>37062</v>
      </c>
      <c r="G27" s="0" t="s">
        <v>205</v>
      </c>
      <c r="H27" s="0" t="s">
        <v>206</v>
      </c>
      <c r="I27" s="0" t="s">
        <v>213</v>
      </c>
      <c r="J27" s="169" t="n">
        <v>37438</v>
      </c>
      <c r="K27" s="0" t="n">
        <v>5000</v>
      </c>
      <c r="L27" s="0" t="n">
        <v>155000</v>
      </c>
      <c r="M27" s="0" t="s">
        <v>208</v>
      </c>
      <c r="N27" s="0" t="n">
        <v>0</v>
      </c>
      <c r="O27" s="0" t="s">
        <v>129</v>
      </c>
      <c r="P27" s="0" t="s">
        <v>113</v>
      </c>
      <c r="Q27" s="0" t="s">
        <v>209</v>
      </c>
      <c r="R27" s="0" t="n">
        <v>2.64</v>
      </c>
      <c r="S27" s="0" t="n">
        <v>2.715</v>
      </c>
      <c r="T27" s="0" t="n">
        <v>11625</v>
      </c>
      <c r="U27" s="0" t="s">
        <v>209</v>
      </c>
    </row>
    <row r="28" customFormat="false" ht="11.25" hidden="false" customHeight="false" outlineLevel="0" collapsed="false">
      <c r="A28" s="0" t="n">
        <v>2858</v>
      </c>
      <c r="B28" s="0" t="s">
        <v>203</v>
      </c>
      <c r="C28" s="0" t="s">
        <v>166</v>
      </c>
      <c r="D28" s="0" t="s">
        <v>126</v>
      </c>
      <c r="E28" s="0" t="s">
        <v>204</v>
      </c>
      <c r="F28" s="169" t="n">
        <v>37062</v>
      </c>
      <c r="G28" s="0" t="s">
        <v>205</v>
      </c>
      <c r="H28" s="0" t="s">
        <v>206</v>
      </c>
      <c r="I28" s="0" t="s">
        <v>213</v>
      </c>
      <c r="J28" s="169" t="n">
        <v>37469</v>
      </c>
      <c r="K28" s="0" t="n">
        <v>5000</v>
      </c>
      <c r="L28" s="0" t="n">
        <v>155000</v>
      </c>
      <c r="M28" s="0" t="s">
        <v>208</v>
      </c>
      <c r="N28" s="0" t="n">
        <v>0</v>
      </c>
      <c r="O28" s="0" t="s">
        <v>129</v>
      </c>
      <c r="P28" s="0" t="s">
        <v>113</v>
      </c>
      <c r="Q28" s="0" t="s">
        <v>209</v>
      </c>
      <c r="R28" s="0" t="n">
        <v>2.673</v>
      </c>
      <c r="S28" s="0" t="n">
        <v>2.745</v>
      </c>
      <c r="T28" s="0" t="n">
        <v>11160</v>
      </c>
      <c r="U28" s="0" t="s">
        <v>209</v>
      </c>
    </row>
    <row r="29" customFormat="false" ht="11.25" hidden="false" customHeight="false" outlineLevel="0" collapsed="false">
      <c r="A29" s="0" t="n">
        <v>2858</v>
      </c>
      <c r="B29" s="0" t="s">
        <v>203</v>
      </c>
      <c r="C29" s="0" t="s">
        <v>166</v>
      </c>
      <c r="D29" s="0" t="s">
        <v>126</v>
      </c>
      <c r="E29" s="0" t="s">
        <v>204</v>
      </c>
      <c r="F29" s="169" t="n">
        <v>37062</v>
      </c>
      <c r="G29" s="0" t="s">
        <v>205</v>
      </c>
      <c r="H29" s="0" t="s">
        <v>206</v>
      </c>
      <c r="I29" s="0" t="s">
        <v>213</v>
      </c>
      <c r="J29" s="169" t="n">
        <v>37500</v>
      </c>
      <c r="K29" s="0" t="n">
        <v>5000</v>
      </c>
      <c r="L29" s="0" t="n">
        <v>150000</v>
      </c>
      <c r="M29" s="0" t="s">
        <v>208</v>
      </c>
      <c r="N29" s="0" t="n">
        <v>0</v>
      </c>
      <c r="O29" s="0" t="s">
        <v>129</v>
      </c>
      <c r="P29" s="0" t="s">
        <v>113</v>
      </c>
      <c r="Q29" s="0" t="s">
        <v>209</v>
      </c>
      <c r="R29" s="0" t="n">
        <v>2.676</v>
      </c>
      <c r="S29" s="0" t="n">
        <v>2.755</v>
      </c>
      <c r="T29" s="0" t="n">
        <v>11850</v>
      </c>
      <c r="U29" s="0" t="s">
        <v>209</v>
      </c>
    </row>
    <row r="30" customFormat="false" ht="11.25" hidden="false" customHeight="false" outlineLevel="0" collapsed="false">
      <c r="A30" s="0" t="n">
        <v>2858</v>
      </c>
      <c r="B30" s="0" t="s">
        <v>203</v>
      </c>
      <c r="C30" s="0" t="s">
        <v>166</v>
      </c>
      <c r="D30" s="0" t="s">
        <v>126</v>
      </c>
      <c r="E30" s="0" t="s">
        <v>204</v>
      </c>
      <c r="F30" s="169" t="n">
        <v>37062</v>
      </c>
      <c r="G30" s="0" t="s">
        <v>205</v>
      </c>
      <c r="H30" s="0" t="s">
        <v>206</v>
      </c>
      <c r="I30" s="0" t="s">
        <v>213</v>
      </c>
      <c r="J30" s="169" t="n">
        <v>37530</v>
      </c>
      <c r="K30" s="0" t="n">
        <v>5000</v>
      </c>
      <c r="L30" s="0" t="n">
        <v>155000</v>
      </c>
      <c r="M30" s="0" t="s">
        <v>208</v>
      </c>
      <c r="N30" s="0" t="n">
        <v>0</v>
      </c>
      <c r="O30" s="0" t="s">
        <v>129</v>
      </c>
      <c r="P30" s="0" t="s">
        <v>113</v>
      </c>
      <c r="Q30" s="0" t="s">
        <v>209</v>
      </c>
      <c r="R30" s="0" t="n">
        <v>2.695</v>
      </c>
      <c r="S30" s="0" t="n">
        <v>2.775</v>
      </c>
      <c r="T30" s="0" t="n">
        <v>12400</v>
      </c>
      <c r="U30" s="0" t="s">
        <v>209</v>
      </c>
    </row>
    <row r="31" customFormat="false" ht="11.25" hidden="false" customHeight="false" outlineLevel="0" collapsed="false">
      <c r="A31" s="0" t="n">
        <v>3682</v>
      </c>
      <c r="B31" s="0" t="s">
        <v>203</v>
      </c>
      <c r="C31" s="0" t="s">
        <v>166</v>
      </c>
      <c r="D31" s="0" t="s">
        <v>126</v>
      </c>
      <c r="E31" s="0" t="s">
        <v>204</v>
      </c>
      <c r="F31" s="169" t="n">
        <v>37124</v>
      </c>
      <c r="G31" s="0" t="s">
        <v>205</v>
      </c>
      <c r="H31" s="0" t="s">
        <v>206</v>
      </c>
      <c r="I31" s="0" t="s">
        <v>213</v>
      </c>
      <c r="J31" s="169" t="n">
        <v>37226</v>
      </c>
      <c r="K31" s="0" t="n">
        <v>5000</v>
      </c>
      <c r="L31" s="0" t="n">
        <v>155000</v>
      </c>
      <c r="M31" s="0" t="s">
        <v>208</v>
      </c>
      <c r="N31" s="0" t="n">
        <v>0.001</v>
      </c>
      <c r="O31" s="0" t="s">
        <v>129</v>
      </c>
      <c r="P31" s="0" t="s">
        <v>113</v>
      </c>
      <c r="Q31" s="0" t="s">
        <v>209</v>
      </c>
      <c r="R31" s="0" t="n">
        <v>2.696</v>
      </c>
      <c r="S31" s="0" t="n">
        <v>3.12</v>
      </c>
      <c r="T31" s="0" t="n">
        <v>65720</v>
      </c>
      <c r="U31" s="0" t="s">
        <v>209</v>
      </c>
    </row>
    <row r="32" customFormat="false" ht="11.25" hidden="false" customHeight="false" outlineLevel="0" collapsed="false">
      <c r="A32" s="0" t="n">
        <v>3682</v>
      </c>
      <c r="B32" s="0" t="s">
        <v>203</v>
      </c>
      <c r="C32" s="0" t="s">
        <v>166</v>
      </c>
      <c r="D32" s="0" t="s">
        <v>126</v>
      </c>
      <c r="E32" s="0" t="s">
        <v>204</v>
      </c>
      <c r="F32" s="169" t="n">
        <v>37124</v>
      </c>
      <c r="G32" s="0" t="s">
        <v>205</v>
      </c>
      <c r="H32" s="0" t="s">
        <v>206</v>
      </c>
      <c r="I32" s="0" t="s">
        <v>213</v>
      </c>
      <c r="J32" s="169" t="n">
        <v>37257</v>
      </c>
      <c r="K32" s="0" t="n">
        <v>5000</v>
      </c>
      <c r="L32" s="0" t="n">
        <v>155000</v>
      </c>
      <c r="M32" s="0" t="s">
        <v>208</v>
      </c>
      <c r="N32" s="0" t="n">
        <v>0.001</v>
      </c>
      <c r="O32" s="0" t="s">
        <v>129</v>
      </c>
      <c r="P32" s="0" t="s">
        <v>113</v>
      </c>
      <c r="Q32" s="0" t="s">
        <v>209</v>
      </c>
      <c r="R32" s="0" t="n">
        <v>3.035</v>
      </c>
      <c r="S32" s="0" t="n">
        <v>3.36</v>
      </c>
      <c r="T32" s="0" t="n">
        <v>50375</v>
      </c>
      <c r="U32" s="0" t="s">
        <v>209</v>
      </c>
    </row>
    <row r="33" customFormat="false" ht="11.25" hidden="false" customHeight="false" outlineLevel="0" collapsed="false">
      <c r="A33" s="0" t="n">
        <v>3682</v>
      </c>
      <c r="B33" s="0" t="s">
        <v>203</v>
      </c>
      <c r="C33" s="0" t="s">
        <v>166</v>
      </c>
      <c r="D33" s="0" t="s">
        <v>126</v>
      </c>
      <c r="E33" s="0" t="s">
        <v>204</v>
      </c>
      <c r="F33" s="169" t="n">
        <v>37124</v>
      </c>
      <c r="G33" s="0" t="s">
        <v>205</v>
      </c>
      <c r="H33" s="0" t="s">
        <v>206</v>
      </c>
      <c r="I33" s="0" t="s">
        <v>213</v>
      </c>
      <c r="J33" s="169" t="n">
        <v>37288</v>
      </c>
      <c r="K33" s="0" t="n">
        <v>5000</v>
      </c>
      <c r="L33" s="0" t="n">
        <v>140000</v>
      </c>
      <c r="M33" s="0" t="s">
        <v>208</v>
      </c>
      <c r="N33" s="0" t="n">
        <v>0.001</v>
      </c>
      <c r="O33" s="0" t="s">
        <v>129</v>
      </c>
      <c r="P33" s="0" t="s">
        <v>113</v>
      </c>
      <c r="Q33" s="0" t="s">
        <v>209</v>
      </c>
      <c r="R33" s="0" t="n">
        <v>2.812</v>
      </c>
      <c r="S33" s="0" t="n">
        <v>3.4</v>
      </c>
      <c r="T33" s="0" t="n">
        <v>82320</v>
      </c>
      <c r="U33" s="0" t="s">
        <v>209</v>
      </c>
    </row>
    <row r="34" customFormat="false" ht="11.25" hidden="false" customHeight="false" outlineLevel="0" collapsed="false">
      <c r="A34" s="0" t="n">
        <v>3682</v>
      </c>
      <c r="B34" s="0" t="s">
        <v>203</v>
      </c>
      <c r="C34" s="0" t="s">
        <v>166</v>
      </c>
      <c r="D34" s="0" t="s">
        <v>126</v>
      </c>
      <c r="E34" s="0" t="s">
        <v>204</v>
      </c>
      <c r="F34" s="169" t="n">
        <v>37124</v>
      </c>
      <c r="G34" s="0" t="s">
        <v>205</v>
      </c>
      <c r="H34" s="0" t="s">
        <v>206</v>
      </c>
      <c r="I34" s="0" t="s">
        <v>213</v>
      </c>
      <c r="J34" s="169" t="n">
        <v>37316</v>
      </c>
      <c r="K34" s="0" t="n">
        <v>5000</v>
      </c>
      <c r="L34" s="0" t="n">
        <v>155000</v>
      </c>
      <c r="M34" s="0" t="s">
        <v>208</v>
      </c>
      <c r="N34" s="0" t="n">
        <v>0.001</v>
      </c>
      <c r="O34" s="0" t="s">
        <v>129</v>
      </c>
      <c r="P34" s="0" t="s">
        <v>113</v>
      </c>
      <c r="Q34" s="0" t="s">
        <v>209</v>
      </c>
      <c r="R34" s="0" t="n">
        <v>2.772</v>
      </c>
      <c r="S34" s="0" t="n">
        <v>3.36</v>
      </c>
      <c r="T34" s="0" t="n">
        <v>91140</v>
      </c>
      <c r="U34" s="0" t="s">
        <v>209</v>
      </c>
    </row>
    <row r="35" customFormat="false" ht="11.25" hidden="false" customHeight="false" outlineLevel="0" collapsed="false">
      <c r="A35" s="0" t="n">
        <v>5216</v>
      </c>
      <c r="B35" s="0" t="s">
        <v>203</v>
      </c>
      <c r="C35" s="0" t="s">
        <v>166</v>
      </c>
      <c r="D35" s="0" t="s">
        <v>125</v>
      </c>
      <c r="E35" s="0" t="s">
        <v>204</v>
      </c>
      <c r="F35" s="169" t="n">
        <v>37188</v>
      </c>
      <c r="G35" s="0" t="s">
        <v>205</v>
      </c>
      <c r="H35" s="0" t="s">
        <v>206</v>
      </c>
      <c r="I35" s="0" t="s">
        <v>213</v>
      </c>
      <c r="J35" s="169" t="n">
        <v>37316</v>
      </c>
      <c r="K35" s="0" t="n">
        <v>5000</v>
      </c>
      <c r="L35" s="0" t="n">
        <v>155000</v>
      </c>
      <c r="M35" s="0" t="s">
        <v>208</v>
      </c>
      <c r="N35" s="0" t="n">
        <v>0</v>
      </c>
      <c r="O35" s="0" t="s">
        <v>129</v>
      </c>
      <c r="P35" s="0" t="s">
        <v>113</v>
      </c>
      <c r="Q35" s="0" t="s">
        <v>209</v>
      </c>
      <c r="R35" s="0" t="n">
        <v>3.01</v>
      </c>
      <c r="S35" s="0" t="n">
        <v>2.772</v>
      </c>
      <c r="T35" s="0" t="n">
        <v>-36890</v>
      </c>
      <c r="U35" s="0" t="s">
        <v>209</v>
      </c>
    </row>
    <row r="36" customFormat="false" ht="11.25" hidden="false" customHeight="false" outlineLevel="0" collapsed="false">
      <c r="A36" s="0" t="n">
        <v>5216</v>
      </c>
      <c r="B36" s="0" t="s">
        <v>203</v>
      </c>
      <c r="C36" s="0" t="s">
        <v>166</v>
      </c>
      <c r="D36" s="0" t="s">
        <v>125</v>
      </c>
      <c r="E36" s="0" t="s">
        <v>204</v>
      </c>
      <c r="F36" s="169" t="n">
        <v>37188</v>
      </c>
      <c r="G36" s="0" t="s">
        <v>205</v>
      </c>
      <c r="H36" s="0" t="s">
        <v>206</v>
      </c>
      <c r="I36" s="0" t="s">
        <v>213</v>
      </c>
      <c r="J36" s="169" t="n">
        <v>37288</v>
      </c>
      <c r="K36" s="0" t="n">
        <v>5000</v>
      </c>
      <c r="L36" s="0" t="n">
        <v>140000</v>
      </c>
      <c r="M36" s="0" t="s">
        <v>208</v>
      </c>
      <c r="N36" s="0" t="n">
        <v>0</v>
      </c>
      <c r="O36" s="0" t="s">
        <v>129</v>
      </c>
      <c r="P36" s="0" t="s">
        <v>113</v>
      </c>
      <c r="Q36" s="0" t="s">
        <v>209</v>
      </c>
      <c r="R36" s="0" t="n">
        <v>3.05</v>
      </c>
      <c r="S36" s="0" t="n">
        <v>2.812</v>
      </c>
      <c r="T36" s="0" t="n">
        <v>-33320</v>
      </c>
      <c r="U36" s="0" t="s">
        <v>209</v>
      </c>
    </row>
    <row r="37" customFormat="false" ht="11.25" hidden="false" customHeight="false" outlineLevel="0" collapsed="false">
      <c r="A37" s="0" t="n">
        <v>5216</v>
      </c>
      <c r="B37" s="0" t="s">
        <v>203</v>
      </c>
      <c r="C37" s="0" t="s">
        <v>166</v>
      </c>
      <c r="D37" s="0" t="s">
        <v>125</v>
      </c>
      <c r="E37" s="0" t="s">
        <v>204</v>
      </c>
      <c r="F37" s="169" t="n">
        <v>37188</v>
      </c>
      <c r="G37" s="0" t="s">
        <v>205</v>
      </c>
      <c r="H37" s="0" t="s">
        <v>206</v>
      </c>
      <c r="I37" s="0" t="s">
        <v>213</v>
      </c>
      <c r="J37" s="169" t="n">
        <v>37257</v>
      </c>
      <c r="K37" s="0" t="n">
        <v>5000</v>
      </c>
      <c r="L37" s="0" t="n">
        <v>155000</v>
      </c>
      <c r="M37" s="0" t="s">
        <v>208</v>
      </c>
      <c r="N37" s="0" t="n">
        <v>0</v>
      </c>
      <c r="O37" s="0" t="s">
        <v>129</v>
      </c>
      <c r="P37" s="0" t="s">
        <v>113</v>
      </c>
      <c r="Q37" s="0" t="s">
        <v>209</v>
      </c>
      <c r="R37" s="0" t="n">
        <v>3.01</v>
      </c>
      <c r="S37" s="0" t="n">
        <v>3.035</v>
      </c>
      <c r="T37" s="0" t="n">
        <v>3875</v>
      </c>
      <c r="U37" s="0" t="s">
        <v>209</v>
      </c>
    </row>
    <row r="38" customFormat="false" ht="11.25" hidden="false" customHeight="false" outlineLevel="0" collapsed="false">
      <c r="A38" s="0" t="n">
        <v>5216</v>
      </c>
      <c r="B38" s="0" t="s">
        <v>203</v>
      </c>
      <c r="C38" s="0" t="s">
        <v>166</v>
      </c>
      <c r="D38" s="0" t="s">
        <v>125</v>
      </c>
      <c r="E38" s="0" t="s">
        <v>204</v>
      </c>
      <c r="F38" s="169" t="n">
        <v>37188</v>
      </c>
      <c r="G38" s="0" t="s">
        <v>205</v>
      </c>
      <c r="H38" s="0" t="s">
        <v>206</v>
      </c>
      <c r="I38" s="0" t="s">
        <v>213</v>
      </c>
      <c r="J38" s="169" t="n">
        <v>37226</v>
      </c>
      <c r="K38" s="0" t="n">
        <v>5000</v>
      </c>
      <c r="L38" s="0" t="n">
        <v>155000</v>
      </c>
      <c r="M38" s="0" t="s">
        <v>208</v>
      </c>
      <c r="N38" s="0" t="n">
        <v>0</v>
      </c>
      <c r="O38" s="0" t="s">
        <v>129</v>
      </c>
      <c r="P38" s="0" t="s">
        <v>113</v>
      </c>
      <c r="Q38" s="0" t="s">
        <v>209</v>
      </c>
      <c r="R38" s="0" t="n">
        <v>2.77</v>
      </c>
      <c r="S38" s="0" t="n">
        <v>2.696</v>
      </c>
      <c r="T38" s="0" t="n">
        <v>-11470</v>
      </c>
      <c r="U38" s="0" t="s">
        <v>209</v>
      </c>
    </row>
    <row r="39" customFormat="false" ht="11.25" hidden="false" customHeight="false" outlineLevel="0" collapsed="false">
      <c r="A39" s="0"/>
      <c r="B39" s="0"/>
      <c r="C39" s="0"/>
      <c r="D39" s="0"/>
      <c r="E39" s="0"/>
      <c r="F39" s="169"/>
      <c r="G39" s="0"/>
      <c r="H39" s="0"/>
      <c r="I39" s="0"/>
      <c r="J39" s="169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</row>
    <row r="40" customFormat="false" ht="11.25" hidden="false" customHeight="false" outlineLevel="0" collapsed="false">
      <c r="A40" s="0"/>
      <c r="B40" s="0"/>
      <c r="C40" s="0"/>
      <c r="D40" s="0"/>
      <c r="E40" s="0"/>
      <c r="F40" s="169"/>
      <c r="G40" s="0"/>
      <c r="H40" s="0"/>
      <c r="I40" s="0"/>
      <c r="J40" s="169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</row>
    <row r="41" customFormat="false" ht="11.25" hidden="false" customHeight="false" outlineLevel="0" collapsed="false">
      <c r="A41" s="0"/>
      <c r="B41" s="0"/>
      <c r="C41" s="0"/>
      <c r="D41" s="0"/>
      <c r="E41" s="0"/>
      <c r="F41" s="169"/>
      <c r="G41" s="0"/>
      <c r="H41" s="0"/>
      <c r="I41" s="0"/>
      <c r="J41" s="169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1.25" hidden="false" customHeight="false" outlineLevel="0" collapsed="false">
      <c r="A42" s="0"/>
      <c r="B42" s="0"/>
      <c r="C42" s="0"/>
      <c r="D42" s="0"/>
      <c r="E42" s="0"/>
      <c r="F42" s="169"/>
      <c r="G42" s="0"/>
      <c r="H42" s="0"/>
      <c r="I42" s="0"/>
      <c r="J42" s="169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1.25" hidden="false" customHeight="false" outlineLevel="0" collapsed="false">
      <c r="J43" s="169"/>
    </row>
    <row r="44" customFormat="false" ht="11.25" hidden="false" customHeight="false" outlineLevel="0" collapsed="false">
      <c r="J44" s="169"/>
    </row>
    <row r="45" customFormat="false" ht="11.25" hidden="false" customHeight="false" outlineLevel="0" collapsed="false">
      <c r="J45" s="169"/>
    </row>
    <row r="46" customFormat="false" ht="11.25" hidden="false" customHeight="false" outlineLevel="0" collapsed="false">
      <c r="J46" s="169"/>
    </row>
    <row r="47" customFormat="false" ht="11.25" hidden="false" customHeight="false" outlineLevel="0" collapsed="false">
      <c r="J47" s="169"/>
    </row>
    <row r="48" customFormat="false" ht="11.25" hidden="false" customHeight="false" outlineLevel="0" collapsed="false">
      <c r="J48" s="169"/>
    </row>
    <row r="49" customFormat="false" ht="11.25" hidden="false" customHeight="false" outlineLevel="0" collapsed="false">
      <c r="J49" s="169"/>
    </row>
    <row r="50" customFormat="false" ht="11.25" hidden="false" customHeight="false" outlineLevel="0" collapsed="false">
      <c r="J50" s="169"/>
    </row>
    <row r="51" customFormat="false" ht="11.25" hidden="false" customHeight="false" outlineLevel="0" collapsed="false">
      <c r="J51" s="169"/>
    </row>
    <row r="52" customFormat="false" ht="11.25" hidden="false" customHeight="false" outlineLevel="0" collapsed="false">
      <c r="J52" s="169"/>
    </row>
    <row r="53" customFormat="false" ht="11.25" hidden="false" customHeight="false" outlineLevel="0" collapsed="false">
      <c r="J53" s="169"/>
    </row>
    <row r="54" customFormat="false" ht="11.25" hidden="false" customHeight="false" outlineLevel="0" collapsed="false">
      <c r="J54" s="169"/>
    </row>
    <row r="55" customFormat="false" ht="11.25" hidden="false" customHeight="false" outlineLevel="0" collapsed="false">
      <c r="J55" s="169"/>
    </row>
    <row r="56" customFormat="false" ht="11.25" hidden="false" customHeight="false" outlineLevel="0" collapsed="false">
      <c r="J56" s="169"/>
    </row>
    <row r="57" customFormat="false" ht="11.25" hidden="false" customHeight="false" outlineLevel="0" collapsed="false">
      <c r="J57" s="169"/>
    </row>
    <row r="58" customFormat="false" ht="11.25" hidden="false" customHeight="false" outlineLevel="0" collapsed="false">
      <c r="J58" s="169"/>
    </row>
    <row r="59" customFormat="false" ht="11.25" hidden="false" customHeight="false" outlineLevel="0" collapsed="false">
      <c r="J59" s="169"/>
    </row>
    <row r="60" customFormat="false" ht="11.25" hidden="false" customHeight="false" outlineLevel="0" collapsed="false">
      <c r="J60" s="169"/>
    </row>
    <row r="61" customFormat="false" ht="11.25" hidden="false" customHeight="false" outlineLevel="0" collapsed="false">
      <c r="J61" s="169"/>
    </row>
    <row r="62" customFormat="false" ht="11.25" hidden="false" customHeight="false" outlineLevel="0" collapsed="false">
      <c r="J62" s="169"/>
    </row>
    <row r="63" customFormat="false" ht="11.25" hidden="false" customHeight="false" outlineLevel="0" collapsed="false">
      <c r="J63" s="169"/>
    </row>
    <row r="64" customFormat="false" ht="11.25" hidden="false" customHeight="false" outlineLevel="0" collapsed="false">
      <c r="J64" s="169"/>
    </row>
    <row r="65" customFormat="false" ht="11.25" hidden="false" customHeight="false" outlineLevel="0" collapsed="false">
      <c r="J65" s="169"/>
    </row>
    <row r="66" customFormat="false" ht="11.25" hidden="false" customHeight="false" outlineLevel="0" collapsed="false">
      <c r="J66" s="169"/>
    </row>
    <row r="67" customFormat="false" ht="11.25" hidden="false" customHeight="false" outlineLevel="0" collapsed="false">
      <c r="J67" s="169"/>
    </row>
    <row r="68" customFormat="false" ht="11.25" hidden="false" customHeight="false" outlineLevel="0" collapsed="false">
      <c r="J68" s="169"/>
    </row>
    <row r="69" customFormat="false" ht="11.25" hidden="false" customHeight="false" outlineLevel="0" collapsed="false">
      <c r="J69" s="169"/>
    </row>
    <row r="70" customFormat="false" ht="11.25" hidden="false" customHeight="false" outlineLevel="0" collapsed="false">
      <c r="J70" s="169"/>
    </row>
    <row r="71" customFormat="false" ht="11.25" hidden="false" customHeight="false" outlineLevel="0" collapsed="false">
      <c r="J71" s="169"/>
    </row>
    <row r="72" customFormat="false" ht="11.25" hidden="false" customHeight="false" outlineLevel="0" collapsed="false">
      <c r="J72" s="169"/>
    </row>
    <row r="73" customFormat="false" ht="11.25" hidden="false" customHeight="false" outlineLevel="0" collapsed="false">
      <c r="J73" s="169"/>
    </row>
    <row r="74" customFormat="false" ht="11.25" hidden="false" customHeight="false" outlineLevel="0" collapsed="false">
      <c r="J74" s="169"/>
    </row>
    <row r="75" customFormat="false" ht="11.25" hidden="false" customHeight="false" outlineLevel="0" collapsed="false">
      <c r="J75" s="169"/>
    </row>
    <row r="76" customFormat="false" ht="11.25" hidden="false" customHeight="false" outlineLevel="0" collapsed="false">
      <c r="J76" s="169"/>
    </row>
    <row r="77" customFormat="false" ht="11.25" hidden="false" customHeight="false" outlineLevel="0" collapsed="false">
      <c r="J77" s="169"/>
    </row>
    <row r="78" customFormat="false" ht="11.25" hidden="false" customHeight="false" outlineLevel="0" collapsed="false">
      <c r="J78" s="169"/>
    </row>
    <row r="79" customFormat="false" ht="11.25" hidden="false" customHeight="false" outlineLevel="0" collapsed="false">
      <c r="J79" s="169"/>
    </row>
    <row r="80" customFormat="false" ht="11.25" hidden="false" customHeight="false" outlineLevel="0" collapsed="false">
      <c r="J80" s="169"/>
    </row>
    <row r="81" customFormat="false" ht="11.25" hidden="false" customHeight="false" outlineLevel="0" collapsed="false">
      <c r="J81" s="169"/>
    </row>
    <row r="82" customFormat="false" ht="11.25" hidden="false" customHeight="false" outlineLevel="0" collapsed="false">
      <c r="J82" s="169"/>
    </row>
    <row r="83" customFormat="false" ht="11.25" hidden="false" customHeight="false" outlineLevel="0" collapsed="false">
      <c r="J83" s="169"/>
    </row>
    <row r="84" customFormat="false" ht="11.25" hidden="false" customHeight="false" outlineLevel="0" collapsed="false">
      <c r="J84" s="169"/>
    </row>
    <row r="85" customFormat="false" ht="11.25" hidden="false" customHeight="false" outlineLevel="0" collapsed="false">
      <c r="J85" s="169"/>
    </row>
    <row r="86" customFormat="false" ht="11.25" hidden="false" customHeight="false" outlineLevel="0" collapsed="false">
      <c r="J86" s="169"/>
    </row>
    <row r="87" customFormat="false" ht="11.25" hidden="false" customHeight="false" outlineLevel="0" collapsed="false">
      <c r="J87" s="169"/>
    </row>
    <row r="88" customFormat="false" ht="11.25" hidden="false" customHeight="false" outlineLevel="0" collapsed="false">
      <c r="J88" s="169"/>
    </row>
    <row r="89" customFormat="false" ht="11.25" hidden="false" customHeight="false" outlineLevel="0" collapsed="false">
      <c r="J89" s="169"/>
    </row>
    <row r="90" customFormat="false" ht="11.25" hidden="false" customHeight="false" outlineLevel="0" collapsed="false">
      <c r="J90" s="169"/>
    </row>
    <row r="91" customFormat="false" ht="11.25" hidden="false" customHeight="false" outlineLevel="0" collapsed="false">
      <c r="J91" s="169"/>
    </row>
    <row r="92" customFormat="false" ht="11.25" hidden="false" customHeight="false" outlineLevel="0" collapsed="false">
      <c r="J92" s="169"/>
    </row>
    <row r="93" customFormat="false" ht="11.25" hidden="false" customHeight="false" outlineLevel="0" collapsed="false">
      <c r="J93" s="169"/>
    </row>
    <row r="94" customFormat="false" ht="11.25" hidden="false" customHeight="false" outlineLevel="0" collapsed="false">
      <c r="J94" s="169"/>
    </row>
    <row r="95" customFormat="false" ht="11.25" hidden="false" customHeight="false" outlineLevel="0" collapsed="false">
      <c r="J95" s="169"/>
    </row>
    <row r="96" customFormat="false" ht="11.25" hidden="false" customHeight="false" outlineLevel="0" collapsed="false">
      <c r="J96" s="169"/>
    </row>
    <row r="97" customFormat="false" ht="11.25" hidden="false" customHeight="false" outlineLevel="0" collapsed="false">
      <c r="J97" s="169"/>
    </row>
    <row r="98" customFormat="false" ht="11.25" hidden="false" customHeight="false" outlineLevel="0" collapsed="false">
      <c r="J98" s="169"/>
    </row>
    <row r="99" customFormat="false" ht="11.25" hidden="false" customHeight="false" outlineLevel="0" collapsed="false">
      <c r="J99" s="169"/>
    </row>
    <row r="100" customFormat="false" ht="11.25" hidden="false" customHeight="false" outlineLevel="0" collapsed="false">
      <c r="J100" s="169"/>
    </row>
    <row r="101" customFormat="false" ht="11.25" hidden="false" customHeight="false" outlineLevel="0" collapsed="false">
      <c r="J101" s="169"/>
    </row>
    <row r="102" customFormat="false" ht="11.25" hidden="false" customHeight="false" outlineLevel="0" collapsed="false">
      <c r="J102" s="169"/>
    </row>
    <row r="103" customFormat="false" ht="11.25" hidden="false" customHeight="false" outlineLevel="0" collapsed="false">
      <c r="J103" s="169"/>
    </row>
    <row r="104" customFormat="false" ht="11.25" hidden="false" customHeight="false" outlineLevel="0" collapsed="false">
      <c r="J104" s="169"/>
    </row>
    <row r="105" customFormat="false" ht="11.25" hidden="false" customHeight="false" outlineLevel="0" collapsed="false">
      <c r="J105" s="169"/>
    </row>
    <row r="106" customFormat="false" ht="11.25" hidden="false" customHeight="false" outlineLevel="0" collapsed="false">
      <c r="J106" s="169"/>
    </row>
    <row r="107" customFormat="false" ht="11.25" hidden="false" customHeight="false" outlineLevel="0" collapsed="false">
      <c r="J107" s="169"/>
    </row>
    <row r="108" customFormat="false" ht="11.25" hidden="false" customHeight="false" outlineLevel="0" collapsed="false">
      <c r="J108" s="169"/>
    </row>
    <row r="109" customFormat="false" ht="11.25" hidden="false" customHeight="false" outlineLevel="0" collapsed="false">
      <c r="J109" s="169"/>
    </row>
    <row r="110" customFormat="false" ht="11.25" hidden="false" customHeight="false" outlineLevel="0" collapsed="false">
      <c r="J110" s="169"/>
    </row>
    <row r="111" customFormat="false" ht="11.25" hidden="false" customHeight="false" outlineLevel="0" collapsed="false">
      <c r="J111" s="169"/>
    </row>
    <row r="112" customFormat="false" ht="11.25" hidden="false" customHeight="false" outlineLevel="0" collapsed="false">
      <c r="J112" s="169"/>
    </row>
    <row r="113" customFormat="false" ht="11.25" hidden="false" customHeight="false" outlineLevel="0" collapsed="false">
      <c r="J113" s="169"/>
    </row>
    <row r="114" customFormat="false" ht="11.25" hidden="false" customHeight="false" outlineLevel="0" collapsed="false">
      <c r="J114" s="169"/>
    </row>
    <row r="115" customFormat="false" ht="11.25" hidden="false" customHeight="false" outlineLevel="0" collapsed="false">
      <c r="J115" s="169"/>
    </row>
    <row r="116" customFormat="false" ht="11.25" hidden="false" customHeight="false" outlineLevel="0" collapsed="false">
      <c r="J116" s="169"/>
    </row>
    <row r="117" customFormat="false" ht="11.25" hidden="false" customHeight="false" outlineLevel="0" collapsed="false">
      <c r="J117" s="169"/>
    </row>
    <row r="118" customFormat="false" ht="11.25" hidden="false" customHeight="false" outlineLevel="0" collapsed="false">
      <c r="J118" s="169"/>
    </row>
    <row r="119" customFormat="false" ht="11.25" hidden="false" customHeight="false" outlineLevel="0" collapsed="false">
      <c r="J119" s="169"/>
    </row>
    <row r="120" customFormat="false" ht="11.25" hidden="false" customHeight="false" outlineLevel="0" collapsed="false">
      <c r="J120" s="169"/>
    </row>
    <row r="121" customFormat="false" ht="11.25" hidden="false" customHeight="false" outlineLevel="0" collapsed="false">
      <c r="J121" s="169"/>
    </row>
    <row r="122" customFormat="false" ht="11.25" hidden="false" customHeight="false" outlineLevel="0" collapsed="false">
      <c r="J122" s="169"/>
    </row>
    <row r="123" customFormat="false" ht="11.25" hidden="false" customHeight="false" outlineLevel="0" collapsed="false">
      <c r="J123" s="169"/>
    </row>
    <row r="124" customFormat="false" ht="11.25" hidden="false" customHeight="false" outlineLevel="0" collapsed="false">
      <c r="J124" s="169"/>
    </row>
    <row r="125" customFormat="false" ht="11.25" hidden="false" customHeight="false" outlineLevel="0" collapsed="false">
      <c r="J125" s="169"/>
    </row>
    <row r="126" customFormat="false" ht="11.25" hidden="false" customHeight="false" outlineLevel="0" collapsed="false">
      <c r="J126" s="169"/>
    </row>
    <row r="127" customFormat="false" ht="11.25" hidden="false" customHeight="false" outlineLevel="0" collapsed="false">
      <c r="J127" s="169"/>
    </row>
    <row r="128" customFormat="false" ht="11.25" hidden="false" customHeight="false" outlineLevel="0" collapsed="false">
      <c r="J128" s="169"/>
    </row>
    <row r="129" customFormat="false" ht="11.25" hidden="false" customHeight="false" outlineLevel="0" collapsed="false">
      <c r="J129" s="169"/>
    </row>
    <row r="130" customFormat="false" ht="11.25" hidden="false" customHeight="false" outlineLevel="0" collapsed="false">
      <c r="J130" s="169"/>
    </row>
    <row r="131" customFormat="false" ht="11.25" hidden="false" customHeight="false" outlineLevel="0" collapsed="false">
      <c r="J131" s="169"/>
    </row>
    <row r="132" customFormat="false" ht="11.25" hidden="false" customHeight="false" outlineLevel="0" collapsed="false">
      <c r="J132" s="169"/>
    </row>
    <row r="133" customFormat="false" ht="11.25" hidden="false" customHeight="false" outlineLevel="0" collapsed="false">
      <c r="J133" s="169"/>
    </row>
    <row r="134" customFormat="false" ht="11.25" hidden="false" customHeight="false" outlineLevel="0" collapsed="false">
      <c r="J134" s="169"/>
    </row>
    <row r="135" customFormat="false" ht="11.25" hidden="false" customHeight="false" outlineLevel="0" collapsed="false">
      <c r="J135" s="169"/>
    </row>
    <row r="136" customFormat="false" ht="11.25" hidden="false" customHeight="false" outlineLevel="0" collapsed="false">
      <c r="J136" s="169"/>
    </row>
    <row r="137" customFormat="false" ht="11.25" hidden="false" customHeight="false" outlineLevel="0" collapsed="false">
      <c r="J137" s="169"/>
    </row>
    <row r="138" customFormat="false" ht="11.25" hidden="false" customHeight="false" outlineLevel="0" collapsed="false">
      <c r="J138" s="169"/>
    </row>
    <row r="139" customFormat="false" ht="11.25" hidden="false" customHeight="false" outlineLevel="0" collapsed="false">
      <c r="J139" s="169"/>
    </row>
    <row r="140" customFormat="false" ht="11.25" hidden="false" customHeight="false" outlineLevel="0" collapsed="false">
      <c r="J140" s="169"/>
    </row>
    <row r="141" customFormat="false" ht="11.25" hidden="false" customHeight="false" outlineLevel="0" collapsed="false">
      <c r="J141" s="169"/>
    </row>
    <row r="142" customFormat="false" ht="11.25" hidden="false" customHeight="false" outlineLevel="0" collapsed="false">
      <c r="J142" s="169"/>
    </row>
    <row r="143" customFormat="false" ht="11.25" hidden="false" customHeight="false" outlineLevel="0" collapsed="false">
      <c r="J143" s="169"/>
    </row>
    <row r="144" customFormat="false" ht="11.25" hidden="false" customHeight="false" outlineLevel="0" collapsed="false">
      <c r="J144" s="169"/>
    </row>
    <row r="145" customFormat="false" ht="11.25" hidden="false" customHeight="false" outlineLevel="0" collapsed="false">
      <c r="J145" s="169"/>
    </row>
    <row r="146" customFormat="false" ht="11.25" hidden="false" customHeight="false" outlineLevel="0" collapsed="false">
      <c r="J146" s="169"/>
    </row>
    <row r="147" customFormat="false" ht="11.25" hidden="false" customHeight="false" outlineLevel="0" collapsed="false">
      <c r="J147" s="169"/>
    </row>
    <row r="148" customFormat="false" ht="11.25" hidden="false" customHeight="false" outlineLevel="0" collapsed="false">
      <c r="J148" s="169"/>
    </row>
    <row r="149" customFormat="false" ht="11.25" hidden="false" customHeight="false" outlineLevel="0" collapsed="false">
      <c r="J149" s="169"/>
    </row>
    <row r="150" customFormat="false" ht="11.25" hidden="false" customHeight="false" outlineLevel="0" collapsed="false">
      <c r="J150" s="169"/>
    </row>
    <row r="151" customFormat="false" ht="11.25" hidden="false" customHeight="false" outlineLevel="0" collapsed="false">
      <c r="J151" s="169"/>
    </row>
    <row r="152" customFormat="false" ht="11.25" hidden="false" customHeight="false" outlineLevel="0" collapsed="false">
      <c r="J152" s="169"/>
    </row>
    <row r="153" customFormat="false" ht="11.25" hidden="false" customHeight="false" outlineLevel="0" collapsed="false">
      <c r="J153" s="169"/>
    </row>
    <row r="154" customFormat="false" ht="11.25" hidden="false" customHeight="false" outlineLevel="0" collapsed="false">
      <c r="J154" s="169"/>
    </row>
    <row r="155" customFormat="false" ht="11.25" hidden="false" customHeight="false" outlineLevel="0" collapsed="false">
      <c r="J155" s="169"/>
    </row>
    <row r="156" customFormat="false" ht="11.25" hidden="false" customHeight="false" outlineLevel="0" collapsed="false">
      <c r="J156" s="169"/>
    </row>
    <row r="157" customFormat="false" ht="11.25" hidden="false" customHeight="false" outlineLevel="0" collapsed="false">
      <c r="J157" s="169"/>
    </row>
    <row r="158" customFormat="false" ht="11.25" hidden="false" customHeight="false" outlineLevel="0" collapsed="false">
      <c r="J158" s="169"/>
    </row>
    <row r="159" customFormat="false" ht="11.25" hidden="false" customHeight="false" outlineLevel="0" collapsed="false">
      <c r="J159" s="169"/>
    </row>
    <row r="160" customFormat="false" ht="11.25" hidden="false" customHeight="false" outlineLevel="0" collapsed="false">
      <c r="J160" s="169"/>
    </row>
    <row r="161" customFormat="false" ht="11.25" hidden="false" customHeight="false" outlineLevel="0" collapsed="false">
      <c r="J161" s="169"/>
    </row>
    <row r="162" customFormat="false" ht="11.25" hidden="false" customHeight="false" outlineLevel="0" collapsed="false">
      <c r="J162" s="169"/>
    </row>
    <row r="163" customFormat="false" ht="11.25" hidden="false" customHeight="false" outlineLevel="0" collapsed="false">
      <c r="J163" s="169"/>
    </row>
    <row r="164" customFormat="false" ht="11.25" hidden="false" customHeight="false" outlineLevel="0" collapsed="false">
      <c r="J164" s="169"/>
    </row>
    <row r="165" customFormat="false" ht="11.25" hidden="false" customHeight="false" outlineLevel="0" collapsed="false">
      <c r="J165" s="169"/>
    </row>
    <row r="166" customFormat="false" ht="11.25" hidden="false" customHeight="false" outlineLevel="0" collapsed="false">
      <c r="J166" s="169"/>
    </row>
    <row r="167" customFormat="false" ht="11.25" hidden="false" customHeight="false" outlineLevel="0" collapsed="false">
      <c r="J167" s="169"/>
    </row>
    <row r="168" customFormat="false" ht="11.25" hidden="false" customHeight="false" outlineLevel="0" collapsed="false">
      <c r="J168" s="169"/>
    </row>
    <row r="169" customFormat="false" ht="11.25" hidden="false" customHeight="false" outlineLevel="0" collapsed="false">
      <c r="J169" s="169"/>
    </row>
    <row r="170" customFormat="false" ht="11.25" hidden="false" customHeight="false" outlineLevel="0" collapsed="false">
      <c r="J170" s="169"/>
    </row>
    <row r="171" customFormat="false" ht="11.25" hidden="false" customHeight="false" outlineLevel="0" collapsed="false">
      <c r="J171" s="169"/>
    </row>
    <row r="172" customFormat="false" ht="11.25" hidden="false" customHeight="false" outlineLevel="0" collapsed="false">
      <c r="J172" s="169"/>
    </row>
    <row r="173" customFormat="false" ht="11.25" hidden="false" customHeight="false" outlineLevel="0" collapsed="false">
      <c r="J173" s="169"/>
    </row>
    <row r="174" customFormat="false" ht="11.25" hidden="false" customHeight="false" outlineLevel="0" collapsed="false">
      <c r="J174" s="169"/>
    </row>
    <row r="175" customFormat="false" ht="11.25" hidden="false" customHeight="false" outlineLevel="0" collapsed="false">
      <c r="J175" s="169"/>
    </row>
    <row r="176" customFormat="false" ht="11.25" hidden="false" customHeight="false" outlineLevel="0" collapsed="false">
      <c r="J176" s="169"/>
    </row>
    <row r="177" customFormat="false" ht="11.25" hidden="false" customHeight="false" outlineLevel="0" collapsed="false">
      <c r="J177" s="169"/>
    </row>
    <row r="178" customFormat="false" ht="11.25" hidden="false" customHeight="false" outlineLevel="0" collapsed="false">
      <c r="J178" s="169"/>
    </row>
    <row r="179" customFormat="false" ht="11.25" hidden="false" customHeight="false" outlineLevel="0" collapsed="false">
      <c r="J179" s="169"/>
    </row>
    <row r="180" customFormat="false" ht="11.25" hidden="false" customHeight="false" outlineLevel="0" collapsed="false">
      <c r="J180" s="169"/>
    </row>
    <row r="181" customFormat="false" ht="11.25" hidden="false" customHeight="false" outlineLevel="0" collapsed="false">
      <c r="J181" s="169"/>
    </row>
    <row r="182" customFormat="false" ht="11.25" hidden="false" customHeight="false" outlineLevel="0" collapsed="false">
      <c r="J182" s="169"/>
    </row>
    <row r="183" customFormat="false" ht="11.25" hidden="false" customHeight="false" outlineLevel="0" collapsed="false">
      <c r="J183" s="169"/>
    </row>
    <row r="184" customFormat="false" ht="11.25" hidden="false" customHeight="false" outlineLevel="0" collapsed="false">
      <c r="J184" s="169"/>
    </row>
    <row r="185" customFormat="false" ht="11.25" hidden="false" customHeight="false" outlineLevel="0" collapsed="false">
      <c r="J185" s="169"/>
    </row>
    <row r="186" customFormat="false" ht="11.25" hidden="false" customHeight="false" outlineLevel="0" collapsed="false">
      <c r="J186" s="169"/>
    </row>
    <row r="187" customFormat="false" ht="11.25" hidden="false" customHeight="false" outlineLevel="0" collapsed="false">
      <c r="J187" s="169"/>
    </row>
    <row r="188" customFormat="false" ht="11.25" hidden="false" customHeight="false" outlineLevel="0" collapsed="false">
      <c r="J188" s="169"/>
    </row>
    <row r="189" customFormat="false" ht="11.25" hidden="false" customHeight="false" outlineLevel="0" collapsed="false">
      <c r="J189" s="169"/>
    </row>
    <row r="190" customFormat="false" ht="11.25" hidden="false" customHeight="false" outlineLevel="0" collapsed="false">
      <c r="J190" s="169"/>
    </row>
    <row r="191" customFormat="false" ht="11.25" hidden="false" customHeight="false" outlineLevel="0" collapsed="false">
      <c r="J191" s="169"/>
    </row>
    <row r="192" customFormat="false" ht="11.25" hidden="false" customHeight="false" outlineLevel="0" collapsed="false">
      <c r="J192" s="169"/>
    </row>
    <row r="193" customFormat="false" ht="11.25" hidden="false" customHeight="false" outlineLevel="0" collapsed="false">
      <c r="J193" s="169"/>
    </row>
    <row r="194" customFormat="false" ht="11.25" hidden="false" customHeight="false" outlineLevel="0" collapsed="false">
      <c r="J194" s="169"/>
    </row>
    <row r="195" customFormat="false" ht="11.25" hidden="false" customHeight="false" outlineLevel="0" collapsed="false">
      <c r="J195" s="169"/>
    </row>
    <row r="196" customFormat="false" ht="11.25" hidden="false" customHeight="false" outlineLevel="0" collapsed="false">
      <c r="J196" s="169"/>
    </row>
    <row r="197" customFormat="false" ht="11.25" hidden="false" customHeight="false" outlineLevel="0" collapsed="false">
      <c r="J197" s="169"/>
    </row>
    <row r="198" customFormat="false" ht="11.25" hidden="false" customHeight="false" outlineLevel="0" collapsed="false">
      <c r="J198" s="169"/>
    </row>
    <row r="199" customFormat="false" ht="11.25" hidden="false" customHeight="false" outlineLevel="0" collapsed="false">
      <c r="J199" s="169"/>
    </row>
    <row r="200" customFormat="false" ht="11.25" hidden="false" customHeight="false" outlineLevel="0" collapsed="false">
      <c r="J200" s="169"/>
    </row>
    <row r="201" customFormat="false" ht="11.25" hidden="false" customHeight="false" outlineLevel="0" collapsed="false">
      <c r="J201" s="169"/>
    </row>
    <row r="202" customFormat="false" ht="11.25" hidden="false" customHeight="false" outlineLevel="0" collapsed="false">
      <c r="J202" s="169"/>
    </row>
    <row r="203" customFormat="false" ht="11.25" hidden="false" customHeight="false" outlineLevel="0" collapsed="false">
      <c r="J203" s="169"/>
    </row>
    <row r="204" customFormat="false" ht="11.25" hidden="false" customHeight="false" outlineLevel="0" collapsed="false">
      <c r="J204" s="169"/>
    </row>
    <row r="205" customFormat="false" ht="11.25" hidden="false" customHeight="false" outlineLevel="0" collapsed="false">
      <c r="J205" s="169"/>
    </row>
    <row r="206" customFormat="false" ht="11.25" hidden="false" customHeight="false" outlineLevel="0" collapsed="false">
      <c r="J206" s="169"/>
    </row>
    <row r="207" customFormat="false" ht="11.25" hidden="false" customHeight="false" outlineLevel="0" collapsed="false">
      <c r="J207" s="169"/>
    </row>
    <row r="208" customFormat="false" ht="11.25" hidden="false" customHeight="false" outlineLevel="0" collapsed="false">
      <c r="J208" s="169"/>
    </row>
    <row r="209" customFormat="false" ht="11.25" hidden="false" customHeight="false" outlineLevel="0" collapsed="false">
      <c r="J209" s="169"/>
    </row>
    <row r="210" customFormat="false" ht="11.25" hidden="false" customHeight="false" outlineLevel="0" collapsed="false">
      <c r="J210" s="169"/>
    </row>
    <row r="211" customFormat="false" ht="11.25" hidden="false" customHeight="false" outlineLevel="0" collapsed="false">
      <c r="J211" s="169"/>
    </row>
    <row r="212" customFormat="false" ht="11.25" hidden="false" customHeight="false" outlineLevel="0" collapsed="false">
      <c r="J212" s="169"/>
    </row>
    <row r="213" customFormat="false" ht="11.25" hidden="false" customHeight="false" outlineLevel="0" collapsed="false">
      <c r="J213" s="169"/>
    </row>
    <row r="214" customFormat="false" ht="11.25" hidden="false" customHeight="false" outlineLevel="0" collapsed="false">
      <c r="J214" s="169"/>
    </row>
    <row r="215" customFormat="false" ht="11.25" hidden="false" customHeight="false" outlineLevel="0" collapsed="false">
      <c r="J215" s="169"/>
    </row>
    <row r="216" customFormat="false" ht="11.25" hidden="false" customHeight="false" outlineLevel="0" collapsed="false">
      <c r="J216" s="169"/>
    </row>
    <row r="217" customFormat="false" ht="11.25" hidden="false" customHeight="false" outlineLevel="0" collapsed="false">
      <c r="J217" s="169"/>
    </row>
    <row r="218" customFormat="false" ht="11.25" hidden="false" customHeight="false" outlineLevel="0" collapsed="false">
      <c r="J218" s="169"/>
    </row>
    <row r="219" customFormat="false" ht="11.25" hidden="false" customHeight="false" outlineLevel="0" collapsed="false">
      <c r="J219" s="169"/>
    </row>
    <row r="220" customFormat="false" ht="11.25" hidden="false" customHeight="false" outlineLevel="0" collapsed="false">
      <c r="J220" s="169"/>
    </row>
    <row r="221" customFormat="false" ht="11.25" hidden="false" customHeight="false" outlineLevel="0" collapsed="false">
      <c r="J221" s="169"/>
    </row>
    <row r="222" customFormat="false" ht="11.25" hidden="false" customHeight="false" outlineLevel="0" collapsed="false">
      <c r="J222" s="169"/>
    </row>
    <row r="223" customFormat="false" ht="11.25" hidden="false" customHeight="false" outlineLevel="0" collapsed="false">
      <c r="J223" s="169"/>
    </row>
    <row r="224" customFormat="false" ht="11.25" hidden="false" customHeight="false" outlineLevel="0" collapsed="false">
      <c r="J224" s="169"/>
    </row>
    <row r="225" customFormat="false" ht="11.25" hidden="false" customHeight="false" outlineLevel="0" collapsed="false">
      <c r="J225" s="169"/>
    </row>
    <row r="226" customFormat="false" ht="11.25" hidden="false" customHeight="false" outlineLevel="0" collapsed="false">
      <c r="J226" s="169"/>
    </row>
    <row r="227" customFormat="false" ht="11.25" hidden="false" customHeight="false" outlineLevel="0" collapsed="false">
      <c r="J227" s="169"/>
    </row>
    <row r="228" customFormat="false" ht="11.25" hidden="false" customHeight="false" outlineLevel="0" collapsed="false">
      <c r="J228" s="169"/>
    </row>
    <row r="229" customFormat="false" ht="11.25" hidden="false" customHeight="false" outlineLevel="0" collapsed="false">
      <c r="J229" s="169"/>
    </row>
    <row r="230" customFormat="false" ht="11.25" hidden="false" customHeight="false" outlineLevel="0" collapsed="false">
      <c r="J230" s="169"/>
    </row>
    <row r="231" customFormat="false" ht="11.25" hidden="false" customHeight="false" outlineLevel="0" collapsed="false">
      <c r="J231" s="169"/>
    </row>
    <row r="232" customFormat="false" ht="11.25" hidden="false" customHeight="false" outlineLevel="0" collapsed="false">
      <c r="J232" s="169"/>
    </row>
    <row r="233" customFormat="false" ht="11.25" hidden="false" customHeight="false" outlineLevel="0" collapsed="false">
      <c r="J233" s="169"/>
    </row>
    <row r="234" customFormat="false" ht="11.25" hidden="false" customHeight="false" outlineLevel="0" collapsed="false">
      <c r="J234" s="169"/>
    </row>
    <row r="235" customFormat="false" ht="11.25" hidden="false" customHeight="false" outlineLevel="0" collapsed="false">
      <c r="J235" s="169"/>
    </row>
    <row r="236" customFormat="false" ht="11.25" hidden="false" customHeight="false" outlineLevel="0" collapsed="false">
      <c r="J236" s="169"/>
    </row>
    <row r="237" customFormat="false" ht="11.25" hidden="false" customHeight="false" outlineLevel="0" collapsed="false">
      <c r="J237" s="169"/>
    </row>
    <row r="238" customFormat="false" ht="11.25" hidden="false" customHeight="false" outlineLevel="0" collapsed="false">
      <c r="J238" s="169"/>
    </row>
    <row r="239" customFormat="false" ht="11.25" hidden="false" customHeight="false" outlineLevel="0" collapsed="false">
      <c r="J239" s="169"/>
    </row>
    <row r="240" customFormat="false" ht="11.25" hidden="false" customHeight="false" outlineLevel="0" collapsed="false">
      <c r="J240" s="169"/>
    </row>
    <row r="241" customFormat="false" ht="11.25" hidden="false" customHeight="false" outlineLevel="0" collapsed="false">
      <c r="J241" s="169"/>
    </row>
    <row r="242" customFormat="false" ht="11.25" hidden="false" customHeight="false" outlineLevel="0" collapsed="false">
      <c r="J242" s="169"/>
    </row>
    <row r="243" customFormat="false" ht="11.25" hidden="false" customHeight="false" outlineLevel="0" collapsed="false">
      <c r="J243" s="169"/>
    </row>
    <row r="244" customFormat="false" ht="11.25" hidden="false" customHeight="false" outlineLevel="0" collapsed="false">
      <c r="J244" s="169"/>
    </row>
    <row r="245" customFormat="false" ht="11.25" hidden="false" customHeight="false" outlineLevel="0" collapsed="false">
      <c r="J245" s="169"/>
    </row>
    <row r="246" customFormat="false" ht="11.25" hidden="false" customHeight="false" outlineLevel="0" collapsed="false">
      <c r="J246" s="169"/>
    </row>
    <row r="247" customFormat="false" ht="11.25" hidden="false" customHeight="false" outlineLevel="0" collapsed="false">
      <c r="J247" s="169"/>
    </row>
    <row r="248" customFormat="false" ht="11.25" hidden="false" customHeight="false" outlineLevel="0" collapsed="false">
      <c r="J248" s="169"/>
    </row>
    <row r="249" customFormat="false" ht="11.25" hidden="false" customHeight="false" outlineLevel="0" collapsed="false">
      <c r="J249" s="169"/>
    </row>
    <row r="250" customFormat="false" ht="11.25" hidden="false" customHeight="false" outlineLevel="0" collapsed="false">
      <c r="J250" s="169"/>
    </row>
    <row r="251" customFormat="false" ht="11.25" hidden="false" customHeight="false" outlineLevel="0" collapsed="false">
      <c r="J251" s="169"/>
    </row>
    <row r="252" customFormat="false" ht="11.25" hidden="false" customHeight="false" outlineLevel="0" collapsed="false">
      <c r="J252" s="169"/>
    </row>
    <row r="253" customFormat="false" ht="11.25" hidden="false" customHeight="false" outlineLevel="0" collapsed="false">
      <c r="J253" s="169"/>
    </row>
    <row r="254" customFormat="false" ht="11.25" hidden="false" customHeight="false" outlineLevel="0" collapsed="false">
      <c r="J254" s="169"/>
    </row>
    <row r="255" customFormat="false" ht="11.25" hidden="false" customHeight="false" outlineLevel="0" collapsed="false">
      <c r="J255" s="169"/>
    </row>
    <row r="256" customFormat="false" ht="11.25" hidden="false" customHeight="false" outlineLevel="0" collapsed="false">
      <c r="J256" s="169"/>
    </row>
    <row r="257" customFormat="false" ht="11.25" hidden="false" customHeight="false" outlineLevel="0" collapsed="false">
      <c r="J257" s="169"/>
    </row>
    <row r="258" customFormat="false" ht="11.25" hidden="false" customHeight="false" outlineLevel="0" collapsed="false">
      <c r="J258" s="169"/>
    </row>
    <row r="259" customFormat="false" ht="11.25" hidden="false" customHeight="false" outlineLevel="0" collapsed="false">
      <c r="J259" s="169"/>
    </row>
    <row r="260" customFormat="false" ht="11.25" hidden="false" customHeight="false" outlineLevel="0" collapsed="false">
      <c r="J260" s="169"/>
    </row>
    <row r="261" customFormat="false" ht="11.25" hidden="false" customHeight="false" outlineLevel="0" collapsed="false">
      <c r="J261" s="169"/>
    </row>
    <row r="262" customFormat="false" ht="11.25" hidden="false" customHeight="false" outlineLevel="0" collapsed="false">
      <c r="J262" s="169"/>
    </row>
    <row r="263" customFormat="false" ht="11.25" hidden="false" customHeight="false" outlineLevel="0" collapsed="false">
      <c r="J263" s="169"/>
    </row>
    <row r="264" customFormat="false" ht="11.25" hidden="false" customHeight="false" outlineLevel="0" collapsed="false">
      <c r="J264" s="169"/>
    </row>
    <row r="265" customFormat="false" ht="11.25" hidden="false" customHeight="false" outlineLevel="0" collapsed="false">
      <c r="J265" s="169"/>
    </row>
    <row r="266" customFormat="false" ht="11.25" hidden="false" customHeight="false" outlineLevel="0" collapsed="false">
      <c r="J266" s="169"/>
    </row>
    <row r="267" customFormat="false" ht="11.25" hidden="false" customHeight="false" outlineLevel="0" collapsed="false">
      <c r="J267" s="169"/>
    </row>
    <row r="268" customFormat="false" ht="11.25" hidden="false" customHeight="false" outlineLevel="0" collapsed="false">
      <c r="J268" s="169"/>
    </row>
    <row r="269" customFormat="false" ht="11.25" hidden="false" customHeight="false" outlineLevel="0" collapsed="false">
      <c r="J269" s="169"/>
    </row>
    <row r="270" customFormat="false" ht="11.25" hidden="false" customHeight="false" outlineLevel="0" collapsed="false">
      <c r="J270" s="169"/>
    </row>
    <row r="271" customFormat="false" ht="11.25" hidden="false" customHeight="false" outlineLevel="0" collapsed="false">
      <c r="J271" s="169"/>
    </row>
    <row r="272" customFormat="false" ht="11.25" hidden="false" customHeight="false" outlineLevel="0" collapsed="false">
      <c r="J272" s="169"/>
    </row>
    <row r="273" customFormat="false" ht="11.25" hidden="false" customHeight="false" outlineLevel="0" collapsed="false">
      <c r="J273" s="169"/>
    </row>
    <row r="274" customFormat="false" ht="11.25" hidden="false" customHeight="false" outlineLevel="0" collapsed="false">
      <c r="J274" s="169"/>
    </row>
    <row r="275" customFormat="false" ht="11.25" hidden="false" customHeight="false" outlineLevel="0" collapsed="false">
      <c r="J275" s="169"/>
    </row>
    <row r="276" customFormat="false" ht="11.25" hidden="false" customHeight="false" outlineLevel="0" collapsed="false">
      <c r="J276" s="169"/>
    </row>
    <row r="277" customFormat="false" ht="11.25" hidden="false" customHeight="false" outlineLevel="0" collapsed="false">
      <c r="J277" s="169"/>
    </row>
    <row r="278" customFormat="false" ht="11.25" hidden="false" customHeight="false" outlineLevel="0" collapsed="false">
      <c r="J278" s="169"/>
    </row>
    <row r="279" customFormat="false" ht="11.25" hidden="false" customHeight="false" outlineLevel="0" collapsed="false">
      <c r="J279" s="169"/>
    </row>
    <row r="280" customFormat="false" ht="11.25" hidden="false" customHeight="false" outlineLevel="0" collapsed="false">
      <c r="J280" s="169"/>
    </row>
    <row r="281" customFormat="false" ht="11.25" hidden="false" customHeight="false" outlineLevel="0" collapsed="false">
      <c r="J281" s="169"/>
    </row>
    <row r="282" customFormat="false" ht="11.25" hidden="false" customHeight="false" outlineLevel="0" collapsed="false">
      <c r="J282" s="169"/>
    </row>
    <row r="283" customFormat="false" ht="11.25" hidden="false" customHeight="false" outlineLevel="0" collapsed="false">
      <c r="J283" s="169"/>
    </row>
    <row r="284" customFormat="false" ht="11.25" hidden="false" customHeight="false" outlineLevel="0" collapsed="false">
      <c r="J284" s="169"/>
    </row>
    <row r="285" customFormat="false" ht="11.25" hidden="false" customHeight="false" outlineLevel="0" collapsed="false">
      <c r="J285" s="169"/>
    </row>
    <row r="286" customFormat="false" ht="11.25" hidden="false" customHeight="false" outlineLevel="0" collapsed="false">
      <c r="J286" s="169"/>
    </row>
    <row r="287" customFormat="false" ht="11.25" hidden="false" customHeight="false" outlineLevel="0" collapsed="false">
      <c r="J287" s="169"/>
    </row>
    <row r="288" customFormat="false" ht="11.25" hidden="false" customHeight="false" outlineLevel="0" collapsed="false">
      <c r="J288" s="169"/>
    </row>
    <row r="289" customFormat="false" ht="11.25" hidden="false" customHeight="false" outlineLevel="0" collapsed="false">
      <c r="J289" s="169"/>
    </row>
    <row r="290" customFormat="false" ht="11.25" hidden="false" customHeight="false" outlineLevel="0" collapsed="false">
      <c r="J290" s="169"/>
    </row>
    <row r="291" customFormat="false" ht="11.25" hidden="false" customHeight="false" outlineLevel="0" collapsed="false">
      <c r="J291" s="169"/>
    </row>
    <row r="292" customFormat="false" ht="11.25" hidden="false" customHeight="false" outlineLevel="0" collapsed="false">
      <c r="J292" s="169"/>
    </row>
    <row r="293" customFormat="false" ht="11.25" hidden="false" customHeight="false" outlineLevel="0" collapsed="false">
      <c r="J293" s="169"/>
    </row>
    <row r="294" customFormat="false" ht="11.25" hidden="false" customHeight="false" outlineLevel="0" collapsed="false">
      <c r="J294" s="169"/>
    </row>
    <row r="295" customFormat="false" ht="11.25" hidden="false" customHeight="false" outlineLevel="0" collapsed="false">
      <c r="J295" s="169"/>
    </row>
    <row r="296" customFormat="false" ht="11.25" hidden="false" customHeight="false" outlineLevel="0" collapsed="false">
      <c r="J296" s="169"/>
    </row>
    <row r="297" customFormat="false" ht="11.25" hidden="false" customHeight="false" outlineLevel="0" collapsed="false">
      <c r="J297" s="169"/>
    </row>
    <row r="298" customFormat="false" ht="11.25" hidden="false" customHeight="false" outlineLevel="0" collapsed="false">
      <c r="J298" s="169"/>
    </row>
    <row r="299" customFormat="false" ht="11.25" hidden="false" customHeight="false" outlineLevel="0" collapsed="false">
      <c r="J299" s="169"/>
    </row>
    <row r="300" customFormat="false" ht="11.25" hidden="false" customHeight="false" outlineLevel="0" collapsed="false">
      <c r="J300" s="169"/>
    </row>
    <row r="301" customFormat="false" ht="11.25" hidden="false" customHeight="false" outlineLevel="0" collapsed="false">
      <c r="J301" s="169"/>
    </row>
    <row r="302" customFormat="false" ht="11.25" hidden="false" customHeight="false" outlineLevel="0" collapsed="false">
      <c r="J302" s="169"/>
    </row>
    <row r="303" customFormat="false" ht="11.25" hidden="false" customHeight="false" outlineLevel="0" collapsed="false">
      <c r="J303" s="169"/>
    </row>
    <row r="304" customFormat="false" ht="11.25" hidden="false" customHeight="false" outlineLevel="0" collapsed="false">
      <c r="J304" s="169"/>
    </row>
    <row r="305" customFormat="false" ht="11.25" hidden="false" customHeight="false" outlineLevel="0" collapsed="false">
      <c r="J305" s="169"/>
    </row>
    <row r="306" customFormat="false" ht="11.25" hidden="false" customHeight="false" outlineLevel="0" collapsed="false">
      <c r="J306" s="169"/>
    </row>
    <row r="307" customFormat="false" ht="11.25" hidden="false" customHeight="false" outlineLevel="0" collapsed="false">
      <c r="J307" s="169"/>
    </row>
    <row r="308" customFormat="false" ht="11.25" hidden="false" customHeight="false" outlineLevel="0" collapsed="false">
      <c r="J308" s="169"/>
    </row>
    <row r="309" customFormat="false" ht="11.25" hidden="false" customHeight="false" outlineLevel="0" collapsed="false">
      <c r="J309" s="169"/>
    </row>
    <row r="310" customFormat="false" ht="11.25" hidden="false" customHeight="false" outlineLevel="0" collapsed="false">
      <c r="J310" s="169"/>
    </row>
    <row r="311" customFormat="false" ht="11.25" hidden="false" customHeight="false" outlineLevel="0" collapsed="false">
      <c r="J311" s="169"/>
    </row>
    <row r="312" customFormat="false" ht="11.25" hidden="false" customHeight="false" outlineLevel="0" collapsed="false">
      <c r="J312" s="169"/>
    </row>
    <row r="313" customFormat="false" ht="11.25" hidden="false" customHeight="false" outlineLevel="0" collapsed="false">
      <c r="J313" s="169"/>
    </row>
    <row r="314" customFormat="false" ht="11.25" hidden="false" customHeight="false" outlineLevel="0" collapsed="false">
      <c r="J314" s="169"/>
    </row>
    <row r="315" customFormat="false" ht="11.25" hidden="false" customHeight="false" outlineLevel="0" collapsed="false">
      <c r="J315" s="169"/>
    </row>
    <row r="316" customFormat="false" ht="11.25" hidden="false" customHeight="false" outlineLevel="0" collapsed="false">
      <c r="J316" s="169"/>
    </row>
    <row r="317" customFormat="false" ht="11.25" hidden="false" customHeight="false" outlineLevel="0" collapsed="false">
      <c r="J317" s="169"/>
    </row>
    <row r="318" customFormat="false" ht="11.25" hidden="false" customHeight="false" outlineLevel="0" collapsed="false">
      <c r="J318" s="169"/>
    </row>
    <row r="319" customFormat="false" ht="11.25" hidden="false" customHeight="false" outlineLevel="0" collapsed="false">
      <c r="J319" s="169"/>
    </row>
    <row r="320" customFormat="false" ht="11.25" hidden="false" customHeight="false" outlineLevel="0" collapsed="false">
      <c r="J320" s="169"/>
    </row>
    <row r="321" customFormat="false" ht="11.25" hidden="false" customHeight="false" outlineLevel="0" collapsed="false">
      <c r="J321" s="169"/>
    </row>
    <row r="322" customFormat="false" ht="11.25" hidden="false" customHeight="false" outlineLevel="0" collapsed="false">
      <c r="J322" s="169"/>
    </row>
    <row r="323" customFormat="false" ht="11.25" hidden="false" customHeight="false" outlineLevel="0" collapsed="false">
      <c r="J323" s="169"/>
    </row>
    <row r="324" customFormat="false" ht="11.25" hidden="false" customHeight="false" outlineLevel="0" collapsed="false">
      <c r="J324" s="169"/>
    </row>
    <row r="325" customFormat="false" ht="11.25" hidden="false" customHeight="false" outlineLevel="0" collapsed="false">
      <c r="J325" s="169"/>
    </row>
    <row r="326" customFormat="false" ht="11.25" hidden="false" customHeight="false" outlineLevel="0" collapsed="false">
      <c r="J326" s="169"/>
    </row>
    <row r="327" customFormat="false" ht="11.25" hidden="false" customHeight="false" outlineLevel="0" collapsed="false">
      <c r="J327" s="169"/>
    </row>
    <row r="328" customFormat="false" ht="11.25" hidden="false" customHeight="false" outlineLevel="0" collapsed="false">
      <c r="J328" s="169"/>
    </row>
    <row r="329" customFormat="false" ht="11.25" hidden="false" customHeight="false" outlineLevel="0" collapsed="false">
      <c r="J329" s="169"/>
    </row>
    <row r="330" customFormat="false" ht="11.25" hidden="false" customHeight="false" outlineLevel="0" collapsed="false">
      <c r="J330" s="169"/>
    </row>
    <row r="331" customFormat="false" ht="11.25" hidden="false" customHeight="false" outlineLevel="0" collapsed="false">
      <c r="J331" s="169"/>
    </row>
    <row r="332" customFormat="false" ht="11.25" hidden="false" customHeight="false" outlineLevel="0" collapsed="false">
      <c r="J332" s="169"/>
    </row>
    <row r="333" customFormat="false" ht="11.25" hidden="false" customHeight="false" outlineLevel="0" collapsed="false">
      <c r="J333" s="169"/>
    </row>
    <row r="334" customFormat="false" ht="11.25" hidden="false" customHeight="false" outlineLevel="0" collapsed="false">
      <c r="J334" s="169"/>
    </row>
    <row r="335" customFormat="false" ht="11.25" hidden="false" customHeight="false" outlineLevel="0" collapsed="false">
      <c r="J335" s="169"/>
    </row>
    <row r="336" customFormat="false" ht="11.25" hidden="false" customHeight="false" outlineLevel="0" collapsed="false">
      <c r="J336" s="169"/>
    </row>
    <row r="337" customFormat="false" ht="11.25" hidden="false" customHeight="false" outlineLevel="0" collapsed="false">
      <c r="J337" s="169"/>
    </row>
    <row r="338" customFormat="false" ht="11.25" hidden="false" customHeight="false" outlineLevel="0" collapsed="false">
      <c r="J338" s="169"/>
    </row>
    <row r="339" customFormat="false" ht="11.25" hidden="false" customHeight="false" outlineLevel="0" collapsed="false">
      <c r="J339" s="169"/>
    </row>
    <row r="340" customFormat="false" ht="11.25" hidden="false" customHeight="false" outlineLevel="0" collapsed="false">
      <c r="J340" s="169"/>
    </row>
    <row r="341" customFormat="false" ht="11.25" hidden="false" customHeight="false" outlineLevel="0" collapsed="false">
      <c r="J341" s="169"/>
    </row>
    <row r="342" customFormat="false" ht="11.25" hidden="false" customHeight="false" outlineLevel="0" collapsed="false">
      <c r="J342" s="169"/>
    </row>
    <row r="343" customFormat="false" ht="11.25" hidden="false" customHeight="false" outlineLevel="0" collapsed="false">
      <c r="J343" s="169"/>
    </row>
    <row r="344" customFormat="false" ht="11.25" hidden="false" customHeight="false" outlineLevel="0" collapsed="false">
      <c r="J344" s="169"/>
    </row>
    <row r="345" customFormat="false" ht="11.25" hidden="false" customHeight="false" outlineLevel="0" collapsed="false">
      <c r="J345" s="169"/>
    </row>
    <row r="346" customFormat="false" ht="11.25" hidden="false" customHeight="false" outlineLevel="0" collapsed="false">
      <c r="J346" s="169"/>
    </row>
    <row r="347" customFormat="false" ht="11.25" hidden="false" customHeight="false" outlineLevel="0" collapsed="false">
      <c r="J347" s="169"/>
    </row>
    <row r="348" customFormat="false" ht="11.25" hidden="false" customHeight="false" outlineLevel="0" collapsed="false">
      <c r="J348" s="169"/>
    </row>
    <row r="349" customFormat="false" ht="11.25" hidden="false" customHeight="false" outlineLevel="0" collapsed="false">
      <c r="J349" s="169"/>
    </row>
    <row r="350" customFormat="false" ht="11.25" hidden="false" customHeight="false" outlineLevel="0" collapsed="false">
      <c r="J350" s="169"/>
    </row>
    <row r="351" customFormat="false" ht="11.25" hidden="false" customHeight="false" outlineLevel="0" collapsed="false">
      <c r="J351" s="169"/>
    </row>
    <row r="352" customFormat="false" ht="11.25" hidden="false" customHeight="false" outlineLevel="0" collapsed="false">
      <c r="J352" s="169"/>
    </row>
    <row r="353" customFormat="false" ht="11.25" hidden="false" customHeight="false" outlineLevel="0" collapsed="false">
      <c r="J353" s="169"/>
    </row>
    <row r="354" customFormat="false" ht="11.25" hidden="false" customHeight="false" outlineLevel="0" collapsed="false">
      <c r="J354" s="169"/>
    </row>
    <row r="355" customFormat="false" ht="11.25" hidden="false" customHeight="false" outlineLevel="0" collapsed="false">
      <c r="J355" s="169"/>
    </row>
    <row r="356" customFormat="false" ht="11.25" hidden="false" customHeight="false" outlineLevel="0" collapsed="false">
      <c r="J356" s="169"/>
    </row>
    <row r="357" customFormat="false" ht="11.25" hidden="false" customHeight="false" outlineLevel="0" collapsed="false">
      <c r="J357" s="169"/>
    </row>
    <row r="358" customFormat="false" ht="11.25" hidden="false" customHeight="false" outlineLevel="0" collapsed="false">
      <c r="J358" s="169"/>
    </row>
    <row r="359" customFormat="false" ht="11.25" hidden="false" customHeight="false" outlineLevel="0" collapsed="false">
      <c r="J359" s="169"/>
    </row>
    <row r="360" customFormat="false" ht="11.25" hidden="false" customHeight="false" outlineLevel="0" collapsed="false">
      <c r="J360" s="169"/>
    </row>
    <row r="361" customFormat="false" ht="11.25" hidden="false" customHeight="false" outlineLevel="0" collapsed="false">
      <c r="J361" s="169"/>
    </row>
    <row r="362" customFormat="false" ht="11.25" hidden="false" customHeight="false" outlineLevel="0" collapsed="false">
      <c r="J362" s="169"/>
    </row>
    <row r="363" customFormat="false" ht="11.25" hidden="false" customHeight="false" outlineLevel="0" collapsed="false">
      <c r="J363" s="169"/>
    </row>
    <row r="364" customFormat="false" ht="11.25" hidden="false" customHeight="false" outlineLevel="0" collapsed="false">
      <c r="J364" s="169"/>
    </row>
    <row r="365" customFormat="false" ht="11.25" hidden="false" customHeight="false" outlineLevel="0" collapsed="false">
      <c r="J365" s="169"/>
    </row>
    <row r="366" customFormat="false" ht="11.25" hidden="false" customHeight="false" outlineLevel="0" collapsed="false">
      <c r="J366" s="169"/>
    </row>
    <row r="367" customFormat="false" ht="11.25" hidden="false" customHeight="false" outlineLevel="0" collapsed="false">
      <c r="J367" s="169"/>
    </row>
    <row r="368" customFormat="false" ht="11.25" hidden="false" customHeight="false" outlineLevel="0" collapsed="false">
      <c r="J368" s="169"/>
    </row>
    <row r="369" customFormat="false" ht="11.25" hidden="false" customHeight="false" outlineLevel="0" collapsed="false">
      <c r="J369" s="169"/>
    </row>
    <row r="370" customFormat="false" ht="11.25" hidden="false" customHeight="false" outlineLevel="0" collapsed="false">
      <c r="J370" s="169"/>
    </row>
    <row r="371" customFormat="false" ht="11.25" hidden="false" customHeight="false" outlineLevel="0" collapsed="false">
      <c r="J371" s="169"/>
    </row>
    <row r="372" customFormat="false" ht="11.25" hidden="false" customHeight="false" outlineLevel="0" collapsed="false">
      <c r="J372" s="169"/>
    </row>
    <row r="373" customFormat="false" ht="11.25" hidden="false" customHeight="false" outlineLevel="0" collapsed="false">
      <c r="J373" s="169"/>
    </row>
    <row r="374" customFormat="false" ht="11.25" hidden="false" customHeight="false" outlineLevel="0" collapsed="false">
      <c r="J374" s="169"/>
    </row>
    <row r="375" customFormat="false" ht="11.25" hidden="false" customHeight="false" outlineLevel="0" collapsed="false">
      <c r="J375" s="169"/>
    </row>
    <row r="376" customFormat="false" ht="11.25" hidden="false" customHeight="false" outlineLevel="0" collapsed="false">
      <c r="J376" s="169"/>
    </row>
    <row r="377" customFormat="false" ht="11.25" hidden="false" customHeight="false" outlineLevel="0" collapsed="false">
      <c r="J377" s="169"/>
    </row>
    <row r="378" customFormat="false" ht="11.25" hidden="false" customHeight="false" outlineLevel="0" collapsed="false">
      <c r="J378" s="169"/>
    </row>
    <row r="379" customFormat="false" ht="11.25" hidden="false" customHeight="false" outlineLevel="0" collapsed="false">
      <c r="J379" s="169"/>
    </row>
    <row r="380" customFormat="false" ht="11.25" hidden="false" customHeight="false" outlineLevel="0" collapsed="false">
      <c r="J380" s="169"/>
    </row>
    <row r="381" customFormat="false" ht="11.25" hidden="false" customHeight="false" outlineLevel="0" collapsed="false">
      <c r="J381" s="169"/>
    </row>
    <row r="382" customFormat="false" ht="11.25" hidden="false" customHeight="false" outlineLevel="0" collapsed="false">
      <c r="J382" s="169"/>
    </row>
    <row r="383" customFormat="false" ht="11.25" hidden="false" customHeight="false" outlineLevel="0" collapsed="false">
      <c r="J383" s="169"/>
    </row>
    <row r="384" customFormat="false" ht="11.25" hidden="false" customHeight="false" outlineLevel="0" collapsed="false">
      <c r="J384" s="169"/>
    </row>
    <row r="385" customFormat="false" ht="11.25" hidden="false" customHeight="false" outlineLevel="0" collapsed="false">
      <c r="J385" s="169"/>
    </row>
    <row r="386" customFormat="false" ht="11.25" hidden="false" customHeight="false" outlineLevel="0" collapsed="false">
      <c r="J386" s="169"/>
    </row>
    <row r="387" customFormat="false" ht="11.25" hidden="false" customHeight="false" outlineLevel="0" collapsed="false">
      <c r="J387" s="169"/>
    </row>
    <row r="388" customFormat="false" ht="11.25" hidden="false" customHeight="false" outlineLevel="0" collapsed="false">
      <c r="J388" s="169"/>
    </row>
    <row r="389" customFormat="false" ht="11.25" hidden="false" customHeight="false" outlineLevel="0" collapsed="false">
      <c r="J389" s="169"/>
    </row>
    <row r="390" customFormat="false" ht="11.25" hidden="false" customHeight="false" outlineLevel="0" collapsed="false">
      <c r="J390" s="169"/>
    </row>
    <row r="391" customFormat="false" ht="11.25" hidden="false" customHeight="false" outlineLevel="0" collapsed="false">
      <c r="J391" s="169"/>
    </row>
    <row r="392" customFormat="false" ht="11.25" hidden="false" customHeight="false" outlineLevel="0" collapsed="false">
      <c r="J392" s="169"/>
    </row>
    <row r="393" customFormat="false" ht="11.25" hidden="false" customHeight="false" outlineLevel="0" collapsed="false">
      <c r="J393" s="169"/>
    </row>
    <row r="394" customFormat="false" ht="11.25" hidden="false" customHeight="false" outlineLevel="0" collapsed="false">
      <c r="J394" s="169"/>
    </row>
    <row r="395" customFormat="false" ht="11.25" hidden="false" customHeight="false" outlineLevel="0" collapsed="false">
      <c r="J395" s="169"/>
    </row>
    <row r="396" customFormat="false" ht="11.25" hidden="false" customHeight="false" outlineLevel="0" collapsed="false">
      <c r="J396" s="169"/>
    </row>
    <row r="397" customFormat="false" ht="11.25" hidden="false" customHeight="false" outlineLevel="0" collapsed="false">
      <c r="J397" s="169"/>
    </row>
    <row r="398" customFormat="false" ht="11.25" hidden="false" customHeight="false" outlineLevel="0" collapsed="false">
      <c r="J398" s="169"/>
    </row>
    <row r="399" customFormat="false" ht="11.25" hidden="false" customHeight="false" outlineLevel="0" collapsed="false">
      <c r="J399" s="169"/>
    </row>
    <row r="400" customFormat="false" ht="11.25" hidden="false" customHeight="false" outlineLevel="0" collapsed="false">
      <c r="J400" s="169"/>
    </row>
    <row r="401" customFormat="false" ht="11.25" hidden="false" customHeight="false" outlineLevel="0" collapsed="false">
      <c r="J401" s="169"/>
    </row>
    <row r="402" customFormat="false" ht="11.25" hidden="false" customHeight="false" outlineLevel="0" collapsed="false">
      <c r="J402" s="169"/>
    </row>
    <row r="403" customFormat="false" ht="11.25" hidden="false" customHeight="false" outlineLevel="0" collapsed="false">
      <c r="J403" s="169"/>
    </row>
    <row r="404" customFormat="false" ht="11.25" hidden="false" customHeight="false" outlineLevel="0" collapsed="false">
      <c r="J404" s="169"/>
    </row>
    <row r="405" customFormat="false" ht="11.25" hidden="false" customHeight="false" outlineLevel="0" collapsed="false">
      <c r="J405" s="169"/>
    </row>
    <row r="406" customFormat="false" ht="11.25" hidden="false" customHeight="false" outlineLevel="0" collapsed="false">
      <c r="J406" s="169"/>
    </row>
    <row r="407" customFormat="false" ht="11.25" hidden="false" customHeight="false" outlineLevel="0" collapsed="false">
      <c r="J407" s="169"/>
    </row>
    <row r="408" customFormat="false" ht="11.25" hidden="false" customHeight="false" outlineLevel="0" collapsed="false">
      <c r="J408" s="169"/>
    </row>
    <row r="409" customFormat="false" ht="11.25" hidden="false" customHeight="false" outlineLevel="0" collapsed="false">
      <c r="J409" s="169"/>
    </row>
    <row r="410" customFormat="false" ht="11.25" hidden="false" customHeight="false" outlineLevel="0" collapsed="false">
      <c r="J410" s="169"/>
    </row>
    <row r="411" customFormat="false" ht="11.25" hidden="false" customHeight="false" outlineLevel="0" collapsed="false">
      <c r="J411" s="169"/>
    </row>
    <row r="412" customFormat="false" ht="11.25" hidden="false" customHeight="false" outlineLevel="0" collapsed="false">
      <c r="J412" s="169"/>
    </row>
    <row r="413" customFormat="false" ht="11.25" hidden="false" customHeight="false" outlineLevel="0" collapsed="false">
      <c r="J413" s="169"/>
    </row>
    <row r="414" customFormat="false" ht="11.25" hidden="false" customHeight="false" outlineLevel="0" collapsed="false">
      <c r="J414" s="169"/>
    </row>
    <row r="415" customFormat="false" ht="11.25" hidden="false" customHeight="false" outlineLevel="0" collapsed="false">
      <c r="J415" s="169"/>
    </row>
    <row r="416" customFormat="false" ht="11.25" hidden="false" customHeight="false" outlineLevel="0" collapsed="false">
      <c r="J416" s="169"/>
    </row>
    <row r="417" customFormat="false" ht="11.25" hidden="false" customHeight="false" outlineLevel="0" collapsed="false">
      <c r="J417" s="169"/>
    </row>
    <row r="418" customFormat="false" ht="11.25" hidden="false" customHeight="false" outlineLevel="0" collapsed="false">
      <c r="J418" s="169"/>
    </row>
    <row r="419" customFormat="false" ht="11.25" hidden="false" customHeight="false" outlineLevel="0" collapsed="false">
      <c r="J419" s="169"/>
    </row>
    <row r="420" customFormat="false" ht="11.25" hidden="false" customHeight="false" outlineLevel="0" collapsed="false">
      <c r="J420" s="169"/>
    </row>
    <row r="421" customFormat="false" ht="11.25" hidden="false" customHeight="false" outlineLevel="0" collapsed="false">
      <c r="J421" s="169"/>
    </row>
    <row r="422" customFormat="false" ht="11.25" hidden="false" customHeight="false" outlineLevel="0" collapsed="false">
      <c r="J422" s="169"/>
    </row>
    <row r="423" customFormat="false" ht="11.25" hidden="false" customHeight="false" outlineLevel="0" collapsed="false">
      <c r="J423" s="169"/>
    </row>
    <row r="424" customFormat="false" ht="11.25" hidden="false" customHeight="false" outlineLevel="0" collapsed="false">
      <c r="J424" s="169"/>
    </row>
    <row r="425" customFormat="false" ht="11.25" hidden="false" customHeight="false" outlineLevel="0" collapsed="false">
      <c r="J425" s="169"/>
    </row>
    <row r="426" customFormat="false" ht="11.25" hidden="false" customHeight="false" outlineLevel="0" collapsed="false">
      <c r="J426" s="169"/>
    </row>
    <row r="427" customFormat="false" ht="11.25" hidden="false" customHeight="false" outlineLevel="0" collapsed="false">
      <c r="J427" s="169"/>
    </row>
    <row r="428" customFormat="false" ht="11.25" hidden="false" customHeight="false" outlineLevel="0" collapsed="false">
      <c r="J428" s="169"/>
    </row>
    <row r="429" customFormat="false" ht="11.25" hidden="false" customHeight="false" outlineLevel="0" collapsed="false">
      <c r="J429" s="169"/>
    </row>
    <row r="430" customFormat="false" ht="11.25" hidden="false" customHeight="false" outlineLevel="0" collapsed="false">
      <c r="J430" s="169"/>
    </row>
    <row r="431" customFormat="false" ht="11.25" hidden="false" customHeight="false" outlineLevel="0" collapsed="false">
      <c r="J431" s="169"/>
    </row>
    <row r="432" customFormat="false" ht="11.25" hidden="false" customHeight="false" outlineLevel="0" collapsed="false">
      <c r="J432" s="169"/>
    </row>
    <row r="433" customFormat="false" ht="11.25" hidden="false" customHeight="false" outlineLevel="0" collapsed="false">
      <c r="J433" s="169"/>
    </row>
    <row r="434" customFormat="false" ht="11.25" hidden="false" customHeight="false" outlineLevel="0" collapsed="false">
      <c r="J434" s="169"/>
    </row>
    <row r="435" customFormat="false" ht="11.25" hidden="false" customHeight="false" outlineLevel="0" collapsed="false">
      <c r="J435" s="169"/>
    </row>
    <row r="436" customFormat="false" ht="11.25" hidden="false" customHeight="false" outlineLevel="0" collapsed="false">
      <c r="J436" s="169"/>
    </row>
    <row r="437" customFormat="false" ht="11.25" hidden="false" customHeight="false" outlineLevel="0" collapsed="false">
      <c r="J437" s="169"/>
    </row>
    <row r="438" customFormat="false" ht="11.25" hidden="false" customHeight="false" outlineLevel="0" collapsed="false">
      <c r="J438" s="169"/>
    </row>
    <row r="439" customFormat="false" ht="11.25" hidden="false" customHeight="false" outlineLevel="0" collapsed="false">
      <c r="J439" s="169"/>
    </row>
    <row r="440" customFormat="false" ht="11.25" hidden="false" customHeight="false" outlineLevel="0" collapsed="false">
      <c r="J440" s="169"/>
    </row>
    <row r="441" customFormat="false" ht="11.25" hidden="false" customHeight="false" outlineLevel="0" collapsed="false">
      <c r="J441" s="169"/>
    </row>
    <row r="442" customFormat="false" ht="11.25" hidden="false" customHeight="false" outlineLevel="0" collapsed="false">
      <c r="J442" s="169"/>
    </row>
    <row r="443" customFormat="false" ht="11.25" hidden="false" customHeight="false" outlineLevel="0" collapsed="false">
      <c r="J443" s="169"/>
    </row>
    <row r="444" customFormat="false" ht="11.25" hidden="false" customHeight="false" outlineLevel="0" collapsed="false">
      <c r="J444" s="169"/>
    </row>
    <row r="445" customFormat="false" ht="11.25" hidden="false" customHeight="false" outlineLevel="0" collapsed="false">
      <c r="J445" s="169"/>
    </row>
    <row r="446" customFormat="false" ht="11.25" hidden="false" customHeight="false" outlineLevel="0" collapsed="false">
      <c r="J446" s="169"/>
    </row>
    <row r="447" customFormat="false" ht="11.25" hidden="false" customHeight="false" outlineLevel="0" collapsed="false">
      <c r="J447" s="169"/>
    </row>
    <row r="448" customFormat="false" ht="11.25" hidden="false" customHeight="false" outlineLevel="0" collapsed="false">
      <c r="J448" s="169"/>
    </row>
    <row r="449" customFormat="false" ht="11.25" hidden="false" customHeight="false" outlineLevel="0" collapsed="false">
      <c r="J449" s="169"/>
    </row>
    <row r="450" customFormat="false" ht="11.25" hidden="false" customHeight="false" outlineLevel="0" collapsed="false">
      <c r="J450" s="169"/>
    </row>
    <row r="451" customFormat="false" ht="11.25" hidden="false" customHeight="false" outlineLevel="0" collapsed="false">
      <c r="J451" s="169"/>
    </row>
    <row r="452" customFormat="false" ht="11.25" hidden="false" customHeight="false" outlineLevel="0" collapsed="false">
      <c r="J452" s="169"/>
    </row>
    <row r="453" customFormat="false" ht="11.25" hidden="false" customHeight="false" outlineLevel="0" collapsed="false">
      <c r="J453" s="169"/>
    </row>
    <row r="454" customFormat="false" ht="11.25" hidden="false" customHeight="false" outlineLevel="0" collapsed="false">
      <c r="J454" s="169"/>
    </row>
    <row r="455" customFormat="false" ht="11.25" hidden="false" customHeight="false" outlineLevel="0" collapsed="false">
      <c r="J455" s="169"/>
    </row>
    <row r="456" customFormat="false" ht="11.25" hidden="false" customHeight="false" outlineLevel="0" collapsed="false">
      <c r="J456" s="169"/>
    </row>
    <row r="457" customFormat="false" ht="11.25" hidden="false" customHeight="false" outlineLevel="0" collapsed="false">
      <c r="J457" s="169"/>
    </row>
    <row r="458" customFormat="false" ht="11.25" hidden="false" customHeight="false" outlineLevel="0" collapsed="false">
      <c r="J458" s="169"/>
    </row>
    <row r="459" customFormat="false" ht="11.25" hidden="false" customHeight="false" outlineLevel="0" collapsed="false">
      <c r="J459" s="169"/>
    </row>
    <row r="460" customFormat="false" ht="11.25" hidden="false" customHeight="false" outlineLevel="0" collapsed="false">
      <c r="J460" s="169"/>
    </row>
    <row r="461" customFormat="false" ht="11.25" hidden="false" customHeight="false" outlineLevel="0" collapsed="false">
      <c r="J461" s="169"/>
    </row>
    <row r="462" customFormat="false" ht="11.25" hidden="false" customHeight="false" outlineLevel="0" collapsed="false">
      <c r="J462" s="169"/>
    </row>
    <row r="463" customFormat="false" ht="11.25" hidden="false" customHeight="false" outlineLevel="0" collapsed="false">
      <c r="J463" s="169"/>
    </row>
    <row r="464" customFormat="false" ht="11.25" hidden="false" customHeight="false" outlineLevel="0" collapsed="false">
      <c r="J464" s="169"/>
    </row>
    <row r="465" customFormat="false" ht="11.25" hidden="false" customHeight="false" outlineLevel="0" collapsed="false">
      <c r="J465" s="169"/>
    </row>
    <row r="466" customFormat="false" ht="11.25" hidden="false" customHeight="false" outlineLevel="0" collapsed="false">
      <c r="J466" s="169"/>
    </row>
    <row r="467" customFormat="false" ht="11.25" hidden="false" customHeight="false" outlineLevel="0" collapsed="false">
      <c r="J467" s="169"/>
    </row>
    <row r="468" customFormat="false" ht="11.25" hidden="false" customHeight="false" outlineLevel="0" collapsed="false">
      <c r="J468" s="169"/>
    </row>
    <row r="469" customFormat="false" ht="11.25" hidden="false" customHeight="false" outlineLevel="0" collapsed="false">
      <c r="J469" s="169"/>
    </row>
    <row r="470" customFormat="false" ht="11.25" hidden="false" customHeight="false" outlineLevel="0" collapsed="false">
      <c r="J470" s="169"/>
    </row>
    <row r="471" customFormat="false" ht="11.25" hidden="false" customHeight="false" outlineLevel="0" collapsed="false">
      <c r="J471" s="169"/>
    </row>
    <row r="472" customFormat="false" ht="11.25" hidden="false" customHeight="false" outlineLevel="0" collapsed="false">
      <c r="J472" s="169"/>
    </row>
    <row r="473" customFormat="false" ht="11.25" hidden="false" customHeight="false" outlineLevel="0" collapsed="false">
      <c r="J473" s="169"/>
    </row>
    <row r="474" customFormat="false" ht="11.25" hidden="false" customHeight="false" outlineLevel="0" collapsed="false">
      <c r="J474" s="169"/>
    </row>
    <row r="475" customFormat="false" ht="11.25" hidden="false" customHeight="false" outlineLevel="0" collapsed="false">
      <c r="J475" s="169"/>
    </row>
    <row r="476" customFormat="false" ht="11.25" hidden="false" customHeight="false" outlineLevel="0" collapsed="false">
      <c r="J476" s="169"/>
    </row>
    <row r="477" customFormat="false" ht="11.25" hidden="false" customHeight="false" outlineLevel="0" collapsed="false">
      <c r="J477" s="169"/>
    </row>
    <row r="478" customFormat="false" ht="11.25" hidden="false" customHeight="false" outlineLevel="0" collapsed="false">
      <c r="J478" s="169"/>
    </row>
    <row r="479" customFormat="false" ht="11.25" hidden="false" customHeight="false" outlineLevel="0" collapsed="false">
      <c r="J479" s="169"/>
    </row>
    <row r="480" customFormat="false" ht="11.25" hidden="false" customHeight="false" outlineLevel="0" collapsed="false">
      <c r="J480" s="169"/>
    </row>
    <row r="481" customFormat="false" ht="11.25" hidden="false" customHeight="false" outlineLevel="0" collapsed="false">
      <c r="J481" s="169"/>
    </row>
    <row r="482" customFormat="false" ht="11.25" hidden="false" customHeight="false" outlineLevel="0" collapsed="false">
      <c r="J482" s="169"/>
    </row>
    <row r="483" customFormat="false" ht="11.25" hidden="false" customHeight="false" outlineLevel="0" collapsed="false">
      <c r="J483" s="169"/>
    </row>
    <row r="484" customFormat="false" ht="11.25" hidden="false" customHeight="false" outlineLevel="0" collapsed="false">
      <c r="J484" s="169"/>
    </row>
    <row r="485" customFormat="false" ht="11.25" hidden="false" customHeight="false" outlineLevel="0" collapsed="false">
      <c r="J485" s="169"/>
    </row>
    <row r="486" customFormat="false" ht="11.25" hidden="false" customHeight="false" outlineLevel="0" collapsed="false">
      <c r="J486" s="169"/>
    </row>
    <row r="487" customFormat="false" ht="11.25" hidden="false" customHeight="false" outlineLevel="0" collapsed="false">
      <c r="J487" s="169"/>
    </row>
    <row r="488" customFormat="false" ht="11.25" hidden="false" customHeight="false" outlineLevel="0" collapsed="false">
      <c r="J488" s="169"/>
    </row>
    <row r="489" customFormat="false" ht="11.25" hidden="false" customHeight="false" outlineLevel="0" collapsed="false">
      <c r="J489" s="169"/>
    </row>
    <row r="490" customFormat="false" ht="11.25" hidden="false" customHeight="false" outlineLevel="0" collapsed="false">
      <c r="J490" s="169"/>
    </row>
    <row r="491" customFormat="false" ht="11.25" hidden="false" customHeight="false" outlineLevel="0" collapsed="false">
      <c r="J491" s="169"/>
    </row>
    <row r="492" customFormat="false" ht="11.25" hidden="false" customHeight="false" outlineLevel="0" collapsed="false">
      <c r="J492" s="169"/>
    </row>
    <row r="493" customFormat="false" ht="11.25" hidden="false" customHeight="false" outlineLevel="0" collapsed="false">
      <c r="J493" s="169"/>
    </row>
    <row r="494" customFormat="false" ht="11.25" hidden="false" customHeight="false" outlineLevel="0" collapsed="false">
      <c r="J494" s="169"/>
    </row>
    <row r="495" customFormat="false" ht="11.25" hidden="false" customHeight="false" outlineLevel="0" collapsed="false">
      <c r="J495" s="169"/>
    </row>
    <row r="496" customFormat="false" ht="11.25" hidden="false" customHeight="false" outlineLevel="0" collapsed="false">
      <c r="J496" s="169"/>
    </row>
    <row r="497" customFormat="false" ht="11.25" hidden="false" customHeight="false" outlineLevel="0" collapsed="false">
      <c r="J497" s="169"/>
    </row>
    <row r="498" customFormat="false" ht="11.25" hidden="false" customHeight="false" outlineLevel="0" collapsed="false">
      <c r="J498" s="169"/>
    </row>
    <row r="499" customFormat="false" ht="11.25" hidden="false" customHeight="false" outlineLevel="0" collapsed="false">
      <c r="J499" s="169"/>
    </row>
    <row r="500" customFormat="false" ht="11.25" hidden="false" customHeight="false" outlineLevel="0" collapsed="false">
      <c r="J500" s="169"/>
    </row>
    <row r="501" customFormat="false" ht="11.25" hidden="false" customHeight="false" outlineLevel="0" collapsed="false">
      <c r="J501" s="169"/>
    </row>
    <row r="502" customFormat="false" ht="11.25" hidden="false" customHeight="false" outlineLevel="0" collapsed="false">
      <c r="J502" s="169"/>
    </row>
    <row r="503" customFormat="false" ht="11.25" hidden="false" customHeight="false" outlineLevel="0" collapsed="false">
      <c r="J503" s="169"/>
    </row>
    <row r="504" customFormat="false" ht="11.25" hidden="false" customHeight="false" outlineLevel="0" collapsed="false">
      <c r="J504" s="169"/>
    </row>
    <row r="505" customFormat="false" ht="11.25" hidden="false" customHeight="false" outlineLevel="0" collapsed="false">
      <c r="J505" s="169"/>
    </row>
    <row r="506" customFormat="false" ht="11.25" hidden="false" customHeight="false" outlineLevel="0" collapsed="false">
      <c r="J506" s="169"/>
    </row>
    <row r="507" customFormat="false" ht="11.25" hidden="false" customHeight="false" outlineLevel="0" collapsed="false">
      <c r="J507" s="169"/>
    </row>
    <row r="508" customFormat="false" ht="11.25" hidden="false" customHeight="false" outlineLevel="0" collapsed="false">
      <c r="J508" s="169"/>
    </row>
    <row r="509" customFormat="false" ht="11.25" hidden="false" customHeight="false" outlineLevel="0" collapsed="false">
      <c r="J509" s="169"/>
    </row>
    <row r="510" customFormat="false" ht="11.25" hidden="false" customHeight="false" outlineLevel="0" collapsed="false">
      <c r="J510" s="169"/>
    </row>
    <row r="511" customFormat="false" ht="11.25" hidden="false" customHeight="false" outlineLevel="0" collapsed="false">
      <c r="J511" s="169"/>
    </row>
    <row r="512" customFormat="false" ht="11.25" hidden="false" customHeight="false" outlineLevel="0" collapsed="false">
      <c r="J512" s="169"/>
    </row>
    <row r="513" customFormat="false" ht="11.25" hidden="false" customHeight="false" outlineLevel="0" collapsed="false">
      <c r="J513" s="169"/>
    </row>
    <row r="514" customFormat="false" ht="11.25" hidden="false" customHeight="false" outlineLevel="0" collapsed="false">
      <c r="J514" s="169"/>
    </row>
    <row r="515" customFormat="false" ht="11.25" hidden="false" customHeight="false" outlineLevel="0" collapsed="false">
      <c r="J515" s="169"/>
    </row>
    <row r="516" customFormat="false" ht="11.25" hidden="false" customHeight="false" outlineLevel="0" collapsed="false">
      <c r="J516" s="169"/>
    </row>
    <row r="517" customFormat="false" ht="11.25" hidden="false" customHeight="false" outlineLevel="0" collapsed="false">
      <c r="J517" s="169"/>
    </row>
    <row r="518" customFormat="false" ht="11.25" hidden="false" customHeight="false" outlineLevel="0" collapsed="false">
      <c r="J518" s="169"/>
    </row>
    <row r="519" customFormat="false" ht="11.25" hidden="false" customHeight="false" outlineLevel="0" collapsed="false">
      <c r="J519" s="169"/>
    </row>
    <row r="520" customFormat="false" ht="11.25" hidden="false" customHeight="false" outlineLevel="0" collapsed="false">
      <c r="J520" s="169"/>
    </row>
    <row r="521" customFormat="false" ht="11.25" hidden="false" customHeight="false" outlineLevel="0" collapsed="false">
      <c r="J521" s="169"/>
    </row>
    <row r="522" customFormat="false" ht="11.25" hidden="false" customHeight="false" outlineLevel="0" collapsed="false">
      <c r="J522" s="169"/>
    </row>
    <row r="523" customFormat="false" ht="11.25" hidden="false" customHeight="false" outlineLevel="0" collapsed="false">
      <c r="J523" s="169"/>
    </row>
    <row r="524" customFormat="false" ht="11.25" hidden="false" customHeight="false" outlineLevel="0" collapsed="false">
      <c r="J524" s="169"/>
    </row>
    <row r="525" customFormat="false" ht="11.25" hidden="false" customHeight="false" outlineLevel="0" collapsed="false">
      <c r="J525" s="169"/>
    </row>
    <row r="526" customFormat="false" ht="11.25" hidden="false" customHeight="false" outlineLevel="0" collapsed="false">
      <c r="J526" s="169"/>
    </row>
    <row r="527" customFormat="false" ht="11.25" hidden="false" customHeight="false" outlineLevel="0" collapsed="false">
      <c r="J527" s="169"/>
    </row>
    <row r="528" customFormat="false" ht="11.25" hidden="false" customHeight="false" outlineLevel="0" collapsed="false">
      <c r="J528" s="169"/>
    </row>
    <row r="529" customFormat="false" ht="11.25" hidden="false" customHeight="false" outlineLevel="0" collapsed="false">
      <c r="J529" s="169"/>
    </row>
    <row r="530" customFormat="false" ht="11.25" hidden="false" customHeight="false" outlineLevel="0" collapsed="false">
      <c r="J530" s="169"/>
    </row>
    <row r="531" customFormat="false" ht="11.25" hidden="false" customHeight="false" outlineLevel="0" collapsed="false">
      <c r="J531" s="169"/>
    </row>
    <row r="532" customFormat="false" ht="11.25" hidden="false" customHeight="false" outlineLevel="0" collapsed="false">
      <c r="J532" s="169"/>
    </row>
    <row r="533" customFormat="false" ht="11.25" hidden="false" customHeight="false" outlineLevel="0" collapsed="false">
      <c r="J533" s="169"/>
    </row>
    <row r="534" customFormat="false" ht="11.25" hidden="false" customHeight="false" outlineLevel="0" collapsed="false">
      <c r="J534" s="169"/>
    </row>
    <row r="535" customFormat="false" ht="11.25" hidden="false" customHeight="false" outlineLevel="0" collapsed="false">
      <c r="J535" s="169"/>
    </row>
    <row r="536" customFormat="false" ht="11.25" hidden="false" customHeight="false" outlineLevel="0" collapsed="false">
      <c r="J536" s="169"/>
    </row>
    <row r="537" customFormat="false" ht="11.25" hidden="false" customHeight="false" outlineLevel="0" collapsed="false">
      <c r="J537" s="169"/>
    </row>
    <row r="538" customFormat="false" ht="11.25" hidden="false" customHeight="false" outlineLevel="0" collapsed="false">
      <c r="J538" s="169"/>
    </row>
    <row r="539" customFormat="false" ht="11.25" hidden="false" customHeight="false" outlineLevel="0" collapsed="false">
      <c r="J539" s="169"/>
    </row>
    <row r="540" customFormat="false" ht="11.25" hidden="false" customHeight="false" outlineLevel="0" collapsed="false">
      <c r="J540" s="169"/>
    </row>
    <row r="541" customFormat="false" ht="11.25" hidden="false" customHeight="false" outlineLevel="0" collapsed="false">
      <c r="J541" s="169"/>
    </row>
    <row r="542" customFormat="false" ht="11.25" hidden="false" customHeight="false" outlineLevel="0" collapsed="false">
      <c r="J542" s="169"/>
    </row>
    <row r="543" customFormat="false" ht="11.25" hidden="false" customHeight="false" outlineLevel="0" collapsed="false">
      <c r="J543" s="169"/>
    </row>
    <row r="544" customFormat="false" ht="11.25" hidden="false" customHeight="false" outlineLevel="0" collapsed="false">
      <c r="J544" s="169"/>
    </row>
    <row r="545" customFormat="false" ht="11.25" hidden="false" customHeight="false" outlineLevel="0" collapsed="false">
      <c r="J545" s="169"/>
    </row>
    <row r="546" customFormat="false" ht="11.25" hidden="false" customHeight="false" outlineLevel="0" collapsed="false">
      <c r="J546" s="169"/>
    </row>
    <row r="547" customFormat="false" ht="11.25" hidden="false" customHeight="false" outlineLevel="0" collapsed="false">
      <c r="J547" s="169"/>
    </row>
    <row r="548" customFormat="false" ht="11.25" hidden="false" customHeight="false" outlineLevel="0" collapsed="false">
      <c r="J548" s="169"/>
    </row>
    <row r="549" customFormat="false" ht="11.25" hidden="false" customHeight="false" outlineLevel="0" collapsed="false">
      <c r="J549" s="169"/>
    </row>
    <row r="550" customFormat="false" ht="11.25" hidden="false" customHeight="false" outlineLevel="0" collapsed="false">
      <c r="J550" s="169"/>
    </row>
    <row r="551" customFormat="false" ht="11.25" hidden="false" customHeight="false" outlineLevel="0" collapsed="false">
      <c r="J551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19</v>
      </c>
      <c r="C1" s="24"/>
    </row>
    <row r="2" customFormat="false" ht="10.5" hidden="false" customHeight="false" outlineLevel="0" collapsed="false">
      <c r="A2" s="23" t="str">
        <f aca="false">'GAS SUM'!A3</f>
        <v>As of November 26,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20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24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0</v>
      </c>
      <c r="P88" s="33" t="n">
        <f aca="false">SUM(O84:O88)</f>
        <v>2298.846</v>
      </c>
      <c r="Q88" s="33" t="n">
        <f aca="false">VAR!B83/1000</f>
        <v>0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0</v>
      </c>
      <c r="P89" s="33" t="n">
        <f aca="false">SUM(O85:O89)</f>
        <v>2792.546</v>
      </c>
      <c r="Q89" s="33" t="n">
        <f aca="false">VAR!B84/1000</f>
        <v>0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0</v>
      </c>
      <c r="P90" s="33" t="n">
        <f aca="false">SUM(O86:O90)</f>
        <v>2755.059</v>
      </c>
      <c r="Q90" s="33" t="n">
        <f aca="false">VAR!B85/1000</f>
        <v>0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0</v>
      </c>
      <c r="P91" s="30" t="n">
        <f aca="false">SUM(O87:O91)</f>
        <v>1548.124</v>
      </c>
      <c r="Q91" s="30" t="n">
        <f aca="false">VAR!B86/1000</f>
        <v>0</v>
      </c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1" activeCellId="0" sqref="A2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25</v>
      </c>
      <c r="C1" s="24"/>
    </row>
    <row r="2" customFormat="false" ht="10.5" hidden="false" customHeight="false" outlineLevel="0" collapsed="false">
      <c r="A2" s="23" t="str">
        <f aca="false">'GAS SUM'!A3</f>
        <v>As of November 26,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26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27</v>
      </c>
      <c r="R7" s="27" t="s">
        <v>28</v>
      </c>
      <c r="S7" s="27" t="s">
        <v>29</v>
      </c>
      <c r="T7" s="27" t="s">
        <v>30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4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4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4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4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4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4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4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4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4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4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4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4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4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4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4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4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5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6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6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6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6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6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6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6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6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6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6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6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6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6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6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6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6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6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6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6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6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6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6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6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6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4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6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4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6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4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6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4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6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4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6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4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6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4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6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4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6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4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6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4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6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4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6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4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6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4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6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4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6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4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6" t="n">
        <f aca="false">'5-DAY'!A119</f>
        <v>37222</v>
      </c>
      <c r="O88" s="33"/>
      <c r="P88" s="33"/>
      <c r="Q88" s="34"/>
      <c r="R88" s="33"/>
      <c r="S88" s="33"/>
      <c r="T88" s="33"/>
    </row>
    <row r="89" customFormat="false" ht="9" hidden="false" customHeight="false" outlineLevel="0" collapsed="false">
      <c r="N89" s="36" t="n">
        <f aca="false">'5-DAY'!A120</f>
        <v>37223</v>
      </c>
      <c r="O89" s="33"/>
      <c r="P89" s="33"/>
      <c r="Q89" s="34"/>
      <c r="R89" s="33"/>
      <c r="S89" s="33"/>
      <c r="T89" s="33"/>
    </row>
    <row r="90" customFormat="false" ht="9" hidden="false" customHeight="false" outlineLevel="0" collapsed="false">
      <c r="N90" s="36" t="n">
        <f aca="false">'5-DAY'!A121</f>
        <v>37224</v>
      </c>
      <c r="O90" s="33"/>
      <c r="P90" s="33"/>
      <c r="Q90" s="37"/>
      <c r="R90" s="33"/>
      <c r="S90" s="33"/>
      <c r="T90" s="33"/>
    </row>
    <row r="91" customFormat="false" ht="9" hidden="false" customHeight="false" outlineLevel="0" collapsed="false">
      <c r="N91" s="31" t="n">
        <f aca="false">'5-DAY'!A122</f>
        <v>37225</v>
      </c>
      <c r="O91" s="30"/>
      <c r="P91" s="30"/>
      <c r="Q91" s="35"/>
      <c r="R91" s="30"/>
      <c r="S91" s="30"/>
      <c r="T91" s="30"/>
    </row>
    <row r="92" customFormat="false" ht="9" hidden="false" customHeight="false" outlineLevel="0" collapsed="false">
      <c r="N92" s="36"/>
    </row>
    <row r="93" customFormat="false" ht="9" hidden="false" customHeight="false" outlineLevel="0" collapsed="false">
      <c r="N93" s="36"/>
    </row>
    <row r="94" customFormat="false" ht="9" hidden="false" customHeight="false" outlineLevel="0" collapsed="false">
      <c r="N94" s="36"/>
    </row>
    <row r="95" customFormat="false" ht="9" hidden="false" customHeight="false" outlineLevel="0" collapsed="false">
      <c r="N95" s="36"/>
    </row>
    <row r="96" customFormat="false" ht="9" hidden="false" customHeight="false" outlineLevel="0" collapsed="false">
      <c r="N96" s="36"/>
    </row>
    <row r="97" customFormat="false" ht="9" hidden="false" customHeight="false" outlineLevel="0" collapsed="false">
      <c r="N97" s="36"/>
    </row>
    <row r="98" customFormat="false" ht="9" hidden="false" customHeight="false" outlineLevel="0" collapsed="false">
      <c r="N98" s="36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</row>
    <row r="2" customFormat="false" ht="12" hidden="false" customHeight="true" outlineLevel="0" collapsed="false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</row>
    <row r="3" customFormat="false" ht="12" hidden="false" customHeight="true" outlineLevel="0" collapsed="false">
      <c r="A3" s="40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</row>
    <row r="4" customFormat="false" ht="12" hidden="false" customHeight="true" outlineLevel="0" collapsed="false">
      <c r="A4" s="40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</row>
    <row r="6" customFormat="false" ht="12" hidden="false" customHeight="true" outlineLevel="0" collapsed="false">
      <c r="A6" s="42" t="s">
        <v>35</v>
      </c>
      <c r="B6" s="41"/>
      <c r="C6" s="43" t="s">
        <v>36</v>
      </c>
      <c r="D6" s="43" t="s">
        <v>37</v>
      </c>
      <c r="E6" s="43" t="s">
        <v>38</v>
      </c>
      <c r="F6" s="43" t="s">
        <v>39</v>
      </c>
      <c r="G6" s="43" t="s">
        <v>40</v>
      </c>
      <c r="H6" s="43" t="s">
        <v>41</v>
      </c>
      <c r="I6" s="43" t="s">
        <v>42</v>
      </c>
      <c r="J6" s="43" t="s">
        <v>43</v>
      </c>
      <c r="K6" s="43" t="s">
        <v>44</v>
      </c>
      <c r="L6" s="43" t="s">
        <v>45</v>
      </c>
      <c r="M6" s="43" t="s">
        <v>46</v>
      </c>
      <c r="N6" s="43" t="s">
        <v>47</v>
      </c>
      <c r="O6" s="43" t="s">
        <v>48</v>
      </c>
      <c r="P6" s="43" t="s">
        <v>49</v>
      </c>
      <c r="Q6" s="43" t="s">
        <v>50</v>
      </c>
      <c r="R6" s="43" t="s">
        <v>51</v>
      </c>
      <c r="S6" s="43" t="s">
        <v>52</v>
      </c>
      <c r="T6" s="43" t="s">
        <v>53</v>
      </c>
      <c r="U6" s="43" t="s">
        <v>54</v>
      </c>
      <c r="V6" s="43" t="s">
        <v>55</v>
      </c>
      <c r="W6" s="43" t="s">
        <v>56</v>
      </c>
      <c r="X6" s="43" t="s">
        <v>57</v>
      </c>
      <c r="Y6" s="43" t="s">
        <v>58</v>
      </c>
      <c r="Z6" s="43" t="s">
        <v>59</v>
      </c>
      <c r="AA6" s="44" t="s">
        <v>35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</row>
    <row r="7" customFormat="false" ht="11.25" hidden="false" customHeight="true" outlineLevel="0" collapsed="false">
      <c r="A7" s="45" t="s">
        <v>60</v>
      </c>
      <c r="B7" s="41"/>
      <c r="C7" s="46" t="n">
        <f aca="false">SUM(($C$16+$C$28))</f>
        <v>-3536.0828</v>
      </c>
      <c r="D7" s="46" t="n">
        <f aca="false">SUM(($D$16+$D$28))</f>
        <v>-6404.2</v>
      </c>
      <c r="E7" s="46" t="n">
        <f aca="false">SUM(($E$16+$E$28))</f>
        <v>-851.1689</v>
      </c>
      <c r="F7" s="46" t="n">
        <f aca="false">SUM(($F$16+$F$28))</f>
        <v>531.3161</v>
      </c>
      <c r="G7" s="46" t="n">
        <f aca="false">SUM(($G$16+$G$28))</f>
        <v>-11088.4968</v>
      </c>
      <c r="H7" s="46" t="n">
        <f aca="false">SUM(($H$16+$H$28))</f>
        <v>7413.6538</v>
      </c>
      <c r="I7" s="46" t="n">
        <f aca="false">SUM(($I$16+$I$28))</f>
        <v>-1549.4118</v>
      </c>
      <c r="J7" s="46" t="n">
        <f aca="false">SUM(($J$16+$J$28))</f>
        <v>-15911.7452</v>
      </c>
      <c r="K7" s="46" t="n">
        <f aca="false">SUM(($K$16+$K$28))</f>
        <v>-18363.3581</v>
      </c>
      <c r="L7" s="46" t="n">
        <f aca="false">SUM(($L$16+$L$28))</f>
        <v>-13882.7452</v>
      </c>
      <c r="M7" s="46" t="n">
        <f aca="false">SUM(($M$16+$M$28))</f>
        <v>-10589.1968</v>
      </c>
      <c r="N7" s="46" t="n">
        <f aca="false">SUM(($N$16+$N$28))</f>
        <v>-6543.6269</v>
      </c>
      <c r="O7" s="46" t="n">
        <f aca="false">SUM(($O$16+$O$28))</f>
        <v>-6398.499</v>
      </c>
      <c r="P7" s="46" t="n">
        <f aca="false">SUM(($P$16+$P$28))</f>
        <v>-9011.4344</v>
      </c>
      <c r="Q7" s="46" t="n">
        <f aca="false">SUM(($Q$16+$Q$28))</f>
        <v>-5972.2317</v>
      </c>
      <c r="R7" s="46" t="n">
        <f aca="false">SUM(($R$16+$R$28))</f>
        <v>-2753.3377</v>
      </c>
      <c r="S7" s="46" t="n">
        <f aca="false">SUM(($S$16+$S$28))</f>
        <v>-4521.8301</v>
      </c>
      <c r="T7" s="46" t="n">
        <f aca="false">SUM(($T$16+$T$28))</f>
        <v>-6812.1527</v>
      </c>
      <c r="U7" s="46" t="n">
        <f aca="false">SUM(($U$16+$U$28))</f>
        <v>-6888.4635</v>
      </c>
      <c r="V7" s="46" t="n">
        <f aca="false">SUM(($V$16+$V$28))</f>
        <v>-17457.3785</v>
      </c>
      <c r="W7" s="46" t="n">
        <f aca="false">SUM(($W$16+$W$28))</f>
        <v>-20844.443</v>
      </c>
      <c r="X7" s="46" t="n">
        <f aca="false">SUM(($X$16+$X$28))</f>
        <v>-17755.1635</v>
      </c>
      <c r="Y7" s="46" t="n">
        <f aca="false">SUM(($Y$16+$Y$28))</f>
        <v>-13779.9269</v>
      </c>
      <c r="Z7" s="46" t="n">
        <f aca="false">SUM(($Z$16+$Z$28))</f>
        <v>-24633.3333</v>
      </c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</row>
    <row r="8" customFormat="false" ht="11.25" hidden="false" customHeight="true" outlineLevel="0" collapsed="false">
      <c r="A8" s="45" t="s">
        <v>61</v>
      </c>
      <c r="B8" s="41"/>
      <c r="C8" s="46" t="n">
        <f aca="false">SUM(($C$17+$C$29))</f>
        <v>-10064.5161</v>
      </c>
      <c r="D8" s="46" t="n">
        <f aca="false">SUM(($D$17+$D$29))</f>
        <v>3129.0645</v>
      </c>
      <c r="E8" s="46" t="n">
        <f aca="false">SUM(($E$17+$E$29))</f>
        <v>-642.857100000001</v>
      </c>
      <c r="F8" s="46" t="n">
        <f aca="false">SUM(($F$17+$F$29))</f>
        <v>-12516.129</v>
      </c>
      <c r="G8" s="46" t="n">
        <f aca="false">SUM(($G$17+$G$29))</f>
        <v>-12400</v>
      </c>
      <c r="H8" s="46" t="n">
        <f aca="false">SUM(($H$17+$H$29))</f>
        <v>-25741.9355</v>
      </c>
      <c r="I8" s="46" t="n">
        <f aca="false">SUM(($I$17+$I$29))</f>
        <v>-11233.3</v>
      </c>
      <c r="J8" s="46" t="n">
        <f aca="false">SUM(($J$17+$J$29))</f>
        <v>-41741.9355</v>
      </c>
      <c r="K8" s="46" t="n">
        <f aca="false">SUM(($K$17+$K$29))</f>
        <v>-42612.9032</v>
      </c>
      <c r="L8" s="46" t="n">
        <f aca="false">SUM(($L$17+$L$29))</f>
        <v>-29600</v>
      </c>
      <c r="M8" s="46" t="n">
        <f aca="false">SUM(($M$17+$M$29))</f>
        <v>-20612.9032</v>
      </c>
      <c r="N8" s="46" t="n">
        <f aca="false">SUM(($N$17+$N$29))</f>
        <v>-9699.9667</v>
      </c>
      <c r="O8" s="46" t="n">
        <f aca="false">SUM(($O$17+$O$29))</f>
        <v>-15193.5161</v>
      </c>
      <c r="P8" s="46" t="n">
        <f aca="false">SUM(($P$17+$P$29))</f>
        <v>-13580.6452</v>
      </c>
      <c r="Q8" s="46" t="n">
        <f aca="false">SUM(($Q$17+$Q$29))</f>
        <v>-12821.3929</v>
      </c>
      <c r="R8" s="46" t="n">
        <f aca="false">SUM(($R$17+$R$29))</f>
        <v>-3548.4194</v>
      </c>
      <c r="S8" s="46" t="n">
        <f aca="false">SUM(($S$17+$S$29))</f>
        <v>-27266.6667</v>
      </c>
      <c r="T8" s="46" t="n">
        <f aca="false">SUM(($T$17+$T$29))</f>
        <v>-17096.7419</v>
      </c>
      <c r="U8" s="46" t="n">
        <f aca="false">SUM(($U$17+$U$29))</f>
        <v>-18000</v>
      </c>
      <c r="V8" s="46" t="n">
        <f aca="false">SUM(($V$17+$V$29))</f>
        <v>-49548.4194</v>
      </c>
      <c r="W8" s="46" t="n">
        <f aca="false">SUM(($W$17+$W$29))</f>
        <v>-56967.7419</v>
      </c>
      <c r="X8" s="46" t="n">
        <f aca="false">SUM(($X$17+$X$29))</f>
        <v>-47100</v>
      </c>
      <c r="Y8" s="46" t="n">
        <f aca="false">SUM(($Y$17+$Y$29))</f>
        <v>-34967.7419</v>
      </c>
      <c r="Z8" s="46" t="n">
        <f aca="false">SUM(($Z$17+$Z$29))</f>
        <v>-35000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</row>
    <row r="9" customFormat="false" ht="11.25" hidden="false" customHeight="true" outlineLevel="0" collapsed="false">
      <c r="A9" s="45" t="s">
        <v>62</v>
      </c>
      <c r="B9" s="41"/>
      <c r="C9" s="46" t="n">
        <f aca="false">SUM(($C$18+$C$30))</f>
        <v>30000</v>
      </c>
      <c r="D9" s="46" t="n">
        <f aca="false">SUM(($D$18+$D$30))</f>
        <v>30000</v>
      </c>
      <c r="E9" s="46" t="n">
        <f aca="false">SUM(($E$18+$E$30))</f>
        <v>20000</v>
      </c>
      <c r="F9" s="46" t="n">
        <f aca="false">SUM(($F$18+$F$30))</f>
        <v>10000</v>
      </c>
      <c r="G9" s="46" t="n">
        <f aca="false">SUM(($G$18+$G$30))</f>
        <v>15000</v>
      </c>
      <c r="H9" s="46" t="n">
        <f aca="false">SUM(($H$18+$H$30))</f>
        <v>30000</v>
      </c>
      <c r="I9" s="46" t="n">
        <f aca="false">SUM(($I$18+$I$30))</f>
        <v>30000</v>
      </c>
      <c r="J9" s="46" t="n">
        <f aca="false">SUM(($J$18+$J$30))</f>
        <v>50000</v>
      </c>
      <c r="K9" s="46" t="n">
        <f aca="false">SUM(($K$18+$K$30))</f>
        <v>50000</v>
      </c>
      <c r="L9" s="46" t="n">
        <f aca="false">SUM(($L$18+$L$30))</f>
        <v>50000</v>
      </c>
      <c r="M9" s="46" t="n">
        <f aca="false">SUM(($M$18+$M$30))</f>
        <v>50000</v>
      </c>
      <c r="N9" s="46" t="n">
        <f aca="false">SUM(($N$18+$N$30))</f>
        <v>25000</v>
      </c>
      <c r="O9" s="46" t="n">
        <f aca="false">SUM(($O$18+$O$30))</f>
        <v>25000</v>
      </c>
      <c r="P9" s="46" t="n">
        <f aca="false">SUM(($P$18+$P$30))</f>
        <v>25000</v>
      </c>
      <c r="Q9" s="46" t="n">
        <f aca="false">SUM(($Q$18+$Q$30))</f>
        <v>25000</v>
      </c>
      <c r="R9" s="46" t="n">
        <f aca="false">SUM(($R$18+$R$30))</f>
        <v>25000</v>
      </c>
      <c r="S9" s="46" t="n">
        <f aca="false">SUM(($S$18+$S$30))</f>
        <v>5000</v>
      </c>
      <c r="T9" s="46" t="n">
        <f aca="false">SUM(($T$18+$T$30))</f>
        <v>5000</v>
      </c>
      <c r="U9" s="46" t="n">
        <f aca="false">SUM(($U$18+$U$30))</f>
        <v>5000</v>
      </c>
      <c r="V9" s="46" t="n">
        <f aca="false">SUM(($V$18+$V$30))</f>
        <v>5000</v>
      </c>
      <c r="W9" s="46" t="n">
        <f aca="false">SUM(($W$18+$W$30))</f>
        <v>5000</v>
      </c>
      <c r="X9" s="46" t="n">
        <f aca="false">SUM(($X$18+$X$30))</f>
        <v>5000</v>
      </c>
      <c r="Y9" s="46" t="n">
        <f aca="false">SUM(($Y$18+$Y$30))</f>
        <v>5000</v>
      </c>
      <c r="Z9" s="46" t="n">
        <f aca="false">SUM(($Z$18+$Z$30))</f>
        <v>0</v>
      </c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</row>
    <row r="10" customFormat="false" ht="11.25" hidden="false" customHeight="true" outlineLevel="0" collapsed="false">
      <c r="A10" s="45" t="s">
        <v>63</v>
      </c>
      <c r="B10" s="41"/>
      <c r="C10" s="46" t="n">
        <f aca="false">SUM(($C$19+$C$31))</f>
        <v>0</v>
      </c>
      <c r="D10" s="46" t="n">
        <f aca="false">SUM(($D$19+$D$31))</f>
        <v>0</v>
      </c>
      <c r="E10" s="46" t="n">
        <f aca="false">SUM(($E$19+$E$31))</f>
        <v>0</v>
      </c>
      <c r="F10" s="46" t="n">
        <f aca="false">SUM(($F$19+$F$31))</f>
        <v>0</v>
      </c>
      <c r="G10" s="46" t="n">
        <f aca="false">SUM(($G$19+$G$31))</f>
        <v>0</v>
      </c>
      <c r="H10" s="46" t="n">
        <f aca="false">SUM(($H$19+$H$31))</f>
        <v>0</v>
      </c>
      <c r="I10" s="46" t="n">
        <f aca="false">SUM(($I$19+$I$31))</f>
        <v>0</v>
      </c>
      <c r="J10" s="46" t="n">
        <f aca="false">SUM(($J$19+$J$31))</f>
        <v>0</v>
      </c>
      <c r="K10" s="46" t="n">
        <f aca="false">SUM(($K$19+$K$31))</f>
        <v>0</v>
      </c>
      <c r="L10" s="46" t="n">
        <f aca="false">SUM(($L$19+$L$31))</f>
        <v>0</v>
      </c>
      <c r="M10" s="46" t="n">
        <f aca="false">SUM(($M$19+$M$31))</f>
        <v>0</v>
      </c>
      <c r="N10" s="46" t="n">
        <f aca="false">SUM(($N$19+$N$31))</f>
        <v>0</v>
      </c>
      <c r="O10" s="46" t="n">
        <f aca="false">SUM(($O$19+$O$31))</f>
        <v>0</v>
      </c>
      <c r="P10" s="46" t="n">
        <f aca="false">SUM(($P$19+$P$31))</f>
        <v>0</v>
      </c>
      <c r="Q10" s="46" t="n">
        <f aca="false">SUM(($Q$19+$Q$31))</f>
        <v>0</v>
      </c>
      <c r="R10" s="46" t="n">
        <f aca="false">SUM(($R$19+$R$31))</f>
        <v>0</v>
      </c>
      <c r="S10" s="46" t="n">
        <f aca="false">SUM(($S$19+$S$31))</f>
        <v>0</v>
      </c>
      <c r="T10" s="46" t="n">
        <f aca="false">SUM(($T$19+$T$31))</f>
        <v>0</v>
      </c>
      <c r="U10" s="46" t="n">
        <f aca="false">SUM(($U$19+$U$31))</f>
        <v>0</v>
      </c>
      <c r="V10" s="46" t="n">
        <f aca="false">SUM(($V$19+$V$31))</f>
        <v>0</v>
      </c>
      <c r="W10" s="46" t="n">
        <f aca="false">SUM(($W$19+$W$31))</f>
        <v>0</v>
      </c>
      <c r="X10" s="46" t="n">
        <f aca="false">SUM(($X$19+$X$31))</f>
        <v>0</v>
      </c>
      <c r="Y10" s="46" t="n">
        <f aca="false">SUM(($Y$19+$Y$31))</f>
        <v>0</v>
      </c>
      <c r="Z10" s="46" t="n">
        <f aca="false">SUM(($Z$19+$Z$31))</f>
        <v>0</v>
      </c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1.25" hidden="false" customHeight="true" outlineLevel="0" collapsed="false">
      <c r="A11" s="47" t="s">
        <v>64</v>
      </c>
      <c r="B11" s="48"/>
      <c r="C11" s="49" t="n">
        <f aca="false">SUM($C$7:$C$10)</f>
        <v>16399.4011</v>
      </c>
      <c r="D11" s="49" t="n">
        <f aca="false">SUM($D$7:$D$10)</f>
        <v>26724.8645</v>
      </c>
      <c r="E11" s="49" t="n">
        <f aca="false">SUM($E$7:$E$10)</f>
        <v>18505.974</v>
      </c>
      <c r="F11" s="49" t="n">
        <f aca="false">SUM($F$7:$F$10)</f>
        <v>-1984.8129</v>
      </c>
      <c r="G11" s="49" t="n">
        <f aca="false">SUM($G$7:$G$10)</f>
        <v>-8488.4968</v>
      </c>
      <c r="H11" s="49" t="n">
        <f aca="false">SUM($H$7:$H$10)</f>
        <v>11671.7183</v>
      </c>
      <c r="I11" s="49" t="n">
        <f aca="false">SUM($I$7:$I$10)</f>
        <v>17217.2882</v>
      </c>
      <c r="J11" s="49" t="n">
        <f aca="false">SUM($J$7:$J$10)</f>
        <v>-7653.6807</v>
      </c>
      <c r="K11" s="49" t="n">
        <f aca="false">SUM($K$7:$K$10)</f>
        <v>-10976.2613</v>
      </c>
      <c r="L11" s="49" t="n">
        <f aca="false">SUM($L$7:$L$10)</f>
        <v>6517.2548</v>
      </c>
      <c r="M11" s="49" t="n">
        <f aca="false">SUM($M$7:$M$10)</f>
        <v>18797.9</v>
      </c>
      <c r="N11" s="49" t="n">
        <f aca="false">SUM($N$7:$N$10)</f>
        <v>8756.4064</v>
      </c>
      <c r="O11" s="49" t="n">
        <f aca="false">SUM($O$7:$O$10)</f>
        <v>3407.9849</v>
      </c>
      <c r="P11" s="49" t="n">
        <f aca="false">SUM($P$7:$P$10)</f>
        <v>2407.9204</v>
      </c>
      <c r="Q11" s="49" t="n">
        <f aca="false">SUM($Q$7:$Q$10)</f>
        <v>6206.3754</v>
      </c>
      <c r="R11" s="49" t="n">
        <f aca="false">SUM($R$7:$R$10)</f>
        <v>18698.2429</v>
      </c>
      <c r="S11" s="49" t="n">
        <f aca="false">SUM($S$7:$S$10)</f>
        <v>-26788.4968</v>
      </c>
      <c r="T11" s="49" t="n">
        <f aca="false">SUM($T$7:$T$10)</f>
        <v>-18908.8946</v>
      </c>
      <c r="U11" s="49" t="n">
        <f aca="false">SUM($U$7:$U$10)</f>
        <v>-19888.4635</v>
      </c>
      <c r="V11" s="49" t="n">
        <f aca="false">SUM($V$7:$V$10)</f>
        <v>-62005.7979</v>
      </c>
      <c r="W11" s="49" t="n">
        <f aca="false">SUM($W$7:$W$10)</f>
        <v>-72812.1849</v>
      </c>
      <c r="X11" s="49" t="n">
        <f aca="false">SUM($X$7:$X$10)</f>
        <v>-59855.1635</v>
      </c>
      <c r="Y11" s="49" t="n">
        <f aca="false">SUM($Y$7:$Y$10)</f>
        <v>-43747.6688</v>
      </c>
      <c r="Z11" s="50" t="n">
        <f aca="false">SUM($Z$7:$Z$10)</f>
        <v>-59633.3333</v>
      </c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</row>
    <row r="12" customFormat="false" ht="13.5" hidden="false" customHeight="true" outlineLevel="0" collapsed="false">
      <c r="A12" s="41"/>
      <c r="B12" s="4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</row>
    <row r="13" customFormat="false" ht="13.5" hidden="false" customHeight="true" outlineLevel="0" collapsed="false">
      <c r="A13" s="41"/>
      <c r="B13" s="4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</row>
    <row r="14" customFormat="false" ht="13.5" hidden="false" customHeight="true" outlineLevel="0" collapsed="false">
      <c r="A14" s="41"/>
      <c r="B14" s="4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</row>
    <row r="15" customFormat="false" ht="12" hidden="false" customHeight="true" outlineLevel="0" collapsed="false">
      <c r="A15" s="42" t="s">
        <v>65</v>
      </c>
      <c r="B15" s="4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customFormat="false" ht="11.25" hidden="false" customHeight="true" outlineLevel="0" collapsed="false">
      <c r="A16" s="45" t="s">
        <v>60</v>
      </c>
      <c r="B16" s="41"/>
      <c r="C16" s="46" t="n">
        <v>0</v>
      </c>
      <c r="D16" s="46" t="n">
        <v>0</v>
      </c>
      <c r="E16" s="46" t="n">
        <v>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</row>
    <row r="17" customFormat="false" ht="11.25" hidden="false" customHeight="true" outlineLevel="0" collapsed="false">
      <c r="A17" s="45" t="s">
        <v>61</v>
      </c>
      <c r="B17" s="41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</row>
    <row r="18" customFormat="false" ht="11.25" hidden="false" customHeight="true" outlineLevel="0" collapsed="false">
      <c r="A18" s="45" t="s">
        <v>62</v>
      </c>
      <c r="B18" s="41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</row>
    <row r="19" customFormat="false" ht="11.25" hidden="false" customHeight="true" outlineLevel="0" collapsed="false">
      <c r="A19" s="45" t="s">
        <v>63</v>
      </c>
      <c r="B19" s="41"/>
      <c r="C19" s="46" t="n">
        <v>0</v>
      </c>
      <c r="D19" s="46" t="n">
        <v>0</v>
      </c>
      <c r="E19" s="46" t="n">
        <v>0</v>
      </c>
      <c r="F19" s="46" t="n">
        <v>0</v>
      </c>
      <c r="G19" s="46" t="n">
        <v>0</v>
      </c>
      <c r="H19" s="46" t="n">
        <v>0</v>
      </c>
      <c r="I19" s="46" t="n">
        <v>0</v>
      </c>
      <c r="J19" s="46" t="n">
        <v>0</v>
      </c>
      <c r="K19" s="46" t="n">
        <v>0</v>
      </c>
      <c r="L19" s="46" t="n">
        <v>0</v>
      </c>
      <c r="M19" s="46" t="n">
        <v>0</v>
      </c>
      <c r="N19" s="46" t="n">
        <v>0</v>
      </c>
      <c r="O19" s="46" t="n">
        <v>0</v>
      </c>
      <c r="P19" s="46" t="n">
        <v>0</v>
      </c>
      <c r="Q19" s="46" t="n">
        <v>0</v>
      </c>
      <c r="R19" s="46" t="n">
        <v>0</v>
      </c>
      <c r="S19" s="46" t="n">
        <v>0</v>
      </c>
      <c r="T19" s="46" t="n">
        <v>0</v>
      </c>
      <c r="U19" s="46" t="n">
        <v>0</v>
      </c>
      <c r="V19" s="46" t="n">
        <v>0</v>
      </c>
      <c r="W19" s="46" t="n">
        <v>0</v>
      </c>
      <c r="X19" s="46" t="n">
        <v>0</v>
      </c>
      <c r="Y19" s="46" t="n">
        <v>0</v>
      </c>
      <c r="Z19" s="46" t="n">
        <v>0</v>
      </c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</row>
    <row r="20" customFormat="false" ht="11.25" hidden="false" customHeight="true" outlineLevel="0" collapsed="false">
      <c r="A20" s="47" t="s">
        <v>64</v>
      </c>
      <c r="B20" s="48"/>
      <c r="C20" s="49" t="n">
        <f aca="false">SUM($C$16:$C$19)</f>
        <v>0</v>
      </c>
      <c r="D20" s="49" t="n">
        <f aca="false">SUM($D$16:$D$19)</f>
        <v>0</v>
      </c>
      <c r="E20" s="49" t="n">
        <f aca="false">SUM($E$16:$E$19)</f>
        <v>0</v>
      </c>
      <c r="F20" s="49" t="n">
        <f aca="false">SUM($F$16:$F$19)</f>
        <v>0</v>
      </c>
      <c r="G20" s="49" t="n">
        <f aca="false">SUM($G$16:$G$19)</f>
        <v>0</v>
      </c>
      <c r="H20" s="49" t="n">
        <f aca="false">SUM($H$16:$H$19)</f>
        <v>0</v>
      </c>
      <c r="I20" s="49" t="n">
        <f aca="false">SUM($I$16:$I$19)</f>
        <v>0</v>
      </c>
      <c r="J20" s="49" t="n">
        <f aca="false">SUM($J$16:$J$19)</f>
        <v>0</v>
      </c>
      <c r="K20" s="49" t="n">
        <f aca="false">SUM($K$16:$K$19)</f>
        <v>0</v>
      </c>
      <c r="L20" s="49" t="n">
        <f aca="false">SUM($L$16:$L$19)</f>
        <v>0</v>
      </c>
      <c r="M20" s="49" t="n">
        <f aca="false">SUM($M$16:$M$19)</f>
        <v>0</v>
      </c>
      <c r="N20" s="49" t="n">
        <f aca="false">SUM($N$16:$N$19)</f>
        <v>0</v>
      </c>
      <c r="O20" s="49" t="n">
        <f aca="false">SUM($O$16:$O$19)</f>
        <v>0</v>
      </c>
      <c r="P20" s="49" t="n">
        <f aca="false">SUM($P$16:$P$19)</f>
        <v>0</v>
      </c>
      <c r="Q20" s="49" t="n">
        <f aca="false">SUM($Q$16:$Q$19)</f>
        <v>0</v>
      </c>
      <c r="R20" s="49" t="n">
        <f aca="false">SUM($R$16:$R$19)</f>
        <v>0</v>
      </c>
      <c r="S20" s="49" t="n">
        <f aca="false">SUM($S$16:$S$19)</f>
        <v>0</v>
      </c>
      <c r="T20" s="49" t="n">
        <f aca="false">SUM($T$16:$T$19)</f>
        <v>0</v>
      </c>
      <c r="U20" s="49" t="n">
        <f aca="false">SUM($U$16:$U$19)</f>
        <v>0</v>
      </c>
      <c r="V20" s="49" t="n">
        <f aca="false">SUM($V$16:$V$19)</f>
        <v>0</v>
      </c>
      <c r="W20" s="49" t="n">
        <f aca="false">SUM($W$16:$W$19)</f>
        <v>0</v>
      </c>
      <c r="X20" s="49" t="n">
        <f aca="false">SUM($X$16:$X$19)</f>
        <v>0</v>
      </c>
      <c r="Y20" s="49" t="n">
        <f aca="false">SUM($Y$16:$Y$19)</f>
        <v>0</v>
      </c>
      <c r="Z20" s="50" t="n">
        <f aca="false">SUM($Z$16:$Z$19)</f>
        <v>0</v>
      </c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customFormat="false" ht="13.5" hidden="false" customHeight="true" outlineLevel="0" collapsed="false">
      <c r="A21" s="41"/>
      <c r="B21" s="4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</row>
    <row r="22" customFormat="false" ht="11.25" hidden="false" customHeight="true" outlineLevel="0" collapsed="false">
      <c r="A22" s="45" t="s">
        <v>66</v>
      </c>
      <c r="B22" s="41"/>
      <c r="C22" s="46" t="n">
        <v>25000</v>
      </c>
      <c r="D22" s="46" t="n">
        <v>25000</v>
      </c>
      <c r="E22" s="46" t="n">
        <v>25000</v>
      </c>
      <c r="F22" s="46" t="n">
        <v>25000</v>
      </c>
      <c r="G22" s="46" t="n">
        <v>25000</v>
      </c>
      <c r="H22" s="46" t="n">
        <v>25000</v>
      </c>
      <c r="I22" s="46" t="n">
        <v>25000</v>
      </c>
      <c r="J22" s="46" t="n">
        <v>25000</v>
      </c>
      <c r="K22" s="46" t="n">
        <v>25000</v>
      </c>
      <c r="L22" s="46" t="n">
        <v>25000</v>
      </c>
      <c r="M22" s="46" t="n">
        <v>25000</v>
      </c>
      <c r="N22" s="46" t="n">
        <v>25000</v>
      </c>
      <c r="O22" s="46" t="n">
        <v>25000</v>
      </c>
      <c r="P22" s="46" t="n">
        <v>25000</v>
      </c>
      <c r="Q22" s="46" t="n">
        <v>25000</v>
      </c>
      <c r="R22" s="46" t="n">
        <v>25000</v>
      </c>
      <c r="S22" s="46" t="n">
        <v>25000</v>
      </c>
      <c r="T22" s="46" t="n">
        <v>25000</v>
      </c>
      <c r="U22" s="46" t="n">
        <v>25000</v>
      </c>
      <c r="V22" s="46" t="n">
        <v>25000</v>
      </c>
      <c r="W22" s="46" t="n">
        <v>25000</v>
      </c>
      <c r="X22" s="46" t="n">
        <v>25000</v>
      </c>
      <c r="Y22" s="46" t="n">
        <v>25000</v>
      </c>
      <c r="Z22" s="46" t="n">
        <v>25000</v>
      </c>
      <c r="AA22" s="45" t="n">
        <f aca="false">SUM($C$22:$Z$22)</f>
        <v>600000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</row>
    <row r="23" customFormat="false" ht="11.25" hidden="false" customHeight="true" outlineLevel="0" collapsed="false">
      <c r="A23" s="47" t="s">
        <v>67</v>
      </c>
      <c r="B23" s="48"/>
      <c r="C23" s="49" t="n">
        <v>0</v>
      </c>
      <c r="D23" s="49" t="n">
        <v>0</v>
      </c>
      <c r="E23" s="49" t="n">
        <v>0</v>
      </c>
      <c r="F23" s="49" t="n">
        <v>0</v>
      </c>
      <c r="G23" s="49" t="n">
        <v>0</v>
      </c>
      <c r="H23" s="49" t="n">
        <v>0</v>
      </c>
      <c r="I23" s="49" t="n">
        <v>0</v>
      </c>
      <c r="J23" s="49" t="n">
        <v>0</v>
      </c>
      <c r="K23" s="49" t="n">
        <v>0</v>
      </c>
      <c r="L23" s="49" t="n">
        <v>0</v>
      </c>
      <c r="M23" s="49" t="n">
        <v>0</v>
      </c>
      <c r="N23" s="49" t="n">
        <v>0</v>
      </c>
      <c r="O23" s="49" t="n">
        <v>0</v>
      </c>
      <c r="P23" s="49" t="n">
        <v>0</v>
      </c>
      <c r="Q23" s="49" t="n">
        <v>0</v>
      </c>
      <c r="R23" s="49" t="n">
        <v>0</v>
      </c>
      <c r="S23" s="49" t="n">
        <v>0</v>
      </c>
      <c r="T23" s="49" t="n">
        <v>0</v>
      </c>
      <c r="U23" s="49" t="n">
        <v>0</v>
      </c>
      <c r="V23" s="49" t="n">
        <v>0</v>
      </c>
      <c r="W23" s="49" t="n">
        <v>0</v>
      </c>
      <c r="X23" s="49" t="n">
        <v>0</v>
      </c>
      <c r="Y23" s="49" t="n">
        <v>0</v>
      </c>
      <c r="Z23" s="49" t="n">
        <v>0</v>
      </c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</row>
    <row r="24" customFormat="false" ht="13.5" hidden="false" customHeight="true" outlineLevel="0" collapsed="false">
      <c r="A24" s="41"/>
      <c r="B24" s="4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</row>
    <row r="25" customFormat="false" ht="13.5" hidden="false" customHeight="true" outlineLevel="0" collapsed="false">
      <c r="A25" s="41"/>
      <c r="B25" s="4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</row>
    <row r="26" customFormat="false" ht="13.5" hidden="false" customHeight="true" outlineLevel="0" collapsed="false">
      <c r="A26" s="41"/>
      <c r="B26" s="4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</row>
    <row r="27" customFormat="false" ht="12" hidden="false" customHeight="true" outlineLevel="0" collapsed="false">
      <c r="A27" s="42" t="s">
        <v>68</v>
      </c>
      <c r="B27" s="4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11.25" hidden="false" customHeight="true" outlineLevel="0" collapsed="false">
      <c r="A28" s="45" t="s">
        <v>60</v>
      </c>
      <c r="B28" s="41"/>
      <c r="C28" s="46" t="n">
        <v>-3536.0828</v>
      </c>
      <c r="D28" s="46" t="n">
        <v>-6404.2</v>
      </c>
      <c r="E28" s="46" t="n">
        <v>-851.1689</v>
      </c>
      <c r="F28" s="46" t="n">
        <v>531.3161</v>
      </c>
      <c r="G28" s="46" t="n">
        <v>-11088.4968</v>
      </c>
      <c r="H28" s="46" t="n">
        <v>7413.6538</v>
      </c>
      <c r="I28" s="46" t="n">
        <v>-1549.4118</v>
      </c>
      <c r="J28" s="46" t="n">
        <v>-15911.7452</v>
      </c>
      <c r="K28" s="46" t="n">
        <v>-18363.3581</v>
      </c>
      <c r="L28" s="46" t="n">
        <v>-13882.7452</v>
      </c>
      <c r="M28" s="46" t="n">
        <v>-10589.1968</v>
      </c>
      <c r="N28" s="46" t="n">
        <v>-6543.6269</v>
      </c>
      <c r="O28" s="46" t="n">
        <v>-6398.499</v>
      </c>
      <c r="P28" s="46" t="n">
        <v>-9011.4344</v>
      </c>
      <c r="Q28" s="46" t="n">
        <v>-5972.2317</v>
      </c>
      <c r="R28" s="46" t="n">
        <v>-2753.3377</v>
      </c>
      <c r="S28" s="46" t="n">
        <v>-4521.8301</v>
      </c>
      <c r="T28" s="46" t="n">
        <v>-6812.1527</v>
      </c>
      <c r="U28" s="46" t="n">
        <v>-6888.4635</v>
      </c>
      <c r="V28" s="46" t="n">
        <v>-17457.3785</v>
      </c>
      <c r="W28" s="46" t="n">
        <v>-20844.443</v>
      </c>
      <c r="X28" s="46" t="n">
        <v>-17755.1635</v>
      </c>
      <c r="Y28" s="46" t="n">
        <v>-13779.9269</v>
      </c>
      <c r="Z28" s="46" t="n">
        <v>-24633.3333</v>
      </c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</row>
    <row r="29" customFormat="false" ht="11.25" hidden="false" customHeight="true" outlineLevel="0" collapsed="false">
      <c r="A29" s="45" t="s">
        <v>61</v>
      </c>
      <c r="B29" s="41"/>
      <c r="C29" s="46" t="n">
        <f aca="false">14935.4839-25000</f>
        <v>-10064.5161</v>
      </c>
      <c r="D29" s="46" t="n">
        <f aca="false">28129.0645-25000</f>
        <v>3129.0645</v>
      </c>
      <c r="E29" s="46" t="n">
        <f aca="false">24357.1429-25000</f>
        <v>-642.857100000001</v>
      </c>
      <c r="F29" s="46" t="n">
        <f aca="false">12483.871-25000</f>
        <v>-12516.129</v>
      </c>
      <c r="G29" s="46" t="n">
        <v>-12400</v>
      </c>
      <c r="H29" s="46" t="n">
        <v>-25741.9355</v>
      </c>
      <c r="I29" s="46" t="n">
        <v>-11233.3</v>
      </c>
      <c r="J29" s="46" t="n">
        <v>-41741.9355</v>
      </c>
      <c r="K29" s="46" t="n">
        <v>-42612.9032</v>
      </c>
      <c r="L29" s="46" t="n">
        <v>-29600</v>
      </c>
      <c r="M29" s="46" t="n">
        <v>-20612.9032</v>
      </c>
      <c r="N29" s="46" t="n">
        <v>-9699.9667</v>
      </c>
      <c r="O29" s="46" t="n">
        <v>-15193.5161</v>
      </c>
      <c r="P29" s="46" t="n">
        <v>-13580.6452</v>
      </c>
      <c r="Q29" s="46" t="n">
        <v>-12821.3929</v>
      </c>
      <c r="R29" s="46" t="n">
        <v>-3548.4194</v>
      </c>
      <c r="S29" s="46" t="n">
        <v>-27266.6667</v>
      </c>
      <c r="T29" s="46" t="n">
        <v>-17096.7419</v>
      </c>
      <c r="U29" s="46" t="n">
        <v>-18000</v>
      </c>
      <c r="V29" s="46" t="n">
        <v>-49548.4194</v>
      </c>
      <c r="W29" s="46" t="n">
        <v>-56967.7419</v>
      </c>
      <c r="X29" s="46" t="n">
        <v>-47100</v>
      </c>
      <c r="Y29" s="46" t="n">
        <v>-34967.7419</v>
      </c>
      <c r="Z29" s="46" t="n">
        <v>-35000</v>
      </c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</row>
    <row r="30" customFormat="false" ht="11.25" hidden="false" customHeight="true" outlineLevel="0" collapsed="false">
      <c r="A30" s="45" t="s">
        <v>62</v>
      </c>
      <c r="B30" s="41"/>
      <c r="C30" s="46" t="n">
        <v>30000</v>
      </c>
      <c r="D30" s="46" t="n">
        <v>30000</v>
      </c>
      <c r="E30" s="46" t="n">
        <v>20000</v>
      </c>
      <c r="F30" s="46" t="n">
        <v>10000</v>
      </c>
      <c r="G30" s="46" t="n">
        <v>15000</v>
      </c>
      <c r="H30" s="46" t="n">
        <v>30000</v>
      </c>
      <c r="I30" s="46" t="n">
        <v>30000</v>
      </c>
      <c r="J30" s="46" t="n">
        <v>50000</v>
      </c>
      <c r="K30" s="46" t="n">
        <v>50000</v>
      </c>
      <c r="L30" s="46" t="n">
        <v>50000</v>
      </c>
      <c r="M30" s="46" t="n">
        <v>50000</v>
      </c>
      <c r="N30" s="46" t="n">
        <v>25000</v>
      </c>
      <c r="O30" s="46" t="n">
        <v>25000</v>
      </c>
      <c r="P30" s="46" t="n">
        <v>25000</v>
      </c>
      <c r="Q30" s="46" t="n">
        <v>25000</v>
      </c>
      <c r="R30" s="46" t="n">
        <v>25000</v>
      </c>
      <c r="S30" s="46" t="n">
        <v>5000</v>
      </c>
      <c r="T30" s="46" t="n">
        <v>5000</v>
      </c>
      <c r="U30" s="46" t="n">
        <v>5000</v>
      </c>
      <c r="V30" s="46" t="n">
        <v>5000</v>
      </c>
      <c r="W30" s="46" t="n">
        <v>5000</v>
      </c>
      <c r="X30" s="46" t="n">
        <v>5000</v>
      </c>
      <c r="Y30" s="46" t="n">
        <v>5000</v>
      </c>
      <c r="Z30" s="46" t="n">
        <v>0</v>
      </c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</row>
    <row r="31" customFormat="false" ht="11.25" hidden="false" customHeight="true" outlineLevel="0" collapsed="false">
      <c r="A31" s="45" t="s">
        <v>63</v>
      </c>
      <c r="B31" s="41"/>
      <c r="C31" s="46" t="n">
        <v>0</v>
      </c>
      <c r="D31" s="46" t="n">
        <v>0</v>
      </c>
      <c r="E31" s="46" t="n">
        <v>0</v>
      </c>
      <c r="F31" s="46" t="n">
        <v>0</v>
      </c>
      <c r="G31" s="46" t="n">
        <v>0</v>
      </c>
      <c r="H31" s="46" t="n">
        <v>0</v>
      </c>
      <c r="I31" s="46" t="n">
        <v>0</v>
      </c>
      <c r="J31" s="46" t="n">
        <v>0</v>
      </c>
      <c r="K31" s="46" t="n">
        <v>0</v>
      </c>
      <c r="L31" s="46" t="n">
        <v>0</v>
      </c>
      <c r="M31" s="46" t="n">
        <v>0</v>
      </c>
      <c r="N31" s="46" t="n">
        <v>0</v>
      </c>
      <c r="O31" s="46" t="n">
        <v>0</v>
      </c>
      <c r="P31" s="46" t="n">
        <v>0</v>
      </c>
      <c r="Q31" s="46" t="n">
        <v>0</v>
      </c>
      <c r="R31" s="46" t="n">
        <v>0</v>
      </c>
      <c r="S31" s="46" t="n">
        <v>0</v>
      </c>
      <c r="T31" s="46" t="n">
        <v>0</v>
      </c>
      <c r="U31" s="46" t="n">
        <v>0</v>
      </c>
      <c r="V31" s="46" t="n">
        <v>0</v>
      </c>
      <c r="W31" s="46" t="n">
        <v>0</v>
      </c>
      <c r="X31" s="46" t="n">
        <v>0</v>
      </c>
      <c r="Y31" s="46" t="n">
        <v>0</v>
      </c>
      <c r="Z31" s="46" t="n">
        <v>0</v>
      </c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1.25" hidden="false" customHeight="true" outlineLevel="0" collapsed="false">
      <c r="A32" s="47" t="s">
        <v>64</v>
      </c>
      <c r="B32" s="48"/>
      <c r="C32" s="49" t="n">
        <f aca="false">SUM($C$28:$C$31)</f>
        <v>16399.4011</v>
      </c>
      <c r="D32" s="49" t="n">
        <f aca="false">SUM($D$28:$D$31)</f>
        <v>26724.8645</v>
      </c>
      <c r="E32" s="49" t="n">
        <f aca="false">SUM($E$28:$E$31)</f>
        <v>18505.974</v>
      </c>
      <c r="F32" s="49" t="n">
        <f aca="false">SUM($F$28:$F$31)</f>
        <v>-1984.8129</v>
      </c>
      <c r="G32" s="49" t="n">
        <f aca="false">SUM($G$28:$G$31)</f>
        <v>-8488.4968</v>
      </c>
      <c r="H32" s="49" t="n">
        <f aca="false">SUM($H$28:$H$31)</f>
        <v>11671.7183</v>
      </c>
      <c r="I32" s="49" t="n">
        <f aca="false">SUM($I$28:$I$31)</f>
        <v>17217.2882</v>
      </c>
      <c r="J32" s="49" t="n">
        <f aca="false">SUM($J$28:$J$31)</f>
        <v>-7653.6807</v>
      </c>
      <c r="K32" s="49" t="n">
        <f aca="false">SUM($K$28:$K$31)</f>
        <v>-10976.2613</v>
      </c>
      <c r="L32" s="49" t="n">
        <f aca="false">SUM($L$28:$L$31)</f>
        <v>6517.2548</v>
      </c>
      <c r="M32" s="49" t="n">
        <f aca="false">SUM($M$28:$M$31)</f>
        <v>18797.9</v>
      </c>
      <c r="N32" s="49" t="n">
        <f aca="false">SUM($N$28:$N$31)</f>
        <v>8756.4064</v>
      </c>
      <c r="O32" s="49" t="n">
        <f aca="false">SUM($O$28:$O$31)</f>
        <v>3407.9849</v>
      </c>
      <c r="P32" s="49" t="n">
        <f aca="false">SUM($P$28:$P$31)</f>
        <v>2407.9204</v>
      </c>
      <c r="Q32" s="49" t="n">
        <f aca="false">SUM($Q$28:$Q$31)</f>
        <v>6206.3754</v>
      </c>
      <c r="R32" s="49" t="n">
        <f aca="false">SUM($R$28:$R$31)</f>
        <v>18698.2429</v>
      </c>
      <c r="S32" s="49" t="n">
        <f aca="false">SUM($S$28:$S$31)</f>
        <v>-26788.4968</v>
      </c>
      <c r="T32" s="49" t="n">
        <f aca="false">SUM($T$28:$T$31)</f>
        <v>-18908.8946</v>
      </c>
      <c r="U32" s="49" t="n">
        <f aca="false">SUM($U$28:$U$31)</f>
        <v>-19888.4635</v>
      </c>
      <c r="V32" s="49" t="n">
        <f aca="false">SUM($V$28:$V$31)</f>
        <v>-62005.7979</v>
      </c>
      <c r="W32" s="49" t="n">
        <f aca="false">SUM($W$28:$W$31)</f>
        <v>-72812.1849</v>
      </c>
      <c r="X32" s="49" t="n">
        <f aca="false">SUM($X$28:$X$31)</f>
        <v>-59855.1635</v>
      </c>
      <c r="Y32" s="49" t="n">
        <f aca="false">SUM($Y$28:$Y$31)</f>
        <v>-43747.6688</v>
      </c>
      <c r="Z32" s="50" t="n">
        <f aca="false">SUM($Z$28:$Z$31)</f>
        <v>-59633.3333</v>
      </c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3.5" hidden="false" customHeight="true" outlineLevel="0" collapsed="false">
      <c r="A33" s="41"/>
      <c r="B33" s="4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1.25" hidden="false" customHeight="true" outlineLevel="0" collapsed="false">
      <c r="A34" s="45" t="s">
        <v>69</v>
      </c>
      <c r="B34" s="41"/>
      <c r="C34" s="46" t="n">
        <v>20000</v>
      </c>
      <c r="D34" s="46" t="n">
        <v>20000</v>
      </c>
      <c r="E34" s="46" t="n">
        <v>20000</v>
      </c>
      <c r="F34" s="46" t="n">
        <v>20000</v>
      </c>
      <c r="G34" s="46" t="n">
        <v>20000</v>
      </c>
      <c r="H34" s="46" t="n">
        <v>20000</v>
      </c>
      <c r="I34" s="46" t="n">
        <v>20000</v>
      </c>
      <c r="J34" s="46" t="n">
        <v>20000</v>
      </c>
      <c r="K34" s="46" t="n">
        <v>20000</v>
      </c>
      <c r="L34" s="46" t="n">
        <v>20000</v>
      </c>
      <c r="M34" s="46" t="n">
        <v>20000</v>
      </c>
      <c r="N34" s="46" t="n">
        <v>20000</v>
      </c>
      <c r="O34" s="46" t="n">
        <v>40000</v>
      </c>
      <c r="P34" s="46" t="n">
        <v>40000</v>
      </c>
      <c r="Q34" s="46" t="n">
        <v>40000</v>
      </c>
      <c r="R34" s="46" t="n">
        <v>40000</v>
      </c>
      <c r="S34" s="46" t="n">
        <v>40000</v>
      </c>
      <c r="T34" s="46" t="n">
        <v>40000</v>
      </c>
      <c r="U34" s="46" t="n">
        <v>40000</v>
      </c>
      <c r="V34" s="46" t="n">
        <v>40000</v>
      </c>
      <c r="W34" s="46" t="n">
        <v>40000</v>
      </c>
      <c r="X34" s="46" t="n">
        <v>40000</v>
      </c>
      <c r="Y34" s="46" t="n">
        <v>40000</v>
      </c>
      <c r="Z34" s="46" t="n">
        <v>40000</v>
      </c>
      <c r="AA34" s="45" t="n">
        <f aca="false">SUM($C$34:$Z$34)</f>
        <v>720000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1.25" hidden="false" customHeight="true" outlineLevel="0" collapsed="false">
      <c r="A35" s="47" t="s">
        <v>67</v>
      </c>
      <c r="B35" s="48"/>
      <c r="C35" s="49" t="n">
        <f aca="false">IF((ABS($C$32)&gt;$C$34),((ABS($C$32)-$C$34)*(ABS($C$32)/$C$32)),0)</f>
        <v>0</v>
      </c>
      <c r="D35" s="49" t="n">
        <f aca="false">IF((ABS($D$32)&gt;$D$34),((ABS($D$32)-$D$34)*(ABS($D$32)/$D$32)),0)</f>
        <v>6724.8645</v>
      </c>
      <c r="E35" s="49" t="n">
        <f aca="false">IF((ABS($E$32)&gt;$E$34),((ABS($E$32)-$E$34)*(ABS($E$32)/$E$32)),0)</f>
        <v>0</v>
      </c>
      <c r="F35" s="49" t="n">
        <f aca="false">IF((ABS($F$32)&gt;$F$34),((ABS($F$32)-$F$34)*(ABS($F$32)/$F$32)),0)</f>
        <v>0</v>
      </c>
      <c r="G35" s="49" t="n">
        <f aca="false">IF((ABS($G$32)&gt;$G$34),((ABS($G$32)-$G$34)*(ABS($G$32)/$G$32)),0)</f>
        <v>0</v>
      </c>
      <c r="H35" s="49" t="n">
        <f aca="false">IF((ABS($H$32)&gt;$H$34),((ABS($H$32)-$H$34)*(ABS($H$32)/$H$32)),0)</f>
        <v>0</v>
      </c>
      <c r="I35" s="49" t="n">
        <f aca="false">IF((ABS($I$32)&gt;$I$34),((ABS($I$32)-$I$34)*(ABS($I$32)/$I$32)),0)</f>
        <v>0</v>
      </c>
      <c r="J35" s="49" t="n">
        <f aca="false">IF((ABS($J$32)&gt;$J$34),((ABS($J$32)-$J$34)*(ABS($J$32)/$J$32)),0)</f>
        <v>0</v>
      </c>
      <c r="K35" s="49" t="n">
        <f aca="false">IF((ABS($K$32)&gt;$K$34),((ABS($K$32)-$K$34)*(ABS($K$32)/$K$32)),0)</f>
        <v>0</v>
      </c>
      <c r="L35" s="49" t="n">
        <f aca="false">IF((ABS($L$32)&gt;$L$34),((ABS($L$32)-$L$34)*(ABS($L$32)/$L$32)),0)</f>
        <v>0</v>
      </c>
      <c r="M35" s="49" t="n">
        <f aca="false">IF((ABS($M$32)&gt;$M$34),((ABS($M$32)-$M$34)*(ABS($M$32)/$M$32)),0)</f>
        <v>0</v>
      </c>
      <c r="N35" s="49" t="n">
        <f aca="false">IF((ABS($N$32)&gt;$N$34),((ABS($N$32)-$N$34)*(ABS($N$32)/$N$32)),0)</f>
        <v>0</v>
      </c>
      <c r="O35" s="49" t="n">
        <f aca="false">IF((ABS($O$32)&gt;$O$34),((ABS($O$32)-$O$34)*(ABS($O$32)/$O$32)),0)</f>
        <v>0</v>
      </c>
      <c r="P35" s="49" t="n">
        <f aca="false">IF((ABS($P$32)&gt;$P$34),((ABS($P$32)-$P$34)*(ABS($P$32)/$P$32)),0)</f>
        <v>0</v>
      </c>
      <c r="Q35" s="49" t="n">
        <f aca="false">IF((ABS($Q$32)&gt;$Q$34),((ABS($Q$32)-$Q$34)*(ABS($Q$32)/$Q$32)),0)</f>
        <v>0</v>
      </c>
      <c r="R35" s="49" t="n">
        <f aca="false">IF((ABS($R$32)&gt;$R$34),((ABS($R$32)-$R$34)*(ABS($R$32)/$R$32)),0)</f>
        <v>0</v>
      </c>
      <c r="S35" s="49" t="n">
        <f aca="false">IF((ABS($S$32)&gt;$S$34),((ABS($S$32)-$S$34)*(ABS($S$32)/$S$32)),0)</f>
        <v>0</v>
      </c>
      <c r="T35" s="49" t="n">
        <f aca="false">IF((ABS($T$32)&gt;$T$34),((ABS($T$32)-$T$34)*(ABS($T$32)/$T$32)),0)</f>
        <v>0</v>
      </c>
      <c r="U35" s="49" t="n">
        <f aca="false">IF((ABS($U$32)&gt;$U$34),((ABS($U$32)-$U$34)*(ABS($U$32)/$U$32)),0)</f>
        <v>0</v>
      </c>
      <c r="V35" s="49" t="n">
        <f aca="false">IF((ABS($V$32)&gt;$V$34),((ABS($V$32)-$V$34)*(ABS($V$32)/$V$32)),0)</f>
        <v>-22005.7979</v>
      </c>
      <c r="W35" s="49" t="n">
        <f aca="false">IF((ABS($W$32)&gt;$W$34),((ABS($W$32)-$W$34)*(ABS($W$32)/$W$32)),0)</f>
        <v>-32812.1849</v>
      </c>
      <c r="X35" s="49" t="n">
        <f aca="false">IF((ABS($X$32)&gt;$X$34),((ABS($X$32)-$X$34)*(ABS($X$32)/$X$32)),0)</f>
        <v>-19855.1635</v>
      </c>
      <c r="Y35" s="49" t="n">
        <f aca="false">IF((ABS($Y$32)&gt;$Y$34),((ABS($Y$32)-$Y$34)*(ABS($Y$32)/$Y$32)),0)</f>
        <v>-3747.6688</v>
      </c>
      <c r="Z35" s="50" t="n">
        <f aca="false">IF((ABS($Z$32)&gt;$Z$34),((ABS($Z$32)-$Z$34)*(ABS($Z$32)/$Z$32)),0)</f>
        <v>-19633.3333</v>
      </c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3.5" hidden="false" customHeight="true" outlineLevel="0" collapsed="false">
      <c r="U36" s="39" t="s">
        <v>70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52" t="s">
        <v>71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1.25" hidden="false" customHeight="true" outlineLevel="0" collapsed="false">
      <c r="A40" s="55" t="s">
        <v>60</v>
      </c>
      <c r="B40" s="53"/>
      <c r="C40" s="56" t="n">
        <v>0</v>
      </c>
      <c r="D40" s="56" t="n">
        <v>0</v>
      </c>
      <c r="E40" s="56" t="n">
        <v>0</v>
      </c>
      <c r="F40" s="56" t="n">
        <v>0</v>
      </c>
      <c r="G40" s="56" t="n">
        <v>0</v>
      </c>
      <c r="H40" s="56" t="n">
        <v>0</v>
      </c>
      <c r="I40" s="56" t="n">
        <v>0</v>
      </c>
      <c r="J40" s="56" t="n">
        <v>0</v>
      </c>
      <c r="K40" s="56" t="n">
        <v>0</v>
      </c>
      <c r="L40" s="56" t="n">
        <v>0</v>
      </c>
      <c r="M40" s="56" t="n">
        <v>0</v>
      </c>
      <c r="N40" s="56" t="n">
        <v>0</v>
      </c>
      <c r="O40" s="56" t="n">
        <v>0</v>
      </c>
      <c r="P40" s="56" t="n">
        <v>0</v>
      </c>
      <c r="Q40" s="56" t="n">
        <v>0</v>
      </c>
      <c r="R40" s="56" t="n">
        <v>0</v>
      </c>
      <c r="S40" s="56" t="n">
        <v>0</v>
      </c>
      <c r="T40" s="56" t="n">
        <v>0</v>
      </c>
      <c r="U40" s="56" t="n">
        <v>0</v>
      </c>
      <c r="V40" s="56" t="n">
        <v>0</v>
      </c>
      <c r="W40" s="56" t="n">
        <v>0</v>
      </c>
      <c r="X40" s="56" t="n">
        <v>0</v>
      </c>
      <c r="Y40" s="56" t="n">
        <v>0</v>
      </c>
      <c r="Z40" s="56" t="n">
        <v>0</v>
      </c>
      <c r="AA40" s="53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1.25" hidden="false" customHeight="true" outlineLevel="0" collapsed="false">
      <c r="A41" s="55" t="s">
        <v>61</v>
      </c>
      <c r="B41" s="53"/>
      <c r="C41" s="56" t="n">
        <v>25000</v>
      </c>
      <c r="D41" s="56" t="n">
        <v>25000</v>
      </c>
      <c r="E41" s="56" t="n">
        <v>25000</v>
      </c>
      <c r="F41" s="56" t="n">
        <v>25000</v>
      </c>
      <c r="G41" s="56" t="n">
        <v>0</v>
      </c>
      <c r="H41" s="56" t="n">
        <v>0</v>
      </c>
      <c r="I41" s="56" t="n">
        <v>0</v>
      </c>
      <c r="J41" s="56" t="n">
        <v>0</v>
      </c>
      <c r="K41" s="56" t="n">
        <v>0</v>
      </c>
      <c r="L41" s="56" t="n">
        <v>0</v>
      </c>
      <c r="M41" s="56" t="n">
        <v>0</v>
      </c>
      <c r="N41" s="56" t="n">
        <v>0</v>
      </c>
      <c r="O41" s="56" t="n">
        <v>0</v>
      </c>
      <c r="P41" s="56" t="n">
        <v>0</v>
      </c>
      <c r="Q41" s="56" t="n">
        <v>0</v>
      </c>
      <c r="R41" s="56" t="n">
        <v>0</v>
      </c>
      <c r="S41" s="56" t="n">
        <v>0</v>
      </c>
      <c r="T41" s="56" t="n">
        <v>0</v>
      </c>
      <c r="U41" s="56" t="n">
        <v>0</v>
      </c>
      <c r="V41" s="56" t="n">
        <v>0</v>
      </c>
      <c r="W41" s="56" t="n">
        <v>0</v>
      </c>
      <c r="X41" s="56" t="n">
        <v>0</v>
      </c>
      <c r="Y41" s="56" t="n">
        <v>0</v>
      </c>
      <c r="Z41" s="56" t="n">
        <v>0</v>
      </c>
      <c r="AA41" s="53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1.25" hidden="false" customHeight="true" outlineLevel="0" collapsed="false">
      <c r="A42" s="55" t="s">
        <v>62</v>
      </c>
      <c r="B42" s="53"/>
      <c r="C42" s="56" t="n">
        <v>0</v>
      </c>
      <c r="D42" s="56" t="n">
        <v>0</v>
      </c>
      <c r="E42" s="56" t="n">
        <v>0</v>
      </c>
      <c r="F42" s="56" t="n">
        <v>0</v>
      </c>
      <c r="G42" s="56" t="n">
        <v>0</v>
      </c>
      <c r="H42" s="56" t="n">
        <v>0</v>
      </c>
      <c r="I42" s="56" t="n">
        <v>0</v>
      </c>
      <c r="J42" s="56" t="n">
        <v>0</v>
      </c>
      <c r="K42" s="56" t="n">
        <v>0</v>
      </c>
      <c r="L42" s="56" t="n">
        <v>0</v>
      </c>
      <c r="M42" s="56" t="n">
        <v>0</v>
      </c>
      <c r="N42" s="56" t="n">
        <v>0</v>
      </c>
      <c r="O42" s="56" t="n">
        <v>0</v>
      </c>
      <c r="P42" s="56" t="n">
        <v>0</v>
      </c>
      <c r="Q42" s="56" t="n">
        <v>0</v>
      </c>
      <c r="R42" s="56" t="n">
        <v>0</v>
      </c>
      <c r="S42" s="56" t="n">
        <v>0</v>
      </c>
      <c r="T42" s="56" t="n">
        <v>0</v>
      </c>
      <c r="U42" s="56" t="n">
        <v>0</v>
      </c>
      <c r="V42" s="56" t="n">
        <v>0</v>
      </c>
      <c r="W42" s="56" t="n">
        <v>0</v>
      </c>
      <c r="X42" s="56" t="n">
        <v>0</v>
      </c>
      <c r="Y42" s="56" t="n">
        <v>0</v>
      </c>
      <c r="Z42" s="56" t="n">
        <v>0</v>
      </c>
      <c r="AA42" s="53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1.25" hidden="false" customHeight="true" outlineLevel="0" collapsed="false">
      <c r="A43" s="55" t="s">
        <v>63</v>
      </c>
      <c r="B43" s="53"/>
      <c r="C43" s="56" t="n">
        <v>0</v>
      </c>
      <c r="D43" s="56" t="n">
        <v>0</v>
      </c>
      <c r="E43" s="56" t="n">
        <v>0</v>
      </c>
      <c r="F43" s="56" t="n">
        <v>0</v>
      </c>
      <c r="G43" s="56" t="n">
        <v>0</v>
      </c>
      <c r="H43" s="56" t="n">
        <v>0</v>
      </c>
      <c r="I43" s="56" t="n">
        <v>0</v>
      </c>
      <c r="J43" s="56" t="n">
        <v>0</v>
      </c>
      <c r="K43" s="56" t="n">
        <v>0</v>
      </c>
      <c r="L43" s="56" t="n">
        <v>0</v>
      </c>
      <c r="M43" s="56" t="n">
        <v>0</v>
      </c>
      <c r="N43" s="56" t="n">
        <v>0</v>
      </c>
      <c r="O43" s="56" t="n">
        <v>0</v>
      </c>
      <c r="P43" s="56" t="n">
        <v>0</v>
      </c>
      <c r="Q43" s="56" t="n">
        <v>0</v>
      </c>
      <c r="R43" s="56" t="n">
        <v>0</v>
      </c>
      <c r="S43" s="56" t="n">
        <v>0</v>
      </c>
      <c r="T43" s="56" t="n">
        <v>0</v>
      </c>
      <c r="U43" s="56" t="n">
        <v>0</v>
      </c>
      <c r="V43" s="56" t="n">
        <v>0</v>
      </c>
      <c r="W43" s="56" t="n">
        <v>0</v>
      </c>
      <c r="X43" s="56" t="n">
        <v>0</v>
      </c>
      <c r="Y43" s="56" t="n">
        <v>0</v>
      </c>
      <c r="Z43" s="56" t="n">
        <v>0</v>
      </c>
      <c r="AA43" s="53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1.25" hidden="false" customHeight="true" outlineLevel="0" collapsed="false">
      <c r="A44" s="57" t="s">
        <v>64</v>
      </c>
      <c r="B44" s="58"/>
      <c r="C44" s="58" t="n">
        <f aca="false">SUM(C40:C43)</f>
        <v>25000</v>
      </c>
      <c r="D44" s="58" t="n">
        <f aca="false">SUM(D40:D43)</f>
        <v>25000</v>
      </c>
      <c r="E44" s="58" t="n">
        <f aca="false">SUM(E40:E43)</f>
        <v>25000</v>
      </c>
      <c r="F44" s="58" t="n">
        <f aca="false">SUM(F40:F43)</f>
        <v>25000</v>
      </c>
      <c r="G44" s="58" t="n">
        <f aca="false">SUM(G40:G43)</f>
        <v>0</v>
      </c>
      <c r="H44" s="58" t="n">
        <f aca="false">SUM(H40:H43)</f>
        <v>0</v>
      </c>
      <c r="I44" s="58" t="n">
        <f aca="false">SUM(I40:I43)</f>
        <v>0</v>
      </c>
      <c r="J44" s="58" t="n">
        <f aca="false">SUM(J40:J43)</f>
        <v>0</v>
      </c>
      <c r="K44" s="58" t="n">
        <f aca="false">SUM(K40:K43)</f>
        <v>0</v>
      </c>
      <c r="L44" s="58" t="n">
        <f aca="false">SUM(L40:L43)</f>
        <v>0</v>
      </c>
      <c r="M44" s="58" t="n">
        <f aca="false">SUM(M40:M43)</f>
        <v>0</v>
      </c>
      <c r="N44" s="58" t="n">
        <f aca="false">SUM(N40:N43)</f>
        <v>0</v>
      </c>
      <c r="O44" s="58" t="n">
        <f aca="false">SUM(O40:O43)</f>
        <v>0</v>
      </c>
      <c r="P44" s="58" t="n">
        <f aca="false">SUM(P40:P43)</f>
        <v>0</v>
      </c>
      <c r="Q44" s="58" t="n">
        <f aca="false">SUM(Q40:Q43)</f>
        <v>0</v>
      </c>
      <c r="R44" s="58" t="n">
        <f aca="false">SUM(R40:R43)</f>
        <v>0</v>
      </c>
      <c r="S44" s="58" t="n">
        <f aca="false">SUM(S40:S43)</f>
        <v>0</v>
      </c>
      <c r="T44" s="58" t="n">
        <f aca="false">SUM(T40:T43)</f>
        <v>0</v>
      </c>
      <c r="U44" s="58" t="n">
        <f aca="false">SUM(U40:U43)</f>
        <v>0</v>
      </c>
      <c r="V44" s="58" t="n">
        <f aca="false">SUM(V40:V43)</f>
        <v>0</v>
      </c>
      <c r="W44" s="58" t="n">
        <f aca="false">SUM(W40:W43)</f>
        <v>0</v>
      </c>
      <c r="X44" s="58" t="n">
        <f aca="false">SUM(X40:X43)</f>
        <v>0</v>
      </c>
      <c r="Y44" s="58" t="n">
        <f aca="false">SUM(Y40:Y43)</f>
        <v>0</v>
      </c>
      <c r="Z44" s="58" t="n">
        <f aca="false">SUM(Z40:Z43)</f>
        <v>0</v>
      </c>
      <c r="AA44" s="19"/>
    </row>
    <row r="46" customFormat="false" ht="13.5" hidden="false" customHeight="true" outlineLevel="0" collapsed="false">
      <c r="A46" s="59" t="s">
        <v>72</v>
      </c>
    </row>
    <row r="47" customFormat="false" ht="13.5" hidden="false" customHeight="true" outlineLevel="0" collapsed="false">
      <c r="A47" s="60" t="s">
        <v>73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3.5" hidden="false" customHeight="true" outlineLevel="0" collapsed="false">
      <c r="A48" s="60" t="s">
        <v>74</v>
      </c>
      <c r="B48" s="61"/>
      <c r="C48" s="61" t="n">
        <f aca="false">[1]Summary!E59</f>
        <v>0.844390384973159</v>
      </c>
      <c r="D48" s="61" t="n">
        <f aca="false">[1]Summary!F59</f>
        <v>0.586261979820522</v>
      </c>
      <c r="E48" s="61" t="n">
        <f aca="false">[1]Summary!G59</f>
        <v>0.653395206711617</v>
      </c>
      <c r="F48" s="61" t="n">
        <f aca="false">[1]Summary!H59</f>
        <v>0.208106248330632</v>
      </c>
      <c r="G48" s="61" t="n">
        <f aca="false">[1]Summary!I59</f>
        <v>0.203857480003824</v>
      </c>
      <c r="H48" s="61" t="n">
        <f aca="false">[1]Summary!J59</f>
        <v>0.458775116637236</v>
      </c>
      <c r="I48" s="61" t="n">
        <f aca="false">[1]Summary!K59</f>
        <v>0.60986883405103</v>
      </c>
      <c r="J48" s="61" t="n">
        <f aca="false">[1]Summary!L59</f>
        <v>0.931593955629076</v>
      </c>
      <c r="K48" s="61" t="n">
        <f aca="false">[1]Summary!M59</f>
        <v>0.97576367737087</v>
      </c>
      <c r="L48" s="61" t="n">
        <f aca="false">[1]Summary!N59</f>
        <v>0.884982725688628</v>
      </c>
      <c r="M48" s="61" t="n">
        <f aca="false">[1]Summary!O59</f>
        <v>0.76737752029052</v>
      </c>
      <c r="N48" s="61" t="n">
        <f aca="false">[1]Summary!P59</f>
        <v>0.679323755502812</v>
      </c>
      <c r="O48" s="61" t="n">
        <f aca="false">[1]Summary!Q59</f>
        <v>0.694520755680826</v>
      </c>
      <c r="P48" s="61" t="n">
        <f aca="false">[1]Summary!R59</f>
        <v>0.712329663185372</v>
      </c>
      <c r="Q48" s="61" t="n">
        <f aca="false">[1]Summary!S59</f>
        <v>0.657834099702097</v>
      </c>
      <c r="R48" s="61" t="n">
        <f aca="false">[1]Summary!T59</f>
        <v>0.57408452649525</v>
      </c>
      <c r="S48" s="61" t="n">
        <f aca="false">[1]Summary!U59</f>
        <v>0.627977485924849</v>
      </c>
      <c r="T48" s="61" t="n">
        <f aca="false">[1]Summary!V59</f>
        <v>0.541194886412492</v>
      </c>
      <c r="U48" s="61" t="n">
        <f aca="false">[1]Summary!W59</f>
        <v>0.592156043581425</v>
      </c>
      <c r="V48" s="61" t="n">
        <f aca="false">[1]Summary!X59</f>
        <v>0.870897630203958</v>
      </c>
      <c r="W48" s="61" t="n">
        <f aca="false">[1]Summary!Y59</f>
        <v>0.907904179389022</v>
      </c>
      <c r="X48" s="61" t="n">
        <f aca="false">[1]Summary!Z59</f>
        <v>0.831439475958241</v>
      </c>
      <c r="Y48" s="61" t="n">
        <f aca="false">[1]Summary!AA59</f>
        <v>0.720078311813841</v>
      </c>
      <c r="Z48" s="61" t="n">
        <f aca="false">[1]Summary!AB59</f>
        <v>0.67515927492209</v>
      </c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3.5" hidden="false" customHeight="true" outlineLevel="0" collapsed="false">
      <c r="A49" s="60" t="s">
        <v>75</v>
      </c>
      <c r="B49" s="61"/>
      <c r="C49" s="61" t="n">
        <f aca="false">[1]Summary!E60</f>
        <v>0.00171698367671647</v>
      </c>
      <c r="D49" s="61" t="n">
        <f aca="false">[1]Summary!F60</f>
        <v>0.0885639090421849</v>
      </c>
      <c r="E49" s="61" t="n">
        <f aca="false">[1]Summary!G60</f>
        <v>0.1852257050824</v>
      </c>
      <c r="F49" s="61" t="n">
        <f aca="false">[1]Summary!H60</f>
        <v>0.0329389484334591</v>
      </c>
      <c r="G49" s="61" t="n">
        <f aca="false">[1]Summary!I60</f>
        <v>0.0236860181127793</v>
      </c>
      <c r="H49" s="61" t="n">
        <f aca="false">[1]Summary!J60</f>
        <v>0.0906731867167131</v>
      </c>
      <c r="I49" s="61" t="n">
        <f aca="false">[1]Summary!K60</f>
        <v>0.227846803176097</v>
      </c>
      <c r="J49" s="61" t="n">
        <f aca="false">[1]Summary!L60</f>
        <v>0.446464164307721</v>
      </c>
      <c r="K49" s="61" t="n">
        <f aca="false">[1]Summary!M60</f>
        <v>0.596320149245536</v>
      </c>
      <c r="L49" s="61" t="n">
        <f aca="false">[1]Summary!N60</f>
        <v>0.4717766434908</v>
      </c>
      <c r="M49" s="61" t="n">
        <f aca="false">[1]Summary!O60</f>
        <v>0.316399247097757</v>
      </c>
      <c r="N49" s="61" t="n">
        <f aca="false">[1]Summary!P60</f>
        <v>0.196061460888766</v>
      </c>
      <c r="O49" s="61" t="n">
        <f aca="false">[1]Summary!Q60</f>
        <v>0.51098866362054</v>
      </c>
      <c r="P49" s="61" t="n">
        <f aca="false">[1]Summary!R60</f>
        <v>0.247337265686526</v>
      </c>
      <c r="Q49" s="61" t="n">
        <f aca="false">[1]Summary!S60</f>
        <v>0.141495118401075</v>
      </c>
      <c r="R49" s="61" t="n">
        <f aca="false">[1]Summary!T60</f>
        <v>0.419955769118084</v>
      </c>
      <c r="S49" s="61" t="n">
        <f aca="false">[1]Summary!U60</f>
        <v>0.302576988258028</v>
      </c>
      <c r="T49" s="61" t="n">
        <f aca="false">[1]Summary!V60</f>
        <v>0.286965533013693</v>
      </c>
      <c r="U49" s="61" t="n">
        <f aca="false">[1]Summary!W60</f>
        <v>0.189430745311004</v>
      </c>
      <c r="V49" s="61" t="n">
        <f aca="false">[1]Summary!X60</f>
        <v>0.504390295482782</v>
      </c>
      <c r="W49" s="61" t="n">
        <f aca="false">[1]Summary!Y60</f>
        <v>0.589182283532763</v>
      </c>
      <c r="X49" s="61" t="n">
        <f aca="false">[1]Summary!Z60</f>
        <v>0.562806049951201</v>
      </c>
      <c r="Y49" s="61" t="n">
        <f aca="false">[1]Summary!AA60</f>
        <v>0.428913495774786</v>
      </c>
      <c r="Z49" s="61" t="n">
        <f aca="false">[1]Summary!AB60</f>
        <v>0.238595057906846</v>
      </c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</row>
    <row r="50" customFormat="false" ht="13.5" hidden="false" customHeight="true" outlineLevel="0" collapsed="false">
      <c r="A50" s="60" t="s">
        <v>76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</row>
    <row r="51" customFormat="false" ht="13.5" hidden="false" customHeight="true" outlineLevel="0" collapsed="false">
      <c r="A51" s="60" t="s">
        <v>74</v>
      </c>
      <c r="B51" s="61"/>
      <c r="C51" s="61" t="n">
        <f aca="false">[1]Summary!E62</f>
        <v>0.999992591626135</v>
      </c>
      <c r="D51" s="61" t="n">
        <f aca="false">[1]Summary!F62</f>
        <v>0.984759771264232</v>
      </c>
      <c r="E51" s="61" t="n">
        <f aca="false">[1]Summary!G62</f>
        <v>0.929568728005992</v>
      </c>
      <c r="F51" s="61" t="n">
        <f aca="false">[1]Summary!H62</f>
        <v>0.918692181069423</v>
      </c>
      <c r="G51" s="61" t="n">
        <f aca="false">[1]Summary!I62</f>
        <v>0.800342511302273</v>
      </c>
      <c r="H51" s="61" t="n">
        <f aca="false">[1]Summary!J62</f>
        <v>0.787446507313292</v>
      </c>
      <c r="I51" s="61" t="n">
        <f aca="false">[1]Summary!K62</f>
        <v>0.75412633397152</v>
      </c>
      <c r="J51" s="61" t="n">
        <f aca="false">[1]Summary!L62</f>
        <v>0.982423917322352</v>
      </c>
      <c r="K51" s="61" t="n">
        <f aca="false">[1]Summary!M62</f>
        <v>0.995053216189482</v>
      </c>
      <c r="L51" s="61" t="n">
        <f aca="false">[1]Summary!N62</f>
        <v>0.958589848471252</v>
      </c>
      <c r="M51" s="61" t="n">
        <f aca="false">[1]Summary!O62</f>
        <v>0.884986523379334</v>
      </c>
      <c r="N51" s="61" t="n">
        <f aca="false">[1]Summary!P62</f>
        <v>0.891160615110796</v>
      </c>
      <c r="O51" s="61" t="n">
        <f aca="false">[1]Summary!Q62</f>
        <v>0.906534846653172</v>
      </c>
      <c r="P51" s="61" t="n">
        <f aca="false">[1]Summary!R62</f>
        <v>0.92441362236205</v>
      </c>
      <c r="Q51" s="61" t="n">
        <f aca="false">[1]Summary!S62</f>
        <v>0.894299762374003</v>
      </c>
      <c r="R51" s="61" t="n">
        <f aca="false">[1]Summary!T62</f>
        <v>0.842841555165008</v>
      </c>
      <c r="S51" s="61" t="n">
        <f aca="false">[1]Summary!U62</f>
        <v>0.815308717651781</v>
      </c>
      <c r="T51" s="61" t="n">
        <f aca="false">[1]Summary!V62</f>
        <v>0.737834536426529</v>
      </c>
      <c r="U51" s="61" t="n">
        <f aca="false">[1]Summary!W62</f>
        <v>0.775936447533814</v>
      </c>
      <c r="V51" s="61" t="n">
        <f aca="false">[1]Summary!X62</f>
        <v>0.935486527192128</v>
      </c>
      <c r="W51" s="61" t="n">
        <f aca="false">[1]Summary!Y62</f>
        <v>0.967072982628685</v>
      </c>
      <c r="X51" s="61" t="n">
        <f aca="false">[1]Summary!Z62</f>
        <v>0.917075890404037</v>
      </c>
      <c r="Y51" s="61" t="n">
        <f aca="false">[1]Summary!AA62</f>
        <v>0.863052646976855</v>
      </c>
      <c r="Z51" s="61" t="n">
        <f aca="false">[1]Summary!AB62</f>
        <v>0.878154428666408</v>
      </c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</row>
    <row r="52" customFormat="false" ht="13.5" hidden="false" customHeight="true" outlineLevel="0" collapsed="false">
      <c r="A52" s="60" t="s">
        <v>75</v>
      </c>
      <c r="B52" s="61"/>
      <c r="C52" s="61" t="n">
        <f aca="false">[1]Summary!E63</f>
        <v>0.772328542124442</v>
      </c>
      <c r="D52" s="61" t="n">
        <f aca="false">[1]Summary!F63</f>
        <v>0.696713110054245</v>
      </c>
      <c r="E52" s="61" t="n">
        <f aca="false">[1]Summary!G63</f>
        <v>0.570000662142393</v>
      </c>
      <c r="F52" s="61" t="n">
        <f aca="false">[1]Summary!H63</f>
        <v>0.538896498998523</v>
      </c>
      <c r="G52" s="61" t="n">
        <f aca="false">[1]Summary!I63</f>
        <v>0.343515751234972</v>
      </c>
      <c r="H52" s="61" t="n">
        <f aca="false">[1]Summary!J63</f>
        <v>0.272307890615742</v>
      </c>
      <c r="I52" s="61" t="n">
        <f aca="false">[1]Summary!K63</f>
        <v>0.382432477358159</v>
      </c>
      <c r="J52" s="61" t="n">
        <f aca="false">[1]Summary!L63</f>
        <v>0.705716798534312</v>
      </c>
      <c r="K52" s="61" t="n">
        <f aca="false">[1]Summary!M63</f>
        <v>0.820380884409816</v>
      </c>
      <c r="L52" s="61" t="n">
        <f aca="false">[1]Summary!N63</f>
        <v>0.683663632183728</v>
      </c>
      <c r="M52" s="61" t="n">
        <f aca="false">[1]Summary!O63</f>
        <v>0.540302398810589</v>
      </c>
      <c r="N52" s="61" t="n">
        <f aca="false">[1]Summary!P63</f>
        <v>0.544462906367942</v>
      </c>
      <c r="O52" s="61" t="n">
        <f aca="false">[1]Summary!Q63</f>
        <v>0.669234628576522</v>
      </c>
      <c r="P52" s="61" t="n">
        <f aca="false">[1]Summary!R63</f>
        <v>0.578118223317208</v>
      </c>
      <c r="Q52" s="61" t="n">
        <f aca="false">[1]Summary!S63</f>
        <v>0.4689507415251</v>
      </c>
      <c r="R52" s="61" t="n">
        <f aca="false">[1]Summary!T63</f>
        <v>0.590285889017968</v>
      </c>
      <c r="S52" s="61" t="n">
        <f aca="false">[1]Summary!U63</f>
        <v>0.484090519132898</v>
      </c>
      <c r="T52" s="61" t="n">
        <f aca="false">[1]Summary!V63</f>
        <v>0.454555410268454</v>
      </c>
      <c r="U52" s="61" t="n">
        <f aca="false">[1]Summary!W63</f>
        <v>0.357472621292226</v>
      </c>
      <c r="V52" s="61" t="n">
        <f aca="false">[1]Summary!X63</f>
        <v>0.776045225099598</v>
      </c>
      <c r="W52" s="61" t="n">
        <f aca="false">[1]Summary!Y63</f>
        <v>0.841804616567658</v>
      </c>
      <c r="X52" s="61" t="n">
        <f aca="false">[1]Summary!Z63</f>
        <v>0.762755915536397</v>
      </c>
      <c r="Y52" s="61" t="n">
        <f aca="false">[1]Summary!AA63</f>
        <v>0.60519715680386</v>
      </c>
      <c r="Z52" s="61" t="n">
        <f aca="false">[1]Summary!AB63</f>
        <v>0.590590023007998</v>
      </c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</row>
    <row r="53" customFormat="false" ht="13.5" hidden="false" customHeight="true" outlineLevel="0" collapsed="false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  <c r="IW53" s="61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7.15"/>
    <col collapsed="false" customWidth="true" hidden="false" outlineLevel="0" max="2" min="2" style="64" width="3.99"/>
    <col collapsed="false" customWidth="true" hidden="false" outlineLevel="0" max="6" min="3" style="64" width="13.32"/>
    <col collapsed="false" customWidth="true" hidden="true" outlineLevel="0" max="7" min="7" style="64" width="13.32"/>
    <col collapsed="false" customWidth="true" hidden="true" outlineLevel="0" max="8" min="8" style="64" width="5.99"/>
    <col collapsed="false" customWidth="true" hidden="true" outlineLevel="0" max="9" min="9" style="64" width="4.99"/>
    <col collapsed="false" customWidth="true" hidden="true" outlineLevel="0" max="10" min="10" style="64" width="9.15"/>
    <col collapsed="false" customWidth="true" hidden="true" outlineLevel="0" max="11" min="11" style="64" width="2.32"/>
    <col collapsed="false" customWidth="true" hidden="true" outlineLevel="0" max="12" min="12" style="64" width="5.99"/>
    <col collapsed="false" customWidth="true" hidden="true" outlineLevel="0" max="13" min="13" style="64" width="4.99"/>
    <col collapsed="false" customWidth="true" hidden="true" outlineLevel="0" max="14" min="14" style="64" width="9.15"/>
    <col collapsed="false" customWidth="true" hidden="true" outlineLevel="0" max="15" min="15" style="64" width="1.33"/>
    <col collapsed="false" customWidth="true" hidden="true" outlineLevel="0" max="16" min="16" style="64" width="5.99"/>
    <col collapsed="false" customWidth="true" hidden="true" outlineLevel="0" max="17" min="17" style="64" width="4.99"/>
    <col collapsed="false" customWidth="true" hidden="true" outlineLevel="0" max="18" min="18" style="64" width="9.15"/>
    <col collapsed="false" customWidth="true" hidden="false" outlineLevel="0" max="26" min="19" style="64" width="13.32"/>
    <col collapsed="false" customWidth="true" hidden="true" outlineLevel="0" max="27" min="27" style="64" width="15.99"/>
    <col collapsed="false" customWidth="false" hidden="false" outlineLevel="0" max="257" min="28" style="64" width="11.99"/>
  </cols>
  <sheetData>
    <row r="1" customFormat="false" ht="12" hidden="false" customHeight="true" outlineLevel="0" collapsed="false">
      <c r="A1" s="6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6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5" t="str">
        <f aca="false">Dth_Day!A3</f>
        <v>Valuation Date:  11/26/2001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5" t="str">
        <f aca="false">Dth_Day!A4</f>
        <v>As of:                11/26/2001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7" t="s">
        <v>78</v>
      </c>
      <c r="C7" s="68" t="str">
        <f aca="false">Dth_Day!C6</f>
        <v>Dec-01</v>
      </c>
      <c r="D7" s="68" t="str">
        <f aca="false">Dth_Day!D6</f>
        <v>Jan-02</v>
      </c>
      <c r="E7" s="68" t="str">
        <f aca="false">Dth_Day!E6</f>
        <v>Feb-02</v>
      </c>
    </row>
    <row r="8" customFormat="false" ht="13.5" hidden="false" customHeight="true" outlineLevel="0" collapsed="false">
      <c r="A8" s="69" t="s">
        <v>60</v>
      </c>
      <c r="C8" s="64" t="n">
        <f aca="false">Dth_Day!C28</f>
        <v>-3536.0828</v>
      </c>
      <c r="D8" s="64" t="n">
        <f aca="false">Dth_Day!D28</f>
        <v>-6404.2</v>
      </c>
      <c r="E8" s="64" t="n">
        <f aca="false">Dth_Day!E28</f>
        <v>-851.1689</v>
      </c>
    </row>
    <row r="9" customFormat="false" ht="13.5" hidden="false" customHeight="true" outlineLevel="0" collapsed="false">
      <c r="A9" s="69" t="s">
        <v>61</v>
      </c>
      <c r="C9" s="64" t="n">
        <f aca="false">Dth_Day!C29</f>
        <v>-10064.5161</v>
      </c>
      <c r="D9" s="64" t="n">
        <f aca="false">Dth_Day!D29</f>
        <v>3129.0645</v>
      </c>
      <c r="E9" s="64" t="n">
        <f aca="false">Dth_Day!E29</f>
        <v>-642.857100000001</v>
      </c>
    </row>
    <row r="10" customFormat="false" ht="13.5" hidden="false" customHeight="true" outlineLevel="0" collapsed="false">
      <c r="A10" s="69" t="s">
        <v>62</v>
      </c>
      <c r="C10" s="64" t="n">
        <f aca="false">Dth_Day!C30</f>
        <v>30000</v>
      </c>
      <c r="D10" s="64" t="n">
        <f aca="false">Dth_Day!D30</f>
        <v>30000</v>
      </c>
      <c r="E10" s="64" t="n">
        <f aca="false">Dth_Day!E30</f>
        <v>20000</v>
      </c>
    </row>
    <row r="11" customFormat="false" ht="13.5" hidden="false" customHeight="true" outlineLevel="0" collapsed="false">
      <c r="A11" s="69" t="s">
        <v>63</v>
      </c>
      <c r="C11" s="64" t="n">
        <f aca="false">Dth_Day!C31</f>
        <v>0</v>
      </c>
      <c r="D11" s="64" t="n">
        <f aca="false">Dth_Day!D31</f>
        <v>0</v>
      </c>
      <c r="E11" s="64" t="n">
        <f aca="false">Dth_Day!E31</f>
        <v>0</v>
      </c>
    </row>
    <row r="12" customFormat="false" ht="13.5" hidden="false" customHeight="true" outlineLevel="0" collapsed="false">
      <c r="A12" s="70" t="s">
        <v>64</v>
      </c>
      <c r="B12" s="71"/>
      <c r="C12" s="71" t="n">
        <f aca="false">SUM(C8:C11)</f>
        <v>16399.4011</v>
      </c>
      <c r="D12" s="71" t="n">
        <f aca="false">SUM(D8:D11)</f>
        <v>26724.8645</v>
      </c>
      <c r="E12" s="71" t="n">
        <f aca="false">SUM(E8:E11)</f>
        <v>18505.974</v>
      </c>
    </row>
    <row r="14" customFormat="false" ht="13.5" hidden="false" customHeight="true" outlineLevel="0" collapsed="false">
      <c r="A14" s="72" t="s">
        <v>73</v>
      </c>
    </row>
    <row r="15" customFormat="false" ht="13.5" hidden="false" customHeight="true" outlineLevel="0" collapsed="false">
      <c r="A15" s="72" t="s">
        <v>74</v>
      </c>
      <c r="C15" s="73" t="n">
        <f aca="false">Dth_Day!C48</f>
        <v>0.844390384973159</v>
      </c>
      <c r="D15" s="73" t="n">
        <f aca="false">Dth_Day!D48</f>
        <v>0.586261979820522</v>
      </c>
      <c r="E15" s="73" t="n">
        <f aca="false">Dth_Day!E48</f>
        <v>0.653395206711617</v>
      </c>
    </row>
    <row r="16" customFormat="false" ht="13.5" hidden="false" customHeight="true" outlineLevel="0" collapsed="false">
      <c r="A16" s="72" t="s">
        <v>75</v>
      </c>
      <c r="C16" s="73" t="n">
        <f aca="false">Dth_Day!C49</f>
        <v>0.00171698367671647</v>
      </c>
      <c r="D16" s="73" t="n">
        <f aca="false">Dth_Day!D49</f>
        <v>0.0885639090421849</v>
      </c>
      <c r="E16" s="73" t="n">
        <f aca="false">Dth_Day!E49</f>
        <v>0.1852257050824</v>
      </c>
    </row>
    <row r="17" customFormat="false" ht="13.5" hidden="false" customHeight="true" outlineLevel="0" collapsed="false">
      <c r="A17" s="72" t="s">
        <v>76</v>
      </c>
      <c r="C17" s="73"/>
      <c r="D17" s="73"/>
      <c r="E17" s="73"/>
    </row>
    <row r="18" customFormat="false" ht="13.5" hidden="false" customHeight="true" outlineLevel="0" collapsed="false">
      <c r="A18" s="72" t="s">
        <v>74</v>
      </c>
      <c r="C18" s="73" t="n">
        <f aca="false">Dth_Day!C51</f>
        <v>0.999992591626135</v>
      </c>
      <c r="D18" s="73" t="n">
        <f aca="false">Dth_Day!D51</f>
        <v>0.984759771264232</v>
      </c>
      <c r="E18" s="73" t="n">
        <f aca="false">Dth_Day!E51</f>
        <v>0.929568728005992</v>
      </c>
    </row>
    <row r="19" customFormat="false" ht="13.5" hidden="false" customHeight="true" outlineLevel="0" collapsed="false">
      <c r="A19" s="72" t="s">
        <v>75</v>
      </c>
      <c r="C19" s="73" t="n">
        <f aca="false">Dth_Day!C52</f>
        <v>0.772328542124442</v>
      </c>
      <c r="D19" s="73" t="n">
        <f aca="false">Dth_Day!D52</f>
        <v>0.696713110054245</v>
      </c>
      <c r="E19" s="73" t="n">
        <f aca="false">Dth_Day!E52</f>
        <v>0.570000662142393</v>
      </c>
    </row>
    <row r="21" customFormat="false" ht="13.5" hidden="false" customHeight="true" outlineLevel="0" collapsed="false">
      <c r="G21" s="74"/>
    </row>
    <row r="22" customFormat="false" ht="13.5" hidden="false" customHeight="true" outlineLevel="0" collapsed="false">
      <c r="A22" s="67" t="s">
        <v>79</v>
      </c>
      <c r="C22" s="68" t="str">
        <f aca="false">C7</f>
        <v>Dec-01</v>
      </c>
      <c r="D22" s="68" t="str">
        <f aca="false">D7</f>
        <v>Jan-02</v>
      </c>
      <c r="E22" s="68" t="str">
        <f aca="false">E7</f>
        <v>Feb-02</v>
      </c>
    </row>
    <row r="23" customFormat="false" ht="13.5" hidden="false" customHeight="true" outlineLevel="0" collapsed="false">
      <c r="A23" s="69" t="s">
        <v>60</v>
      </c>
      <c r="C23" s="64" t="n">
        <f aca="false">C8+J42</f>
        <v>-7407.32412045041</v>
      </c>
      <c r="D23" s="64" t="n">
        <f aca="false">D8+N42</f>
        <v>-12244.3307393046</v>
      </c>
      <c r="E23" s="64" t="n">
        <f aca="false">E8+R42</f>
        <v>-10035.6172381145</v>
      </c>
      <c r="H23" s="75" t="s">
        <v>80</v>
      </c>
      <c r="I23" s="75"/>
      <c r="J23" s="75"/>
      <c r="L23" s="75" t="s">
        <v>81</v>
      </c>
      <c r="M23" s="75"/>
      <c r="N23" s="75"/>
      <c r="P23" s="75" t="s">
        <v>82</v>
      </c>
      <c r="Q23" s="75"/>
      <c r="R23" s="75"/>
    </row>
    <row r="24" customFormat="false" ht="13.5" hidden="false" customHeight="true" outlineLevel="0" collapsed="false">
      <c r="A24" s="69" t="s">
        <v>61</v>
      </c>
      <c r="C24" s="64" t="n">
        <f aca="false">C9+J32</f>
        <v>-61586.6730662185</v>
      </c>
      <c r="D24" s="64" t="n">
        <f aca="false">D9+N32</f>
        <v>-58846.3224380376</v>
      </c>
      <c r="E24" s="64" t="n">
        <f aca="false">E9+R32</f>
        <v>-50993.3909796888</v>
      </c>
      <c r="G24" s="64" t="s">
        <v>73</v>
      </c>
      <c r="H24" s="64" t="s">
        <v>83</v>
      </c>
      <c r="I24" s="64" t="s">
        <v>84</v>
      </c>
      <c r="J24" s="64" t="s">
        <v>85</v>
      </c>
      <c r="L24" s="64" t="s">
        <v>83</v>
      </c>
      <c r="M24" s="64" t="s">
        <v>84</v>
      </c>
      <c r="N24" s="64" t="s">
        <v>85</v>
      </c>
      <c r="P24" s="64" t="s">
        <v>83</v>
      </c>
      <c r="Q24" s="64" t="s">
        <v>84</v>
      </c>
      <c r="R24" s="64" t="s">
        <v>85</v>
      </c>
    </row>
    <row r="25" customFormat="false" ht="13.5" hidden="false" customHeight="true" outlineLevel="0" collapsed="false">
      <c r="A25" s="69" t="s">
        <v>62</v>
      </c>
      <c r="C25" s="64" t="n">
        <f aca="false">C10</f>
        <v>30000</v>
      </c>
      <c r="D25" s="64" t="n">
        <f aca="false">D10</f>
        <v>30000</v>
      </c>
      <c r="E25" s="64" t="n">
        <f aca="false">E10</f>
        <v>20000</v>
      </c>
      <c r="G25" s="64" t="s">
        <v>86</v>
      </c>
      <c r="H25" s="76" t="n">
        <f aca="false">'[2]MWA Prompt'!H29</f>
        <v>385.04201554776</v>
      </c>
      <c r="I25" s="76" t="n">
        <f aca="false">'[2]MWA Prompt'!I29</f>
        <v>456</v>
      </c>
      <c r="J25" s="76" t="n">
        <f aca="false">I25-H25</f>
        <v>70.9579844522396</v>
      </c>
      <c r="L25" s="76" t="n">
        <f aca="false">'[2]MWA Prompt'!L29</f>
        <v>267.335462798158</v>
      </c>
      <c r="M25" s="76" t="n">
        <f aca="false">'[2]MWA Prompt'!M29</f>
        <v>446</v>
      </c>
      <c r="N25" s="76" t="n">
        <f aca="false">M25-L25</f>
        <v>178.664537201842</v>
      </c>
      <c r="P25" s="76" t="n">
        <f aca="false">'[2]MWA Prompt'!$P$29</f>
        <v>267.892034751763</v>
      </c>
      <c r="Q25" s="76" t="n">
        <f aca="false">'[2]MWA Prompt'!Q29</f>
        <v>410</v>
      </c>
      <c r="R25" s="76" t="n">
        <f aca="false">Q25-P25</f>
        <v>142.107965248237</v>
      </c>
    </row>
    <row r="26" customFormat="false" ht="13.5" hidden="false" customHeight="true" outlineLevel="0" collapsed="false">
      <c r="A26" s="69" t="s">
        <v>63</v>
      </c>
      <c r="C26" s="64" t="n">
        <f aca="false">C11</f>
        <v>0</v>
      </c>
      <c r="D26" s="64" t="n">
        <f aca="false">D11</f>
        <v>0</v>
      </c>
      <c r="E26" s="64" t="n">
        <f aca="false">E11</f>
        <v>0</v>
      </c>
      <c r="G26" s="64" t="s">
        <v>87</v>
      </c>
      <c r="H26" s="76" t="n">
        <f aca="false">'[2]MWA Prompt'!H30</f>
        <v>0.782944556582709</v>
      </c>
      <c r="I26" s="76" t="n">
        <f aca="false">'[2]MWA Prompt'!I30</f>
        <v>456</v>
      </c>
      <c r="J26" s="76" t="n">
        <f aca="false">I26-H26</f>
        <v>455.217055443417</v>
      </c>
      <c r="L26" s="76" t="n">
        <f aca="false">'[2]MWA Prompt'!L30</f>
        <v>39.4995034328145</v>
      </c>
      <c r="M26" s="76" t="n">
        <f aca="false">'[2]MWA Prompt'!M30</f>
        <v>446</v>
      </c>
      <c r="N26" s="76" t="n">
        <f aca="false">M26-L26</f>
        <v>406.500496567186</v>
      </c>
      <c r="P26" s="76" t="n">
        <f aca="false">'[2]MWA Prompt'!$P$30</f>
        <v>75.9425390837839</v>
      </c>
      <c r="Q26" s="76" t="n">
        <f aca="false">'[2]MWA Prompt'!Q30</f>
        <v>410</v>
      </c>
      <c r="R26" s="76" t="n">
        <f aca="false">Q26-P26</f>
        <v>334.057460916216</v>
      </c>
    </row>
    <row r="27" customFormat="false" ht="13.5" hidden="false" customHeight="true" outlineLevel="0" collapsed="false">
      <c r="A27" s="70" t="s">
        <v>64</v>
      </c>
      <c r="B27" s="71"/>
      <c r="C27" s="71" t="n">
        <f aca="false">SUM(C23:C26)</f>
        <v>-38993.9971866689</v>
      </c>
      <c r="D27" s="71" t="n">
        <f aca="false">SUM(D23:D26)</f>
        <v>-41090.6531773422</v>
      </c>
      <c r="E27" s="71" t="n">
        <f aca="false">SUM(E23:E26)</f>
        <v>-41029.0082178034</v>
      </c>
      <c r="G27" s="64" t="s">
        <v>88</v>
      </c>
      <c r="H27" s="76" t="n">
        <f aca="false">((H25*H46)+(H26*H47))/H48</f>
        <v>223.601627332675</v>
      </c>
      <c r="I27" s="76" t="n">
        <f aca="false">((I25*I46)+(I26*I47))/I48</f>
        <v>456</v>
      </c>
      <c r="J27" s="76" t="n">
        <f aca="false">((J25*J46)+(J26*J47))/J48</f>
        <v>232.398372667325</v>
      </c>
      <c r="L27" s="76" t="n">
        <f aca="false">((L25*L46)+(L26*L47))/L48</f>
        <v>166.075036413561</v>
      </c>
      <c r="M27" s="76" t="n">
        <f aca="false">((M25*M46)+(M26*M47))/M48</f>
        <v>446</v>
      </c>
      <c r="N27" s="76" t="n">
        <f aca="false">((N25*N46)+(N26*N47))/N48</f>
        <v>279.924963586439</v>
      </c>
      <c r="P27" s="76" t="n">
        <f aca="false">((P25*P46)+(P26*P47))/P48</f>
        <v>182.581147788217</v>
      </c>
      <c r="Q27" s="76" t="n">
        <f aca="false">((Q25*Q46)+(Q26*Q47))/Q48</f>
        <v>410</v>
      </c>
      <c r="R27" s="76" t="n">
        <f aca="false">((R25*R46)+(R26*R47))/R48</f>
        <v>227.418852211783</v>
      </c>
    </row>
    <row r="28" customFormat="false" ht="13.5" hidden="false" customHeight="true" outlineLevel="0" collapsed="false">
      <c r="G28" s="64" t="s">
        <v>89</v>
      </c>
      <c r="H28" s="77"/>
      <c r="I28" s="77"/>
      <c r="J28" s="77" t="n">
        <v>9.225</v>
      </c>
      <c r="K28" s="78"/>
      <c r="L28" s="77"/>
      <c r="M28" s="77"/>
      <c r="N28" s="77" t="n">
        <v>9.225</v>
      </c>
      <c r="P28" s="77"/>
      <c r="Q28" s="77"/>
      <c r="R28" s="77" t="n">
        <v>9.225</v>
      </c>
    </row>
    <row r="29" customFormat="false" ht="13.5" hidden="false" customHeight="true" outlineLevel="0" collapsed="false">
      <c r="G29" s="64" t="s">
        <v>90</v>
      </c>
      <c r="H29" s="76"/>
      <c r="I29" s="76"/>
      <c r="J29" s="76" t="n">
        <f aca="false">J48</f>
        <v>745</v>
      </c>
      <c r="L29" s="76"/>
      <c r="M29" s="76"/>
      <c r="N29" s="76" t="n">
        <v>720</v>
      </c>
      <c r="P29" s="76"/>
      <c r="Q29" s="76"/>
      <c r="R29" s="76" t="n">
        <v>720</v>
      </c>
    </row>
    <row r="30" customFormat="false" ht="13.5" hidden="false" customHeight="true" outlineLevel="0" collapsed="false">
      <c r="G30" s="64" t="s">
        <v>91</v>
      </c>
      <c r="H30" s="76"/>
      <c r="I30" s="76"/>
      <c r="J30" s="76" t="n">
        <f aca="false">J27*J28*J29</f>
        <v>1597186.86595277</v>
      </c>
      <c r="L30" s="76"/>
      <c r="M30" s="76"/>
      <c r="N30" s="76" t="n">
        <f aca="false">N27*N28*N29</f>
        <v>1859261.60814113</v>
      </c>
      <c r="P30" s="76"/>
      <c r="Q30" s="76"/>
      <c r="R30" s="76" t="n">
        <f aca="false">R27*R28*R29</f>
        <v>1510516.01639066</v>
      </c>
    </row>
    <row r="31" customFormat="false" ht="13.5" hidden="false" customHeight="true" outlineLevel="0" collapsed="false">
      <c r="G31" s="64" t="s">
        <v>92</v>
      </c>
      <c r="H31" s="76"/>
      <c r="I31" s="76"/>
      <c r="J31" s="76" t="n">
        <v>31</v>
      </c>
      <c r="L31" s="76"/>
      <c r="M31" s="76"/>
      <c r="N31" s="76" t="n">
        <v>30</v>
      </c>
      <c r="P31" s="76"/>
      <c r="Q31" s="76"/>
      <c r="R31" s="76" t="n">
        <v>30</v>
      </c>
    </row>
    <row r="32" customFormat="false" ht="13.5" hidden="false" customHeight="true" outlineLevel="0" collapsed="false">
      <c r="G32" s="64" t="s">
        <v>93</v>
      </c>
      <c r="H32" s="76"/>
      <c r="I32" s="76"/>
      <c r="J32" s="76" t="n">
        <f aca="false">J30/-J31</f>
        <v>-51522.1569662185</v>
      </c>
      <c r="L32" s="76"/>
      <c r="M32" s="76"/>
      <c r="N32" s="76" t="n">
        <f aca="false">N30/-N31</f>
        <v>-61975.3869380376</v>
      </c>
      <c r="P32" s="76"/>
      <c r="Q32" s="76"/>
      <c r="R32" s="76" t="n">
        <f aca="false">R30/-R31</f>
        <v>-50350.5338796888</v>
      </c>
    </row>
    <row r="34" customFormat="false" ht="13.5" hidden="false" customHeight="true" outlineLevel="0" collapsed="false">
      <c r="G34" s="64" t="s">
        <v>76</v>
      </c>
      <c r="H34" s="64" t="s">
        <v>83</v>
      </c>
      <c r="I34" s="64" t="s">
        <v>84</v>
      </c>
      <c r="J34" s="64" t="s">
        <v>85</v>
      </c>
      <c r="L34" s="64" t="s">
        <v>83</v>
      </c>
      <c r="M34" s="64" t="s">
        <v>84</v>
      </c>
      <c r="N34" s="64" t="s">
        <v>85</v>
      </c>
      <c r="P34" s="64" t="s">
        <v>83</v>
      </c>
      <c r="Q34" s="64" t="s">
        <v>84</v>
      </c>
      <c r="R34" s="64" t="s">
        <v>85</v>
      </c>
    </row>
    <row r="35" customFormat="false" ht="13.5" hidden="false" customHeight="true" outlineLevel="0" collapsed="false">
      <c r="G35" s="64" t="s">
        <v>86</v>
      </c>
      <c r="H35" s="76" t="n">
        <f aca="false">'[2]MWA Prompt'!H33</f>
        <v>230.998288665637</v>
      </c>
      <c r="I35" s="76" t="n">
        <f aca="false">'[2]MWA Prompt'!I33</f>
        <v>231</v>
      </c>
      <c r="J35" s="76" t="n">
        <f aca="false">I35-H35</f>
        <v>0.00171133436279547</v>
      </c>
      <c r="L35" s="76" t="n">
        <f aca="false">'[2]MWA Prompt'!L33</f>
        <v>229.449026704566</v>
      </c>
      <c r="M35" s="76" t="n">
        <f aca="false">'[2]MWA Prompt'!M33</f>
        <v>233</v>
      </c>
      <c r="N35" s="76" t="n">
        <f aca="false">M35-L35</f>
        <v>3.55097329543395</v>
      </c>
      <c r="P35" s="76" t="n">
        <f aca="false">'[2]MWA Prompt'!P33</f>
        <v>211.941669985366</v>
      </c>
      <c r="Q35" s="76" t="n">
        <f aca="false">'[2]MWA Prompt'!Q33</f>
        <v>228</v>
      </c>
      <c r="R35" s="76" t="n">
        <f aca="false">Q35-P35</f>
        <v>16.0583300146339</v>
      </c>
    </row>
    <row r="36" customFormat="false" ht="13.5" hidden="false" customHeight="true" outlineLevel="0" collapsed="false">
      <c r="G36" s="64" t="s">
        <v>87</v>
      </c>
      <c r="H36" s="76" t="n">
        <f aca="false">'[2]MWA Prompt'!H34</f>
        <v>178.407893230746</v>
      </c>
      <c r="I36" s="76" t="n">
        <f aca="false">'[2]MWA Prompt'!I34</f>
        <v>231</v>
      </c>
      <c r="J36" s="76" t="n">
        <f aca="false">I36-H36</f>
        <v>52.592106769254</v>
      </c>
      <c r="L36" s="76" t="n">
        <f aca="false">'[2]MWA Prompt'!L34</f>
        <v>162.334154642639</v>
      </c>
      <c r="M36" s="76" t="n">
        <f aca="false">'[2]MWA Prompt'!M34</f>
        <v>233</v>
      </c>
      <c r="N36" s="76" t="n">
        <f aca="false">M36-L36</f>
        <v>70.665845357361</v>
      </c>
      <c r="P36" s="76" t="n">
        <f aca="false">'[2]MWA Prompt'!P34</f>
        <v>129.960150968466</v>
      </c>
      <c r="Q36" s="76" t="n">
        <f aca="false">'[2]MWA Prompt'!Q34</f>
        <v>228</v>
      </c>
      <c r="R36" s="76" t="n">
        <f aca="false">Q36-P36</f>
        <v>98.0398490315345</v>
      </c>
    </row>
    <row r="37" customFormat="false" ht="13.5" hidden="false" customHeight="true" outlineLevel="0" collapsed="false">
      <c r="G37" s="64" t="s">
        <v>88</v>
      </c>
      <c r="H37" s="76" t="n">
        <f aca="false">((H35*H46)+(H36*H47))/H48</f>
        <v>208.903263469502</v>
      </c>
      <c r="I37" s="76" t="n">
        <f aca="false">((I35*I46)+(I36*I47))/I48</f>
        <v>231</v>
      </c>
      <c r="J37" s="76" t="n">
        <f aca="false">((J35*J46)+(J36*J47))/J48</f>
        <v>22.0967365304983</v>
      </c>
      <c r="L37" s="76" t="n">
        <f aca="false">((L35*L46)+(L36*L47))/L48</f>
        <v>199.620194677043</v>
      </c>
      <c r="M37" s="76" t="n">
        <f aca="false">((M35*M46)+(M36*M47))/M48</f>
        <v>233</v>
      </c>
      <c r="N37" s="76" t="n">
        <f aca="false">((N35*N46)+(N36*N47))/N48</f>
        <v>33.3798053229571</v>
      </c>
      <c r="P37" s="76" t="n">
        <f aca="false">((P35*P46)+(P36*P47))/P48</f>
        <v>175.505439311188</v>
      </c>
      <c r="Q37" s="76" t="n">
        <f aca="false">((Q35*Q46)+(Q36*Q47))/Q48</f>
        <v>228</v>
      </c>
      <c r="R37" s="76" t="n">
        <f aca="false">((R35*R46)+(R36*R47))/R48</f>
        <v>52.4945606888119</v>
      </c>
    </row>
    <row r="38" customFormat="false" ht="13.5" hidden="false" customHeight="true" outlineLevel="0" collapsed="false">
      <c r="G38" s="64" t="s">
        <v>89</v>
      </c>
      <c r="H38" s="76"/>
      <c r="I38" s="76"/>
      <c r="J38" s="77" t="n">
        <v>7.29</v>
      </c>
      <c r="L38" s="76"/>
      <c r="M38" s="76"/>
      <c r="N38" s="77" t="n">
        <v>7.29</v>
      </c>
      <c r="P38" s="76"/>
      <c r="Q38" s="76"/>
      <c r="R38" s="77" t="n">
        <v>7.29</v>
      </c>
    </row>
    <row r="39" customFormat="false" ht="13.5" hidden="false" customHeight="true" outlineLevel="0" collapsed="false">
      <c r="G39" s="64" t="s">
        <v>90</v>
      </c>
      <c r="H39" s="76"/>
      <c r="I39" s="76"/>
      <c r="J39" s="76" t="n">
        <f aca="false">J48</f>
        <v>745</v>
      </c>
      <c r="L39" s="76"/>
      <c r="M39" s="76"/>
      <c r="N39" s="76" t="n">
        <f aca="false">N48</f>
        <v>720</v>
      </c>
      <c r="P39" s="76"/>
      <c r="Q39" s="76"/>
      <c r="R39" s="76" t="n">
        <f aca="false">R48</f>
        <v>720</v>
      </c>
    </row>
    <row r="40" customFormat="false" ht="13.5" hidden="false" customHeight="true" outlineLevel="0" collapsed="false">
      <c r="G40" s="64" t="s">
        <v>91</v>
      </c>
      <c r="H40" s="76"/>
      <c r="I40" s="76"/>
      <c r="J40" s="76" t="n">
        <f aca="false">J37*J38*J39</f>
        <v>120008.480933963</v>
      </c>
      <c r="L40" s="76"/>
      <c r="M40" s="76"/>
      <c r="N40" s="76" t="n">
        <f aca="false">N37*N38*N39</f>
        <v>175203.922179137</v>
      </c>
      <c r="P40" s="76"/>
      <c r="Q40" s="76"/>
      <c r="R40" s="76" t="n">
        <f aca="false">R37*R38*R39</f>
        <v>275533.450143436</v>
      </c>
    </row>
    <row r="41" customFormat="false" ht="13.5" hidden="false" customHeight="true" outlineLevel="0" collapsed="false">
      <c r="G41" s="64" t="s">
        <v>92</v>
      </c>
      <c r="H41" s="76"/>
      <c r="I41" s="76"/>
      <c r="J41" s="76" t="n">
        <v>31</v>
      </c>
      <c r="L41" s="76"/>
      <c r="M41" s="76"/>
      <c r="N41" s="76" t="n">
        <v>30</v>
      </c>
      <c r="P41" s="76"/>
      <c r="Q41" s="76"/>
      <c r="R41" s="76" t="n">
        <v>30</v>
      </c>
    </row>
    <row r="42" customFormat="false" ht="13.5" hidden="false" customHeight="true" outlineLevel="0" collapsed="false">
      <c r="G42" s="64" t="s">
        <v>94</v>
      </c>
      <c r="H42" s="76"/>
      <c r="I42" s="76"/>
      <c r="J42" s="76" t="n">
        <f aca="false">J40/-J41</f>
        <v>-3871.24132045041</v>
      </c>
      <c r="L42" s="76"/>
      <c r="M42" s="76"/>
      <c r="N42" s="76" t="n">
        <f aca="false">N40/-N41</f>
        <v>-5840.13073930457</v>
      </c>
      <c r="P42" s="76"/>
      <c r="Q42" s="76"/>
      <c r="R42" s="76" t="n">
        <f aca="false">R40/-R41</f>
        <v>-9184.44833811454</v>
      </c>
    </row>
    <row r="43" customFormat="false" ht="13.5" hidden="false" customHeight="true" outlineLevel="0" collapsed="false">
      <c r="H43" s="79"/>
      <c r="I43" s="79"/>
      <c r="J43" s="79"/>
      <c r="K43" s="79"/>
      <c r="L43" s="79"/>
      <c r="M43" s="79"/>
      <c r="N43" s="79"/>
      <c r="P43" s="79"/>
      <c r="Q43" s="79"/>
      <c r="R43" s="79"/>
    </row>
    <row r="44" customFormat="false" ht="13.5" hidden="false" customHeight="true" outlineLevel="0" collapsed="false">
      <c r="J44" s="64" t="n">
        <f aca="false">J32+J42</f>
        <v>-55393.398286669</v>
      </c>
      <c r="N44" s="64" t="n">
        <f aca="false">N32+N42</f>
        <v>-67815.5176773422</v>
      </c>
      <c r="R44" s="64" t="n">
        <f aca="false">R32+R42</f>
        <v>-59534.9822178034</v>
      </c>
    </row>
    <row r="46" customFormat="false" ht="13.5" hidden="false" customHeight="true" outlineLevel="0" collapsed="false">
      <c r="H46" s="64" t="n">
        <v>432</v>
      </c>
      <c r="I46" s="64" t="n">
        <v>432</v>
      </c>
      <c r="J46" s="64" t="n">
        <v>432</v>
      </c>
      <c r="L46" s="64" t="n">
        <v>400</v>
      </c>
      <c r="M46" s="64" t="n">
        <v>400</v>
      </c>
      <c r="N46" s="64" t="n">
        <v>400</v>
      </c>
      <c r="P46" s="64" t="n">
        <v>400</v>
      </c>
      <c r="Q46" s="64" t="n">
        <v>400</v>
      </c>
      <c r="R46" s="64" t="n">
        <v>400</v>
      </c>
    </row>
    <row r="47" customFormat="false" ht="13.5" hidden="false" customHeight="true" outlineLevel="0" collapsed="false">
      <c r="H47" s="64" t="n">
        <v>313</v>
      </c>
      <c r="I47" s="64" t="n">
        <v>313</v>
      </c>
      <c r="J47" s="64" t="n">
        <v>313</v>
      </c>
      <c r="L47" s="64" t="n">
        <v>320</v>
      </c>
      <c r="M47" s="64" t="n">
        <v>320</v>
      </c>
      <c r="N47" s="64" t="n">
        <v>320</v>
      </c>
      <c r="P47" s="64" t="n">
        <v>320</v>
      </c>
      <c r="Q47" s="64" t="n">
        <v>320</v>
      </c>
      <c r="R47" s="64" t="n">
        <v>320</v>
      </c>
    </row>
    <row r="48" customFormat="false" ht="13.5" hidden="false" customHeight="true" outlineLevel="0" collapsed="false">
      <c r="H48" s="64" t="n">
        <v>745</v>
      </c>
      <c r="I48" s="64" t="n">
        <v>745</v>
      </c>
      <c r="J48" s="64" t="n">
        <v>745</v>
      </c>
      <c r="L48" s="64" t="n">
        <v>720</v>
      </c>
      <c r="M48" s="64" t="n">
        <v>720</v>
      </c>
      <c r="N48" s="64" t="n">
        <v>720</v>
      </c>
      <c r="P48" s="64" t="n">
        <v>720</v>
      </c>
      <c r="Q48" s="64" t="n">
        <v>720</v>
      </c>
      <c r="R48" s="64" t="n">
        <v>720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0" width="33.15"/>
    <col collapsed="false" customWidth="true" hidden="false" outlineLevel="0" max="2" min="2" style="80" width="3.99"/>
    <col collapsed="false" customWidth="true" hidden="false" outlineLevel="0" max="26" min="3" style="80" width="13.32"/>
    <col collapsed="false" customWidth="true" hidden="false" outlineLevel="0" max="27" min="27" style="80" width="15.99"/>
  </cols>
  <sheetData>
    <row r="1" customFormat="false" ht="12" hidden="false" customHeight="true" outlineLevel="0" collapsed="false">
      <c r="A1" s="81" t="s">
        <v>95</v>
      </c>
    </row>
    <row r="2" customFormat="false" ht="12" hidden="false" customHeight="true" outlineLevel="0" collapsed="false">
      <c r="A2" s="81" t="s">
        <v>33</v>
      </c>
    </row>
    <row r="3" customFormat="false" ht="12" hidden="false" customHeight="true" outlineLevel="0" collapsed="false">
      <c r="A3" s="81" t="s">
        <v>96</v>
      </c>
    </row>
    <row r="4" customFormat="false" ht="12" hidden="false" customHeight="true" outlineLevel="0" collapsed="false">
      <c r="A4" s="81" t="s">
        <v>97</v>
      </c>
    </row>
    <row r="6" customFormat="false" ht="12" hidden="false" customHeight="true" outlineLevel="0" collapsed="false">
      <c r="A6" s="82" t="s">
        <v>98</v>
      </c>
      <c r="C6" s="83" t="s">
        <v>36</v>
      </c>
      <c r="D6" s="83" t="s">
        <v>37</v>
      </c>
      <c r="E6" s="83" t="s">
        <v>38</v>
      </c>
      <c r="F6" s="83" t="s">
        <v>39</v>
      </c>
      <c r="G6" s="83" t="s">
        <v>40</v>
      </c>
      <c r="H6" s="83" t="s">
        <v>41</v>
      </c>
      <c r="I6" s="83" t="s">
        <v>42</v>
      </c>
      <c r="J6" s="83" t="s">
        <v>43</v>
      </c>
      <c r="K6" s="83" t="s">
        <v>44</v>
      </c>
      <c r="L6" s="83" t="s">
        <v>45</v>
      </c>
      <c r="M6" s="83" t="s">
        <v>46</v>
      </c>
      <c r="N6" s="83" t="s">
        <v>47</v>
      </c>
      <c r="O6" s="83" t="s">
        <v>48</v>
      </c>
      <c r="P6" s="83" t="s">
        <v>49</v>
      </c>
      <c r="Q6" s="83" t="s">
        <v>50</v>
      </c>
      <c r="R6" s="83" t="s">
        <v>51</v>
      </c>
      <c r="S6" s="83" t="s">
        <v>52</v>
      </c>
      <c r="T6" s="83" t="s">
        <v>53</v>
      </c>
      <c r="U6" s="83" t="s">
        <v>54</v>
      </c>
      <c r="V6" s="83" t="s">
        <v>55</v>
      </c>
      <c r="W6" s="83" t="s">
        <v>56</v>
      </c>
      <c r="X6" s="83" t="s">
        <v>57</v>
      </c>
      <c r="Y6" s="83" t="s">
        <v>58</v>
      </c>
      <c r="Z6" s="83" t="s">
        <v>59</v>
      </c>
      <c r="AA6" s="83" t="s">
        <v>35</v>
      </c>
    </row>
    <row r="7" customFormat="false" ht="11.25" hidden="false" customHeight="true" outlineLevel="0" collapsed="false">
      <c r="A7" s="84" t="s">
        <v>60</v>
      </c>
      <c r="C7" s="84" t="n">
        <v>33173.5946</v>
      </c>
      <c r="D7" s="84" t="n">
        <v>28434.5096</v>
      </c>
      <c r="E7" s="84" t="n">
        <v>28434.5096</v>
      </c>
      <c r="F7" s="84" t="n">
        <v>28434.5096</v>
      </c>
      <c r="G7" s="84" t="n">
        <v>9478.1699</v>
      </c>
      <c r="H7" s="84" t="n">
        <v>9478.1699</v>
      </c>
      <c r="I7" s="84" t="n">
        <v>14217.2548</v>
      </c>
      <c r="J7" s="84" t="n">
        <v>14217.2548</v>
      </c>
      <c r="K7" s="84" t="n">
        <v>14217.2548</v>
      </c>
      <c r="L7" s="84" t="n">
        <v>14217.2548</v>
      </c>
      <c r="M7" s="84" t="n">
        <v>14217.2548</v>
      </c>
      <c r="N7" s="84" t="n">
        <v>18956.3398</v>
      </c>
      <c r="O7" s="84" t="n">
        <v>18956.3398</v>
      </c>
      <c r="P7" s="84" t="n">
        <v>18956.3398</v>
      </c>
      <c r="Q7" s="84" t="n">
        <v>18956.3398</v>
      </c>
      <c r="R7" s="84" t="n">
        <v>18956.3398</v>
      </c>
      <c r="S7" s="84" t="n">
        <v>9478.1699</v>
      </c>
      <c r="T7" s="84" t="n">
        <v>9478.1699</v>
      </c>
      <c r="U7" s="84" t="n">
        <v>9478.1699</v>
      </c>
      <c r="V7" s="84" t="n">
        <v>9478.1699</v>
      </c>
      <c r="W7" s="84" t="n">
        <v>9478.1699</v>
      </c>
      <c r="X7" s="84" t="n">
        <v>9478.1699</v>
      </c>
      <c r="Y7" s="84" t="n">
        <v>9478.1699</v>
      </c>
      <c r="Z7" s="84" t="n">
        <v>0</v>
      </c>
    </row>
    <row r="8" customFormat="false" ht="11.25" hidden="false" customHeight="true" outlineLevel="0" collapsed="false">
      <c r="A8" s="84" t="s">
        <v>99</v>
      </c>
      <c r="C8" s="84" t="n">
        <v>-36709.6774</v>
      </c>
      <c r="D8" s="84" t="n">
        <v>-34838.7097</v>
      </c>
      <c r="E8" s="84" t="n">
        <v>-29285.6786</v>
      </c>
      <c r="F8" s="84" t="n">
        <v>-27903.1935</v>
      </c>
      <c r="G8" s="84" t="n">
        <v>-20566.6667</v>
      </c>
      <c r="H8" s="84" t="n">
        <v>-2064.5161</v>
      </c>
      <c r="I8" s="84" t="n">
        <v>-15766.6667</v>
      </c>
      <c r="J8" s="84" t="n">
        <v>-30129</v>
      </c>
      <c r="K8" s="84" t="n">
        <v>-32580.6129</v>
      </c>
      <c r="L8" s="84" t="n">
        <v>-28100</v>
      </c>
      <c r="M8" s="84" t="n">
        <v>-24806.4516</v>
      </c>
      <c r="N8" s="84" t="n">
        <v>-25499.9667</v>
      </c>
      <c r="O8" s="84" t="n">
        <v>-25354.8387</v>
      </c>
      <c r="P8" s="84" t="n">
        <v>-27967.7742</v>
      </c>
      <c r="Q8" s="84" t="n">
        <v>-24928.5714</v>
      </c>
      <c r="R8" s="84" t="n">
        <v>-21709.6774</v>
      </c>
      <c r="S8" s="84" t="n">
        <v>-14000</v>
      </c>
      <c r="T8" s="84" t="n">
        <v>-16290.3226</v>
      </c>
      <c r="U8" s="84" t="n">
        <v>-16366.6333</v>
      </c>
      <c r="V8" s="84" t="n">
        <v>-26935.5484</v>
      </c>
      <c r="W8" s="84" t="n">
        <v>-30322.6129</v>
      </c>
      <c r="X8" s="84" t="n">
        <v>-27233.3333</v>
      </c>
      <c r="Y8" s="84" t="n">
        <v>-23258.0968</v>
      </c>
      <c r="Z8" s="84" t="n">
        <v>-24633.3333</v>
      </c>
    </row>
    <row r="9" customFormat="false" ht="11.25" hidden="false" customHeight="true" outlineLevel="0" collapsed="false">
      <c r="A9" s="81" t="s">
        <v>100</v>
      </c>
      <c r="C9" s="85" t="n">
        <f aca="false">SUM($C$7:$C$8)</f>
        <v>-3536.0828</v>
      </c>
      <c r="D9" s="85" t="n">
        <f aca="false">SUM($D$7:$D$8)</f>
        <v>-6404.2001</v>
      </c>
      <c r="E9" s="85" t="n">
        <f aca="false">SUM($E$7:$E$8)</f>
        <v>-851.168999999998</v>
      </c>
      <c r="F9" s="85" t="n">
        <f aca="false">SUM($F$7:$F$8)</f>
        <v>531.3161</v>
      </c>
      <c r="G9" s="85" t="n">
        <f aca="false">SUM($G$7:$G$8)</f>
        <v>-11088.4968</v>
      </c>
      <c r="H9" s="85" t="n">
        <f aca="false">SUM($H$7:$H$8)</f>
        <v>7413.6538</v>
      </c>
      <c r="I9" s="85" t="n">
        <f aca="false">SUM($I$7:$I$8)</f>
        <v>-1549.4119</v>
      </c>
      <c r="J9" s="85" t="n">
        <f aca="false">SUM($J$7:$J$8)</f>
        <v>-15911.7452</v>
      </c>
      <c r="K9" s="85" t="n">
        <f aca="false">SUM($K$7:$K$8)</f>
        <v>-18363.3581</v>
      </c>
      <c r="L9" s="85" t="n">
        <f aca="false">SUM($L$7:$L$8)</f>
        <v>-13882.7452</v>
      </c>
      <c r="M9" s="85" t="n">
        <f aca="false">SUM($M$7:$M$8)</f>
        <v>-10589.1968</v>
      </c>
      <c r="N9" s="85" t="n">
        <f aca="false">SUM($N$7:$N$8)</f>
        <v>-6543.6269</v>
      </c>
      <c r="O9" s="85" t="n">
        <f aca="false">SUM($O$7:$O$8)</f>
        <v>-6398.4989</v>
      </c>
      <c r="P9" s="85" t="n">
        <f aca="false">SUM($P$7:$P$8)</f>
        <v>-9011.4344</v>
      </c>
      <c r="Q9" s="85" t="n">
        <f aca="false">SUM($Q$7:$Q$8)</f>
        <v>-5972.2316</v>
      </c>
      <c r="R9" s="85" t="n">
        <f aca="false">SUM($R$7:$R$8)</f>
        <v>-2753.3376</v>
      </c>
      <c r="S9" s="85" t="n">
        <f aca="false">SUM($S$7:$S$8)</f>
        <v>-4521.8301</v>
      </c>
      <c r="T9" s="85" t="n">
        <f aca="false">SUM($T$7:$T$8)</f>
        <v>-6812.1527</v>
      </c>
      <c r="U9" s="85" t="n">
        <f aca="false">SUM($U$7:$U$8)</f>
        <v>-6888.4634</v>
      </c>
      <c r="V9" s="85" t="n">
        <f aca="false">SUM($V$7:$V$8)</f>
        <v>-17457.3785</v>
      </c>
      <c r="W9" s="85" t="n">
        <f aca="false">SUM($W$7:$W$8)</f>
        <v>-20844.443</v>
      </c>
      <c r="X9" s="85" t="n">
        <f aca="false">SUM($X$7:$X$8)</f>
        <v>-17755.1634</v>
      </c>
      <c r="Y9" s="85" t="n">
        <f aca="false">SUM($Y$7:$Y$8)</f>
        <v>-13779.9269</v>
      </c>
      <c r="Z9" s="85" t="n">
        <f aca="false">SUM($Z$7:$Z$8)</f>
        <v>-24633.3333</v>
      </c>
    </row>
    <row r="11" customFormat="false" ht="11.25" hidden="false" customHeight="true" outlineLevel="0" collapsed="false">
      <c r="A11" s="84" t="s">
        <v>61</v>
      </c>
      <c r="C11" s="84" t="n">
        <f aca="false">60000-25000</f>
        <v>35000</v>
      </c>
      <c r="D11" s="84" t="n">
        <f aca="false">60000-25000</f>
        <v>35000</v>
      </c>
      <c r="E11" s="84" t="n">
        <f aca="false">60000-25000</f>
        <v>35000</v>
      </c>
      <c r="F11" s="84" t="n">
        <f aca="false">20000-25000</f>
        <v>-5000</v>
      </c>
      <c r="G11" s="84" t="n">
        <v>-5000</v>
      </c>
      <c r="H11" s="84" t="n">
        <v>-5000</v>
      </c>
      <c r="I11" s="84" t="n">
        <v>15000</v>
      </c>
      <c r="J11" s="84" t="n">
        <v>20000</v>
      </c>
      <c r="K11" s="84" t="n">
        <v>25000</v>
      </c>
      <c r="L11" s="84" t="n">
        <v>25000</v>
      </c>
      <c r="M11" s="84" t="n">
        <v>25000</v>
      </c>
      <c r="N11" s="84" t="n">
        <v>25000</v>
      </c>
      <c r="O11" s="84" t="n">
        <v>25000</v>
      </c>
      <c r="P11" s="84" t="n">
        <v>25000</v>
      </c>
      <c r="Q11" s="84" t="n">
        <v>20000</v>
      </c>
      <c r="R11" s="84" t="n">
        <v>20000</v>
      </c>
      <c r="S11" s="84" t="n">
        <v>5000</v>
      </c>
      <c r="T11" s="84" t="n">
        <v>5000</v>
      </c>
      <c r="U11" s="84" t="n">
        <v>5000</v>
      </c>
      <c r="V11" s="84" t="n">
        <v>5000</v>
      </c>
      <c r="W11" s="84" t="n">
        <v>5000</v>
      </c>
      <c r="X11" s="84" t="n">
        <v>5000</v>
      </c>
      <c r="Y11" s="84" t="n">
        <v>5000</v>
      </c>
      <c r="Z11" s="84" t="n">
        <v>0</v>
      </c>
    </row>
    <row r="12" customFormat="false" ht="11.25" hidden="false" customHeight="true" outlineLevel="0" collapsed="false">
      <c r="A12" s="84" t="s">
        <v>62</v>
      </c>
      <c r="C12" s="84" t="n">
        <v>30000</v>
      </c>
      <c r="D12" s="84" t="n">
        <v>30000</v>
      </c>
      <c r="E12" s="84" t="n">
        <v>20000</v>
      </c>
      <c r="F12" s="84" t="n">
        <v>10000</v>
      </c>
      <c r="G12" s="84" t="n">
        <v>15000</v>
      </c>
      <c r="H12" s="84" t="n">
        <v>30000</v>
      </c>
      <c r="I12" s="84" t="n">
        <v>30000</v>
      </c>
      <c r="J12" s="84" t="n">
        <v>50000</v>
      </c>
      <c r="K12" s="84" t="n">
        <v>50000</v>
      </c>
      <c r="L12" s="84" t="n">
        <v>50000</v>
      </c>
      <c r="M12" s="84" t="n">
        <v>50000</v>
      </c>
      <c r="N12" s="84" t="n">
        <v>25000</v>
      </c>
      <c r="O12" s="84" t="n">
        <v>25000</v>
      </c>
      <c r="P12" s="84" t="n">
        <v>25000</v>
      </c>
      <c r="Q12" s="84" t="n">
        <v>25000</v>
      </c>
      <c r="R12" s="84" t="n">
        <v>25000</v>
      </c>
      <c r="S12" s="84" t="n">
        <v>5000</v>
      </c>
      <c r="T12" s="84" t="n">
        <v>5000</v>
      </c>
      <c r="U12" s="84" t="n">
        <v>5000</v>
      </c>
      <c r="V12" s="84" t="n">
        <v>5000</v>
      </c>
      <c r="W12" s="84" t="n">
        <v>5000</v>
      </c>
      <c r="X12" s="84" t="n">
        <v>5000</v>
      </c>
      <c r="Y12" s="84" t="n">
        <v>5000</v>
      </c>
      <c r="Z12" s="84" t="n">
        <v>0</v>
      </c>
    </row>
    <row r="13" customFormat="false" ht="11.25" hidden="false" customHeight="true" outlineLevel="0" collapsed="false">
      <c r="A13" s="84" t="s">
        <v>101</v>
      </c>
      <c r="C13" s="84" t="n">
        <v>-45064.5161</v>
      </c>
      <c r="D13" s="84" t="n">
        <v>-31870.9355</v>
      </c>
      <c r="E13" s="84" t="n">
        <v>-35642.8571</v>
      </c>
      <c r="F13" s="84" t="n">
        <v>-7516.129</v>
      </c>
      <c r="G13" s="84" t="n">
        <v>-7400</v>
      </c>
      <c r="H13" s="84" t="n">
        <v>-20741.9355</v>
      </c>
      <c r="I13" s="84" t="n">
        <v>-26233.3</v>
      </c>
      <c r="J13" s="84" t="n">
        <v>-61741.9355</v>
      </c>
      <c r="K13" s="84" t="n">
        <v>-67612.9032</v>
      </c>
      <c r="L13" s="84" t="n">
        <v>-54600</v>
      </c>
      <c r="M13" s="84" t="n">
        <v>-45612.9032</v>
      </c>
      <c r="N13" s="84" t="n">
        <v>-34699.9667</v>
      </c>
      <c r="O13" s="84" t="n">
        <v>-40193.5161</v>
      </c>
      <c r="P13" s="84" t="n">
        <v>-38580.6452</v>
      </c>
      <c r="Q13" s="84" t="n">
        <v>-32821.3929</v>
      </c>
      <c r="R13" s="84" t="n">
        <v>-23548.4194</v>
      </c>
      <c r="S13" s="84" t="n">
        <v>-32266.6667</v>
      </c>
      <c r="T13" s="84" t="n">
        <v>-22096.7419</v>
      </c>
      <c r="U13" s="84" t="n">
        <v>-23000</v>
      </c>
      <c r="V13" s="84" t="n">
        <v>-54548.4194</v>
      </c>
      <c r="W13" s="84" t="n">
        <v>-61967.7419</v>
      </c>
      <c r="X13" s="84" t="n">
        <v>-52100</v>
      </c>
      <c r="Y13" s="84" t="n">
        <v>-39967.7419</v>
      </c>
      <c r="Z13" s="84" t="n">
        <v>-35000</v>
      </c>
    </row>
    <row r="14" customFormat="false" ht="11.25" hidden="false" customHeight="true" outlineLevel="0" collapsed="false">
      <c r="A14" s="84" t="s">
        <v>102</v>
      </c>
      <c r="C14" s="84" t="n">
        <v>0</v>
      </c>
      <c r="D14" s="84" t="n">
        <v>0</v>
      </c>
      <c r="E14" s="84" t="n">
        <v>0</v>
      </c>
      <c r="F14" s="84" t="n">
        <v>0</v>
      </c>
      <c r="G14" s="84" t="n">
        <v>0</v>
      </c>
      <c r="H14" s="84" t="n">
        <v>0</v>
      </c>
      <c r="I14" s="84" t="n">
        <v>0</v>
      </c>
      <c r="J14" s="84" t="n">
        <v>0</v>
      </c>
      <c r="K14" s="84" t="n">
        <v>0</v>
      </c>
      <c r="L14" s="84" t="n">
        <v>0</v>
      </c>
      <c r="M14" s="84" t="n">
        <v>0</v>
      </c>
      <c r="N14" s="84" t="n">
        <v>0</v>
      </c>
      <c r="O14" s="84" t="n">
        <v>0</v>
      </c>
      <c r="P14" s="84" t="n">
        <v>0</v>
      </c>
      <c r="Q14" s="84" t="n">
        <v>0</v>
      </c>
      <c r="R14" s="84" t="n">
        <v>0</v>
      </c>
      <c r="S14" s="84" t="n">
        <v>0</v>
      </c>
      <c r="T14" s="84" t="n">
        <v>0</v>
      </c>
      <c r="U14" s="84" t="n">
        <v>0</v>
      </c>
      <c r="V14" s="84" t="n">
        <v>0</v>
      </c>
      <c r="W14" s="84" t="n">
        <v>0</v>
      </c>
      <c r="X14" s="84" t="n">
        <v>0</v>
      </c>
      <c r="Y14" s="84" t="n">
        <v>0</v>
      </c>
      <c r="Z14" s="84" t="n">
        <v>0</v>
      </c>
    </row>
    <row r="15" customFormat="false" ht="11.25" hidden="false" customHeight="true" outlineLevel="0" collapsed="false">
      <c r="A15" s="81" t="s">
        <v>103</v>
      </c>
      <c r="C15" s="85" t="n">
        <f aca="false">SUM($C$11:$C$14)</f>
        <v>19935.4839</v>
      </c>
      <c r="D15" s="85" t="n">
        <f aca="false">SUM($D$11:$D$14)</f>
        <v>33129.0645</v>
      </c>
      <c r="E15" s="85" t="n">
        <f aca="false">SUM($E$11:$E$14)</f>
        <v>19357.1429</v>
      </c>
      <c r="F15" s="85" t="n">
        <f aca="false">SUM($F$11:$F$14)</f>
        <v>-2516.129</v>
      </c>
      <c r="G15" s="85" t="n">
        <f aca="false">SUM($G$11:$G$14)</f>
        <v>2600</v>
      </c>
      <c r="H15" s="85" t="n">
        <f aca="false">SUM($H$11:$H$14)</f>
        <v>4258.0645</v>
      </c>
      <c r="I15" s="85" t="n">
        <f aca="false">SUM($I$11:$I$14)</f>
        <v>18766.7</v>
      </c>
      <c r="J15" s="85" t="n">
        <f aca="false">SUM($J$11:$J$14)</f>
        <v>8258.0645</v>
      </c>
      <c r="K15" s="85" t="n">
        <f aca="false">SUM($K$11:$K$14)</f>
        <v>7387.0968</v>
      </c>
      <c r="L15" s="85" t="n">
        <f aca="false">SUM($L$11:$L$14)</f>
        <v>20400</v>
      </c>
      <c r="M15" s="85" t="n">
        <f aca="false">SUM($M$11:$M$14)</f>
        <v>29387.0968</v>
      </c>
      <c r="N15" s="85" t="n">
        <f aca="false">SUM($N$11:$N$14)</f>
        <v>15300.0333</v>
      </c>
      <c r="O15" s="85" t="n">
        <f aca="false">SUM($O$11:$O$14)</f>
        <v>9806.4839</v>
      </c>
      <c r="P15" s="85" t="n">
        <f aca="false">SUM($P$11:$P$14)</f>
        <v>11419.3548</v>
      </c>
      <c r="Q15" s="85" t="n">
        <f aca="false">SUM($Q$11:$Q$14)</f>
        <v>12178.6071</v>
      </c>
      <c r="R15" s="85" t="n">
        <f aca="false">SUM($R$11:$R$14)</f>
        <v>21451.5806</v>
      </c>
      <c r="S15" s="85" t="n">
        <f aca="false">SUM($S$11:$S$14)</f>
        <v>-22266.6667</v>
      </c>
      <c r="T15" s="85" t="n">
        <f aca="false">SUM($T$11:$T$14)</f>
        <v>-12096.7419</v>
      </c>
      <c r="U15" s="85" t="n">
        <f aca="false">SUM($U$11:$U$14)</f>
        <v>-13000</v>
      </c>
      <c r="V15" s="85" t="n">
        <f aca="false">SUM($V$11:$V$14)</f>
        <v>-44548.4194</v>
      </c>
      <c r="W15" s="85" t="n">
        <f aca="false">SUM($W$11:$W$14)</f>
        <v>-51967.7419</v>
      </c>
      <c r="X15" s="85" t="n">
        <f aca="false">SUM($X$11:$X$14)</f>
        <v>-42100</v>
      </c>
      <c r="Y15" s="85" t="n">
        <f aca="false">SUM($Y$11:$Y$14)</f>
        <v>-29967.7419</v>
      </c>
      <c r="Z15" s="85" t="n">
        <f aca="false">SUM($Z$11:$Z$14)</f>
        <v>-35000</v>
      </c>
    </row>
    <row r="17" customFormat="false" ht="11.25" hidden="false" customHeight="true" outlineLevel="0" collapsed="false">
      <c r="A17" s="84" t="s">
        <v>63</v>
      </c>
      <c r="C17" s="84" t="n">
        <v>0</v>
      </c>
      <c r="D17" s="84" t="n">
        <v>0</v>
      </c>
      <c r="E17" s="86" t="n">
        <v>0</v>
      </c>
      <c r="F17" s="84" t="n">
        <v>0</v>
      </c>
      <c r="G17" s="84" t="n">
        <v>0</v>
      </c>
      <c r="H17" s="84" t="n">
        <v>0</v>
      </c>
      <c r="I17" s="84" t="n">
        <v>0</v>
      </c>
      <c r="J17" s="84" t="n">
        <v>0</v>
      </c>
      <c r="K17" s="84" t="n">
        <v>0</v>
      </c>
      <c r="L17" s="84" t="n">
        <v>0</v>
      </c>
      <c r="M17" s="84" t="n">
        <v>0</v>
      </c>
      <c r="N17" s="84" t="n">
        <v>0</v>
      </c>
      <c r="O17" s="84" t="n">
        <v>0</v>
      </c>
      <c r="P17" s="84" t="n">
        <v>0</v>
      </c>
      <c r="Q17" s="84" t="n">
        <v>0</v>
      </c>
      <c r="R17" s="84" t="n">
        <v>0</v>
      </c>
      <c r="S17" s="84" t="n">
        <v>0</v>
      </c>
      <c r="T17" s="84" t="n">
        <v>0</v>
      </c>
      <c r="U17" s="84" t="n">
        <v>0</v>
      </c>
      <c r="V17" s="84" t="n">
        <v>0</v>
      </c>
      <c r="W17" s="84" t="n">
        <v>0</v>
      </c>
      <c r="X17" s="84" t="n">
        <v>0</v>
      </c>
      <c r="Y17" s="84" t="n">
        <v>0</v>
      </c>
      <c r="Z17" s="84" t="n">
        <v>0</v>
      </c>
    </row>
    <row r="19" customFormat="false" ht="11.25" hidden="false" customHeight="true" outlineLevel="0" collapsed="false">
      <c r="A19" s="87" t="s">
        <v>64</v>
      </c>
      <c r="B19" s="88"/>
      <c r="C19" s="88" t="n">
        <f aca="false">SUM((($C$9+$C$15)+$C$17))</f>
        <v>16399.4011</v>
      </c>
      <c r="D19" s="88" t="n">
        <f aca="false">SUM((($D$9+$D$15)+$D$17))</f>
        <v>26724.8644</v>
      </c>
      <c r="E19" s="88" t="n">
        <f aca="false">SUM((($E$9+$E$15)+$E$17))</f>
        <v>18505.9739</v>
      </c>
      <c r="F19" s="88" t="n">
        <f aca="false">SUM((($F$9+$F$15)+$F$17))</f>
        <v>-1984.8129</v>
      </c>
      <c r="G19" s="88" t="n">
        <f aca="false">SUM((($G$9+$G$15)+$G$17))</f>
        <v>-8488.4968</v>
      </c>
      <c r="H19" s="88" t="n">
        <f aca="false">SUM((($H$9+$H$15)+$H$17))</f>
        <v>11671.7183</v>
      </c>
      <c r="I19" s="88" t="n">
        <f aca="false">SUM((($I$9+$I$15)+$I$17))</f>
        <v>17217.2881</v>
      </c>
      <c r="J19" s="88" t="n">
        <f aca="false">SUM((($J$9+$J$15)+$J$17))</f>
        <v>-7653.6807</v>
      </c>
      <c r="K19" s="88" t="n">
        <f aca="false">SUM((($K$9+$K$15)+$K$17))</f>
        <v>-10976.2613</v>
      </c>
      <c r="L19" s="88" t="n">
        <f aca="false">SUM((($L$9+$L$15)+$L$17))</f>
        <v>6517.2548</v>
      </c>
      <c r="M19" s="88" t="n">
        <f aca="false">SUM((($M$9+$M$15)+$M$17))</f>
        <v>18797.9</v>
      </c>
      <c r="N19" s="88" t="n">
        <f aca="false">SUM((($N$9+$N$15)+$N$17))</f>
        <v>8756.4064</v>
      </c>
      <c r="O19" s="88" t="n">
        <f aca="false">SUM((($O$9+$O$15)+$O$17))</f>
        <v>3407.985</v>
      </c>
      <c r="P19" s="88" t="n">
        <f aca="false">SUM((($P$9+$P$15)+$P$17))</f>
        <v>2407.9204</v>
      </c>
      <c r="Q19" s="88" t="n">
        <f aca="false">SUM((($Q$9+$Q$15)+$Q$17))</f>
        <v>6206.3755</v>
      </c>
      <c r="R19" s="88" t="n">
        <f aca="false">SUM((($R$9+$R$15)+$R$17))</f>
        <v>18698.243</v>
      </c>
      <c r="S19" s="88" t="n">
        <f aca="false">SUM((($S$9+$S$15)+$S$17))</f>
        <v>-26788.4968</v>
      </c>
      <c r="T19" s="88" t="n">
        <f aca="false">SUM((($T$9+$T$15)+$T$17))</f>
        <v>-18908.8946</v>
      </c>
      <c r="U19" s="88" t="n">
        <f aca="false">SUM((($U$9+$U$15)+$U$17))</f>
        <v>-19888.4634</v>
      </c>
      <c r="V19" s="88" t="n">
        <f aca="false">SUM((($V$9+$V$15)+$V$17))</f>
        <v>-62005.7979</v>
      </c>
      <c r="W19" s="88" t="n">
        <f aca="false">SUM((($W$9+$W$15)+$W$17))</f>
        <v>-72812.1849</v>
      </c>
      <c r="X19" s="88" t="n">
        <f aca="false">SUM((($X$9+$X$15)+$X$17))</f>
        <v>-59855.1634</v>
      </c>
      <c r="Y19" s="88" t="n">
        <f aca="false">SUM((($Y$9+$Y$15)+$Y$17))</f>
        <v>-43747.6688</v>
      </c>
      <c r="Z19" s="89" t="n">
        <f aca="false">SUM((($Z$9+$Z$15)+$Z$17))</f>
        <v>-59633.3333</v>
      </c>
    </row>
    <row r="21" customFormat="false" ht="11.25" hidden="false" customHeight="true" outlineLevel="0" collapsed="false">
      <c r="A21" s="84" t="s">
        <v>104</v>
      </c>
      <c r="C21" s="84" t="n">
        <f aca="false">43625.2075-25000</f>
        <v>18625.2075</v>
      </c>
      <c r="D21" s="84" t="n">
        <f aca="false">41660.3483-25000</f>
        <v>16660.3483</v>
      </c>
      <c r="E21" s="84" t="n">
        <f aca="false">36684.5454-25000</f>
        <v>11684.5454</v>
      </c>
      <c r="F21" s="84" t="n">
        <f aca="false">21821.6387-25000</f>
        <v>-3178.3613</v>
      </c>
      <c r="G21" s="84" t="n">
        <v>-8288.4968</v>
      </c>
      <c r="H21" s="84" t="n">
        <v>10736.2344</v>
      </c>
      <c r="I21" s="84" t="n">
        <v>16650.6215</v>
      </c>
      <c r="J21" s="84" t="n">
        <v>-6847.2291</v>
      </c>
      <c r="K21" s="84" t="n">
        <v>-9847.2291</v>
      </c>
      <c r="L21" s="84" t="n">
        <v>7283.9215</v>
      </c>
      <c r="M21" s="84" t="n">
        <v>20701.1258</v>
      </c>
      <c r="N21" s="84" t="n">
        <v>10423.0731</v>
      </c>
      <c r="O21" s="84" t="n">
        <v>4601.5333</v>
      </c>
      <c r="P21" s="84" t="n">
        <v>3924.0494</v>
      </c>
      <c r="Q21" s="84" t="n">
        <v>7170.6612</v>
      </c>
      <c r="R21" s="84" t="n">
        <v>19988.5656</v>
      </c>
      <c r="S21" s="84" t="n">
        <v>-25421.8301</v>
      </c>
      <c r="T21" s="84" t="n">
        <v>-17908.8946</v>
      </c>
      <c r="U21" s="84" t="n">
        <v>-19055.1301</v>
      </c>
      <c r="V21" s="84" t="n">
        <v>-55747.7333</v>
      </c>
      <c r="W21" s="84" t="n">
        <v>-67489.6043</v>
      </c>
      <c r="X21" s="84" t="n">
        <v>-58088.4968</v>
      </c>
      <c r="Y21" s="84" t="n">
        <v>-41683.1527</v>
      </c>
      <c r="Z21" s="84" t="n">
        <v>-57766.6667</v>
      </c>
    </row>
    <row r="22" customFormat="false" ht="11.25" hidden="false" customHeight="true" outlineLevel="0" collapsed="false">
      <c r="A22" s="84" t="s">
        <v>105</v>
      </c>
      <c r="C22" s="90" t="n">
        <f aca="false">SUM(($C$19-$C$21))</f>
        <v>-2225.8064</v>
      </c>
      <c r="D22" s="90" t="n">
        <f aca="false">SUM(($D$19-$D$21))</f>
        <v>10064.5161</v>
      </c>
      <c r="E22" s="90" t="n">
        <f aca="false">SUM(($E$19-$E$21))</f>
        <v>6821.4285</v>
      </c>
      <c r="F22" s="90" t="n">
        <f aca="false">SUM(($F$19-$F$21))</f>
        <v>1193.5484</v>
      </c>
      <c r="G22" s="90" t="n">
        <f aca="false">SUM(($G$19-$G$21))</f>
        <v>-200</v>
      </c>
      <c r="H22" s="90" t="n">
        <f aca="false">SUM(($H$19-$H$21))</f>
        <v>935.483900000001</v>
      </c>
      <c r="I22" s="90" t="n">
        <f aca="false">SUM(($I$19-$I$21))</f>
        <v>566.666600000001</v>
      </c>
      <c r="J22" s="90" t="n">
        <f aca="false">SUM(($J$19-$J$21))</f>
        <v>-806.451599999999</v>
      </c>
      <c r="K22" s="90" t="n">
        <f aca="false">SUM(($K$19-$K$21))</f>
        <v>-1129.0322</v>
      </c>
      <c r="L22" s="90" t="n">
        <f aca="false">SUM(($L$19-$L$21))</f>
        <v>-766.6667</v>
      </c>
      <c r="M22" s="90" t="n">
        <f aca="false">SUM(($M$19-$M$21))</f>
        <v>-1903.2258</v>
      </c>
      <c r="N22" s="90" t="n">
        <f aca="false">SUM(($N$19-$N$21))</f>
        <v>-1666.6667</v>
      </c>
      <c r="O22" s="90" t="n">
        <f aca="false">SUM(($O$19-$O$21))</f>
        <v>-1193.5483</v>
      </c>
      <c r="P22" s="90" t="n">
        <f aca="false">SUM(($P$19-$P$21))</f>
        <v>-1516.129</v>
      </c>
      <c r="Q22" s="90" t="n">
        <f aca="false">SUM(($Q$19-$Q$21))</f>
        <v>-964.285699999998</v>
      </c>
      <c r="R22" s="90" t="n">
        <f aca="false">SUM(($R$19-$R$21))</f>
        <v>-1290.3226</v>
      </c>
      <c r="S22" s="90" t="n">
        <f aca="false">SUM(($S$19-$S$21))</f>
        <v>-1366.6667</v>
      </c>
      <c r="T22" s="90" t="n">
        <f aca="false">SUM(($T$19-$T$21))</f>
        <v>-1000</v>
      </c>
      <c r="U22" s="90" t="n">
        <f aca="false">SUM(($U$19-$U$21))</f>
        <v>-833.333300000002</v>
      </c>
      <c r="V22" s="90" t="n">
        <f aca="false">SUM(($V$19-$V$21))</f>
        <v>-6258.0646</v>
      </c>
      <c r="W22" s="90" t="n">
        <f aca="false">SUM(($W$19-$W$21))</f>
        <v>-5322.58059999999</v>
      </c>
      <c r="X22" s="90" t="n">
        <f aca="false">SUM(($X$19-$X$21))</f>
        <v>-1766.6666</v>
      </c>
      <c r="Y22" s="90" t="n">
        <f aca="false">SUM(($Y$19-$Y$21))</f>
        <v>-2064.5161</v>
      </c>
      <c r="Z22" s="90" t="n">
        <f aca="false">SUM(($Z$19-$Z$21))</f>
        <v>-1866.6666</v>
      </c>
    </row>
    <row r="24" customFormat="false" ht="12" hidden="false" customHeight="true" outlineLevel="0" collapsed="false">
      <c r="A24" s="82" t="s">
        <v>106</v>
      </c>
    </row>
    <row r="25" customFormat="false" ht="11.25" hidden="false" customHeight="true" outlineLevel="0" collapsed="false">
      <c r="A25" s="84" t="s">
        <v>107</v>
      </c>
      <c r="C25" s="84" t="n">
        <v>-5667932</v>
      </c>
      <c r="D25" s="84" t="n">
        <v>-4870642</v>
      </c>
      <c r="E25" s="84" t="n">
        <v>-4306947</v>
      </c>
      <c r="F25" s="84" t="n">
        <v>-4053706</v>
      </c>
      <c r="G25" s="84" t="n">
        <v>-2358625</v>
      </c>
      <c r="H25" s="84" t="n">
        <v>-2695811</v>
      </c>
      <c r="I25" s="84" t="n">
        <v>-3007569</v>
      </c>
      <c r="J25" s="84" t="n">
        <v>-3592294</v>
      </c>
      <c r="K25" s="84" t="n">
        <v>-3862618</v>
      </c>
      <c r="L25" s="84" t="n">
        <v>-3727061</v>
      </c>
      <c r="M25" s="84" t="n">
        <v>-3788919</v>
      </c>
      <c r="N25" s="84" t="n">
        <v>-5259945</v>
      </c>
      <c r="O25" s="84" t="n">
        <v>-5030297</v>
      </c>
      <c r="P25" s="84" t="n">
        <v>-4806136</v>
      </c>
      <c r="Q25" s="84" t="n">
        <v>-4306555</v>
      </c>
      <c r="R25" s="84" t="n">
        <v>-4969088</v>
      </c>
      <c r="S25" s="84" t="n">
        <v>74867</v>
      </c>
      <c r="T25" s="84" t="n">
        <v>74832</v>
      </c>
      <c r="U25" s="84" t="n">
        <v>87818</v>
      </c>
      <c r="V25" s="84" t="n">
        <v>108174</v>
      </c>
      <c r="W25" s="84" t="n">
        <v>124151</v>
      </c>
      <c r="X25" s="84" t="n">
        <v>119679</v>
      </c>
      <c r="Y25" s="84" t="n">
        <v>144974</v>
      </c>
      <c r="Z25" s="84" t="n">
        <v>0</v>
      </c>
      <c r="AA25" s="84" t="n">
        <f aca="false">SUM($C$25:$Z$25)</f>
        <v>-65569650</v>
      </c>
    </row>
    <row r="26" customFormat="false" ht="11.25" hidden="false" customHeight="true" outlineLevel="0" collapsed="false">
      <c r="A26" s="84" t="s">
        <v>108</v>
      </c>
      <c r="C26" s="84" t="n">
        <v>14770879</v>
      </c>
      <c r="D26" s="84" t="n">
        <v>14544511</v>
      </c>
      <c r="E26" s="84" t="n">
        <v>11211575</v>
      </c>
      <c r="F26" s="84" t="n">
        <v>4245825</v>
      </c>
      <c r="G26" s="84" t="n">
        <v>1723577</v>
      </c>
      <c r="H26" s="84" t="n">
        <v>2310892</v>
      </c>
      <c r="I26" s="84" t="n">
        <v>4139680</v>
      </c>
      <c r="J26" s="84" t="n">
        <v>5770482</v>
      </c>
      <c r="K26" s="84" t="n">
        <v>5318383</v>
      </c>
      <c r="L26" s="84" t="n">
        <v>5922368</v>
      </c>
      <c r="M26" s="84" t="n">
        <v>6256874</v>
      </c>
      <c r="N26" s="84" t="n">
        <v>6147658</v>
      </c>
      <c r="O26" s="84" t="n">
        <v>6207409</v>
      </c>
      <c r="P26" s="84" t="n">
        <v>2282103</v>
      </c>
      <c r="Q26" s="84" t="n">
        <v>1585144</v>
      </c>
      <c r="R26" s="84" t="n">
        <v>1823805</v>
      </c>
      <c r="S26" s="84" t="n">
        <v>129339</v>
      </c>
      <c r="T26" s="84" t="n">
        <v>29558</v>
      </c>
      <c r="U26" s="84" t="n">
        <v>182452</v>
      </c>
      <c r="V26" s="84" t="n">
        <v>276849</v>
      </c>
      <c r="W26" s="84" t="n">
        <v>310258</v>
      </c>
      <c r="X26" s="84" t="n">
        <v>352671</v>
      </c>
      <c r="Y26" s="84" t="n">
        <v>376807</v>
      </c>
      <c r="Z26" s="84" t="n">
        <v>2184281</v>
      </c>
      <c r="AA26" s="84" t="n">
        <f aca="false">SUM($C$26:$Z$26)</f>
        <v>98103380</v>
      </c>
    </row>
    <row r="27" customFormat="false" ht="11.25" hidden="false" customHeight="true" outlineLevel="0" collapsed="false">
      <c r="A27" s="87" t="s">
        <v>109</v>
      </c>
      <c r="B27" s="88"/>
      <c r="C27" s="88" t="n">
        <f aca="false">SUM($C$25:$C$26)</f>
        <v>9102947</v>
      </c>
      <c r="D27" s="88" t="n">
        <f aca="false">SUM($D$25:$D$26)</f>
        <v>9673869</v>
      </c>
      <c r="E27" s="88" t="n">
        <f aca="false">SUM($E$25:$E$26)</f>
        <v>6904628</v>
      </c>
      <c r="F27" s="88" t="n">
        <f aca="false">SUM($F$25:$F$26)</f>
        <v>192119</v>
      </c>
      <c r="G27" s="88" t="n">
        <f aca="false">SUM($G$25:$G$26)</f>
        <v>-635048</v>
      </c>
      <c r="H27" s="88" t="n">
        <f aca="false">SUM($H$25:$H$26)</f>
        <v>-384919</v>
      </c>
      <c r="I27" s="88" t="n">
        <f aca="false">SUM($I$25:$I$26)</f>
        <v>1132111</v>
      </c>
      <c r="J27" s="88" t="n">
        <f aca="false">SUM($J$25:$J$26)</f>
        <v>2178188</v>
      </c>
      <c r="K27" s="88" t="n">
        <f aca="false">SUM($K$25:$K$26)</f>
        <v>1455765</v>
      </c>
      <c r="L27" s="88" t="n">
        <f aca="false">SUM($L$25:$L$26)</f>
        <v>2195307</v>
      </c>
      <c r="M27" s="88" t="n">
        <f aca="false">SUM($M$25:$M$26)</f>
        <v>2467955</v>
      </c>
      <c r="N27" s="88" t="n">
        <f aca="false">SUM($N$25:$N$26)</f>
        <v>887713</v>
      </c>
      <c r="O27" s="88" t="n">
        <f aca="false">SUM($O$25:$O$26)</f>
        <v>1177112</v>
      </c>
      <c r="P27" s="88" t="n">
        <f aca="false">SUM($P$25:$P$26)</f>
        <v>-2524033</v>
      </c>
      <c r="Q27" s="88" t="n">
        <f aca="false">SUM($Q$25:$Q$26)</f>
        <v>-2721411</v>
      </c>
      <c r="R27" s="88" t="n">
        <f aca="false">SUM($R$25:$R$26)</f>
        <v>-3145283</v>
      </c>
      <c r="S27" s="88" t="n">
        <f aca="false">SUM($S$25:$S$26)</f>
        <v>204206</v>
      </c>
      <c r="T27" s="88" t="n">
        <f aca="false">SUM($T$25:$T$26)</f>
        <v>104390</v>
      </c>
      <c r="U27" s="88" t="n">
        <f aca="false">SUM($U$25:$U$26)</f>
        <v>270270</v>
      </c>
      <c r="V27" s="88" t="n">
        <f aca="false">SUM($V$25:$V$26)</f>
        <v>385023</v>
      </c>
      <c r="W27" s="88" t="n">
        <f aca="false">SUM($W$25:$W$26)</f>
        <v>434409</v>
      </c>
      <c r="X27" s="88" t="n">
        <f aca="false">SUM($X$25:$X$26)</f>
        <v>472350</v>
      </c>
      <c r="Y27" s="88" t="n">
        <f aca="false">SUM($Y$25:$Y$26)</f>
        <v>521781</v>
      </c>
      <c r="Z27" s="88" t="n">
        <f aca="false">SUM($Z$25:$Z$26)</f>
        <v>2184281</v>
      </c>
      <c r="AA27" s="89" t="n">
        <f aca="false">SUM($AA$25:$AA$26)</f>
        <v>32533730</v>
      </c>
    </row>
    <row r="28" customFormat="false" ht="11.25" hidden="false" customHeight="true" outlineLevel="0" collapsed="false">
      <c r="A28" s="84" t="s">
        <v>110</v>
      </c>
      <c r="C28" s="84" t="n">
        <v>9075739</v>
      </c>
      <c r="D28" s="84" t="n">
        <v>9593207</v>
      </c>
      <c r="E28" s="84" t="n">
        <v>6850612</v>
      </c>
      <c r="F28" s="84" t="n">
        <v>146498</v>
      </c>
      <c r="G28" s="84" t="n">
        <v>-680683</v>
      </c>
      <c r="H28" s="84" t="n">
        <v>-418486</v>
      </c>
      <c r="I28" s="84" t="n">
        <v>1103254</v>
      </c>
      <c r="J28" s="84" t="n">
        <v>2077082</v>
      </c>
      <c r="K28" s="84" t="n">
        <v>1349037</v>
      </c>
      <c r="L28" s="84" t="n">
        <v>2136032</v>
      </c>
      <c r="M28" s="84" t="n">
        <v>2423716</v>
      </c>
      <c r="N28" s="84" t="n">
        <v>873074</v>
      </c>
      <c r="O28" s="84" t="n">
        <v>1143075</v>
      </c>
      <c r="P28" s="84" t="n">
        <v>-2560244</v>
      </c>
      <c r="Q28" s="84" t="n">
        <v>-2739505</v>
      </c>
      <c r="R28" s="84" t="n">
        <v>-3138191</v>
      </c>
      <c r="S28" s="84" t="n">
        <v>145405</v>
      </c>
      <c r="T28" s="84" t="n">
        <v>58453</v>
      </c>
      <c r="U28" s="84" t="n">
        <v>224079</v>
      </c>
      <c r="V28" s="84" t="n">
        <v>251359</v>
      </c>
      <c r="W28" s="84" t="n">
        <v>273883</v>
      </c>
      <c r="X28" s="84" t="n">
        <v>342794</v>
      </c>
      <c r="Y28" s="84" t="n">
        <v>424693</v>
      </c>
      <c r="Z28" s="84" t="n">
        <v>2030723</v>
      </c>
      <c r="AA28" s="84" t="n">
        <f aca="false">SUM($C$28:$Z$28)</f>
        <v>30985606</v>
      </c>
    </row>
    <row r="29" customFormat="false" ht="11.25" hidden="false" customHeight="true" outlineLevel="0" collapsed="false">
      <c r="A29" s="84" t="s">
        <v>105</v>
      </c>
      <c r="C29" s="90" t="n">
        <f aca="false">SUM(($C$27-$C$28))</f>
        <v>27208</v>
      </c>
      <c r="D29" s="90" t="n">
        <f aca="false">SUM(($D$27-$D$28))</f>
        <v>80662</v>
      </c>
      <c r="E29" s="90" t="n">
        <f aca="false">SUM(($E$27-$E$28))</f>
        <v>54016</v>
      </c>
      <c r="F29" s="90" t="n">
        <f aca="false">SUM(($F$27-$F$28))</f>
        <v>45621</v>
      </c>
      <c r="G29" s="90" t="n">
        <f aca="false">SUM(($G$27-$G$28))</f>
        <v>45635</v>
      </c>
      <c r="H29" s="90" t="n">
        <f aca="false">SUM(($H$27-$H$28))</f>
        <v>33567</v>
      </c>
      <c r="I29" s="90" t="n">
        <f aca="false">SUM(($I$27-$I$28))</f>
        <v>28857</v>
      </c>
      <c r="J29" s="90" t="n">
        <f aca="false">SUM(($J$27-$J$28))</f>
        <v>101106</v>
      </c>
      <c r="K29" s="90" t="n">
        <f aca="false">SUM(($K$27-$K$28))</f>
        <v>106728</v>
      </c>
      <c r="L29" s="90" t="n">
        <f aca="false">SUM(($L$27-$L$28))</f>
        <v>59275</v>
      </c>
      <c r="M29" s="90" t="n">
        <f aca="false">SUM(($M$27-$M$28))</f>
        <v>44239</v>
      </c>
      <c r="N29" s="90" t="n">
        <f aca="false">SUM(($N$27-$N$28))</f>
        <v>14639</v>
      </c>
      <c r="O29" s="90" t="n">
        <f aca="false">SUM(($O$27-$O$28))</f>
        <v>34037</v>
      </c>
      <c r="P29" s="90" t="n">
        <f aca="false">SUM(($P$27-$P$28))</f>
        <v>36211</v>
      </c>
      <c r="Q29" s="90" t="n">
        <f aca="false">SUM(($Q$27-$Q$28))</f>
        <v>18094</v>
      </c>
      <c r="R29" s="90" t="n">
        <f aca="false">SUM(($R$27-$R$28))</f>
        <v>-7092</v>
      </c>
      <c r="S29" s="90" t="n">
        <f aca="false">SUM(($S$27-$S$28))</f>
        <v>58801</v>
      </c>
      <c r="T29" s="90" t="n">
        <f aca="false">SUM(($T$27-$T$28))</f>
        <v>45937</v>
      </c>
      <c r="U29" s="90" t="n">
        <f aca="false">SUM(($U$27-$U$28))</f>
        <v>46191</v>
      </c>
      <c r="V29" s="90" t="n">
        <f aca="false">SUM(($V$27-$V$28))</f>
        <v>133664</v>
      </c>
      <c r="W29" s="90" t="n">
        <f aca="false">SUM(($W$27-$W$28))</f>
        <v>160526</v>
      </c>
      <c r="X29" s="90" t="n">
        <f aca="false">SUM(($X$27-$X$28))</f>
        <v>129556</v>
      </c>
      <c r="Y29" s="90" t="n">
        <f aca="false">SUM(($Y$27-$Y$28))</f>
        <v>97088</v>
      </c>
      <c r="Z29" s="90" t="n">
        <f aca="false">SUM(($Z$27-$Z$28))</f>
        <v>153558</v>
      </c>
      <c r="AA29" s="90" t="n">
        <f aca="false">SUM(($AA$27-$AA$28))</f>
        <v>1548124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0" width="33.15"/>
    <col collapsed="false" customWidth="true" hidden="false" outlineLevel="0" max="2" min="2" style="80" width="3.99"/>
    <col collapsed="false" customWidth="true" hidden="false" outlineLevel="0" max="26" min="3" style="80" width="13.32"/>
    <col collapsed="false" customWidth="true" hidden="false" outlineLevel="0" max="27" min="27" style="80" width="15.99"/>
  </cols>
  <sheetData>
    <row r="1" customFormat="false" ht="12" hidden="false" customHeight="true" outlineLevel="0" collapsed="false">
      <c r="A1" s="81" t="s">
        <v>111</v>
      </c>
    </row>
    <row r="2" customFormat="false" ht="12" hidden="false" customHeight="true" outlineLevel="0" collapsed="false">
      <c r="A2" s="81" t="s">
        <v>33</v>
      </c>
    </row>
    <row r="3" customFormat="false" ht="12" hidden="false" customHeight="true" outlineLevel="0" collapsed="false">
      <c r="A3" s="81" t="s">
        <v>96</v>
      </c>
    </row>
    <row r="4" customFormat="false" ht="12" hidden="false" customHeight="true" outlineLevel="0" collapsed="false">
      <c r="A4" s="81" t="s">
        <v>97</v>
      </c>
    </row>
    <row r="6" customFormat="false" ht="12" hidden="false" customHeight="true" outlineLevel="0" collapsed="false">
      <c r="A6" s="82" t="s">
        <v>98</v>
      </c>
      <c r="C6" s="83" t="s">
        <v>36</v>
      </c>
      <c r="D6" s="83" t="s">
        <v>37</v>
      </c>
      <c r="E6" s="83" t="s">
        <v>38</v>
      </c>
      <c r="F6" s="83" t="s">
        <v>39</v>
      </c>
      <c r="G6" s="83" t="s">
        <v>40</v>
      </c>
      <c r="H6" s="83" t="s">
        <v>41</v>
      </c>
      <c r="I6" s="83" t="s">
        <v>42</v>
      </c>
      <c r="J6" s="83" t="s">
        <v>43</v>
      </c>
      <c r="K6" s="83" t="s">
        <v>44</v>
      </c>
      <c r="L6" s="83" t="s">
        <v>45</v>
      </c>
      <c r="M6" s="83" t="s">
        <v>46</v>
      </c>
      <c r="N6" s="83" t="s">
        <v>47</v>
      </c>
      <c r="O6" s="83" t="s">
        <v>48</v>
      </c>
      <c r="P6" s="83" t="s">
        <v>49</v>
      </c>
      <c r="Q6" s="83" t="s">
        <v>50</v>
      </c>
      <c r="R6" s="83" t="s">
        <v>51</v>
      </c>
      <c r="S6" s="83" t="s">
        <v>52</v>
      </c>
      <c r="T6" s="83" t="s">
        <v>53</v>
      </c>
      <c r="U6" s="83" t="s">
        <v>54</v>
      </c>
      <c r="V6" s="83" t="s">
        <v>55</v>
      </c>
      <c r="W6" s="83" t="s">
        <v>56</v>
      </c>
      <c r="X6" s="83" t="s">
        <v>57</v>
      </c>
      <c r="Y6" s="83" t="s">
        <v>58</v>
      </c>
      <c r="Z6" s="83" t="s">
        <v>59</v>
      </c>
      <c r="AA6" s="83" t="s">
        <v>35</v>
      </c>
    </row>
    <row r="7" customFormat="false" ht="11.25" hidden="false" customHeight="true" outlineLevel="0" collapsed="false">
      <c r="A7" s="84" t="s">
        <v>60</v>
      </c>
      <c r="C7" s="84" t="n">
        <v>0</v>
      </c>
      <c r="D7" s="84" t="n">
        <v>0</v>
      </c>
      <c r="E7" s="84" t="n">
        <v>0</v>
      </c>
      <c r="F7" s="84" t="n">
        <v>0</v>
      </c>
      <c r="G7" s="84" t="n">
        <v>0</v>
      </c>
      <c r="H7" s="84" t="n">
        <v>0</v>
      </c>
      <c r="I7" s="84" t="n">
        <v>0</v>
      </c>
      <c r="J7" s="84" t="n">
        <v>0</v>
      </c>
      <c r="K7" s="84" t="n">
        <v>0</v>
      </c>
      <c r="L7" s="84" t="n">
        <v>0</v>
      </c>
      <c r="M7" s="84" t="n">
        <v>0</v>
      </c>
      <c r="N7" s="84" t="n">
        <v>0</v>
      </c>
      <c r="O7" s="84" t="n">
        <v>0</v>
      </c>
      <c r="P7" s="84" t="n">
        <v>0</v>
      </c>
      <c r="Q7" s="84" t="n">
        <v>0</v>
      </c>
      <c r="R7" s="84" t="n">
        <v>0</v>
      </c>
      <c r="S7" s="84" t="n">
        <v>0</v>
      </c>
      <c r="T7" s="84" t="n">
        <v>0</v>
      </c>
      <c r="U7" s="84" t="n">
        <v>0</v>
      </c>
      <c r="V7" s="84" t="n">
        <v>0</v>
      </c>
      <c r="W7" s="84" t="n">
        <v>0</v>
      </c>
      <c r="X7" s="84" t="n">
        <v>0</v>
      </c>
      <c r="Y7" s="84" t="n">
        <v>0</v>
      </c>
      <c r="Z7" s="84" t="n">
        <v>0</v>
      </c>
    </row>
    <row r="8" customFormat="false" ht="11.25" hidden="false" customHeight="true" outlineLevel="0" collapsed="false">
      <c r="A8" s="84" t="s">
        <v>99</v>
      </c>
      <c r="C8" s="84" t="n">
        <v>0</v>
      </c>
      <c r="D8" s="84" t="n">
        <v>0</v>
      </c>
      <c r="E8" s="84" t="n">
        <v>0</v>
      </c>
      <c r="F8" s="84" t="n">
        <v>0</v>
      </c>
      <c r="G8" s="84" t="n">
        <v>0</v>
      </c>
      <c r="H8" s="84" t="n">
        <v>0</v>
      </c>
      <c r="I8" s="84" t="n">
        <v>0</v>
      </c>
      <c r="J8" s="84" t="n">
        <v>0</v>
      </c>
      <c r="K8" s="84" t="n">
        <v>0</v>
      </c>
      <c r="L8" s="84" t="n">
        <v>0</v>
      </c>
      <c r="M8" s="84" t="n">
        <v>0</v>
      </c>
      <c r="N8" s="84" t="n">
        <v>0</v>
      </c>
      <c r="O8" s="84" t="n">
        <v>0</v>
      </c>
      <c r="P8" s="84" t="n">
        <v>0</v>
      </c>
      <c r="Q8" s="84" t="n">
        <v>0</v>
      </c>
      <c r="R8" s="84" t="n">
        <v>0</v>
      </c>
      <c r="S8" s="84" t="n">
        <v>0</v>
      </c>
      <c r="T8" s="84" t="n">
        <v>0</v>
      </c>
      <c r="U8" s="84" t="n">
        <v>0</v>
      </c>
      <c r="V8" s="84" t="n">
        <v>0</v>
      </c>
      <c r="W8" s="84" t="n">
        <v>0</v>
      </c>
      <c r="X8" s="84" t="n">
        <v>0</v>
      </c>
      <c r="Y8" s="84" t="n">
        <v>0</v>
      </c>
      <c r="Z8" s="84" t="n">
        <v>0</v>
      </c>
    </row>
    <row r="9" customFormat="false" ht="11.25" hidden="false" customHeight="true" outlineLevel="0" collapsed="false">
      <c r="A9" s="81" t="s">
        <v>100</v>
      </c>
      <c r="C9" s="85" t="n">
        <v>0</v>
      </c>
      <c r="D9" s="85" t="n">
        <v>0</v>
      </c>
      <c r="E9" s="85" t="n">
        <v>0</v>
      </c>
      <c r="F9" s="85" t="n">
        <v>0</v>
      </c>
      <c r="G9" s="85" t="n">
        <v>0</v>
      </c>
      <c r="H9" s="85" t="n">
        <v>0</v>
      </c>
      <c r="I9" s="85" t="n">
        <v>0</v>
      </c>
      <c r="J9" s="85" t="n">
        <v>0</v>
      </c>
      <c r="K9" s="85" t="n">
        <v>0</v>
      </c>
      <c r="L9" s="85" t="n">
        <v>0</v>
      </c>
      <c r="M9" s="85" t="n">
        <v>0</v>
      </c>
      <c r="N9" s="85" t="n">
        <v>0</v>
      </c>
      <c r="O9" s="85" t="n">
        <v>0</v>
      </c>
      <c r="P9" s="85" t="n">
        <v>0</v>
      </c>
      <c r="Q9" s="85" t="n">
        <v>0</v>
      </c>
      <c r="R9" s="85" t="n">
        <v>0</v>
      </c>
      <c r="S9" s="85" t="n">
        <v>0</v>
      </c>
      <c r="T9" s="85" t="n">
        <v>0</v>
      </c>
      <c r="U9" s="85" t="n">
        <v>0</v>
      </c>
      <c r="V9" s="85" t="n">
        <v>0</v>
      </c>
      <c r="W9" s="85" t="n">
        <v>0</v>
      </c>
      <c r="X9" s="85" t="n">
        <v>0</v>
      </c>
      <c r="Y9" s="85" t="n">
        <v>0</v>
      </c>
      <c r="Z9" s="85" t="n">
        <v>0</v>
      </c>
    </row>
    <row r="11" customFormat="false" ht="11.25" hidden="false" customHeight="true" outlineLevel="0" collapsed="false">
      <c r="A11" s="84" t="s">
        <v>61</v>
      </c>
      <c r="C11" s="84" t="n">
        <v>0</v>
      </c>
      <c r="D11" s="84" t="n">
        <v>0</v>
      </c>
      <c r="E11" s="84" t="n">
        <v>0</v>
      </c>
      <c r="F11" s="84" t="n">
        <v>0</v>
      </c>
      <c r="G11" s="84" t="n">
        <v>0</v>
      </c>
      <c r="H11" s="84" t="n">
        <v>0</v>
      </c>
      <c r="I11" s="84" t="n">
        <v>0</v>
      </c>
      <c r="J11" s="84" t="n">
        <v>0</v>
      </c>
      <c r="K11" s="84" t="n">
        <v>0</v>
      </c>
      <c r="L11" s="84" t="n">
        <v>0</v>
      </c>
      <c r="M11" s="84" t="n">
        <v>0</v>
      </c>
      <c r="N11" s="84" t="n">
        <v>0</v>
      </c>
      <c r="O11" s="84" t="n">
        <v>0</v>
      </c>
      <c r="P11" s="84" t="n">
        <v>0</v>
      </c>
      <c r="Q11" s="84" t="n">
        <v>0</v>
      </c>
      <c r="R11" s="84" t="n">
        <v>0</v>
      </c>
      <c r="S11" s="84" t="n">
        <v>0</v>
      </c>
      <c r="T11" s="84" t="n">
        <v>0</v>
      </c>
      <c r="U11" s="84" t="n">
        <v>0</v>
      </c>
      <c r="V11" s="84" t="n">
        <v>0</v>
      </c>
      <c r="W11" s="84" t="n">
        <v>0</v>
      </c>
      <c r="X11" s="84" t="n">
        <v>0</v>
      </c>
      <c r="Y11" s="84" t="n">
        <v>0</v>
      </c>
      <c r="Z11" s="84" t="n">
        <v>0</v>
      </c>
    </row>
    <row r="12" customFormat="false" ht="11.25" hidden="false" customHeight="true" outlineLevel="0" collapsed="false">
      <c r="A12" s="84" t="s">
        <v>62</v>
      </c>
      <c r="C12" s="84" t="n">
        <v>0</v>
      </c>
      <c r="D12" s="84" t="n">
        <v>0</v>
      </c>
      <c r="E12" s="84" t="n">
        <v>0</v>
      </c>
      <c r="F12" s="84" t="n">
        <v>0</v>
      </c>
      <c r="G12" s="84" t="n">
        <v>0</v>
      </c>
      <c r="H12" s="84" t="n">
        <v>0</v>
      </c>
      <c r="I12" s="84" t="n">
        <v>0</v>
      </c>
      <c r="J12" s="84" t="n">
        <v>0</v>
      </c>
      <c r="K12" s="84" t="n">
        <v>0</v>
      </c>
      <c r="L12" s="84" t="n">
        <v>0</v>
      </c>
      <c r="M12" s="84" t="n">
        <v>0</v>
      </c>
      <c r="N12" s="84" t="n">
        <v>0</v>
      </c>
      <c r="O12" s="84" t="n">
        <v>0</v>
      </c>
      <c r="P12" s="84" t="n">
        <v>0</v>
      </c>
      <c r="Q12" s="84" t="n">
        <v>0</v>
      </c>
      <c r="R12" s="84" t="n">
        <v>0</v>
      </c>
      <c r="S12" s="84" t="n">
        <v>0</v>
      </c>
      <c r="T12" s="84" t="n">
        <v>0</v>
      </c>
      <c r="U12" s="84" t="n">
        <v>0</v>
      </c>
      <c r="V12" s="84" t="n">
        <v>0</v>
      </c>
      <c r="W12" s="84" t="n">
        <v>0</v>
      </c>
      <c r="X12" s="84" t="n">
        <v>0</v>
      </c>
      <c r="Y12" s="84" t="n">
        <v>0</v>
      </c>
      <c r="Z12" s="84" t="n">
        <v>0</v>
      </c>
    </row>
    <row r="13" customFormat="false" ht="11.25" hidden="false" customHeight="true" outlineLevel="0" collapsed="false">
      <c r="A13" s="84" t="s">
        <v>101</v>
      </c>
      <c r="C13" s="84" t="n">
        <v>0</v>
      </c>
      <c r="D13" s="84" t="n">
        <v>0</v>
      </c>
      <c r="E13" s="84" t="n">
        <v>0</v>
      </c>
      <c r="F13" s="84" t="n">
        <v>0</v>
      </c>
      <c r="G13" s="84" t="n">
        <v>0</v>
      </c>
      <c r="H13" s="84" t="n">
        <v>0</v>
      </c>
      <c r="I13" s="84" t="n">
        <v>0</v>
      </c>
      <c r="J13" s="84" t="n">
        <v>0</v>
      </c>
      <c r="K13" s="84" t="n">
        <v>0</v>
      </c>
      <c r="L13" s="84" t="n">
        <v>0</v>
      </c>
      <c r="M13" s="84" t="n">
        <v>0</v>
      </c>
      <c r="N13" s="84" t="n">
        <v>0</v>
      </c>
      <c r="O13" s="84" t="n">
        <v>0</v>
      </c>
      <c r="P13" s="84" t="n">
        <v>0</v>
      </c>
      <c r="Q13" s="84" t="n">
        <v>0</v>
      </c>
      <c r="R13" s="84" t="n">
        <v>0</v>
      </c>
      <c r="S13" s="84" t="n">
        <v>0</v>
      </c>
      <c r="T13" s="84" t="n">
        <v>0</v>
      </c>
      <c r="U13" s="84" t="n">
        <v>0</v>
      </c>
      <c r="V13" s="84" t="n">
        <v>0</v>
      </c>
      <c r="W13" s="84" t="n">
        <v>0</v>
      </c>
      <c r="X13" s="84" t="n">
        <v>0</v>
      </c>
      <c r="Y13" s="84" t="n">
        <v>0</v>
      </c>
      <c r="Z13" s="84" t="n">
        <v>0</v>
      </c>
    </row>
    <row r="14" customFormat="false" ht="11.25" hidden="false" customHeight="true" outlineLevel="0" collapsed="false">
      <c r="A14" s="84" t="s">
        <v>102</v>
      </c>
      <c r="C14" s="84" t="n">
        <v>0</v>
      </c>
      <c r="D14" s="84" t="n">
        <v>0</v>
      </c>
      <c r="E14" s="84" t="n">
        <v>0</v>
      </c>
      <c r="F14" s="84" t="n">
        <v>0</v>
      </c>
      <c r="G14" s="84" t="n">
        <v>0</v>
      </c>
      <c r="H14" s="84" t="n">
        <v>0</v>
      </c>
      <c r="I14" s="84" t="n">
        <v>0</v>
      </c>
      <c r="J14" s="84" t="n">
        <v>0</v>
      </c>
      <c r="K14" s="84" t="n">
        <v>0</v>
      </c>
      <c r="L14" s="84" t="n">
        <v>0</v>
      </c>
      <c r="M14" s="84" t="n">
        <v>0</v>
      </c>
      <c r="N14" s="84" t="n">
        <v>0</v>
      </c>
      <c r="O14" s="84" t="n">
        <v>0</v>
      </c>
      <c r="P14" s="84" t="n">
        <v>0</v>
      </c>
      <c r="Q14" s="84" t="n">
        <v>0</v>
      </c>
      <c r="R14" s="84" t="n">
        <v>0</v>
      </c>
      <c r="S14" s="84" t="n">
        <v>0</v>
      </c>
      <c r="T14" s="84" t="n">
        <v>0</v>
      </c>
      <c r="U14" s="84" t="n">
        <v>0</v>
      </c>
      <c r="V14" s="84" t="n">
        <v>0</v>
      </c>
      <c r="W14" s="84" t="n">
        <v>0</v>
      </c>
      <c r="X14" s="84" t="n">
        <v>0</v>
      </c>
      <c r="Y14" s="84" t="n">
        <v>0</v>
      </c>
      <c r="Z14" s="84" t="n">
        <v>0</v>
      </c>
    </row>
    <row r="15" customFormat="false" ht="11.25" hidden="false" customHeight="true" outlineLevel="0" collapsed="false">
      <c r="A15" s="81" t="s">
        <v>103</v>
      </c>
      <c r="C15" s="85" t="n">
        <v>0</v>
      </c>
      <c r="D15" s="85" t="n">
        <v>0</v>
      </c>
      <c r="E15" s="85" t="n">
        <v>0</v>
      </c>
      <c r="F15" s="85" t="n">
        <v>0</v>
      </c>
      <c r="G15" s="85" t="n">
        <v>0</v>
      </c>
      <c r="H15" s="85" t="n">
        <v>0</v>
      </c>
      <c r="I15" s="85" t="n">
        <v>0</v>
      </c>
      <c r="J15" s="85" t="n">
        <v>0</v>
      </c>
      <c r="K15" s="85" t="n">
        <v>0</v>
      </c>
      <c r="L15" s="85" t="n">
        <v>0</v>
      </c>
      <c r="M15" s="85" t="n">
        <v>0</v>
      </c>
      <c r="N15" s="85" t="n">
        <v>0</v>
      </c>
      <c r="O15" s="85" t="n">
        <v>0</v>
      </c>
      <c r="P15" s="85" t="n">
        <v>0</v>
      </c>
      <c r="Q15" s="85" t="n">
        <v>0</v>
      </c>
      <c r="R15" s="85" t="n">
        <v>0</v>
      </c>
      <c r="S15" s="85" t="n">
        <v>0</v>
      </c>
      <c r="T15" s="85" t="n">
        <v>0</v>
      </c>
      <c r="U15" s="85" t="n">
        <v>0</v>
      </c>
      <c r="V15" s="85" t="n">
        <v>0</v>
      </c>
      <c r="W15" s="85" t="n">
        <v>0</v>
      </c>
      <c r="X15" s="85" t="n">
        <v>0</v>
      </c>
      <c r="Y15" s="85" t="n">
        <v>0</v>
      </c>
      <c r="Z15" s="85" t="n">
        <v>0</v>
      </c>
    </row>
    <row r="17" customFormat="false" ht="11.25" hidden="false" customHeight="true" outlineLevel="0" collapsed="false">
      <c r="A17" s="84" t="s">
        <v>63</v>
      </c>
      <c r="C17" s="84" t="n">
        <v>0</v>
      </c>
      <c r="D17" s="84" t="n">
        <v>0</v>
      </c>
      <c r="E17" s="86" t="n">
        <v>0</v>
      </c>
      <c r="F17" s="84" t="n">
        <v>0</v>
      </c>
      <c r="G17" s="84" t="n">
        <v>0</v>
      </c>
      <c r="H17" s="84" t="n">
        <v>0</v>
      </c>
      <c r="I17" s="84" t="n">
        <v>0</v>
      </c>
      <c r="J17" s="84" t="n">
        <v>0</v>
      </c>
      <c r="K17" s="84" t="n">
        <v>0</v>
      </c>
      <c r="L17" s="84" t="n">
        <v>0</v>
      </c>
      <c r="M17" s="84" t="n">
        <v>0</v>
      </c>
      <c r="N17" s="84" t="n">
        <v>0</v>
      </c>
      <c r="O17" s="84" t="n">
        <v>0</v>
      </c>
      <c r="P17" s="84" t="n">
        <v>0</v>
      </c>
      <c r="Q17" s="84" t="n">
        <v>0</v>
      </c>
      <c r="R17" s="84" t="n">
        <v>0</v>
      </c>
      <c r="S17" s="84" t="n">
        <v>0</v>
      </c>
      <c r="T17" s="84" t="n">
        <v>0</v>
      </c>
      <c r="U17" s="84" t="n">
        <v>0</v>
      </c>
      <c r="V17" s="84" t="n">
        <v>0</v>
      </c>
      <c r="W17" s="84" t="n">
        <v>0</v>
      </c>
      <c r="X17" s="84" t="n">
        <v>0</v>
      </c>
      <c r="Y17" s="84" t="n">
        <v>0</v>
      </c>
      <c r="Z17" s="84" t="n">
        <v>0</v>
      </c>
    </row>
    <row r="19" customFormat="false" ht="11.25" hidden="false" customHeight="true" outlineLevel="0" collapsed="false">
      <c r="A19" s="87" t="s">
        <v>64</v>
      </c>
      <c r="B19" s="88"/>
      <c r="C19" s="88" t="n">
        <v>0</v>
      </c>
      <c r="D19" s="88" t="n">
        <v>0</v>
      </c>
      <c r="E19" s="88" t="n">
        <v>0</v>
      </c>
      <c r="F19" s="88" t="n">
        <v>0</v>
      </c>
      <c r="G19" s="88" t="n">
        <v>0</v>
      </c>
      <c r="H19" s="88" t="n">
        <v>0</v>
      </c>
      <c r="I19" s="88" t="n">
        <v>0</v>
      </c>
      <c r="J19" s="88" t="n">
        <v>0</v>
      </c>
      <c r="K19" s="88" t="n">
        <v>0</v>
      </c>
      <c r="L19" s="88" t="n">
        <v>0</v>
      </c>
      <c r="M19" s="88" t="n">
        <v>0</v>
      </c>
      <c r="N19" s="88" t="n">
        <v>0</v>
      </c>
      <c r="O19" s="88" t="n">
        <v>0</v>
      </c>
      <c r="P19" s="88" t="n">
        <v>0</v>
      </c>
      <c r="Q19" s="88" t="n">
        <v>0</v>
      </c>
      <c r="R19" s="88" t="n">
        <v>0</v>
      </c>
      <c r="S19" s="88" t="n">
        <v>0</v>
      </c>
      <c r="T19" s="88" t="n">
        <v>0</v>
      </c>
      <c r="U19" s="88" t="n">
        <v>0</v>
      </c>
      <c r="V19" s="88" t="n">
        <v>0</v>
      </c>
      <c r="W19" s="88" t="n">
        <v>0</v>
      </c>
      <c r="X19" s="88" t="n">
        <v>0</v>
      </c>
      <c r="Y19" s="88" t="n">
        <v>0</v>
      </c>
      <c r="Z19" s="89" t="n">
        <v>0</v>
      </c>
    </row>
    <row r="21" customFormat="false" ht="11.25" hidden="false" customHeight="true" outlineLevel="0" collapsed="false">
      <c r="A21" s="84" t="s">
        <v>104</v>
      </c>
      <c r="C21" s="84" t="n">
        <v>-6451.6129</v>
      </c>
      <c r="D21" s="84" t="n">
        <v>-6451.6129</v>
      </c>
      <c r="E21" s="84" t="n">
        <v>0</v>
      </c>
      <c r="F21" s="84" t="n">
        <v>0</v>
      </c>
      <c r="G21" s="84" t="n">
        <v>0</v>
      </c>
      <c r="H21" s="84" t="n">
        <v>0</v>
      </c>
      <c r="I21" s="84" t="n">
        <v>0</v>
      </c>
      <c r="J21" s="84" t="n">
        <v>0</v>
      </c>
      <c r="K21" s="84" t="n">
        <v>0</v>
      </c>
      <c r="L21" s="84" t="n">
        <v>0</v>
      </c>
      <c r="M21" s="84" t="n">
        <v>0</v>
      </c>
      <c r="N21" s="84" t="n">
        <v>0</v>
      </c>
      <c r="O21" s="84" t="n">
        <v>0</v>
      </c>
      <c r="P21" s="84" t="n">
        <v>0</v>
      </c>
      <c r="Q21" s="84" t="n">
        <v>0</v>
      </c>
      <c r="R21" s="84" t="n">
        <v>0</v>
      </c>
      <c r="S21" s="84" t="n">
        <v>0</v>
      </c>
      <c r="T21" s="84" t="n">
        <v>0</v>
      </c>
      <c r="U21" s="84" t="n">
        <v>0</v>
      </c>
      <c r="V21" s="84" t="n">
        <v>0</v>
      </c>
      <c r="W21" s="84" t="n">
        <v>0</v>
      </c>
      <c r="X21" s="84" t="n">
        <v>0</v>
      </c>
      <c r="Y21" s="84" t="n">
        <v>0</v>
      </c>
      <c r="Z21" s="84" t="n">
        <v>0</v>
      </c>
    </row>
    <row r="22" customFormat="false" ht="11.25" hidden="false" customHeight="true" outlineLevel="0" collapsed="false">
      <c r="A22" s="84" t="s">
        <v>105</v>
      </c>
      <c r="C22" s="90" t="n">
        <v>6451.6129</v>
      </c>
      <c r="D22" s="90" t="n">
        <v>6451.6129</v>
      </c>
      <c r="E22" s="90" t="n">
        <v>0</v>
      </c>
      <c r="F22" s="90" t="n">
        <v>0</v>
      </c>
      <c r="G22" s="90" t="n">
        <v>0</v>
      </c>
      <c r="H22" s="90" t="n">
        <v>0</v>
      </c>
      <c r="I22" s="90" t="n">
        <v>0</v>
      </c>
      <c r="J22" s="90" t="n">
        <v>0</v>
      </c>
      <c r="K22" s="90" t="n">
        <v>0</v>
      </c>
      <c r="L22" s="90" t="n">
        <v>0</v>
      </c>
      <c r="M22" s="90" t="n">
        <v>0</v>
      </c>
      <c r="N22" s="90" t="n">
        <v>0</v>
      </c>
      <c r="O22" s="90" t="n">
        <v>0</v>
      </c>
      <c r="P22" s="90" t="n">
        <v>0</v>
      </c>
      <c r="Q22" s="90" t="n">
        <v>0</v>
      </c>
      <c r="R22" s="90" t="n">
        <v>0</v>
      </c>
      <c r="S22" s="90" t="n">
        <v>0</v>
      </c>
      <c r="T22" s="90" t="n">
        <v>0</v>
      </c>
      <c r="U22" s="90" t="n">
        <v>0</v>
      </c>
      <c r="V22" s="90" t="n">
        <v>0</v>
      </c>
      <c r="W22" s="90" t="n">
        <v>0</v>
      </c>
      <c r="X22" s="90" t="n">
        <v>0</v>
      </c>
      <c r="Y22" s="90" t="n">
        <v>0</v>
      </c>
      <c r="Z22" s="90" t="n">
        <v>0</v>
      </c>
    </row>
    <row r="24" customFormat="false" ht="12" hidden="false" customHeight="true" outlineLevel="0" collapsed="false">
      <c r="A24" s="82" t="s">
        <v>106</v>
      </c>
    </row>
    <row r="25" customFormat="false" ht="11.25" hidden="false" customHeight="true" outlineLevel="0" collapsed="false">
      <c r="A25" s="84" t="s">
        <v>107</v>
      </c>
      <c r="C25" s="84" t="n">
        <v>98139</v>
      </c>
      <c r="D25" s="84" t="n">
        <v>169363</v>
      </c>
      <c r="E25" s="84" t="n">
        <v>137671</v>
      </c>
      <c r="F25" s="84" t="n">
        <v>146060</v>
      </c>
      <c r="G25" s="84" t="n">
        <v>-19099</v>
      </c>
      <c r="H25" s="84" t="n">
        <v>-19692</v>
      </c>
      <c r="I25" s="84" t="n">
        <v>-19013</v>
      </c>
      <c r="J25" s="84" t="n">
        <v>-19603</v>
      </c>
      <c r="K25" s="84" t="n">
        <v>-19557</v>
      </c>
      <c r="L25" s="84" t="n">
        <v>-18882</v>
      </c>
      <c r="M25" s="84" t="n">
        <v>-19465</v>
      </c>
      <c r="N25" s="84" t="n">
        <v>0</v>
      </c>
      <c r="O25" s="84" t="n">
        <v>0</v>
      </c>
      <c r="P25" s="84" t="n">
        <v>0</v>
      </c>
      <c r="Q25" s="84" t="n">
        <v>0</v>
      </c>
      <c r="R25" s="84" t="n">
        <v>0</v>
      </c>
      <c r="S25" s="84" t="n">
        <v>0</v>
      </c>
      <c r="T25" s="84" t="n">
        <v>0</v>
      </c>
      <c r="U25" s="84" t="n">
        <v>0</v>
      </c>
      <c r="V25" s="84" t="n">
        <v>0</v>
      </c>
      <c r="W25" s="84" t="n">
        <v>0</v>
      </c>
      <c r="X25" s="84" t="n">
        <v>0</v>
      </c>
      <c r="Y25" s="84" t="n">
        <v>0</v>
      </c>
      <c r="Z25" s="84" t="n">
        <v>0</v>
      </c>
      <c r="AA25" s="84" t="n">
        <v>415922</v>
      </c>
    </row>
    <row r="26" customFormat="false" ht="11.25" hidden="false" customHeight="true" outlineLevel="0" collapsed="false">
      <c r="A26" s="84" t="s">
        <v>108</v>
      </c>
      <c r="C26" s="84" t="n">
        <v>0</v>
      </c>
      <c r="D26" s="84" t="n">
        <v>0</v>
      </c>
      <c r="E26" s="84" t="n">
        <v>0</v>
      </c>
      <c r="F26" s="84" t="n">
        <v>0</v>
      </c>
      <c r="G26" s="84" t="n">
        <v>0</v>
      </c>
      <c r="H26" s="84" t="n">
        <v>0</v>
      </c>
      <c r="I26" s="84" t="n">
        <v>0</v>
      </c>
      <c r="J26" s="84" t="n">
        <v>0</v>
      </c>
      <c r="K26" s="84" t="n">
        <v>0</v>
      </c>
      <c r="L26" s="84" t="n">
        <v>0</v>
      </c>
      <c r="M26" s="84" t="n">
        <v>0</v>
      </c>
      <c r="N26" s="84" t="n">
        <v>0</v>
      </c>
      <c r="O26" s="84" t="n">
        <v>0</v>
      </c>
      <c r="P26" s="84" t="n">
        <v>0</v>
      </c>
      <c r="Q26" s="84" t="n">
        <v>0</v>
      </c>
      <c r="R26" s="84" t="n">
        <v>0</v>
      </c>
      <c r="S26" s="84" t="n">
        <v>0</v>
      </c>
      <c r="T26" s="84" t="n">
        <v>0</v>
      </c>
      <c r="U26" s="84" t="n">
        <v>0</v>
      </c>
      <c r="V26" s="84" t="n">
        <v>0</v>
      </c>
      <c r="W26" s="84" t="n">
        <v>0</v>
      </c>
      <c r="X26" s="84" t="n">
        <v>0</v>
      </c>
      <c r="Y26" s="84" t="n">
        <v>0</v>
      </c>
      <c r="Z26" s="84" t="n">
        <v>0</v>
      </c>
      <c r="AA26" s="84" t="n">
        <v>0</v>
      </c>
    </row>
    <row r="27" customFormat="false" ht="11.25" hidden="false" customHeight="true" outlineLevel="0" collapsed="false">
      <c r="A27" s="87" t="s">
        <v>109</v>
      </c>
      <c r="B27" s="88"/>
      <c r="C27" s="88" t="n">
        <v>98139</v>
      </c>
      <c r="D27" s="88" t="n">
        <v>169363</v>
      </c>
      <c r="E27" s="88" t="n">
        <v>137671</v>
      </c>
      <c r="F27" s="88" t="n">
        <v>146060</v>
      </c>
      <c r="G27" s="88" t="n">
        <v>-19099</v>
      </c>
      <c r="H27" s="88" t="n">
        <v>-19692</v>
      </c>
      <c r="I27" s="88" t="n">
        <v>-19013</v>
      </c>
      <c r="J27" s="88" t="n">
        <v>-19603</v>
      </c>
      <c r="K27" s="88" t="n">
        <v>-19557</v>
      </c>
      <c r="L27" s="88" t="n">
        <v>-18882</v>
      </c>
      <c r="M27" s="88" t="n">
        <v>-19465</v>
      </c>
      <c r="N27" s="88" t="n">
        <v>0</v>
      </c>
      <c r="O27" s="88" t="n">
        <v>0</v>
      </c>
      <c r="P27" s="88" t="n">
        <v>0</v>
      </c>
      <c r="Q27" s="88" t="n">
        <v>0</v>
      </c>
      <c r="R27" s="88" t="n">
        <v>0</v>
      </c>
      <c r="S27" s="88" t="n">
        <v>0</v>
      </c>
      <c r="T27" s="88" t="n">
        <v>0</v>
      </c>
      <c r="U27" s="88" t="n">
        <v>0</v>
      </c>
      <c r="V27" s="88" t="n">
        <v>0</v>
      </c>
      <c r="W27" s="88" t="n">
        <v>0</v>
      </c>
      <c r="X27" s="88" t="n">
        <v>0</v>
      </c>
      <c r="Y27" s="88" t="n">
        <v>0</v>
      </c>
      <c r="Z27" s="88" t="n">
        <v>0</v>
      </c>
      <c r="AA27" s="89" t="n">
        <v>415922</v>
      </c>
    </row>
    <row r="28" customFormat="false" ht="11.25" hidden="false" customHeight="true" outlineLevel="0" collapsed="false">
      <c r="A28" s="84" t="s">
        <v>110</v>
      </c>
      <c r="C28" s="84" t="n">
        <v>74038</v>
      </c>
      <c r="D28" s="84" t="n">
        <v>149208</v>
      </c>
      <c r="E28" s="84" t="n">
        <v>137486</v>
      </c>
      <c r="F28" s="84" t="n">
        <v>145861</v>
      </c>
      <c r="G28" s="84" t="n">
        <v>-19521</v>
      </c>
      <c r="H28" s="84" t="n">
        <v>-20127</v>
      </c>
      <c r="I28" s="84" t="n">
        <v>-19433</v>
      </c>
      <c r="J28" s="84" t="n">
        <v>-20027</v>
      </c>
      <c r="K28" s="84" t="n">
        <v>-19981</v>
      </c>
      <c r="L28" s="84" t="n">
        <v>-19299</v>
      </c>
      <c r="M28" s="84" t="n">
        <v>-19895</v>
      </c>
      <c r="N28" s="84" t="n">
        <v>0</v>
      </c>
      <c r="O28" s="84" t="n">
        <v>0</v>
      </c>
      <c r="P28" s="84" t="n">
        <v>0</v>
      </c>
      <c r="Q28" s="84" t="n">
        <v>0</v>
      </c>
      <c r="R28" s="84" t="n">
        <v>0</v>
      </c>
      <c r="S28" s="84" t="n">
        <v>0</v>
      </c>
      <c r="T28" s="84" t="n">
        <v>0</v>
      </c>
      <c r="U28" s="84" t="n">
        <v>0</v>
      </c>
      <c r="V28" s="84" t="n">
        <v>0</v>
      </c>
      <c r="W28" s="84" t="n">
        <v>0</v>
      </c>
      <c r="X28" s="84" t="n">
        <v>0</v>
      </c>
      <c r="Y28" s="84" t="n">
        <v>0</v>
      </c>
      <c r="Z28" s="84" t="n">
        <v>0</v>
      </c>
      <c r="AA28" s="84" t="n">
        <v>368310</v>
      </c>
    </row>
    <row r="29" customFormat="false" ht="11.25" hidden="false" customHeight="true" outlineLevel="0" collapsed="false">
      <c r="A29" s="84" t="s">
        <v>105</v>
      </c>
      <c r="C29" s="90" t="n">
        <v>24101</v>
      </c>
      <c r="D29" s="90" t="n">
        <v>20155</v>
      </c>
      <c r="E29" s="90" t="n">
        <v>185</v>
      </c>
      <c r="F29" s="90" t="n">
        <v>199</v>
      </c>
      <c r="G29" s="90" t="n">
        <v>422</v>
      </c>
      <c r="H29" s="90" t="n">
        <v>435</v>
      </c>
      <c r="I29" s="90" t="n">
        <v>420</v>
      </c>
      <c r="J29" s="90" t="n">
        <v>424</v>
      </c>
      <c r="K29" s="90" t="n">
        <v>424</v>
      </c>
      <c r="L29" s="90" t="n">
        <v>417</v>
      </c>
      <c r="M29" s="90" t="n">
        <v>430</v>
      </c>
      <c r="N29" s="90" t="n">
        <v>0</v>
      </c>
      <c r="O29" s="90" t="n">
        <v>0</v>
      </c>
      <c r="P29" s="90" t="n">
        <v>0</v>
      </c>
      <c r="Q29" s="90" t="n">
        <v>0</v>
      </c>
      <c r="R29" s="90" t="n">
        <v>0</v>
      </c>
      <c r="S29" s="90" t="n">
        <v>0</v>
      </c>
      <c r="T29" s="90" t="n">
        <v>0</v>
      </c>
      <c r="U29" s="90" t="n">
        <v>0</v>
      </c>
      <c r="V29" s="90" t="n">
        <v>0</v>
      </c>
      <c r="W29" s="90" t="n">
        <v>0</v>
      </c>
      <c r="X29" s="90" t="n">
        <v>0</v>
      </c>
      <c r="Y29" s="90" t="n">
        <v>0</v>
      </c>
      <c r="Z29" s="90" t="n">
        <v>0</v>
      </c>
      <c r="AA29" s="90" t="n">
        <v>47612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1" width="29.99"/>
    <col collapsed="false" customWidth="true" hidden="false" outlineLevel="0" max="2" min="2" style="91" width="3.99"/>
    <col collapsed="false" customWidth="true" hidden="false" outlineLevel="0" max="26" min="3" style="91" width="13.32"/>
    <col collapsed="false" customWidth="true" hidden="false" outlineLevel="0" max="27" min="27" style="91" width="15.99"/>
    <col collapsed="false" customWidth="false" hidden="false" outlineLevel="0" max="257" min="28" style="92" width="11.99"/>
  </cols>
  <sheetData>
    <row r="1" customFormat="false" ht="12" hidden="false" customHeight="true" outlineLevel="0" collapsed="false">
      <c r="A1" s="93" t="s">
        <v>112</v>
      </c>
    </row>
    <row r="2" customFormat="false" ht="12" hidden="false" customHeight="true" outlineLevel="0" collapsed="false">
      <c r="A2" s="93" t="s">
        <v>33</v>
      </c>
    </row>
    <row r="3" customFormat="false" ht="12" hidden="false" customHeight="true" outlineLevel="0" collapsed="false">
      <c r="A3" s="93" t="s">
        <v>96</v>
      </c>
    </row>
    <row r="4" customFormat="false" ht="12" hidden="false" customHeight="true" outlineLevel="0" collapsed="false">
      <c r="A4" s="93" t="s">
        <v>97</v>
      </c>
    </row>
    <row r="6" customFormat="false" ht="12" hidden="false" customHeight="true" outlineLevel="0" collapsed="false">
      <c r="A6" s="94" t="s">
        <v>113</v>
      </c>
    </row>
    <row r="8" customFormat="false" ht="12" hidden="false" customHeight="true" outlineLevel="0" collapsed="false">
      <c r="A8" s="95" t="s">
        <v>63</v>
      </c>
      <c r="C8" s="96" t="s">
        <v>36</v>
      </c>
      <c r="D8" s="96" t="s">
        <v>37</v>
      </c>
      <c r="E8" s="96" t="s">
        <v>38</v>
      </c>
      <c r="F8" s="96" t="s">
        <v>39</v>
      </c>
      <c r="G8" s="96" t="s">
        <v>40</v>
      </c>
      <c r="H8" s="96" t="s">
        <v>41</v>
      </c>
      <c r="I8" s="96" t="s">
        <v>42</v>
      </c>
      <c r="J8" s="96" t="s">
        <v>43</v>
      </c>
      <c r="K8" s="96" t="s">
        <v>44</v>
      </c>
      <c r="L8" s="96" t="s">
        <v>45</v>
      </c>
      <c r="M8" s="96" t="s">
        <v>46</v>
      </c>
      <c r="N8" s="96" t="s">
        <v>47</v>
      </c>
      <c r="O8" s="96" t="s">
        <v>48</v>
      </c>
      <c r="P8" s="96" t="s">
        <v>49</v>
      </c>
      <c r="Q8" s="96" t="s">
        <v>50</v>
      </c>
      <c r="R8" s="96" t="s">
        <v>51</v>
      </c>
      <c r="S8" s="96" t="s">
        <v>52</v>
      </c>
      <c r="T8" s="96" t="s">
        <v>53</v>
      </c>
      <c r="U8" s="96" t="s">
        <v>54</v>
      </c>
      <c r="V8" s="96" t="s">
        <v>55</v>
      </c>
      <c r="W8" s="96" t="s">
        <v>56</v>
      </c>
      <c r="X8" s="96" t="s">
        <v>57</v>
      </c>
      <c r="Y8" s="96" t="s">
        <v>58</v>
      </c>
      <c r="Z8" s="96" t="s">
        <v>59</v>
      </c>
      <c r="AA8" s="96" t="s">
        <v>35</v>
      </c>
    </row>
    <row r="9" customFormat="false" ht="12" hidden="false" customHeight="true" outlineLevel="0" collapsed="false">
      <c r="A9" s="97" t="s">
        <v>98</v>
      </c>
    </row>
    <row r="10" customFormat="false" ht="11.25" hidden="false" customHeight="true" outlineLevel="0" collapsed="false">
      <c r="A10" s="98" t="s">
        <v>4</v>
      </c>
      <c r="C10" s="99" t="n">
        <v>0</v>
      </c>
      <c r="D10" s="99" t="n">
        <v>0</v>
      </c>
      <c r="E10" s="99" t="n">
        <v>0</v>
      </c>
      <c r="F10" s="99" t="n">
        <v>0</v>
      </c>
      <c r="G10" s="99" t="n">
        <v>0</v>
      </c>
      <c r="H10" s="99" t="n">
        <v>0</v>
      </c>
      <c r="I10" s="99" t="n">
        <v>0</v>
      </c>
      <c r="J10" s="99" t="n">
        <v>0</v>
      </c>
      <c r="K10" s="99" t="n">
        <v>0</v>
      </c>
      <c r="L10" s="99" t="n">
        <v>0</v>
      </c>
      <c r="M10" s="99" t="n">
        <v>0</v>
      </c>
      <c r="N10" s="99" t="n">
        <v>0</v>
      </c>
      <c r="O10" s="99" t="n">
        <v>0</v>
      </c>
      <c r="P10" s="99" t="n">
        <v>0</v>
      </c>
      <c r="Q10" s="99" t="n">
        <v>0</v>
      </c>
      <c r="R10" s="99" t="n">
        <v>0</v>
      </c>
      <c r="S10" s="99" t="n">
        <v>0</v>
      </c>
      <c r="T10" s="99" t="n">
        <v>0</v>
      </c>
      <c r="U10" s="99" t="n">
        <v>0</v>
      </c>
      <c r="V10" s="99" t="n">
        <v>0</v>
      </c>
      <c r="W10" s="99" t="n">
        <v>0</v>
      </c>
      <c r="X10" s="99" t="n">
        <v>0</v>
      </c>
      <c r="Y10" s="99" t="n">
        <v>0</v>
      </c>
      <c r="Z10" s="99" t="n">
        <v>0</v>
      </c>
      <c r="AA10" s="99" t="n">
        <f aca="false">SUM($C$10:$Z$10)</f>
        <v>0</v>
      </c>
    </row>
    <row r="11" customFormat="false" ht="11.25" hidden="false" customHeight="true" outlineLevel="0" collapsed="false">
      <c r="A11" s="98" t="s">
        <v>114</v>
      </c>
      <c r="C11" s="99" t="n">
        <v>0</v>
      </c>
      <c r="D11" s="99" t="n">
        <v>0</v>
      </c>
      <c r="E11" s="99" t="n">
        <v>0</v>
      </c>
      <c r="F11" s="99" t="n">
        <v>0</v>
      </c>
      <c r="G11" s="99" t="n">
        <v>0</v>
      </c>
      <c r="H11" s="99" t="n">
        <v>0</v>
      </c>
      <c r="I11" s="99" t="n">
        <v>0</v>
      </c>
      <c r="J11" s="99" t="n">
        <v>0</v>
      </c>
      <c r="K11" s="99" t="n">
        <v>0</v>
      </c>
      <c r="L11" s="99" t="n">
        <v>0</v>
      </c>
      <c r="M11" s="99" t="n">
        <v>0</v>
      </c>
      <c r="N11" s="99" t="n">
        <v>0</v>
      </c>
      <c r="O11" s="99" t="n">
        <v>0</v>
      </c>
      <c r="P11" s="99" t="n">
        <v>0</v>
      </c>
      <c r="Q11" s="99" t="n">
        <v>0</v>
      </c>
      <c r="R11" s="99" t="n">
        <v>0</v>
      </c>
      <c r="S11" s="99" t="n">
        <v>0</v>
      </c>
      <c r="T11" s="99" t="n">
        <v>0</v>
      </c>
      <c r="U11" s="99" t="n">
        <v>0</v>
      </c>
      <c r="V11" s="99" t="n">
        <v>0</v>
      </c>
      <c r="W11" s="99" t="n">
        <v>0</v>
      </c>
      <c r="X11" s="99" t="n">
        <v>0</v>
      </c>
      <c r="Y11" s="99" t="n">
        <v>0</v>
      </c>
      <c r="Z11" s="99" t="n">
        <v>0</v>
      </c>
      <c r="AA11" s="99" t="n">
        <f aca="false">SUM($C$11:$Z$11)</f>
        <v>0</v>
      </c>
    </row>
    <row r="12" customFormat="false" ht="11.25" hidden="false" customHeight="true" outlineLevel="0" collapsed="false">
      <c r="A12" s="98" t="s">
        <v>105</v>
      </c>
      <c r="C12" s="100" t="n">
        <f aca="false">SUM(($C$10-$C$11))</f>
        <v>0</v>
      </c>
      <c r="D12" s="100" t="n">
        <f aca="false">SUM(($D$10-$D$11))</f>
        <v>0</v>
      </c>
      <c r="E12" s="100" t="n">
        <f aca="false">SUM(($E$10-$E$11))</f>
        <v>0</v>
      </c>
      <c r="F12" s="100" t="n">
        <f aca="false">SUM(($F$10-$F$11))</f>
        <v>0</v>
      </c>
      <c r="G12" s="100" t="n">
        <f aca="false">SUM(($G$10-$G$11))</f>
        <v>0</v>
      </c>
      <c r="H12" s="100" t="n">
        <f aca="false">SUM(($H$10-$H$11))</f>
        <v>0</v>
      </c>
      <c r="I12" s="100" t="n">
        <f aca="false">SUM(($I$10-$I$11))</f>
        <v>0</v>
      </c>
      <c r="J12" s="100" t="n">
        <f aca="false">SUM(($J$10-$J$11))</f>
        <v>0</v>
      </c>
      <c r="K12" s="100" t="n">
        <f aca="false">SUM(($K$10-$K$11))</f>
        <v>0</v>
      </c>
      <c r="L12" s="100" t="n">
        <f aca="false">SUM(($L$10-$L$11))</f>
        <v>0</v>
      </c>
      <c r="M12" s="100" t="n">
        <f aca="false">SUM(($M$10-$M$11))</f>
        <v>0</v>
      </c>
      <c r="N12" s="100" t="n">
        <f aca="false">SUM(($N$10-$N$11))</f>
        <v>0</v>
      </c>
      <c r="O12" s="100" t="n">
        <f aca="false">SUM(($O$10-$O$11))</f>
        <v>0</v>
      </c>
      <c r="P12" s="100" t="n">
        <f aca="false">SUM(($P$10-$P$11))</f>
        <v>0</v>
      </c>
      <c r="Q12" s="100" t="n">
        <f aca="false">SUM(($Q$10-$Q$11))</f>
        <v>0</v>
      </c>
      <c r="R12" s="100" t="n">
        <f aca="false">SUM(($R$10-$R$11))</f>
        <v>0</v>
      </c>
      <c r="S12" s="100" t="n">
        <f aca="false">SUM(($S$10-$S$11))</f>
        <v>0</v>
      </c>
      <c r="T12" s="100" t="n">
        <f aca="false">SUM(($T$10-$T$11))</f>
        <v>0</v>
      </c>
      <c r="U12" s="100" t="n">
        <f aca="false">SUM(($U$10-$U$11))</f>
        <v>0</v>
      </c>
      <c r="V12" s="100" t="n">
        <f aca="false">SUM(($V$10-$V$11))</f>
        <v>0</v>
      </c>
      <c r="W12" s="100" t="n">
        <f aca="false">SUM(($W$10-$W$11))</f>
        <v>0</v>
      </c>
      <c r="X12" s="100" t="n">
        <f aca="false">SUM(($X$10-$X$11))</f>
        <v>0</v>
      </c>
      <c r="Y12" s="100" t="n">
        <f aca="false">SUM(($Y$10-$Y$11))</f>
        <v>0</v>
      </c>
      <c r="Z12" s="100" t="n">
        <f aca="false">SUM(($Z$10-$Z$11))</f>
        <v>0</v>
      </c>
      <c r="AA12" s="100" t="n">
        <f aca="false">SUM(($AA$10-$AA$11))</f>
        <v>0</v>
      </c>
    </row>
    <row r="14" customFormat="false" ht="12" hidden="false" customHeight="true" outlineLevel="0" collapsed="false">
      <c r="A14" s="97" t="s">
        <v>115</v>
      </c>
    </row>
    <row r="15" customFormat="false" ht="11.25" hidden="false" customHeight="true" outlineLevel="0" collapsed="false">
      <c r="A15" s="98" t="s">
        <v>4</v>
      </c>
      <c r="C15" s="101" t="n">
        <v>2.7</v>
      </c>
      <c r="D15" s="101" t="n">
        <v>2.94</v>
      </c>
      <c r="E15" s="101" t="n">
        <v>2.98</v>
      </c>
      <c r="F15" s="101" t="n">
        <v>2.94</v>
      </c>
      <c r="G15" s="101" t="n">
        <v>2.88</v>
      </c>
      <c r="H15" s="101" t="n">
        <v>2.91</v>
      </c>
      <c r="I15" s="101" t="n">
        <v>2.95</v>
      </c>
      <c r="J15" s="101" t="n">
        <v>2.99</v>
      </c>
      <c r="K15" s="101" t="n">
        <v>3.02</v>
      </c>
      <c r="L15" s="101" t="n">
        <v>3.03</v>
      </c>
      <c r="M15" s="101" t="n">
        <v>3.05</v>
      </c>
      <c r="N15" s="101" t="n">
        <v>3.23</v>
      </c>
      <c r="O15" s="101" t="n">
        <v>3.41</v>
      </c>
      <c r="P15" s="101" t="n">
        <v>3.51</v>
      </c>
      <c r="Q15" s="101" t="n">
        <v>3.44</v>
      </c>
      <c r="R15" s="101" t="n">
        <v>3.32</v>
      </c>
      <c r="S15" s="101" t="n">
        <v>3.2</v>
      </c>
      <c r="T15" s="101" t="n">
        <v>3.19</v>
      </c>
      <c r="U15" s="101" t="n">
        <v>3.22</v>
      </c>
      <c r="V15" s="101" t="n">
        <v>3.25</v>
      </c>
      <c r="W15" s="101" t="n">
        <v>3.28</v>
      </c>
      <c r="X15" s="101" t="n">
        <v>3.28</v>
      </c>
      <c r="Y15" s="101" t="n">
        <v>3.32</v>
      </c>
      <c r="Z15" s="101" t="n">
        <v>3.46</v>
      </c>
      <c r="AA15" s="101"/>
    </row>
    <row r="16" customFormat="false" ht="11.25" hidden="false" customHeight="true" outlineLevel="0" collapsed="false">
      <c r="A16" s="98" t="s">
        <v>114</v>
      </c>
      <c r="C16" s="101" t="n">
        <v>2.81</v>
      </c>
      <c r="D16" s="101" t="n">
        <v>2.99</v>
      </c>
      <c r="E16" s="101" t="n">
        <v>3.04</v>
      </c>
      <c r="F16" s="101" t="n">
        <v>3.01</v>
      </c>
      <c r="G16" s="101" t="n">
        <v>2.95</v>
      </c>
      <c r="H16" s="101" t="n">
        <v>2.98</v>
      </c>
      <c r="I16" s="101" t="n">
        <v>3.02</v>
      </c>
      <c r="J16" s="101" t="n">
        <v>3.06</v>
      </c>
      <c r="K16" s="101" t="n">
        <v>3.09</v>
      </c>
      <c r="L16" s="101" t="n">
        <v>3.1</v>
      </c>
      <c r="M16" s="101" t="n">
        <v>3.12</v>
      </c>
      <c r="N16" s="101" t="n">
        <v>3.3</v>
      </c>
      <c r="O16" s="101" t="n">
        <v>3.48</v>
      </c>
      <c r="P16" s="101" t="n">
        <v>3.58</v>
      </c>
      <c r="Q16" s="101" t="n">
        <v>3.51</v>
      </c>
      <c r="R16" s="101" t="n">
        <v>3.4</v>
      </c>
      <c r="S16" s="101" t="n">
        <v>3.28</v>
      </c>
      <c r="T16" s="101" t="n">
        <v>3.27</v>
      </c>
      <c r="U16" s="101" t="n">
        <v>3.3</v>
      </c>
      <c r="V16" s="101" t="n">
        <v>3.33</v>
      </c>
      <c r="W16" s="101" t="n">
        <v>3.36</v>
      </c>
      <c r="X16" s="101" t="n">
        <v>3.36</v>
      </c>
      <c r="Y16" s="101" t="n">
        <v>3.4</v>
      </c>
      <c r="Z16" s="101" t="n">
        <v>3.54</v>
      </c>
      <c r="AA16" s="101"/>
    </row>
    <row r="17" customFormat="false" ht="11.25" hidden="false" customHeight="true" outlineLevel="0" collapsed="false">
      <c r="A17" s="98" t="s">
        <v>105</v>
      </c>
      <c r="C17" s="102" t="n">
        <f aca="false">SUM(($C$15-$C$16))</f>
        <v>-0.11</v>
      </c>
      <c r="D17" s="102" t="n">
        <f aca="false">SUM(($D$15-$D$16))</f>
        <v>-0.0500000000000003</v>
      </c>
      <c r="E17" s="102" t="n">
        <f aca="false">SUM(($E$15-$E$16))</f>
        <v>-0.0600000000000001</v>
      </c>
      <c r="F17" s="102" t="n">
        <f aca="false">SUM(($F$15-$F$16))</f>
        <v>-0.0699999999999998</v>
      </c>
      <c r="G17" s="102" t="n">
        <f aca="false">SUM(($G$15-$G$16))</f>
        <v>-0.0700000000000003</v>
      </c>
      <c r="H17" s="102" t="n">
        <f aca="false">SUM(($H$15-$H$16))</f>
        <v>-0.0699999999999998</v>
      </c>
      <c r="I17" s="102" t="n">
        <f aca="false">SUM(($I$15-$I$16))</f>
        <v>-0.0699999999999998</v>
      </c>
      <c r="J17" s="102" t="n">
        <f aca="false">SUM(($J$15-$J$16))</f>
        <v>-0.0699999999999998</v>
      </c>
      <c r="K17" s="102" t="n">
        <f aca="false">SUM(($K$15-$K$16))</f>
        <v>-0.0699999999999998</v>
      </c>
      <c r="L17" s="102" t="n">
        <f aca="false">SUM(($L$15-$L$16))</f>
        <v>-0.0700000000000003</v>
      </c>
      <c r="M17" s="102" t="n">
        <f aca="false">SUM(($M$15-$M$16))</f>
        <v>-0.0700000000000003</v>
      </c>
      <c r="N17" s="102" t="n">
        <f aca="false">SUM(($N$15-$N$16))</f>
        <v>-0.0699999999999998</v>
      </c>
      <c r="O17" s="102" t="n">
        <f aca="false">SUM(($O$15-$O$16))</f>
        <v>-0.0699999999999998</v>
      </c>
      <c r="P17" s="102" t="n">
        <f aca="false">SUM(($P$15-$P$16))</f>
        <v>-0.0700000000000003</v>
      </c>
      <c r="Q17" s="102" t="n">
        <f aca="false">SUM(($Q$15-$Q$16))</f>
        <v>-0.0699999999999998</v>
      </c>
      <c r="R17" s="102" t="n">
        <f aca="false">SUM(($R$15-$R$16))</f>
        <v>-0.0800000000000001</v>
      </c>
      <c r="S17" s="102" t="n">
        <f aca="false">SUM(($S$15-$S$16))</f>
        <v>-0.0799999999999996</v>
      </c>
      <c r="T17" s="102" t="n">
        <f aca="false">SUM(($T$15-$T$16))</f>
        <v>-0.0800000000000001</v>
      </c>
      <c r="U17" s="102" t="n">
        <f aca="false">SUM(($U$15-$U$16))</f>
        <v>-0.0799999999999996</v>
      </c>
      <c r="V17" s="102" t="n">
        <f aca="false">SUM(($V$15-$V$16))</f>
        <v>-0.0800000000000001</v>
      </c>
      <c r="W17" s="102" t="n">
        <f aca="false">SUM(($W$15-$W$16))</f>
        <v>-0.0800000000000001</v>
      </c>
      <c r="X17" s="102" t="n">
        <f aca="false">SUM(($X$15-$X$16))</f>
        <v>-0.0800000000000001</v>
      </c>
      <c r="Y17" s="102" t="n">
        <f aca="false">SUM(($Y$15-$Y$16))</f>
        <v>-0.0800000000000001</v>
      </c>
      <c r="Z17" s="102" t="n">
        <f aca="false">SUM(($Z$15-$Z$16))</f>
        <v>-0.0800000000000001</v>
      </c>
      <c r="AA17" s="101"/>
    </row>
    <row r="19" customFormat="false" ht="12" hidden="false" customHeight="true" outlineLevel="0" collapsed="false">
      <c r="A19" s="97" t="s">
        <v>116</v>
      </c>
    </row>
    <row r="20" customFormat="false" ht="11.25" hidden="false" customHeight="true" outlineLevel="0" collapsed="false">
      <c r="A20" s="98" t="s">
        <v>117</v>
      </c>
      <c r="C20" s="99" t="n">
        <v>0</v>
      </c>
      <c r="D20" s="99" t="n">
        <v>0</v>
      </c>
      <c r="E20" s="103" t="n">
        <v>0</v>
      </c>
      <c r="F20" s="99" t="n">
        <v>0</v>
      </c>
      <c r="G20" s="99" t="n">
        <v>0</v>
      </c>
      <c r="H20" s="99" t="n">
        <v>0</v>
      </c>
      <c r="I20" s="99" t="n">
        <v>0</v>
      </c>
      <c r="J20" s="99" t="n">
        <v>0</v>
      </c>
      <c r="K20" s="99" t="n">
        <v>0</v>
      </c>
      <c r="L20" s="99" t="n">
        <v>0</v>
      </c>
      <c r="M20" s="99" t="n">
        <v>0</v>
      </c>
      <c r="N20" s="99" t="n">
        <v>0</v>
      </c>
      <c r="O20" s="99" t="n">
        <v>0</v>
      </c>
      <c r="P20" s="99" t="n">
        <v>0</v>
      </c>
      <c r="Q20" s="99" t="n">
        <v>0</v>
      </c>
      <c r="R20" s="99" t="n">
        <v>0</v>
      </c>
      <c r="S20" s="99" t="n">
        <v>0</v>
      </c>
      <c r="T20" s="99" t="n">
        <v>0</v>
      </c>
      <c r="U20" s="99" t="n">
        <v>0</v>
      </c>
      <c r="V20" s="99" t="n">
        <v>0</v>
      </c>
      <c r="W20" s="99" t="n">
        <v>0</v>
      </c>
      <c r="X20" s="99" t="n">
        <v>0</v>
      </c>
      <c r="Y20" s="99" t="n">
        <v>0</v>
      </c>
      <c r="Z20" s="99" t="n">
        <v>0</v>
      </c>
      <c r="AA20" s="99" t="n">
        <f aca="false">SUM($C$20:$Z$20)</f>
        <v>0</v>
      </c>
    </row>
    <row r="21" customFormat="false" ht="11.25" hidden="false" customHeight="true" outlineLevel="0" collapsed="false">
      <c r="A21" s="98" t="s">
        <v>110</v>
      </c>
      <c r="C21" s="99" t="n">
        <v>0</v>
      </c>
      <c r="D21" s="99" t="n">
        <v>0</v>
      </c>
      <c r="E21" s="99" t="n">
        <v>0</v>
      </c>
      <c r="F21" s="99" t="n">
        <v>0</v>
      </c>
      <c r="G21" s="99" t="n">
        <v>0</v>
      </c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99" t="n">
        <v>0</v>
      </c>
      <c r="P21" s="99" t="n">
        <v>0</v>
      </c>
      <c r="Q21" s="99" t="n">
        <v>0</v>
      </c>
      <c r="R21" s="99" t="n">
        <v>0</v>
      </c>
      <c r="S21" s="99" t="n">
        <v>0</v>
      </c>
      <c r="T21" s="99" t="n">
        <v>0</v>
      </c>
      <c r="U21" s="99" t="n">
        <v>0</v>
      </c>
      <c r="V21" s="99" t="n">
        <v>0</v>
      </c>
      <c r="W21" s="99" t="n">
        <v>0</v>
      </c>
      <c r="X21" s="99" t="n">
        <v>0</v>
      </c>
      <c r="Y21" s="99" t="n">
        <v>0</v>
      </c>
      <c r="Z21" s="99" t="n">
        <v>0</v>
      </c>
      <c r="AA21" s="99" t="n">
        <f aca="false">SUM($C$21:$Z$21)</f>
        <v>0</v>
      </c>
    </row>
    <row r="22" customFormat="false" ht="11.25" hidden="false" customHeight="true" outlineLevel="0" collapsed="false">
      <c r="A22" s="98" t="s">
        <v>105</v>
      </c>
      <c r="C22" s="100" t="n">
        <f aca="false">SUM(($C$20-$C$21))</f>
        <v>0</v>
      </c>
      <c r="D22" s="100" t="n">
        <f aca="false">SUM(($D$20-$D$21))</f>
        <v>0</v>
      </c>
      <c r="E22" s="100" t="n">
        <f aca="false">SUM(($E$20-$E$21))</f>
        <v>0</v>
      </c>
      <c r="F22" s="100" t="n">
        <f aca="false">SUM(($F$20-$F$21))</f>
        <v>0</v>
      </c>
      <c r="G22" s="100" t="n">
        <f aca="false">SUM(($G$20-$G$21))</f>
        <v>0</v>
      </c>
      <c r="H22" s="100" t="n">
        <f aca="false">SUM(($H$20-$H$21))</f>
        <v>0</v>
      </c>
      <c r="I22" s="100" t="n">
        <f aca="false">SUM(($I$20-$I$21))</f>
        <v>0</v>
      </c>
      <c r="J22" s="100" t="n">
        <f aca="false">SUM(($J$20-$J$21))</f>
        <v>0</v>
      </c>
      <c r="K22" s="100" t="n">
        <f aca="false">SUM(($K$20-$K$21))</f>
        <v>0</v>
      </c>
      <c r="L22" s="100" t="n">
        <f aca="false">SUM(($L$20-$L$21))</f>
        <v>0</v>
      </c>
      <c r="M22" s="100" t="n">
        <f aca="false">SUM(($M$20-$M$21))</f>
        <v>0</v>
      </c>
      <c r="N22" s="100" t="n">
        <f aca="false">SUM(($N$20-$N$21))</f>
        <v>0</v>
      </c>
      <c r="O22" s="100" t="n">
        <f aca="false">SUM(($O$20-$O$21))</f>
        <v>0</v>
      </c>
      <c r="P22" s="100" t="n">
        <f aca="false">SUM(($P$20-$P$21))</f>
        <v>0</v>
      </c>
      <c r="Q22" s="100" t="n">
        <f aca="false">SUM(($Q$20-$Q$21))</f>
        <v>0</v>
      </c>
      <c r="R22" s="100" t="n">
        <f aca="false">SUM(($R$20-$R$21))</f>
        <v>0</v>
      </c>
      <c r="S22" s="100" t="n">
        <f aca="false">SUM(($S$20-$S$21))</f>
        <v>0</v>
      </c>
      <c r="T22" s="100" t="n">
        <f aca="false">SUM(($T$20-$T$21))</f>
        <v>0</v>
      </c>
      <c r="U22" s="100" t="n">
        <f aca="false">SUM(($U$20-$U$21))</f>
        <v>0</v>
      </c>
      <c r="V22" s="100" t="n">
        <f aca="false">SUM(($V$20-$V$21))</f>
        <v>0</v>
      </c>
      <c r="W22" s="100" t="n">
        <f aca="false">SUM(($W$20-$W$21))</f>
        <v>0</v>
      </c>
      <c r="X22" s="100" t="n">
        <f aca="false">SUM(($X$20-$X$21))</f>
        <v>0</v>
      </c>
      <c r="Y22" s="100" t="n">
        <f aca="false">SUM(($Y$20-$Y$21))</f>
        <v>0</v>
      </c>
      <c r="Z22" s="100" t="n">
        <f aca="false">SUM(($Z$20-$Z$21))</f>
        <v>0</v>
      </c>
      <c r="AA22" s="100" t="n">
        <f aca="false">SUM(($AA$20-$AA$21))</f>
        <v>0</v>
      </c>
    </row>
    <row r="24" customFormat="false" ht="12" hidden="false" customHeight="true" outlineLevel="0" collapsed="false">
      <c r="A24" s="94" t="s">
        <v>118</v>
      </c>
    </row>
    <row r="26" customFormat="false" ht="12" hidden="false" customHeight="true" outlineLevel="0" collapsed="false">
      <c r="A26" s="95" t="s">
        <v>119</v>
      </c>
      <c r="C26" s="96" t="s">
        <v>36</v>
      </c>
      <c r="D26" s="96" t="s">
        <v>37</v>
      </c>
      <c r="E26" s="96" t="s">
        <v>38</v>
      </c>
      <c r="F26" s="96" t="s">
        <v>39</v>
      </c>
      <c r="G26" s="96" t="s">
        <v>40</v>
      </c>
      <c r="H26" s="96" t="s">
        <v>41</v>
      </c>
      <c r="I26" s="96" t="s">
        <v>42</v>
      </c>
      <c r="J26" s="96" t="s">
        <v>43</v>
      </c>
      <c r="K26" s="96" t="s">
        <v>44</v>
      </c>
      <c r="L26" s="96" t="s">
        <v>45</v>
      </c>
      <c r="M26" s="96" t="s">
        <v>46</v>
      </c>
      <c r="N26" s="96" t="s">
        <v>47</v>
      </c>
      <c r="O26" s="96" t="s">
        <v>48</v>
      </c>
      <c r="P26" s="96" t="s">
        <v>49</v>
      </c>
      <c r="Q26" s="96" t="s">
        <v>50</v>
      </c>
      <c r="R26" s="96" t="s">
        <v>51</v>
      </c>
      <c r="S26" s="96" t="s">
        <v>52</v>
      </c>
      <c r="T26" s="96" t="s">
        <v>53</v>
      </c>
      <c r="U26" s="96" t="s">
        <v>54</v>
      </c>
      <c r="V26" s="96" t="s">
        <v>55</v>
      </c>
      <c r="W26" s="96" t="s">
        <v>56</v>
      </c>
      <c r="X26" s="96" t="s">
        <v>57</v>
      </c>
      <c r="Y26" s="96" t="s">
        <v>58</v>
      </c>
      <c r="Z26" s="96" t="s">
        <v>59</v>
      </c>
      <c r="AA26" s="96" t="s">
        <v>35</v>
      </c>
    </row>
    <row r="27" customFormat="false" ht="11.25" hidden="false" customHeight="true" outlineLevel="0" collapsed="false">
      <c r="A27" s="98" t="s">
        <v>120</v>
      </c>
      <c r="C27" s="99" t="n">
        <v>33173.5946</v>
      </c>
      <c r="D27" s="99" t="n">
        <v>33173.5946</v>
      </c>
      <c r="E27" s="99" t="n">
        <v>33173.5946</v>
      </c>
      <c r="F27" s="99" t="n">
        <v>33173.5946</v>
      </c>
      <c r="G27" s="99" t="n">
        <v>14217.2548</v>
      </c>
      <c r="H27" s="99" t="n">
        <v>14217.2548</v>
      </c>
      <c r="I27" s="99" t="n">
        <v>14217.2548</v>
      </c>
      <c r="J27" s="99" t="n">
        <v>14217.2548</v>
      </c>
      <c r="K27" s="99" t="n">
        <v>14217.2548</v>
      </c>
      <c r="L27" s="99" t="n">
        <v>14217.2548</v>
      </c>
      <c r="M27" s="99" t="n">
        <v>14217.2548</v>
      </c>
      <c r="N27" s="99" t="n">
        <v>14217.2548</v>
      </c>
      <c r="O27" s="99" t="n">
        <v>14217.2548</v>
      </c>
      <c r="P27" s="99" t="n">
        <v>14217.2548</v>
      </c>
      <c r="Q27" s="99" t="n">
        <v>14217.2548</v>
      </c>
      <c r="R27" s="99" t="n">
        <v>14217.2548</v>
      </c>
      <c r="S27" s="99" t="n">
        <v>0</v>
      </c>
      <c r="T27" s="99" t="n">
        <v>0</v>
      </c>
      <c r="U27" s="99" t="n">
        <v>0</v>
      </c>
      <c r="V27" s="99" t="n">
        <v>0</v>
      </c>
      <c r="W27" s="99" t="n">
        <v>0</v>
      </c>
      <c r="X27" s="99" t="n">
        <v>0</v>
      </c>
      <c r="Y27" s="99" t="n">
        <v>0</v>
      </c>
      <c r="Z27" s="99" t="n">
        <v>0</v>
      </c>
      <c r="AA27" s="99" t="n">
        <f aca="false">SUM($C$27:$Z$27)</f>
        <v>303301.436</v>
      </c>
    </row>
    <row r="28" customFormat="false" ht="11.25" hidden="false" customHeight="true" outlineLevel="0" collapsed="false">
      <c r="A28" s="98" t="s">
        <v>121</v>
      </c>
      <c r="C28" s="99" t="n">
        <v>-36709.6774</v>
      </c>
      <c r="D28" s="99" t="n">
        <v>-34838.7097</v>
      </c>
      <c r="E28" s="99" t="n">
        <v>-29285.6786</v>
      </c>
      <c r="F28" s="99" t="n">
        <v>-27903.1935</v>
      </c>
      <c r="G28" s="99" t="n">
        <v>-20566.6667</v>
      </c>
      <c r="H28" s="99" t="n">
        <v>-2064.5161</v>
      </c>
      <c r="I28" s="99" t="n">
        <v>-15766.6667</v>
      </c>
      <c r="J28" s="99" t="n">
        <v>-30129</v>
      </c>
      <c r="K28" s="99" t="n">
        <v>-32580.6129</v>
      </c>
      <c r="L28" s="99" t="n">
        <v>-28100</v>
      </c>
      <c r="M28" s="99" t="n">
        <v>-24806.4516</v>
      </c>
      <c r="N28" s="99" t="n">
        <v>-25499.9667</v>
      </c>
      <c r="O28" s="99" t="n">
        <v>-25354.8387</v>
      </c>
      <c r="P28" s="99" t="n">
        <v>-27967.7742</v>
      </c>
      <c r="Q28" s="99" t="n">
        <v>-24928.5714</v>
      </c>
      <c r="R28" s="99" t="n">
        <v>-21709.6774</v>
      </c>
      <c r="S28" s="99" t="n">
        <v>-14000</v>
      </c>
      <c r="T28" s="99" t="n">
        <v>-16290.3226</v>
      </c>
      <c r="U28" s="99" t="n">
        <v>-16366.6333</v>
      </c>
      <c r="V28" s="99" t="n">
        <v>-26935.5484</v>
      </c>
      <c r="W28" s="99" t="n">
        <v>-30322.6129</v>
      </c>
      <c r="X28" s="99" t="n">
        <v>-27233.3333</v>
      </c>
      <c r="Y28" s="99" t="n">
        <v>-23258.0968</v>
      </c>
      <c r="Z28" s="99" t="n">
        <v>-24633.3333</v>
      </c>
      <c r="AA28" s="99" t="n">
        <f aca="false">SUM($C$28:$Z$28)</f>
        <v>-587251.8822</v>
      </c>
    </row>
    <row r="29" customFormat="false" ht="11.25" hidden="false" customHeight="true" outlineLevel="0" collapsed="false">
      <c r="A29" s="98" t="s">
        <v>122</v>
      </c>
      <c r="C29" s="100" t="n">
        <f aca="false">SUM($C$27:$C$28)</f>
        <v>-3536.0828</v>
      </c>
      <c r="D29" s="100" t="n">
        <f aca="false">SUM($D$27:$D$28)</f>
        <v>-1665.1151</v>
      </c>
      <c r="E29" s="100" t="n">
        <f aca="false">SUM($E$27:$E$28)</f>
        <v>3887.916</v>
      </c>
      <c r="F29" s="100" t="n">
        <f aca="false">SUM($F$27:$F$28)</f>
        <v>5270.4011</v>
      </c>
      <c r="G29" s="100" t="n">
        <f aca="false">SUM($G$27:$G$28)</f>
        <v>-6349.4119</v>
      </c>
      <c r="H29" s="100" t="n">
        <f aca="false">SUM($H$27:$H$28)</f>
        <v>12152.7387</v>
      </c>
      <c r="I29" s="100" t="n">
        <f aca="false">SUM($I$27:$I$28)</f>
        <v>-1549.4119</v>
      </c>
      <c r="J29" s="100" t="n">
        <f aca="false">SUM($J$27:$J$28)</f>
        <v>-15911.7452</v>
      </c>
      <c r="K29" s="100" t="n">
        <f aca="false">SUM($K$27:$K$28)</f>
        <v>-18363.3581</v>
      </c>
      <c r="L29" s="100" t="n">
        <f aca="false">SUM($L$27:$L$28)</f>
        <v>-13882.7452</v>
      </c>
      <c r="M29" s="100" t="n">
        <f aca="false">SUM($M$27:$M$28)</f>
        <v>-10589.1968</v>
      </c>
      <c r="N29" s="100" t="n">
        <f aca="false">SUM($N$27:$N$28)</f>
        <v>-11282.7119</v>
      </c>
      <c r="O29" s="100" t="n">
        <f aca="false">SUM($O$27:$O$28)</f>
        <v>-11137.5839</v>
      </c>
      <c r="P29" s="100" t="n">
        <f aca="false">SUM($P$27:$P$28)</f>
        <v>-13750.5194</v>
      </c>
      <c r="Q29" s="100" t="n">
        <f aca="false">SUM($Q$27:$Q$28)</f>
        <v>-10711.3166</v>
      </c>
      <c r="R29" s="100" t="n">
        <f aca="false">SUM($R$27:$R$28)</f>
        <v>-7492.4226</v>
      </c>
      <c r="S29" s="100" t="n">
        <f aca="false">SUM($S$27:$S$28)</f>
        <v>-14000</v>
      </c>
      <c r="T29" s="100" t="n">
        <f aca="false">SUM($T$27:$T$28)</f>
        <v>-16290.3226</v>
      </c>
      <c r="U29" s="100" t="n">
        <f aca="false">SUM($U$27:$U$28)</f>
        <v>-16366.6333</v>
      </c>
      <c r="V29" s="100" t="n">
        <f aca="false">SUM($V$27:$V$28)</f>
        <v>-26935.5484</v>
      </c>
      <c r="W29" s="100" t="n">
        <f aca="false">SUM($W$27:$W$28)</f>
        <v>-30322.6129</v>
      </c>
      <c r="X29" s="100" t="n">
        <f aca="false">SUM($X$27:$X$28)</f>
        <v>-27233.3333</v>
      </c>
      <c r="Y29" s="100" t="n">
        <f aca="false">SUM($Y$27:$Y$28)</f>
        <v>-23258.0968</v>
      </c>
      <c r="Z29" s="100" t="n">
        <f aca="false">SUM($Z$27:$Z$28)</f>
        <v>-24633.3333</v>
      </c>
      <c r="AA29" s="100" t="n">
        <f aca="false">SUM($AA$27:$AA$28)</f>
        <v>-283950.4462</v>
      </c>
    </row>
    <row r="31" customFormat="false" ht="12" hidden="false" customHeight="true" outlineLevel="0" collapsed="false">
      <c r="A31" s="95" t="s">
        <v>123</v>
      </c>
      <c r="C31" s="96" t="s">
        <v>36</v>
      </c>
      <c r="D31" s="96" t="s">
        <v>37</v>
      </c>
      <c r="E31" s="96" t="s">
        <v>38</v>
      </c>
      <c r="F31" s="96" t="s">
        <v>39</v>
      </c>
      <c r="G31" s="96" t="s">
        <v>40</v>
      </c>
      <c r="H31" s="96" t="s">
        <v>41</v>
      </c>
      <c r="I31" s="96" t="s">
        <v>42</v>
      </c>
      <c r="J31" s="96" t="s">
        <v>43</v>
      </c>
      <c r="K31" s="96" t="s">
        <v>44</v>
      </c>
      <c r="L31" s="96" t="s">
        <v>45</v>
      </c>
      <c r="M31" s="96" t="s">
        <v>46</v>
      </c>
      <c r="N31" s="96" t="s">
        <v>47</v>
      </c>
      <c r="O31" s="96" t="s">
        <v>48</v>
      </c>
      <c r="P31" s="96" t="s">
        <v>49</v>
      </c>
      <c r="Q31" s="96" t="s">
        <v>50</v>
      </c>
      <c r="R31" s="96" t="s">
        <v>51</v>
      </c>
      <c r="S31" s="96" t="s">
        <v>52</v>
      </c>
      <c r="T31" s="96" t="s">
        <v>53</v>
      </c>
      <c r="U31" s="96" t="s">
        <v>54</v>
      </c>
      <c r="V31" s="96" t="s">
        <v>55</v>
      </c>
      <c r="W31" s="96" t="s">
        <v>56</v>
      </c>
      <c r="X31" s="96" t="s">
        <v>57</v>
      </c>
      <c r="Y31" s="96" t="s">
        <v>58</v>
      </c>
      <c r="Z31" s="96" t="s">
        <v>59</v>
      </c>
      <c r="AA31" s="96" t="s">
        <v>35</v>
      </c>
    </row>
    <row r="32" customFormat="false" ht="11.25" hidden="false" customHeight="true" outlineLevel="0" collapsed="false">
      <c r="A32" s="98" t="s">
        <v>123</v>
      </c>
      <c r="C32" s="99" t="n">
        <v>0</v>
      </c>
      <c r="D32" s="99" t="n">
        <v>-4739.0849</v>
      </c>
      <c r="E32" s="99" t="n">
        <v>-4739.0849</v>
      </c>
      <c r="F32" s="99" t="n">
        <v>-4739.0849</v>
      </c>
      <c r="G32" s="99" t="n">
        <v>-4739.0849</v>
      </c>
      <c r="H32" s="99" t="n">
        <v>-4739.0849</v>
      </c>
      <c r="I32" s="99" t="n">
        <v>0</v>
      </c>
      <c r="J32" s="99" t="n">
        <v>0</v>
      </c>
      <c r="K32" s="99" t="n">
        <v>0</v>
      </c>
      <c r="L32" s="99" t="n">
        <v>0</v>
      </c>
      <c r="M32" s="99" t="n">
        <v>0</v>
      </c>
      <c r="N32" s="99" t="n">
        <v>4739.0849</v>
      </c>
      <c r="O32" s="99" t="n">
        <v>4739.0849</v>
      </c>
      <c r="P32" s="99" t="n">
        <v>4739.0849</v>
      </c>
      <c r="Q32" s="99" t="n">
        <v>4739.0849</v>
      </c>
      <c r="R32" s="99" t="n">
        <v>4739.0849</v>
      </c>
      <c r="S32" s="99" t="n">
        <v>9478.1699</v>
      </c>
      <c r="T32" s="99" t="n">
        <v>9478.1699</v>
      </c>
      <c r="U32" s="99" t="n">
        <v>9478.1699</v>
      </c>
      <c r="V32" s="99" t="n">
        <v>9478.1699</v>
      </c>
      <c r="W32" s="99" t="n">
        <v>9478.1699</v>
      </c>
      <c r="X32" s="99" t="n">
        <v>9478.1699</v>
      </c>
      <c r="Y32" s="99" t="n">
        <v>9478.1699</v>
      </c>
      <c r="Z32" s="99" t="n">
        <v>0</v>
      </c>
      <c r="AA32" s="99" t="n">
        <f aca="false">SUM($C$32:$Z$32)</f>
        <v>66347.1893</v>
      </c>
    </row>
    <row r="34" customFormat="false" ht="11.25" hidden="false" customHeight="true" outlineLevel="0" collapsed="false">
      <c r="A34" s="104" t="s">
        <v>122</v>
      </c>
      <c r="B34" s="105"/>
      <c r="C34" s="106" t="n">
        <f aca="false">SUM(($C$29+$C$32))</f>
        <v>-3536.0828</v>
      </c>
      <c r="D34" s="106" t="n">
        <f aca="false">SUM(($D$29+$D$32))</f>
        <v>-6404.2</v>
      </c>
      <c r="E34" s="106" t="n">
        <f aca="false">SUM(($E$29+$E$32))</f>
        <v>-851.168900000002</v>
      </c>
      <c r="F34" s="106" t="n">
        <f aca="false">SUM(($F$29+$F$32))</f>
        <v>531.316199999996</v>
      </c>
      <c r="G34" s="106" t="n">
        <f aca="false">SUM(($G$29+$G$32))</f>
        <v>-11088.4968</v>
      </c>
      <c r="H34" s="106" t="n">
        <f aca="false">SUM(($H$29+$H$32))</f>
        <v>7413.6538</v>
      </c>
      <c r="I34" s="106" t="n">
        <f aca="false">SUM(($I$29+$I$32))</f>
        <v>-1549.4119</v>
      </c>
      <c r="J34" s="106" t="n">
        <f aca="false">SUM(($J$29+$J$32))</f>
        <v>-15911.7452</v>
      </c>
      <c r="K34" s="106" t="n">
        <f aca="false">SUM(($K$29+$K$32))</f>
        <v>-18363.3581</v>
      </c>
      <c r="L34" s="106" t="n">
        <f aca="false">SUM(($L$29+$L$32))</f>
        <v>-13882.7452</v>
      </c>
      <c r="M34" s="106" t="n">
        <f aca="false">SUM(($M$29+$M$32))</f>
        <v>-10589.1968</v>
      </c>
      <c r="N34" s="106" t="n">
        <f aca="false">SUM(($N$29+$N$32))</f>
        <v>-6543.627</v>
      </c>
      <c r="O34" s="106" t="n">
        <f aca="false">SUM(($O$29+$O$32))</f>
        <v>-6398.499</v>
      </c>
      <c r="P34" s="106" t="n">
        <f aca="false">SUM(($P$29+$P$32))</f>
        <v>-9011.4345</v>
      </c>
      <c r="Q34" s="106" t="n">
        <f aca="false">SUM(($Q$29+$Q$32))</f>
        <v>-5972.2317</v>
      </c>
      <c r="R34" s="106" t="n">
        <f aca="false">SUM(($R$29+$R$32))</f>
        <v>-2753.3377</v>
      </c>
      <c r="S34" s="106" t="n">
        <f aca="false">SUM(($S$29+$S$32))</f>
        <v>-4521.8301</v>
      </c>
      <c r="T34" s="106" t="n">
        <f aca="false">SUM(($T$29+$T$32))</f>
        <v>-6812.1527</v>
      </c>
      <c r="U34" s="106" t="n">
        <f aca="false">SUM(($U$29+$U$32))</f>
        <v>-6888.4634</v>
      </c>
      <c r="V34" s="106" t="n">
        <f aca="false">SUM(($V$29+$V$32))</f>
        <v>-17457.3785</v>
      </c>
      <c r="W34" s="106" t="n">
        <f aca="false">SUM(($W$29+$W$32))</f>
        <v>-20844.443</v>
      </c>
      <c r="X34" s="106" t="n">
        <f aca="false">SUM(($X$29+$X$32))</f>
        <v>-17755.1634</v>
      </c>
      <c r="Y34" s="106" t="n">
        <f aca="false">SUM(($Y$29+$Y$32))</f>
        <v>-13779.9269</v>
      </c>
      <c r="Z34" s="106" t="n">
        <f aca="false">SUM(($Z$29+$Z$32))</f>
        <v>-24633.3333</v>
      </c>
      <c r="AA34" s="107" t="n">
        <f aca="false">SUM(($AA$29+$AA$32))</f>
        <v>-217603.2569</v>
      </c>
    </row>
    <row r="36" customFormat="false" ht="12" hidden="false" customHeight="true" outlineLevel="0" collapsed="false">
      <c r="A36" s="97" t="s">
        <v>114</v>
      </c>
    </row>
    <row r="37" customFormat="false" ht="11.25" hidden="false" customHeight="true" outlineLevel="0" collapsed="false">
      <c r="A37" s="98" t="s">
        <v>120</v>
      </c>
      <c r="C37" s="99" t="n">
        <v>33173.5946</v>
      </c>
      <c r="D37" s="99" t="n">
        <v>33173.5946</v>
      </c>
      <c r="E37" s="99" t="n">
        <v>33173.5946</v>
      </c>
      <c r="F37" s="99" t="n">
        <v>33173.5946</v>
      </c>
      <c r="G37" s="99" t="n">
        <v>14217.2548</v>
      </c>
      <c r="H37" s="99" t="n">
        <v>14217.2548</v>
      </c>
      <c r="I37" s="99" t="n">
        <v>14217.2548</v>
      </c>
      <c r="J37" s="99" t="n">
        <v>14217.2548</v>
      </c>
      <c r="K37" s="99" t="n">
        <v>14217.2548</v>
      </c>
      <c r="L37" s="99" t="n">
        <v>14217.2548</v>
      </c>
      <c r="M37" s="99" t="n">
        <v>14217.2548</v>
      </c>
      <c r="N37" s="99" t="n">
        <v>14217.2548</v>
      </c>
      <c r="O37" s="99" t="n">
        <v>14217.2548</v>
      </c>
      <c r="P37" s="99" t="n">
        <v>14217.2548</v>
      </c>
      <c r="Q37" s="99" t="n">
        <v>14217.2548</v>
      </c>
      <c r="R37" s="99" t="n">
        <v>14217.2548</v>
      </c>
      <c r="S37" s="99" t="n">
        <v>0</v>
      </c>
      <c r="T37" s="99" t="n">
        <v>0</v>
      </c>
      <c r="U37" s="99" t="n">
        <v>0</v>
      </c>
      <c r="V37" s="99" t="n">
        <v>0</v>
      </c>
      <c r="W37" s="99" t="n">
        <v>0</v>
      </c>
      <c r="X37" s="99" t="n">
        <v>0</v>
      </c>
      <c r="Y37" s="99" t="n">
        <v>0</v>
      </c>
      <c r="Z37" s="99" t="n">
        <v>0</v>
      </c>
      <c r="AA37" s="99" t="n">
        <f aca="false">SUM($C$37:$Z$37)</f>
        <v>303301.436</v>
      </c>
    </row>
    <row r="38" customFormat="false" ht="11.25" hidden="false" customHeight="true" outlineLevel="0" collapsed="false">
      <c r="A38" s="98" t="s">
        <v>121</v>
      </c>
      <c r="C38" s="99" t="n">
        <v>-34354.8387</v>
      </c>
      <c r="D38" s="99" t="n">
        <v>-35709.6774</v>
      </c>
      <c r="E38" s="99" t="n">
        <v>-30999.9643</v>
      </c>
      <c r="F38" s="99" t="n">
        <v>-27741.9032</v>
      </c>
      <c r="G38" s="99" t="n">
        <v>-20266.6667</v>
      </c>
      <c r="H38" s="99" t="n">
        <v>-2096.7742</v>
      </c>
      <c r="I38" s="99" t="n">
        <v>-15933.3333</v>
      </c>
      <c r="J38" s="99" t="n">
        <v>-29870.9355</v>
      </c>
      <c r="K38" s="99" t="n">
        <v>-32322.5484</v>
      </c>
      <c r="L38" s="99" t="n">
        <v>-27900</v>
      </c>
      <c r="M38" s="99" t="n">
        <v>-24354.8387</v>
      </c>
      <c r="N38" s="99" t="n">
        <v>-25099.9667</v>
      </c>
      <c r="O38" s="99" t="n">
        <v>-25129.0323</v>
      </c>
      <c r="P38" s="99" t="n">
        <v>-27290.3548</v>
      </c>
      <c r="Q38" s="99" t="n">
        <v>-24321.4286</v>
      </c>
      <c r="R38" s="99" t="n">
        <v>-21193.5484</v>
      </c>
      <c r="S38" s="99" t="n">
        <v>-13533.3333</v>
      </c>
      <c r="T38" s="99" t="n">
        <v>-15774.1935</v>
      </c>
      <c r="U38" s="99" t="n">
        <v>-15933.3</v>
      </c>
      <c r="V38" s="99" t="n">
        <v>-25193.6129</v>
      </c>
      <c r="W38" s="99" t="n">
        <v>-28935.5161</v>
      </c>
      <c r="X38" s="99" t="n">
        <v>-26666.6667</v>
      </c>
      <c r="Y38" s="99" t="n">
        <v>-22451.6452</v>
      </c>
      <c r="Z38" s="99" t="n">
        <v>-23700</v>
      </c>
      <c r="AA38" s="99" t="n">
        <f aca="false">SUM($C$38:$Z$38)</f>
        <v>-576774.0789</v>
      </c>
    </row>
    <row r="39" customFormat="false" ht="11.25" hidden="false" customHeight="true" outlineLevel="0" collapsed="false">
      <c r="A39" s="98" t="s">
        <v>123</v>
      </c>
      <c r="C39" s="99" t="n">
        <v>0</v>
      </c>
      <c r="D39" s="99" t="n">
        <v>-4739.0849</v>
      </c>
      <c r="E39" s="99" t="n">
        <v>-4739.0849</v>
      </c>
      <c r="F39" s="99" t="n">
        <v>-4739.0849</v>
      </c>
      <c r="G39" s="99" t="n">
        <v>-4739.0849</v>
      </c>
      <c r="H39" s="99" t="n">
        <v>-4739.0849</v>
      </c>
      <c r="I39" s="99" t="n">
        <v>0</v>
      </c>
      <c r="J39" s="99" t="n">
        <v>0</v>
      </c>
      <c r="K39" s="99" t="n">
        <v>0</v>
      </c>
      <c r="L39" s="99" t="n">
        <v>0</v>
      </c>
      <c r="M39" s="99" t="n">
        <v>0</v>
      </c>
      <c r="N39" s="99" t="n">
        <v>4739.0849</v>
      </c>
      <c r="O39" s="99" t="n">
        <v>4739.0849</v>
      </c>
      <c r="P39" s="99" t="n">
        <v>4739.0849</v>
      </c>
      <c r="Q39" s="99" t="n">
        <v>4739.0849</v>
      </c>
      <c r="R39" s="99" t="n">
        <v>4739.0849</v>
      </c>
      <c r="S39" s="99" t="n">
        <v>9478.1699</v>
      </c>
      <c r="T39" s="99" t="n">
        <v>9478.1699</v>
      </c>
      <c r="U39" s="99" t="n">
        <v>9478.1699</v>
      </c>
      <c r="V39" s="99" t="n">
        <v>9478.1699</v>
      </c>
      <c r="W39" s="99" t="n">
        <v>9478.1699</v>
      </c>
      <c r="X39" s="99" t="n">
        <v>9478.1699</v>
      </c>
      <c r="Y39" s="99" t="n">
        <v>9478.1699</v>
      </c>
      <c r="Z39" s="99" t="n">
        <v>0</v>
      </c>
      <c r="AA39" s="99" t="n">
        <f aca="false">SUM($C$39:$Z$39)</f>
        <v>66347.1893</v>
      </c>
    </row>
    <row r="40" customFormat="false" ht="11.25" hidden="false" customHeight="true" outlineLevel="0" collapsed="false">
      <c r="A40" s="98" t="s">
        <v>122</v>
      </c>
      <c r="C40" s="100" t="n">
        <f aca="false">SUM($C$37:$C$39)</f>
        <v>-1181.2441</v>
      </c>
      <c r="D40" s="100" t="n">
        <f aca="false">SUM($D$37:$D$39)</f>
        <v>-7275.1677</v>
      </c>
      <c r="E40" s="100" t="n">
        <f aca="false">SUM($E$37:$E$39)</f>
        <v>-2565.4546</v>
      </c>
      <c r="F40" s="100" t="n">
        <f aca="false">SUM($F$37:$F$39)</f>
        <v>692.606499999996</v>
      </c>
      <c r="G40" s="100" t="n">
        <f aca="false">SUM($G$37:$G$39)</f>
        <v>-10788.4968</v>
      </c>
      <c r="H40" s="100" t="n">
        <f aca="false">SUM($H$37:$H$39)</f>
        <v>7381.3957</v>
      </c>
      <c r="I40" s="100" t="n">
        <f aca="false">SUM($I$37:$I$39)</f>
        <v>-1716.0785</v>
      </c>
      <c r="J40" s="100" t="n">
        <f aca="false">SUM($J$37:$J$39)</f>
        <v>-15653.6807</v>
      </c>
      <c r="K40" s="100" t="n">
        <f aca="false">SUM($K$37:$K$39)</f>
        <v>-18105.2936</v>
      </c>
      <c r="L40" s="100" t="n">
        <f aca="false">SUM($L$37:$L$39)</f>
        <v>-13682.7452</v>
      </c>
      <c r="M40" s="100" t="n">
        <f aca="false">SUM($M$37:$M$39)</f>
        <v>-10137.5839</v>
      </c>
      <c r="N40" s="100" t="n">
        <f aca="false">SUM($N$37:$N$39)</f>
        <v>-6143.627</v>
      </c>
      <c r="O40" s="100" t="n">
        <f aca="false">SUM($O$37:$O$39)</f>
        <v>-6172.6926</v>
      </c>
      <c r="P40" s="100" t="n">
        <f aca="false">SUM($P$37:$P$39)</f>
        <v>-8334.0151</v>
      </c>
      <c r="Q40" s="100" t="n">
        <f aca="false">SUM($Q$37:$Q$39)</f>
        <v>-5365.0889</v>
      </c>
      <c r="R40" s="100" t="n">
        <f aca="false">SUM($R$37:$R$39)</f>
        <v>-2237.2087</v>
      </c>
      <c r="S40" s="100" t="n">
        <f aca="false">SUM($S$37:$S$39)</f>
        <v>-4055.1634</v>
      </c>
      <c r="T40" s="100" t="n">
        <f aca="false">SUM($T$37:$T$39)</f>
        <v>-6296.0236</v>
      </c>
      <c r="U40" s="100" t="n">
        <f aca="false">SUM($U$37:$U$39)</f>
        <v>-6455.1301</v>
      </c>
      <c r="V40" s="100" t="n">
        <f aca="false">SUM($V$37:$V$39)</f>
        <v>-15715.443</v>
      </c>
      <c r="W40" s="100" t="n">
        <f aca="false">SUM($W$37:$W$39)</f>
        <v>-19457.3462</v>
      </c>
      <c r="X40" s="100" t="n">
        <f aca="false">SUM($X$37:$X$39)</f>
        <v>-17188.4968</v>
      </c>
      <c r="Y40" s="100" t="n">
        <f aca="false">SUM($Y$37:$Y$39)</f>
        <v>-12973.4753</v>
      </c>
      <c r="Z40" s="100" t="n">
        <f aca="false">SUM($Z$37:$Z$39)</f>
        <v>-23700</v>
      </c>
      <c r="AA40" s="100" t="n">
        <f aca="false">SUM($AA$37:$AA$39)</f>
        <v>-207125.4536</v>
      </c>
    </row>
    <row r="42" customFormat="false" ht="12" hidden="false" customHeight="true" outlineLevel="0" collapsed="false">
      <c r="A42" s="97" t="s">
        <v>105</v>
      </c>
    </row>
    <row r="43" customFormat="false" ht="11.25" hidden="false" customHeight="true" outlineLevel="0" collapsed="false">
      <c r="A43" s="98" t="s">
        <v>120</v>
      </c>
      <c r="C43" s="99" t="n">
        <f aca="false">SUM(($C$27-$C$37))</f>
        <v>0</v>
      </c>
      <c r="D43" s="99" t="n">
        <f aca="false">SUM(($D$27-$D$37))</f>
        <v>0</v>
      </c>
      <c r="E43" s="99" t="n">
        <f aca="false">SUM(($E$27-$E$37))</f>
        <v>0</v>
      </c>
      <c r="F43" s="99" t="n">
        <f aca="false">SUM(($F$27-$F$37))</f>
        <v>0</v>
      </c>
      <c r="G43" s="99" t="n">
        <f aca="false">SUM(($G$27-$G$37))</f>
        <v>0</v>
      </c>
      <c r="H43" s="99" t="n">
        <f aca="false">SUM(($H$27-$H$37))</f>
        <v>0</v>
      </c>
      <c r="I43" s="99" t="n">
        <f aca="false">SUM(($I$27-$I$37))</f>
        <v>0</v>
      </c>
      <c r="J43" s="99" t="n">
        <f aca="false">SUM(($J$27-$J$37))</f>
        <v>0</v>
      </c>
      <c r="K43" s="99" t="n">
        <f aca="false">SUM(($K$27-$K$37))</f>
        <v>0</v>
      </c>
      <c r="L43" s="99" t="n">
        <f aca="false">SUM(($L$27-$L$37))</f>
        <v>0</v>
      </c>
      <c r="M43" s="99" t="n">
        <f aca="false">SUM(($M$27-$M$37))</f>
        <v>0</v>
      </c>
      <c r="N43" s="99" t="n">
        <f aca="false">SUM(($N$27-$N$37))</f>
        <v>0</v>
      </c>
      <c r="O43" s="99" t="n">
        <f aca="false">SUM(($O$27-$O$37))</f>
        <v>0</v>
      </c>
      <c r="P43" s="99" t="n">
        <f aca="false">SUM(($P$27-$P$37))</f>
        <v>0</v>
      </c>
      <c r="Q43" s="99" t="n">
        <f aca="false">SUM(($Q$27-$Q$37))</f>
        <v>0</v>
      </c>
      <c r="R43" s="99" t="n">
        <f aca="false">SUM(($R$27-$R$37))</f>
        <v>0</v>
      </c>
      <c r="S43" s="99" t="n">
        <f aca="false">SUM(($S$27-$S$37))</f>
        <v>0</v>
      </c>
      <c r="T43" s="99" t="n">
        <f aca="false">SUM(($T$27-$T$37))</f>
        <v>0</v>
      </c>
      <c r="U43" s="99" t="n">
        <f aca="false">SUM(($U$27-$U$37))</f>
        <v>0</v>
      </c>
      <c r="V43" s="99" t="n">
        <f aca="false">SUM(($V$27-$V$37))</f>
        <v>0</v>
      </c>
      <c r="W43" s="99" t="n">
        <f aca="false">SUM(($W$27-$W$37))</f>
        <v>0</v>
      </c>
      <c r="X43" s="99" t="n">
        <f aca="false">SUM(($X$27-$X$37))</f>
        <v>0</v>
      </c>
      <c r="Y43" s="99" t="n">
        <f aca="false">SUM(($Y$27-$Y$37))</f>
        <v>0</v>
      </c>
      <c r="Z43" s="99" t="n">
        <f aca="false">SUM(($Z$27-$Z$37))</f>
        <v>0</v>
      </c>
      <c r="AA43" s="99" t="n">
        <f aca="false">SUM(($AA$27-$AA$37))</f>
        <v>0</v>
      </c>
    </row>
    <row r="44" customFormat="false" ht="11.25" hidden="false" customHeight="true" outlineLevel="0" collapsed="false">
      <c r="A44" s="98" t="s">
        <v>121</v>
      </c>
      <c r="C44" s="99" t="n">
        <f aca="false">SUM(($C$28-$C$38))</f>
        <v>-2354.8387</v>
      </c>
      <c r="D44" s="99" t="n">
        <f aca="false">SUM(($D$28-$D$38))</f>
        <v>870.967700000001</v>
      </c>
      <c r="E44" s="99" t="n">
        <f aca="false">SUM(($E$28-$E$38))</f>
        <v>1714.2857</v>
      </c>
      <c r="F44" s="99" t="n">
        <f aca="false">SUM(($F$28-$F$38))</f>
        <v>-161.290300000001</v>
      </c>
      <c r="G44" s="99" t="n">
        <f aca="false">SUM(($G$28-$G$38))</f>
        <v>-300</v>
      </c>
      <c r="H44" s="99" t="n">
        <f aca="false">SUM(($H$28-$H$38))</f>
        <v>32.2581</v>
      </c>
      <c r="I44" s="99" t="n">
        <f aca="false">SUM(($I$28-$I$38))</f>
        <v>166.6666</v>
      </c>
      <c r="J44" s="99" t="n">
        <f aca="false">SUM(($J$28-$J$38))</f>
        <v>-258.0645</v>
      </c>
      <c r="K44" s="99" t="n">
        <f aca="false">SUM(($K$28-$K$38))</f>
        <v>-258.0645</v>
      </c>
      <c r="L44" s="99" t="n">
        <f aca="false">SUM(($L$28-$L$38))</f>
        <v>-200</v>
      </c>
      <c r="M44" s="99" t="n">
        <f aca="false">SUM(($M$28-$M$38))</f>
        <v>-451.6129</v>
      </c>
      <c r="N44" s="99" t="n">
        <f aca="false">SUM(($N$28-$N$38))</f>
        <v>-400</v>
      </c>
      <c r="O44" s="99" t="n">
        <f aca="false">SUM(($O$28-$O$38))</f>
        <v>-225.806400000001</v>
      </c>
      <c r="P44" s="99" t="n">
        <f aca="false">SUM(($P$28-$P$38))</f>
        <v>-677.419399999999</v>
      </c>
      <c r="Q44" s="99" t="n">
        <f aca="false">SUM(($Q$28-$Q$38))</f>
        <v>-607.142800000001</v>
      </c>
      <c r="R44" s="99" t="n">
        <f aca="false">SUM(($R$28-$R$38))</f>
        <v>-516.129000000001</v>
      </c>
      <c r="S44" s="99" t="n">
        <f aca="false">SUM(($S$28-$S$38))</f>
        <v>-466.6667</v>
      </c>
      <c r="T44" s="99" t="n">
        <f aca="false">SUM(($T$28-$T$38))</f>
        <v>-516.1291</v>
      </c>
      <c r="U44" s="99" t="n">
        <f aca="false">SUM(($U$28-$U$38))</f>
        <v>-433.3333</v>
      </c>
      <c r="V44" s="99" t="n">
        <f aca="false">SUM(($V$28-$V$38))</f>
        <v>-1741.9355</v>
      </c>
      <c r="W44" s="99" t="n">
        <f aca="false">SUM(($W$28-$W$38))</f>
        <v>-1387.0968</v>
      </c>
      <c r="X44" s="99" t="n">
        <f aca="false">SUM(($X$28-$X$38))</f>
        <v>-566.666599999997</v>
      </c>
      <c r="Y44" s="99" t="n">
        <f aca="false">SUM(($Y$28-$Y$38))</f>
        <v>-806.4516</v>
      </c>
      <c r="Z44" s="99" t="n">
        <f aca="false">SUM(($Z$28-$Z$38))</f>
        <v>-933.333299999998</v>
      </c>
      <c r="AA44" s="99" t="n">
        <f aca="false">SUM(($AA$28-$AA$38))</f>
        <v>-10477.8033000001</v>
      </c>
    </row>
    <row r="45" customFormat="false" ht="11.25" hidden="false" customHeight="true" outlineLevel="0" collapsed="false">
      <c r="A45" s="98" t="s">
        <v>123</v>
      </c>
      <c r="C45" s="99" t="n">
        <f aca="false">SUM(($C$32-$C$39))</f>
        <v>0</v>
      </c>
      <c r="D45" s="99" t="n">
        <f aca="false">SUM(($D$32-$D$39))</f>
        <v>0</v>
      </c>
      <c r="E45" s="99" t="n">
        <f aca="false">SUM(($E$32-$E$39))</f>
        <v>0</v>
      </c>
      <c r="F45" s="99" t="n">
        <f aca="false">SUM(($F$32-$F$39))</f>
        <v>0</v>
      </c>
      <c r="G45" s="99" t="n">
        <f aca="false">SUM(($G$32-$G$39))</f>
        <v>0</v>
      </c>
      <c r="H45" s="99" t="n">
        <f aca="false">SUM(($H$32-$H$39))</f>
        <v>0</v>
      </c>
      <c r="I45" s="99" t="n">
        <f aca="false">SUM(($I$32-$I$39))</f>
        <v>0</v>
      </c>
      <c r="J45" s="99" t="n">
        <f aca="false">SUM(($J$32-$J$39))</f>
        <v>0</v>
      </c>
      <c r="K45" s="99" t="n">
        <f aca="false">SUM(($K$32-$K$39))</f>
        <v>0</v>
      </c>
      <c r="L45" s="99" t="n">
        <f aca="false">SUM(($L$32-$L$39))</f>
        <v>0</v>
      </c>
      <c r="M45" s="99" t="n">
        <f aca="false">SUM(($M$32-$M$39))</f>
        <v>0</v>
      </c>
      <c r="N45" s="99" t="n">
        <f aca="false">SUM(($N$32-$N$39))</f>
        <v>0</v>
      </c>
      <c r="O45" s="99" t="n">
        <f aca="false">SUM(($O$32-$O$39))</f>
        <v>0</v>
      </c>
      <c r="P45" s="99" t="n">
        <f aca="false">SUM(($P$32-$P$39))</f>
        <v>0</v>
      </c>
      <c r="Q45" s="99" t="n">
        <f aca="false">SUM(($Q$32-$Q$39))</f>
        <v>0</v>
      </c>
      <c r="R45" s="99" t="n">
        <f aca="false">SUM(($R$32-$R$39))</f>
        <v>0</v>
      </c>
      <c r="S45" s="99" t="n">
        <f aca="false">SUM(($S$32-$S$39))</f>
        <v>0</v>
      </c>
      <c r="T45" s="99" t="n">
        <f aca="false">SUM(($T$32-$T$39))</f>
        <v>0</v>
      </c>
      <c r="U45" s="99" t="n">
        <f aca="false">SUM(($U$32-$U$39))</f>
        <v>0</v>
      </c>
      <c r="V45" s="99" t="n">
        <f aca="false">SUM(($V$32-$V$39))</f>
        <v>0</v>
      </c>
      <c r="W45" s="99" t="n">
        <f aca="false">SUM(($W$32-$W$39))</f>
        <v>0</v>
      </c>
      <c r="X45" s="99" t="n">
        <f aca="false">SUM(($X$32-$X$39))</f>
        <v>0</v>
      </c>
      <c r="Y45" s="99" t="n">
        <f aca="false">SUM(($Y$32-$Y$39))</f>
        <v>0</v>
      </c>
      <c r="Z45" s="99" t="n">
        <f aca="false">SUM(($Z$32-$Z$39))</f>
        <v>0</v>
      </c>
      <c r="AA45" s="99" t="n">
        <f aca="false">SUM(($AA$32-$AA$39))</f>
        <v>0</v>
      </c>
    </row>
    <row r="46" customFormat="false" ht="11.25" hidden="false" customHeight="true" outlineLevel="0" collapsed="false">
      <c r="A46" s="98" t="s">
        <v>122</v>
      </c>
      <c r="C46" s="100" t="n">
        <f aca="false">SUM($C$43:$C$45)</f>
        <v>-2354.8387</v>
      </c>
      <c r="D46" s="100" t="n">
        <f aca="false">SUM($D$43:$D$45)</f>
        <v>870.967700000001</v>
      </c>
      <c r="E46" s="100" t="n">
        <f aca="false">SUM($E$43:$E$45)</f>
        <v>1714.2857</v>
      </c>
      <c r="F46" s="100" t="n">
        <f aca="false">SUM($F$43:$F$45)</f>
        <v>-161.290300000001</v>
      </c>
      <c r="G46" s="100" t="n">
        <f aca="false">SUM($G$43:$G$45)</f>
        <v>-300</v>
      </c>
      <c r="H46" s="100" t="n">
        <f aca="false">SUM($H$43:$H$45)</f>
        <v>32.2581</v>
      </c>
      <c r="I46" s="100" t="n">
        <f aca="false">SUM($I$43:$I$45)</f>
        <v>166.6666</v>
      </c>
      <c r="J46" s="100" t="n">
        <f aca="false">SUM($J$43:$J$45)</f>
        <v>-258.0645</v>
      </c>
      <c r="K46" s="100" t="n">
        <f aca="false">SUM($K$43:$K$45)</f>
        <v>-258.0645</v>
      </c>
      <c r="L46" s="100" t="n">
        <f aca="false">SUM($L$43:$L$45)</f>
        <v>-200</v>
      </c>
      <c r="M46" s="100" t="n">
        <f aca="false">SUM($M$43:$M$45)</f>
        <v>-451.6129</v>
      </c>
      <c r="N46" s="100" t="n">
        <f aca="false">SUM($N$43:$N$45)</f>
        <v>-400</v>
      </c>
      <c r="O46" s="100" t="n">
        <f aca="false">SUM($O$43:$O$45)</f>
        <v>-225.806400000001</v>
      </c>
      <c r="P46" s="100" t="n">
        <f aca="false">SUM($P$43:$P$45)</f>
        <v>-677.419399999999</v>
      </c>
      <c r="Q46" s="100" t="n">
        <f aca="false">SUM($Q$43:$Q$45)</f>
        <v>-607.142800000001</v>
      </c>
      <c r="R46" s="100" t="n">
        <f aca="false">SUM($R$43:$R$45)</f>
        <v>-516.129000000001</v>
      </c>
      <c r="S46" s="100" t="n">
        <f aca="false">SUM($S$43:$S$45)</f>
        <v>-466.6667</v>
      </c>
      <c r="T46" s="100" t="n">
        <f aca="false">SUM($T$43:$T$45)</f>
        <v>-516.1291</v>
      </c>
      <c r="U46" s="100" t="n">
        <f aca="false">SUM($U$43:$U$45)</f>
        <v>-433.3333</v>
      </c>
      <c r="V46" s="100" t="n">
        <f aca="false">SUM($V$43:$V$45)</f>
        <v>-1741.9355</v>
      </c>
      <c r="W46" s="100" t="n">
        <f aca="false">SUM($W$43:$W$45)</f>
        <v>-1387.0968</v>
      </c>
      <c r="X46" s="100" t="n">
        <f aca="false">SUM($X$43:$X$45)</f>
        <v>-566.666599999997</v>
      </c>
      <c r="Y46" s="100" t="n">
        <f aca="false">SUM($Y$43:$Y$45)</f>
        <v>-806.4516</v>
      </c>
      <c r="Z46" s="100" t="n">
        <f aca="false">SUM($Z$43:$Z$45)</f>
        <v>-933.333299999998</v>
      </c>
      <c r="AA46" s="100" t="n">
        <f aca="false">SUM($AA$43:$AA$45)</f>
        <v>-10477.8033000001</v>
      </c>
    </row>
    <row r="48" customFormat="false" ht="12" hidden="false" customHeight="true" outlineLevel="0" collapsed="false">
      <c r="A48" s="97" t="s">
        <v>115</v>
      </c>
    </row>
    <row r="49" customFormat="false" ht="11.25" hidden="false" customHeight="true" outlineLevel="0" collapsed="false">
      <c r="A49" s="98" t="s">
        <v>4</v>
      </c>
      <c r="C49" s="101" t="n">
        <v>3.57</v>
      </c>
      <c r="D49" s="101" t="n">
        <v>3.83</v>
      </c>
      <c r="E49" s="101" t="n">
        <v>3.86</v>
      </c>
      <c r="F49" s="101" t="n">
        <v>3.76</v>
      </c>
      <c r="G49" s="101" t="n">
        <v>3.61</v>
      </c>
      <c r="H49" s="101" t="n">
        <v>3.67</v>
      </c>
      <c r="I49" s="101" t="n">
        <v>3.73</v>
      </c>
      <c r="J49" s="101" t="n">
        <v>3.79</v>
      </c>
      <c r="K49" s="101" t="n">
        <v>3.84</v>
      </c>
      <c r="L49" s="101" t="n">
        <v>3.84</v>
      </c>
      <c r="M49" s="101" t="n">
        <v>3.87</v>
      </c>
      <c r="N49" s="101" t="n">
        <v>4.23</v>
      </c>
      <c r="O49" s="101" t="n">
        <v>4.51</v>
      </c>
      <c r="P49" s="101" t="n">
        <v>4.66</v>
      </c>
      <c r="Q49" s="101" t="n">
        <v>4.55</v>
      </c>
      <c r="R49" s="101" t="n">
        <v>4.37</v>
      </c>
      <c r="S49" s="101" t="n">
        <v>4.17</v>
      </c>
      <c r="T49" s="101" t="n">
        <v>4.17</v>
      </c>
      <c r="U49" s="101" t="n">
        <v>4.21</v>
      </c>
      <c r="V49" s="101" t="n">
        <v>4.26</v>
      </c>
      <c r="W49" s="101" t="n">
        <v>4.3</v>
      </c>
      <c r="X49" s="101" t="n">
        <v>4.3</v>
      </c>
      <c r="Y49" s="101" t="n">
        <v>4.36</v>
      </c>
      <c r="Z49" s="101" t="n">
        <v>4.58</v>
      </c>
      <c r="AA49" s="101"/>
    </row>
    <row r="50" customFormat="false" ht="11.25" hidden="false" customHeight="true" outlineLevel="0" collapsed="false">
      <c r="A50" s="98" t="s">
        <v>114</v>
      </c>
      <c r="C50" s="101" t="n">
        <v>3.72</v>
      </c>
      <c r="D50" s="101" t="n">
        <v>3.86</v>
      </c>
      <c r="E50" s="101" t="n">
        <v>3.89</v>
      </c>
      <c r="F50" s="101" t="n">
        <v>3.77</v>
      </c>
      <c r="G50" s="101" t="n">
        <v>3.68</v>
      </c>
      <c r="H50" s="101" t="n">
        <v>3.73</v>
      </c>
      <c r="I50" s="101" t="n">
        <v>3.79</v>
      </c>
      <c r="J50" s="101" t="n">
        <v>3.85</v>
      </c>
      <c r="K50" s="101" t="n">
        <v>3.9</v>
      </c>
      <c r="L50" s="101" t="n">
        <v>3.9</v>
      </c>
      <c r="M50" s="101" t="n">
        <v>3.94</v>
      </c>
      <c r="N50" s="101" t="n">
        <v>4.31</v>
      </c>
      <c r="O50" s="101" t="n">
        <v>4.58</v>
      </c>
      <c r="P50" s="101" t="n">
        <v>4.74</v>
      </c>
      <c r="Q50" s="101" t="n">
        <v>4.63</v>
      </c>
      <c r="R50" s="101" t="n">
        <v>4.45</v>
      </c>
      <c r="S50" s="101" t="n">
        <v>4.27</v>
      </c>
      <c r="T50" s="101" t="n">
        <v>4.26</v>
      </c>
      <c r="U50" s="101" t="n">
        <v>4.31</v>
      </c>
      <c r="V50" s="101" t="n">
        <v>4.35</v>
      </c>
      <c r="W50" s="101" t="n">
        <v>4.4</v>
      </c>
      <c r="X50" s="101" t="n">
        <v>4.4</v>
      </c>
      <c r="Y50" s="101" t="n">
        <v>4.45</v>
      </c>
      <c r="Z50" s="101" t="n">
        <v>4.7</v>
      </c>
      <c r="AA50" s="101"/>
    </row>
    <row r="51" customFormat="false" ht="11.25" hidden="false" customHeight="true" outlineLevel="0" collapsed="false">
      <c r="A51" s="98" t="s">
        <v>105</v>
      </c>
      <c r="C51" s="102" t="n">
        <f aca="false">SUM(($C$49-$C$50))</f>
        <v>-0.15</v>
      </c>
      <c r="D51" s="102" t="n">
        <f aca="false">SUM(($D$49-$D$50))</f>
        <v>-0.0299999999999998</v>
      </c>
      <c r="E51" s="102" t="n">
        <f aca="false">SUM(($E$49-$E$50))</f>
        <v>-0.0300000000000003</v>
      </c>
      <c r="F51" s="102" t="n">
        <f aca="false">SUM(($F$49-$F$50))</f>
        <v>-0.0100000000000002</v>
      </c>
      <c r="G51" s="102" t="n">
        <f aca="false">SUM(($G$49-$G$50))</f>
        <v>-0.0700000000000003</v>
      </c>
      <c r="H51" s="102" t="n">
        <f aca="false">SUM(($H$49-$H$50))</f>
        <v>-0.0600000000000001</v>
      </c>
      <c r="I51" s="102" t="n">
        <f aca="false">SUM(($I$49-$I$50))</f>
        <v>-0.0600000000000001</v>
      </c>
      <c r="J51" s="102" t="n">
        <f aca="false">SUM(($J$49-$J$50))</f>
        <v>-0.0600000000000001</v>
      </c>
      <c r="K51" s="102" t="n">
        <f aca="false">SUM(($K$49-$K$50))</f>
        <v>-0.0600000000000001</v>
      </c>
      <c r="L51" s="102" t="n">
        <f aca="false">SUM(($L$49-$L$50))</f>
        <v>-0.0600000000000001</v>
      </c>
      <c r="M51" s="102" t="n">
        <f aca="false">SUM(($M$49-$M$50))</f>
        <v>-0.0699999999999998</v>
      </c>
      <c r="N51" s="102" t="n">
        <f aca="false">SUM(($N$49-$N$50))</f>
        <v>-0.0799999999999992</v>
      </c>
      <c r="O51" s="102" t="n">
        <f aca="false">SUM(($O$49-$O$50))</f>
        <v>-0.0700000000000003</v>
      </c>
      <c r="P51" s="102" t="n">
        <f aca="false">SUM(($P$49-$P$50))</f>
        <v>-0.0800000000000001</v>
      </c>
      <c r="Q51" s="102" t="n">
        <f aca="false">SUM(($Q$49-$Q$50))</f>
        <v>-0.0800000000000001</v>
      </c>
      <c r="R51" s="102" t="n">
        <f aca="false">SUM(($R$49-$R$50))</f>
        <v>-0.0800000000000001</v>
      </c>
      <c r="S51" s="102" t="n">
        <f aca="false">SUM(($S$49-$S$50))</f>
        <v>-0.0999999999999996</v>
      </c>
      <c r="T51" s="102" t="n">
        <f aca="false">SUM(($T$49-$T$50))</f>
        <v>-0.0899999999999999</v>
      </c>
      <c r="U51" s="102" t="n">
        <f aca="false">SUM(($U$49-$U$50))</f>
        <v>-0.0999999999999996</v>
      </c>
      <c r="V51" s="102" t="n">
        <f aca="false">SUM(($V$49-$V$50))</f>
        <v>-0.0899999999999999</v>
      </c>
      <c r="W51" s="102" t="n">
        <f aca="false">SUM(($W$49-$W$50))</f>
        <v>-0.100000000000001</v>
      </c>
      <c r="X51" s="102" t="n">
        <f aca="false">SUM(($X$49-$X$50))</f>
        <v>-0.100000000000001</v>
      </c>
      <c r="Y51" s="102" t="n">
        <f aca="false">SUM(($Y$49-$Y$50))</f>
        <v>-0.0899999999999999</v>
      </c>
      <c r="Z51" s="102" t="n">
        <f aca="false">SUM(($Z$49-$Z$50))</f>
        <v>-0.12</v>
      </c>
      <c r="AA51" s="101"/>
    </row>
    <row r="53" customFormat="false" ht="12" hidden="false" customHeight="true" outlineLevel="0" collapsed="false">
      <c r="A53" s="97" t="s">
        <v>124</v>
      </c>
    </row>
    <row r="54" customFormat="false" ht="11.25" hidden="false" customHeight="true" outlineLevel="0" collapsed="false">
      <c r="A54" s="98" t="s">
        <v>125</v>
      </c>
      <c r="C54" s="101" t="n">
        <v>5.68</v>
      </c>
      <c r="D54" s="101" t="n">
        <v>5.68</v>
      </c>
      <c r="E54" s="101" t="n">
        <v>5.68</v>
      </c>
      <c r="F54" s="101" t="n">
        <v>5.68</v>
      </c>
      <c r="G54" s="101" t="n">
        <v>4.7633</v>
      </c>
      <c r="H54" s="101" t="n">
        <v>4.7633</v>
      </c>
      <c r="I54" s="101" t="n">
        <v>4.7633</v>
      </c>
      <c r="J54" s="101" t="n">
        <v>4.7633</v>
      </c>
      <c r="K54" s="101" t="n">
        <v>4.7633</v>
      </c>
      <c r="L54" s="101" t="n">
        <v>4.7633</v>
      </c>
      <c r="M54" s="101" t="n">
        <v>4.7633</v>
      </c>
      <c r="N54" s="101" t="n">
        <v>6.3883</v>
      </c>
      <c r="O54" s="101" t="n">
        <v>6.3883</v>
      </c>
      <c r="P54" s="101" t="n">
        <v>6.3883</v>
      </c>
      <c r="Q54" s="101" t="n">
        <v>6.3883</v>
      </c>
      <c r="R54" s="101" t="n">
        <v>6.3883</v>
      </c>
      <c r="S54" s="101" t="n">
        <v>0</v>
      </c>
      <c r="T54" s="101" t="n">
        <v>0</v>
      </c>
      <c r="U54" s="101" t="n">
        <v>0</v>
      </c>
      <c r="V54" s="101" t="n">
        <v>0</v>
      </c>
      <c r="W54" s="101" t="n">
        <v>0</v>
      </c>
      <c r="X54" s="101" t="n">
        <v>0</v>
      </c>
      <c r="Y54" s="101" t="n">
        <v>0</v>
      </c>
      <c r="Z54" s="101" t="n">
        <v>0</v>
      </c>
      <c r="AA54" s="101"/>
    </row>
    <row r="55" customFormat="false" ht="11.25" hidden="false" customHeight="true" outlineLevel="0" collapsed="false">
      <c r="A55" s="98" t="s">
        <v>126</v>
      </c>
      <c r="C55" s="101" t="n">
        <v>0</v>
      </c>
      <c r="D55" s="101" t="n">
        <v>0</v>
      </c>
      <c r="E55" s="101" t="n">
        <v>0</v>
      </c>
      <c r="F55" s="101" t="n">
        <v>0</v>
      </c>
      <c r="G55" s="101" t="n">
        <v>0</v>
      </c>
      <c r="H55" s="101" t="n">
        <v>0</v>
      </c>
      <c r="I55" s="101" t="n">
        <v>0</v>
      </c>
      <c r="J55" s="101" t="n">
        <v>0</v>
      </c>
      <c r="K55" s="101" t="n">
        <v>0</v>
      </c>
      <c r="L55" s="101" t="n">
        <v>0</v>
      </c>
      <c r="M55" s="101" t="n">
        <v>0</v>
      </c>
      <c r="N55" s="101" t="n">
        <v>0</v>
      </c>
      <c r="O55" s="101" t="n">
        <v>0</v>
      </c>
      <c r="P55" s="101" t="n">
        <v>0</v>
      </c>
      <c r="Q55" s="101" t="n">
        <v>0</v>
      </c>
      <c r="R55" s="101" t="n">
        <v>0</v>
      </c>
      <c r="S55" s="101" t="n">
        <v>0</v>
      </c>
      <c r="T55" s="101" t="n">
        <v>0</v>
      </c>
      <c r="U55" s="101" t="n">
        <v>0</v>
      </c>
      <c r="V55" s="101" t="n">
        <v>0</v>
      </c>
      <c r="W55" s="101" t="n">
        <v>0</v>
      </c>
      <c r="X55" s="101" t="n">
        <v>0</v>
      </c>
      <c r="Y55" s="101" t="n">
        <v>0</v>
      </c>
      <c r="Z55" s="101" t="n">
        <v>0</v>
      </c>
      <c r="AA55" s="101"/>
    </row>
    <row r="57" customFormat="false" ht="12" hidden="false" customHeight="true" outlineLevel="0" collapsed="false">
      <c r="A57" s="97" t="s">
        <v>116</v>
      </c>
    </row>
    <row r="58" customFormat="false" ht="11.25" hidden="false" customHeight="true" outlineLevel="0" collapsed="false">
      <c r="A58" s="98" t="s">
        <v>117</v>
      </c>
      <c r="C58" s="99" t="n">
        <v>-1466245</v>
      </c>
      <c r="D58" s="99" t="n">
        <v>-1286319</v>
      </c>
      <c r="E58" s="99" t="n">
        <v>-1143486</v>
      </c>
      <c r="F58" s="99" t="n">
        <v>-1321550</v>
      </c>
      <c r="G58" s="99" t="n">
        <v>-869901</v>
      </c>
      <c r="H58" s="99" t="n">
        <v>-885339</v>
      </c>
      <c r="I58" s="99" t="n">
        <v>-914283</v>
      </c>
      <c r="J58" s="99" t="n">
        <v>-925404</v>
      </c>
      <c r="K58" s="99" t="n">
        <v>-908917</v>
      </c>
      <c r="L58" s="99" t="n">
        <v>-877537</v>
      </c>
      <c r="M58" s="99" t="n">
        <v>-896079</v>
      </c>
      <c r="N58" s="99" t="n">
        <v>-1272515</v>
      </c>
      <c r="O58" s="99" t="n">
        <v>-1204979</v>
      </c>
      <c r="P58" s="99" t="n">
        <v>-1144234</v>
      </c>
      <c r="Q58" s="99" t="n">
        <v>-1067321</v>
      </c>
      <c r="R58" s="99" t="n">
        <v>-1244900</v>
      </c>
      <c r="S58" s="99" t="n">
        <v>28877</v>
      </c>
      <c r="T58" s="99" t="n">
        <v>29719</v>
      </c>
      <c r="U58" s="99" t="n">
        <v>35797</v>
      </c>
      <c r="V58" s="99" t="n">
        <v>46021</v>
      </c>
      <c r="W58" s="99" t="n">
        <v>53181</v>
      </c>
      <c r="X58" s="99" t="n">
        <v>51265</v>
      </c>
      <c r="Y58" s="99" t="n">
        <v>63687</v>
      </c>
      <c r="Z58" s="99" t="n">
        <v>0</v>
      </c>
      <c r="AA58" s="99" t="n">
        <f aca="false">SUM($C$58:$Z$58)</f>
        <v>-17120462</v>
      </c>
    </row>
    <row r="59" customFormat="false" ht="11.25" hidden="false" customHeight="true" outlineLevel="0" collapsed="false">
      <c r="A59" s="98" t="s">
        <v>127</v>
      </c>
      <c r="C59" s="99" t="n">
        <v>3343177</v>
      </c>
      <c r="D59" s="99" t="n">
        <v>3165580</v>
      </c>
      <c r="E59" s="99" t="n">
        <v>2479293</v>
      </c>
      <c r="F59" s="99" t="n">
        <v>2455335</v>
      </c>
      <c r="G59" s="99" t="n">
        <v>1533523</v>
      </c>
      <c r="H59" s="99" t="n">
        <v>144737</v>
      </c>
      <c r="I59" s="99" t="n">
        <v>1388250</v>
      </c>
      <c r="J59" s="99" t="n">
        <v>1334188</v>
      </c>
      <c r="K59" s="99" t="n">
        <v>1265480</v>
      </c>
      <c r="L59" s="99" t="n">
        <v>1298438</v>
      </c>
      <c r="M59" s="99" t="n">
        <v>1403674</v>
      </c>
      <c r="N59" s="99" t="n">
        <v>1371254</v>
      </c>
      <c r="O59" s="99" t="n">
        <v>1258848</v>
      </c>
      <c r="P59" s="99" t="n">
        <v>316572</v>
      </c>
      <c r="Q59" s="99" t="n">
        <v>246051</v>
      </c>
      <c r="R59" s="99" t="n">
        <v>279325</v>
      </c>
      <c r="S59" s="99" t="n">
        <v>-27469</v>
      </c>
      <c r="T59" s="99" t="n">
        <v>-16972</v>
      </c>
      <c r="U59" s="99" t="n">
        <v>109580</v>
      </c>
      <c r="V59" s="99" t="n">
        <v>111824</v>
      </c>
      <c r="W59" s="99" t="n">
        <v>140870</v>
      </c>
      <c r="X59" s="99" t="n">
        <v>156773</v>
      </c>
      <c r="Y59" s="99" t="n">
        <v>160756</v>
      </c>
      <c r="Z59" s="99" t="n">
        <v>245788</v>
      </c>
      <c r="AA59" s="99" t="n">
        <f aca="false">SUM($C$59:$Z$59)</f>
        <v>24164875</v>
      </c>
    </row>
    <row r="60" customFormat="false" ht="11.25" hidden="false" customHeight="true" outlineLevel="0" collapsed="false">
      <c r="A60" s="104" t="s">
        <v>109</v>
      </c>
      <c r="B60" s="105"/>
      <c r="C60" s="106" t="n">
        <f aca="false">SUM($C$58:$C$59)</f>
        <v>1876932</v>
      </c>
      <c r="D60" s="106" t="n">
        <f aca="false">SUM($D$58:$D$59)</f>
        <v>1879261</v>
      </c>
      <c r="E60" s="106" t="n">
        <f aca="false">SUM($E$58:$E$59)</f>
        <v>1335807</v>
      </c>
      <c r="F60" s="106" t="n">
        <f aca="false">SUM($F$58:$F$59)</f>
        <v>1133785</v>
      </c>
      <c r="G60" s="106" t="n">
        <f aca="false">SUM($G$58:$G$59)</f>
        <v>663622</v>
      </c>
      <c r="H60" s="106" t="n">
        <f aca="false">SUM($H$58:$H$59)</f>
        <v>-740602</v>
      </c>
      <c r="I60" s="106" t="n">
        <f aca="false">SUM($I$58:$I$59)</f>
        <v>473967</v>
      </c>
      <c r="J60" s="106" t="n">
        <f aca="false">SUM($J$58:$J$59)</f>
        <v>408784</v>
      </c>
      <c r="K60" s="106" t="n">
        <f aca="false">SUM($K$58:$K$59)</f>
        <v>356563</v>
      </c>
      <c r="L60" s="106" t="n">
        <f aca="false">SUM($L$58:$L$59)</f>
        <v>420901</v>
      </c>
      <c r="M60" s="106" t="n">
        <f aca="false">SUM($M$58:$M$59)</f>
        <v>507595</v>
      </c>
      <c r="N60" s="106" t="n">
        <f aca="false">SUM($N$58:$N$59)</f>
        <v>98739</v>
      </c>
      <c r="O60" s="106" t="n">
        <f aca="false">SUM($O$58:$O$59)</f>
        <v>53869</v>
      </c>
      <c r="P60" s="106" t="n">
        <f aca="false">SUM($P$58:$P$59)</f>
        <v>-827662</v>
      </c>
      <c r="Q60" s="106" t="n">
        <f aca="false">SUM($Q$58:$Q$59)</f>
        <v>-821270</v>
      </c>
      <c r="R60" s="106" t="n">
        <f aca="false">SUM($R$58:$R$59)</f>
        <v>-965575</v>
      </c>
      <c r="S60" s="106" t="n">
        <f aca="false">SUM($S$58:$S$59)</f>
        <v>1408</v>
      </c>
      <c r="T60" s="106" t="n">
        <f aca="false">SUM($T$58:$T$59)</f>
        <v>12747</v>
      </c>
      <c r="U60" s="106" t="n">
        <f aca="false">SUM($U$58:$U$59)</f>
        <v>145377</v>
      </c>
      <c r="V60" s="106" t="n">
        <f aca="false">SUM($V$58:$V$59)</f>
        <v>157845</v>
      </c>
      <c r="W60" s="106" t="n">
        <f aca="false">SUM($W$58:$W$59)</f>
        <v>194051</v>
      </c>
      <c r="X60" s="106" t="n">
        <f aca="false">SUM($X$58:$X$59)</f>
        <v>208038</v>
      </c>
      <c r="Y60" s="106" t="n">
        <f aca="false">SUM($Y$58:$Y$59)</f>
        <v>224443</v>
      </c>
      <c r="Z60" s="106" t="n">
        <f aca="false">SUM($Z$58:$Z$59)</f>
        <v>245788</v>
      </c>
      <c r="AA60" s="107" t="n">
        <f aca="false">SUM($AA$58:$AA$59)</f>
        <v>7044413</v>
      </c>
    </row>
    <row r="61" customFormat="false" ht="11.25" hidden="false" customHeight="true" outlineLevel="0" collapsed="false">
      <c r="A61" s="98" t="s">
        <v>110</v>
      </c>
      <c r="C61" s="99" t="n">
        <v>1829769</v>
      </c>
      <c r="D61" s="99" t="n">
        <v>1838789</v>
      </c>
      <c r="E61" s="99" t="n">
        <v>1305974</v>
      </c>
      <c r="F61" s="99" t="n">
        <v>1104374</v>
      </c>
      <c r="G61" s="99" t="n">
        <v>628874</v>
      </c>
      <c r="H61" s="99" t="n">
        <v>-739852</v>
      </c>
      <c r="I61" s="99" t="n">
        <v>454752</v>
      </c>
      <c r="J61" s="99" t="n">
        <v>363098</v>
      </c>
      <c r="K61" s="99" t="n">
        <v>306344</v>
      </c>
      <c r="L61" s="99" t="n">
        <v>379859</v>
      </c>
      <c r="M61" s="99" t="n">
        <v>469379</v>
      </c>
      <c r="N61" s="99" t="n">
        <v>60956</v>
      </c>
      <c r="O61" s="99" t="n">
        <v>15563</v>
      </c>
      <c r="P61" s="99" t="n">
        <v>-872716</v>
      </c>
      <c r="Q61" s="99" t="n">
        <v>-855727</v>
      </c>
      <c r="R61" s="99" t="n">
        <v>-996498</v>
      </c>
      <c r="S61" s="99" t="n">
        <v>-16440</v>
      </c>
      <c r="T61" s="99" t="n">
        <v>-10637</v>
      </c>
      <c r="U61" s="99" t="n">
        <v>121068</v>
      </c>
      <c r="V61" s="99" t="n">
        <v>108409</v>
      </c>
      <c r="W61" s="99" t="n">
        <v>131519</v>
      </c>
      <c r="X61" s="99" t="n">
        <v>154913</v>
      </c>
      <c r="Y61" s="99" t="n">
        <v>183201</v>
      </c>
      <c r="Z61" s="99" t="n">
        <v>171378</v>
      </c>
      <c r="AA61" s="99" t="n">
        <f aca="false">SUM($C$61:$Z$61)</f>
        <v>6136349</v>
      </c>
    </row>
    <row r="62" customFormat="false" ht="11.25" hidden="false" customHeight="true" outlineLevel="0" collapsed="false">
      <c r="A62" s="98" t="s">
        <v>105</v>
      </c>
      <c r="C62" s="100" t="n">
        <f aca="false">SUM(($C$60-$C$61))</f>
        <v>47163</v>
      </c>
      <c r="D62" s="100" t="n">
        <f aca="false">SUM(($D$60-$D$61))</f>
        <v>40472</v>
      </c>
      <c r="E62" s="100" t="n">
        <f aca="false">SUM(($E$60-$E$61))</f>
        <v>29833</v>
      </c>
      <c r="F62" s="100" t="n">
        <f aca="false">SUM(($F$60-$F$61))</f>
        <v>29411</v>
      </c>
      <c r="G62" s="100" t="n">
        <f aca="false">SUM(($G$60-$G$61))</f>
        <v>34748</v>
      </c>
      <c r="H62" s="100" t="n">
        <f aca="false">SUM(($H$60-$H$61))</f>
        <v>-750</v>
      </c>
      <c r="I62" s="100" t="n">
        <f aca="false">SUM(($I$60-$I$61))</f>
        <v>19215</v>
      </c>
      <c r="J62" s="100" t="n">
        <f aca="false">SUM(($J$60-$J$61))</f>
        <v>45686</v>
      </c>
      <c r="K62" s="100" t="n">
        <f aca="false">SUM(($K$60-$K$61))</f>
        <v>50219</v>
      </c>
      <c r="L62" s="100" t="n">
        <f aca="false">SUM(($L$60-$L$61))</f>
        <v>41042</v>
      </c>
      <c r="M62" s="100" t="n">
        <f aca="false">SUM(($M$60-$M$61))</f>
        <v>38216</v>
      </c>
      <c r="N62" s="100" t="n">
        <f aca="false">SUM(($N$60-$N$61))</f>
        <v>37783</v>
      </c>
      <c r="O62" s="100" t="n">
        <f aca="false">SUM(($O$60-$O$61))</f>
        <v>38306</v>
      </c>
      <c r="P62" s="100" t="n">
        <f aca="false">SUM(($P$60-$P$61))</f>
        <v>45054</v>
      </c>
      <c r="Q62" s="100" t="n">
        <f aca="false">SUM(($Q$60-$Q$61))</f>
        <v>34457</v>
      </c>
      <c r="R62" s="100" t="n">
        <f aca="false">SUM(($R$60-$R$61))</f>
        <v>30923</v>
      </c>
      <c r="S62" s="100" t="n">
        <f aca="false">SUM(($S$60-$S$61))</f>
        <v>17848</v>
      </c>
      <c r="T62" s="100" t="n">
        <f aca="false">SUM(($T$60-$T$61))</f>
        <v>23384</v>
      </c>
      <c r="U62" s="100" t="n">
        <f aca="false">SUM(($U$60-$U$61))</f>
        <v>24309</v>
      </c>
      <c r="V62" s="100" t="n">
        <f aca="false">SUM(($V$60-$V$61))</f>
        <v>49436</v>
      </c>
      <c r="W62" s="100" t="n">
        <f aca="false">SUM(($W$60-$W$61))</f>
        <v>62532</v>
      </c>
      <c r="X62" s="100" t="n">
        <f aca="false">SUM(($X$60-$X$61))</f>
        <v>53125</v>
      </c>
      <c r="Y62" s="100" t="n">
        <f aca="false">SUM(($Y$60-$Y$61))</f>
        <v>41242</v>
      </c>
      <c r="Z62" s="100" t="n">
        <f aca="false">SUM(($Z$60-$Z$61))</f>
        <v>74410</v>
      </c>
      <c r="AA62" s="100" t="n">
        <f aca="false">SUM(($AA$60-$AA$61))</f>
        <v>908064</v>
      </c>
    </row>
    <row r="64" customFormat="false" ht="12" hidden="false" customHeight="true" outlineLevel="0" collapsed="false">
      <c r="A64" s="94" t="s">
        <v>128</v>
      </c>
    </row>
    <row r="66" customFormat="false" ht="12" hidden="false" customHeight="true" outlineLevel="0" collapsed="false">
      <c r="A66" s="95" t="s">
        <v>119</v>
      </c>
      <c r="C66" s="96" t="s">
        <v>36</v>
      </c>
      <c r="D66" s="96" t="s">
        <v>37</v>
      </c>
      <c r="E66" s="96" t="s">
        <v>38</v>
      </c>
      <c r="F66" s="96" t="s">
        <v>39</v>
      </c>
      <c r="G66" s="96" t="s">
        <v>40</v>
      </c>
      <c r="H66" s="96" t="s">
        <v>41</v>
      </c>
      <c r="I66" s="96" t="s">
        <v>42</v>
      </c>
      <c r="J66" s="96" t="s">
        <v>43</v>
      </c>
      <c r="K66" s="96" t="s">
        <v>44</v>
      </c>
      <c r="L66" s="96" t="s">
        <v>45</v>
      </c>
      <c r="M66" s="96" t="s">
        <v>46</v>
      </c>
      <c r="N66" s="96" t="s">
        <v>47</v>
      </c>
      <c r="O66" s="96" t="s">
        <v>48</v>
      </c>
      <c r="P66" s="96" t="s">
        <v>49</v>
      </c>
      <c r="Q66" s="96" t="s">
        <v>50</v>
      </c>
      <c r="R66" s="96" t="s">
        <v>51</v>
      </c>
      <c r="S66" s="96" t="s">
        <v>52</v>
      </c>
      <c r="T66" s="96" t="s">
        <v>53</v>
      </c>
      <c r="U66" s="96" t="s">
        <v>54</v>
      </c>
      <c r="V66" s="96" t="s">
        <v>55</v>
      </c>
      <c r="W66" s="96" t="s">
        <v>56</v>
      </c>
      <c r="X66" s="96" t="s">
        <v>57</v>
      </c>
      <c r="Y66" s="96" t="s">
        <v>58</v>
      </c>
      <c r="Z66" s="96" t="s">
        <v>59</v>
      </c>
      <c r="AA66" s="96" t="s">
        <v>35</v>
      </c>
    </row>
    <row r="67" customFormat="false" ht="11.25" hidden="false" customHeight="true" outlineLevel="0" collapsed="false">
      <c r="A67" s="98" t="s">
        <v>120</v>
      </c>
      <c r="C67" s="99" t="n">
        <v>30000</v>
      </c>
      <c r="D67" s="99" t="n">
        <v>30000</v>
      </c>
      <c r="E67" s="99" t="n">
        <v>20000</v>
      </c>
      <c r="F67" s="99" t="n">
        <v>20000</v>
      </c>
      <c r="G67" s="99" t="n">
        <v>20000</v>
      </c>
      <c r="H67" s="99" t="n">
        <v>20000</v>
      </c>
      <c r="I67" s="99" t="n">
        <v>20000</v>
      </c>
      <c r="J67" s="99" t="n">
        <v>20000</v>
      </c>
      <c r="K67" s="99" t="n">
        <v>20000</v>
      </c>
      <c r="L67" s="99" t="n">
        <v>20000</v>
      </c>
      <c r="M67" s="99" t="n">
        <v>20000</v>
      </c>
      <c r="N67" s="99" t="n">
        <v>5000</v>
      </c>
      <c r="O67" s="99" t="n">
        <v>5000</v>
      </c>
      <c r="P67" s="99" t="n">
        <v>5000</v>
      </c>
      <c r="Q67" s="99" t="n">
        <v>5000</v>
      </c>
      <c r="R67" s="99" t="n">
        <v>5000</v>
      </c>
      <c r="S67" s="99" t="n">
        <v>0</v>
      </c>
      <c r="T67" s="99" t="n">
        <v>0</v>
      </c>
      <c r="U67" s="99" t="n">
        <v>0</v>
      </c>
      <c r="V67" s="99" t="n">
        <v>0</v>
      </c>
      <c r="W67" s="99" t="n">
        <v>0</v>
      </c>
      <c r="X67" s="99" t="n">
        <v>0</v>
      </c>
      <c r="Y67" s="99" t="n">
        <v>0</v>
      </c>
      <c r="Z67" s="99" t="n">
        <v>0</v>
      </c>
      <c r="AA67" s="99" t="n">
        <f aca="false">SUM($C$67:$Z$67)</f>
        <v>265000</v>
      </c>
    </row>
    <row r="68" customFormat="false" ht="11.25" hidden="false" customHeight="true" outlineLevel="0" collapsed="false">
      <c r="A68" s="98" t="s">
        <v>121</v>
      </c>
      <c r="C68" s="99" t="n">
        <v>0</v>
      </c>
      <c r="D68" s="99" t="n">
        <v>0</v>
      </c>
      <c r="E68" s="99" t="n">
        <v>0</v>
      </c>
      <c r="F68" s="99" t="n">
        <v>0</v>
      </c>
      <c r="G68" s="99" t="n">
        <v>0</v>
      </c>
      <c r="H68" s="99" t="n">
        <v>0</v>
      </c>
      <c r="I68" s="99" t="n">
        <v>0</v>
      </c>
      <c r="J68" s="99" t="n">
        <v>0</v>
      </c>
      <c r="K68" s="99" t="n">
        <v>0</v>
      </c>
      <c r="L68" s="99" t="n">
        <v>0</v>
      </c>
      <c r="M68" s="99" t="n">
        <v>0</v>
      </c>
      <c r="N68" s="99" t="n">
        <v>0</v>
      </c>
      <c r="O68" s="99" t="n">
        <v>0</v>
      </c>
      <c r="P68" s="99" t="n">
        <v>0</v>
      </c>
      <c r="Q68" s="99" t="n">
        <v>0</v>
      </c>
      <c r="R68" s="99" t="n">
        <v>0</v>
      </c>
      <c r="S68" s="99" t="n">
        <v>0</v>
      </c>
      <c r="T68" s="99" t="n">
        <v>0</v>
      </c>
      <c r="U68" s="99" t="n">
        <v>0</v>
      </c>
      <c r="V68" s="99" t="n">
        <v>0</v>
      </c>
      <c r="W68" s="99" t="n">
        <v>0</v>
      </c>
      <c r="X68" s="99" t="n">
        <v>0</v>
      </c>
      <c r="Y68" s="99" t="n">
        <v>0</v>
      </c>
      <c r="Z68" s="99" t="n">
        <v>0</v>
      </c>
      <c r="AA68" s="99" t="n">
        <f aca="false">SUM($C$68:$Z$68)</f>
        <v>0</v>
      </c>
    </row>
    <row r="69" customFormat="false" ht="11.25" hidden="false" customHeight="true" outlineLevel="0" collapsed="false">
      <c r="A69" s="98" t="s">
        <v>122</v>
      </c>
      <c r="C69" s="100" t="n">
        <f aca="false">SUM($C$67:$C$68)</f>
        <v>30000</v>
      </c>
      <c r="D69" s="100" t="n">
        <f aca="false">SUM($D$67:$D$68)</f>
        <v>30000</v>
      </c>
      <c r="E69" s="100" t="n">
        <f aca="false">SUM($E$67:$E$68)</f>
        <v>20000</v>
      </c>
      <c r="F69" s="100" t="n">
        <f aca="false">SUM($F$67:$F$68)</f>
        <v>20000</v>
      </c>
      <c r="G69" s="100" t="n">
        <f aca="false">SUM($G$67:$G$68)</f>
        <v>20000</v>
      </c>
      <c r="H69" s="100" t="n">
        <f aca="false">SUM($H$67:$H$68)</f>
        <v>20000</v>
      </c>
      <c r="I69" s="100" t="n">
        <f aca="false">SUM($I$67:$I$68)</f>
        <v>20000</v>
      </c>
      <c r="J69" s="100" t="n">
        <f aca="false">SUM($J$67:$J$68)</f>
        <v>20000</v>
      </c>
      <c r="K69" s="100" t="n">
        <f aca="false">SUM($K$67:$K$68)</f>
        <v>20000</v>
      </c>
      <c r="L69" s="100" t="n">
        <f aca="false">SUM($L$67:$L$68)</f>
        <v>20000</v>
      </c>
      <c r="M69" s="100" t="n">
        <f aca="false">SUM($M$67:$M$68)</f>
        <v>20000</v>
      </c>
      <c r="N69" s="100" t="n">
        <f aca="false">SUM($N$67:$N$68)</f>
        <v>5000</v>
      </c>
      <c r="O69" s="100" t="n">
        <f aca="false">SUM($O$67:$O$68)</f>
        <v>5000</v>
      </c>
      <c r="P69" s="100" t="n">
        <f aca="false">SUM($P$67:$P$68)</f>
        <v>5000</v>
      </c>
      <c r="Q69" s="100" t="n">
        <f aca="false">SUM($Q$67:$Q$68)</f>
        <v>5000</v>
      </c>
      <c r="R69" s="100" t="n">
        <f aca="false">SUM($R$67:$R$68)</f>
        <v>5000</v>
      </c>
      <c r="S69" s="100" t="n">
        <f aca="false">SUM($S$67:$S$68)</f>
        <v>0</v>
      </c>
      <c r="T69" s="100" t="n">
        <f aca="false">SUM($T$67:$T$68)</f>
        <v>0</v>
      </c>
      <c r="U69" s="100" t="n">
        <f aca="false">SUM($U$67:$U$68)</f>
        <v>0</v>
      </c>
      <c r="V69" s="100" t="n">
        <f aca="false">SUM($V$67:$V$68)</f>
        <v>0</v>
      </c>
      <c r="W69" s="100" t="n">
        <f aca="false">SUM($W$67:$W$68)</f>
        <v>0</v>
      </c>
      <c r="X69" s="100" t="n">
        <f aca="false">SUM($X$67:$X$68)</f>
        <v>0</v>
      </c>
      <c r="Y69" s="100" t="n">
        <f aca="false">SUM($Y$67:$Y$68)</f>
        <v>0</v>
      </c>
      <c r="Z69" s="100" t="n">
        <f aca="false">SUM($Z$67:$Z$68)</f>
        <v>0</v>
      </c>
      <c r="AA69" s="100" t="n">
        <f aca="false">SUM($AA$67:$AA$68)</f>
        <v>265000</v>
      </c>
    </row>
    <row r="71" customFormat="false" ht="12" hidden="false" customHeight="true" outlineLevel="0" collapsed="false">
      <c r="A71" s="95" t="s">
        <v>123</v>
      </c>
      <c r="C71" s="96" t="s">
        <v>36</v>
      </c>
      <c r="D71" s="96" t="s">
        <v>37</v>
      </c>
      <c r="E71" s="96" t="s">
        <v>38</v>
      </c>
      <c r="F71" s="96" t="s">
        <v>39</v>
      </c>
      <c r="G71" s="96" t="s">
        <v>40</v>
      </c>
      <c r="H71" s="96" t="s">
        <v>41</v>
      </c>
      <c r="I71" s="96" t="s">
        <v>42</v>
      </c>
      <c r="J71" s="96" t="s">
        <v>43</v>
      </c>
      <c r="K71" s="96" t="s">
        <v>44</v>
      </c>
      <c r="L71" s="96" t="s">
        <v>45</v>
      </c>
      <c r="M71" s="96" t="s">
        <v>46</v>
      </c>
      <c r="N71" s="96" t="s">
        <v>47</v>
      </c>
      <c r="O71" s="96" t="s">
        <v>48</v>
      </c>
      <c r="P71" s="96" t="s">
        <v>49</v>
      </c>
      <c r="Q71" s="96" t="s">
        <v>50</v>
      </c>
      <c r="R71" s="96" t="s">
        <v>51</v>
      </c>
      <c r="S71" s="96" t="s">
        <v>52</v>
      </c>
      <c r="T71" s="96" t="s">
        <v>53</v>
      </c>
      <c r="U71" s="96" t="s">
        <v>54</v>
      </c>
      <c r="V71" s="96" t="s">
        <v>55</v>
      </c>
      <c r="W71" s="96" t="s">
        <v>56</v>
      </c>
      <c r="X71" s="96" t="s">
        <v>57</v>
      </c>
      <c r="Y71" s="96" t="s">
        <v>58</v>
      </c>
      <c r="Z71" s="96" t="s">
        <v>59</v>
      </c>
      <c r="AA71" s="96" t="s">
        <v>35</v>
      </c>
    </row>
    <row r="72" customFormat="false" ht="11.25" hidden="false" customHeight="true" outlineLevel="0" collapsed="false">
      <c r="A72" s="98" t="s">
        <v>123</v>
      </c>
      <c r="C72" s="99" t="n">
        <v>0</v>
      </c>
      <c r="D72" s="99" t="n">
        <v>0</v>
      </c>
      <c r="E72" s="99" t="n">
        <v>0</v>
      </c>
      <c r="F72" s="99" t="n">
        <v>-10000</v>
      </c>
      <c r="G72" s="99" t="n">
        <v>-5000</v>
      </c>
      <c r="H72" s="99" t="n">
        <v>10000</v>
      </c>
      <c r="I72" s="99" t="n">
        <v>10000</v>
      </c>
      <c r="J72" s="99" t="n">
        <v>30000</v>
      </c>
      <c r="K72" s="99" t="n">
        <v>30000</v>
      </c>
      <c r="L72" s="99" t="n">
        <v>30000</v>
      </c>
      <c r="M72" s="99" t="n">
        <v>30000</v>
      </c>
      <c r="N72" s="99" t="n">
        <v>20000</v>
      </c>
      <c r="O72" s="99" t="n">
        <v>20000</v>
      </c>
      <c r="P72" s="99" t="n">
        <v>20000</v>
      </c>
      <c r="Q72" s="99" t="n">
        <v>20000</v>
      </c>
      <c r="R72" s="99" t="n">
        <v>20000</v>
      </c>
      <c r="S72" s="99" t="n">
        <v>5000</v>
      </c>
      <c r="T72" s="99" t="n">
        <v>5000</v>
      </c>
      <c r="U72" s="99" t="n">
        <v>5000</v>
      </c>
      <c r="V72" s="99" t="n">
        <v>5000</v>
      </c>
      <c r="W72" s="99" t="n">
        <v>5000</v>
      </c>
      <c r="X72" s="99" t="n">
        <v>5000</v>
      </c>
      <c r="Y72" s="99" t="n">
        <v>5000</v>
      </c>
      <c r="Z72" s="99" t="n">
        <v>0</v>
      </c>
      <c r="AA72" s="99" t="n">
        <f aca="false">SUM($C$72:$Z$72)</f>
        <v>260000</v>
      </c>
    </row>
    <row r="74" customFormat="false" ht="11.25" hidden="false" customHeight="true" outlineLevel="0" collapsed="false">
      <c r="A74" s="104" t="s">
        <v>122</v>
      </c>
      <c r="B74" s="105"/>
      <c r="C74" s="106" t="n">
        <f aca="false">SUM(($C$69+$C$72))</f>
        <v>30000</v>
      </c>
      <c r="D74" s="106" t="n">
        <f aca="false">SUM(($D$69+$D$72))</f>
        <v>30000</v>
      </c>
      <c r="E74" s="106" t="n">
        <f aca="false">SUM(($E$69+$E$72))</f>
        <v>20000</v>
      </c>
      <c r="F74" s="106" t="n">
        <f aca="false">SUM(($F$69+$F$72))</f>
        <v>10000</v>
      </c>
      <c r="G74" s="106" t="n">
        <f aca="false">SUM(($G$69+$G$72))</f>
        <v>15000</v>
      </c>
      <c r="H74" s="106" t="n">
        <f aca="false">SUM(($H$69+$H$72))</f>
        <v>30000</v>
      </c>
      <c r="I74" s="106" t="n">
        <f aca="false">SUM(($I$69+$I$72))</f>
        <v>30000</v>
      </c>
      <c r="J74" s="106" t="n">
        <f aca="false">SUM(($J$69+$J$72))</f>
        <v>50000</v>
      </c>
      <c r="K74" s="106" t="n">
        <f aca="false">SUM(($K$69+$K$72))</f>
        <v>50000</v>
      </c>
      <c r="L74" s="106" t="n">
        <f aca="false">SUM(($L$69+$L$72))</f>
        <v>50000</v>
      </c>
      <c r="M74" s="106" t="n">
        <f aca="false">SUM(($M$69+$M$72))</f>
        <v>50000</v>
      </c>
      <c r="N74" s="106" t="n">
        <f aca="false">SUM(($N$69+$N$72))</f>
        <v>25000</v>
      </c>
      <c r="O74" s="106" t="n">
        <f aca="false">SUM(($O$69+$O$72))</f>
        <v>25000</v>
      </c>
      <c r="P74" s="106" t="n">
        <f aca="false">SUM(($P$69+$P$72))</f>
        <v>25000</v>
      </c>
      <c r="Q74" s="106" t="n">
        <f aca="false">SUM(($Q$69+$Q$72))</f>
        <v>25000</v>
      </c>
      <c r="R74" s="106" t="n">
        <f aca="false">SUM(($R$69+$R$72))</f>
        <v>25000</v>
      </c>
      <c r="S74" s="106" t="n">
        <f aca="false">SUM(($S$69+$S$72))</f>
        <v>5000</v>
      </c>
      <c r="T74" s="106" t="n">
        <f aca="false">SUM(($T$69+$T$72))</f>
        <v>5000</v>
      </c>
      <c r="U74" s="106" t="n">
        <f aca="false">SUM(($U$69+$U$72))</f>
        <v>5000</v>
      </c>
      <c r="V74" s="106" t="n">
        <f aca="false">SUM(($V$69+$V$72))</f>
        <v>5000</v>
      </c>
      <c r="W74" s="106" t="n">
        <f aca="false">SUM(($W$69+$W$72))</f>
        <v>5000</v>
      </c>
      <c r="X74" s="106" t="n">
        <f aca="false">SUM(($X$69+$X$72))</f>
        <v>5000</v>
      </c>
      <c r="Y74" s="106" t="n">
        <f aca="false">SUM(($Y$69+$Y$72))</f>
        <v>5000</v>
      </c>
      <c r="Z74" s="106" t="n">
        <f aca="false">SUM(($Z$69+$Z$72))</f>
        <v>0</v>
      </c>
      <c r="AA74" s="107" t="n">
        <f aca="false">SUM(($AA$69+$AA$72))</f>
        <v>525000</v>
      </c>
    </row>
    <row r="76" customFormat="false" ht="12" hidden="false" customHeight="true" outlineLevel="0" collapsed="false">
      <c r="A76" s="97" t="s">
        <v>114</v>
      </c>
    </row>
    <row r="77" customFormat="false" ht="11.25" hidden="false" customHeight="true" outlineLevel="0" collapsed="false">
      <c r="A77" s="98" t="s">
        <v>120</v>
      </c>
      <c r="C77" s="99" t="n">
        <v>30000</v>
      </c>
      <c r="D77" s="99" t="n">
        <v>30000</v>
      </c>
      <c r="E77" s="99" t="n">
        <v>20000</v>
      </c>
      <c r="F77" s="99" t="n">
        <v>20000</v>
      </c>
      <c r="G77" s="99" t="n">
        <v>20000</v>
      </c>
      <c r="H77" s="99" t="n">
        <v>20000</v>
      </c>
      <c r="I77" s="99" t="n">
        <v>20000</v>
      </c>
      <c r="J77" s="99" t="n">
        <v>20000</v>
      </c>
      <c r="K77" s="99" t="n">
        <v>20000</v>
      </c>
      <c r="L77" s="99" t="n">
        <v>20000</v>
      </c>
      <c r="M77" s="99" t="n">
        <v>20000</v>
      </c>
      <c r="N77" s="99" t="n">
        <v>5000</v>
      </c>
      <c r="O77" s="99" t="n">
        <v>5000</v>
      </c>
      <c r="P77" s="99" t="n">
        <v>5000</v>
      </c>
      <c r="Q77" s="99" t="n">
        <v>5000</v>
      </c>
      <c r="R77" s="99" t="n">
        <v>5000</v>
      </c>
      <c r="S77" s="99" t="n">
        <v>0</v>
      </c>
      <c r="T77" s="99" t="n">
        <v>0</v>
      </c>
      <c r="U77" s="99" t="n">
        <v>0</v>
      </c>
      <c r="V77" s="99" t="n">
        <v>0</v>
      </c>
      <c r="W77" s="99" t="n">
        <v>0</v>
      </c>
      <c r="X77" s="99" t="n">
        <v>0</v>
      </c>
      <c r="Y77" s="99" t="n">
        <v>0</v>
      </c>
      <c r="Z77" s="99" t="n">
        <v>0</v>
      </c>
      <c r="AA77" s="99" t="n">
        <f aca="false">SUM($C$77:$Z$77)</f>
        <v>265000</v>
      </c>
    </row>
    <row r="78" customFormat="false" ht="11.25" hidden="false" customHeight="true" outlineLevel="0" collapsed="false">
      <c r="A78" s="98" t="s">
        <v>121</v>
      </c>
      <c r="C78" s="99" t="n">
        <v>0</v>
      </c>
      <c r="D78" s="99" t="n">
        <v>0</v>
      </c>
      <c r="E78" s="99" t="n">
        <v>0</v>
      </c>
      <c r="F78" s="99" t="n">
        <v>0</v>
      </c>
      <c r="G78" s="99" t="n">
        <v>0</v>
      </c>
      <c r="H78" s="99" t="n">
        <v>0</v>
      </c>
      <c r="I78" s="99" t="n">
        <v>0</v>
      </c>
      <c r="J78" s="99" t="n">
        <v>0</v>
      </c>
      <c r="K78" s="99" t="n">
        <v>0</v>
      </c>
      <c r="L78" s="99" t="n">
        <v>0</v>
      </c>
      <c r="M78" s="99" t="n">
        <v>0</v>
      </c>
      <c r="N78" s="99" t="n">
        <v>0</v>
      </c>
      <c r="O78" s="99" t="n">
        <v>0</v>
      </c>
      <c r="P78" s="99" t="n">
        <v>0</v>
      </c>
      <c r="Q78" s="99" t="n">
        <v>0</v>
      </c>
      <c r="R78" s="99" t="n">
        <v>0</v>
      </c>
      <c r="S78" s="99" t="n">
        <v>0</v>
      </c>
      <c r="T78" s="99" t="n">
        <v>0</v>
      </c>
      <c r="U78" s="99" t="n">
        <v>0</v>
      </c>
      <c r="V78" s="99" t="n">
        <v>0</v>
      </c>
      <c r="W78" s="99" t="n">
        <v>0</v>
      </c>
      <c r="X78" s="99" t="n">
        <v>0</v>
      </c>
      <c r="Y78" s="99" t="n">
        <v>0</v>
      </c>
      <c r="Z78" s="99" t="n">
        <v>0</v>
      </c>
      <c r="AA78" s="99" t="n">
        <f aca="false">SUM($C$78:$Z$78)</f>
        <v>0</v>
      </c>
    </row>
    <row r="79" customFormat="false" ht="11.25" hidden="false" customHeight="true" outlineLevel="0" collapsed="false">
      <c r="A79" s="98" t="s">
        <v>123</v>
      </c>
      <c r="C79" s="99" t="n">
        <v>0</v>
      </c>
      <c r="D79" s="99" t="n">
        <v>0</v>
      </c>
      <c r="E79" s="99" t="n">
        <v>0</v>
      </c>
      <c r="F79" s="99" t="n">
        <v>-10000</v>
      </c>
      <c r="G79" s="99" t="n">
        <v>-5000</v>
      </c>
      <c r="H79" s="99" t="n">
        <v>10000</v>
      </c>
      <c r="I79" s="99" t="n">
        <v>10000</v>
      </c>
      <c r="J79" s="99" t="n">
        <v>30000</v>
      </c>
      <c r="K79" s="99" t="n">
        <v>30000</v>
      </c>
      <c r="L79" s="99" t="n">
        <v>30000</v>
      </c>
      <c r="M79" s="99" t="n">
        <v>30000</v>
      </c>
      <c r="N79" s="99" t="n">
        <v>20000</v>
      </c>
      <c r="O79" s="99" t="n">
        <v>20000</v>
      </c>
      <c r="P79" s="99" t="n">
        <v>20000</v>
      </c>
      <c r="Q79" s="99" t="n">
        <v>20000</v>
      </c>
      <c r="R79" s="99" t="n">
        <v>20000</v>
      </c>
      <c r="S79" s="99" t="n">
        <v>5000</v>
      </c>
      <c r="T79" s="99" t="n">
        <v>5000</v>
      </c>
      <c r="U79" s="99" t="n">
        <v>5000</v>
      </c>
      <c r="V79" s="99" t="n">
        <v>5000</v>
      </c>
      <c r="W79" s="99" t="n">
        <v>5000</v>
      </c>
      <c r="X79" s="99" t="n">
        <v>5000</v>
      </c>
      <c r="Y79" s="99" t="n">
        <v>5000</v>
      </c>
      <c r="Z79" s="99" t="n">
        <v>0</v>
      </c>
      <c r="AA79" s="99" t="n">
        <f aca="false">SUM($C$79:$Z$79)</f>
        <v>260000</v>
      </c>
    </row>
    <row r="80" customFormat="false" ht="11.25" hidden="false" customHeight="true" outlineLevel="0" collapsed="false">
      <c r="A80" s="98" t="s">
        <v>122</v>
      </c>
      <c r="C80" s="100" t="n">
        <f aca="false">SUM($C$77:$C$79)</f>
        <v>30000</v>
      </c>
      <c r="D80" s="100" t="n">
        <f aca="false">SUM($D$77:$D$79)</f>
        <v>30000</v>
      </c>
      <c r="E80" s="100" t="n">
        <f aca="false">SUM($E$77:$E$79)</f>
        <v>20000</v>
      </c>
      <c r="F80" s="100" t="n">
        <f aca="false">SUM($F$77:$F$79)</f>
        <v>10000</v>
      </c>
      <c r="G80" s="100" t="n">
        <f aca="false">SUM($G$77:$G$79)</f>
        <v>15000</v>
      </c>
      <c r="H80" s="100" t="n">
        <f aca="false">SUM($H$77:$H$79)</f>
        <v>30000</v>
      </c>
      <c r="I80" s="100" t="n">
        <f aca="false">SUM($I$77:$I$79)</f>
        <v>30000</v>
      </c>
      <c r="J80" s="100" t="n">
        <f aca="false">SUM($J$77:$J$79)</f>
        <v>50000</v>
      </c>
      <c r="K80" s="100" t="n">
        <f aca="false">SUM($K$77:$K$79)</f>
        <v>50000</v>
      </c>
      <c r="L80" s="100" t="n">
        <f aca="false">SUM($L$77:$L$79)</f>
        <v>50000</v>
      </c>
      <c r="M80" s="100" t="n">
        <f aca="false">SUM($M$77:$M$79)</f>
        <v>50000</v>
      </c>
      <c r="N80" s="100" t="n">
        <f aca="false">SUM($N$77:$N$79)</f>
        <v>25000</v>
      </c>
      <c r="O80" s="100" t="n">
        <f aca="false">SUM($O$77:$O$79)</f>
        <v>25000</v>
      </c>
      <c r="P80" s="100" t="n">
        <f aca="false">SUM($P$77:$P$79)</f>
        <v>25000</v>
      </c>
      <c r="Q80" s="100" t="n">
        <f aca="false">SUM($Q$77:$Q$79)</f>
        <v>25000</v>
      </c>
      <c r="R80" s="100" t="n">
        <f aca="false">SUM($R$77:$R$79)</f>
        <v>25000</v>
      </c>
      <c r="S80" s="100" t="n">
        <f aca="false">SUM($S$77:$S$79)</f>
        <v>5000</v>
      </c>
      <c r="T80" s="100" t="n">
        <f aca="false">SUM($T$77:$T$79)</f>
        <v>5000</v>
      </c>
      <c r="U80" s="100" t="n">
        <f aca="false">SUM($U$77:$U$79)</f>
        <v>5000</v>
      </c>
      <c r="V80" s="100" t="n">
        <f aca="false">SUM($V$77:$V$79)</f>
        <v>5000</v>
      </c>
      <c r="W80" s="100" t="n">
        <f aca="false">SUM($W$77:$W$79)</f>
        <v>5000</v>
      </c>
      <c r="X80" s="100" t="n">
        <f aca="false">SUM($X$77:$X$79)</f>
        <v>5000</v>
      </c>
      <c r="Y80" s="100" t="n">
        <f aca="false">SUM($Y$77:$Y$79)</f>
        <v>5000</v>
      </c>
      <c r="Z80" s="100" t="n">
        <f aca="false">SUM($Z$77:$Z$79)</f>
        <v>0</v>
      </c>
      <c r="AA80" s="100" t="n">
        <f aca="false">SUM($AA$77:$AA$79)</f>
        <v>525000</v>
      </c>
    </row>
    <row r="82" customFormat="false" ht="12" hidden="false" customHeight="true" outlineLevel="0" collapsed="false">
      <c r="A82" s="97" t="s">
        <v>105</v>
      </c>
    </row>
    <row r="83" customFormat="false" ht="11.25" hidden="false" customHeight="true" outlineLevel="0" collapsed="false">
      <c r="A83" s="98" t="s">
        <v>120</v>
      </c>
      <c r="C83" s="99" t="n">
        <f aca="false">SUM(($C$67-$C$77))</f>
        <v>0</v>
      </c>
      <c r="D83" s="99" t="n">
        <f aca="false">SUM(($D$67-$D$77))</f>
        <v>0</v>
      </c>
      <c r="E83" s="99" t="n">
        <f aca="false">SUM(($E$67-$E$77))</f>
        <v>0</v>
      </c>
      <c r="F83" s="99" t="n">
        <f aca="false">SUM(($F$67-$F$77))</f>
        <v>0</v>
      </c>
      <c r="G83" s="99" t="n">
        <f aca="false">SUM(($G$67-$G$77))</f>
        <v>0</v>
      </c>
      <c r="H83" s="99" t="n">
        <f aca="false">SUM(($H$67-$H$77))</f>
        <v>0</v>
      </c>
      <c r="I83" s="99" t="n">
        <f aca="false">SUM(($I$67-$I$77))</f>
        <v>0</v>
      </c>
      <c r="J83" s="99" t="n">
        <f aca="false">SUM(($J$67-$J$77))</f>
        <v>0</v>
      </c>
      <c r="K83" s="99" t="n">
        <f aca="false">SUM(($K$67-$K$77))</f>
        <v>0</v>
      </c>
      <c r="L83" s="99" t="n">
        <f aca="false">SUM(($L$67-$L$77))</f>
        <v>0</v>
      </c>
      <c r="M83" s="99" t="n">
        <f aca="false">SUM(($M$67-$M$77))</f>
        <v>0</v>
      </c>
      <c r="N83" s="99" t="n">
        <f aca="false">SUM(($N$67-$N$77))</f>
        <v>0</v>
      </c>
      <c r="O83" s="99" t="n">
        <f aca="false">SUM(($O$67-$O$77))</f>
        <v>0</v>
      </c>
      <c r="P83" s="99" t="n">
        <f aca="false">SUM(($P$67-$P$77))</f>
        <v>0</v>
      </c>
      <c r="Q83" s="99" t="n">
        <f aca="false">SUM(($Q$67-$Q$77))</f>
        <v>0</v>
      </c>
      <c r="R83" s="99" t="n">
        <f aca="false">SUM(($R$67-$R$77))</f>
        <v>0</v>
      </c>
      <c r="S83" s="99" t="n">
        <f aca="false">SUM(($S$67-$S$77))</f>
        <v>0</v>
      </c>
      <c r="T83" s="99" t="n">
        <f aca="false">SUM(($T$67-$T$77))</f>
        <v>0</v>
      </c>
      <c r="U83" s="99" t="n">
        <f aca="false">SUM(($U$67-$U$77))</f>
        <v>0</v>
      </c>
      <c r="V83" s="99" t="n">
        <f aca="false">SUM(($V$67-$V$77))</f>
        <v>0</v>
      </c>
      <c r="W83" s="99" t="n">
        <f aca="false">SUM(($W$67-$W$77))</f>
        <v>0</v>
      </c>
      <c r="X83" s="99" t="n">
        <f aca="false">SUM(($X$67-$X$77))</f>
        <v>0</v>
      </c>
      <c r="Y83" s="99" t="n">
        <f aca="false">SUM(($Y$67-$Y$77))</f>
        <v>0</v>
      </c>
      <c r="Z83" s="99" t="n">
        <f aca="false">SUM(($Z$67-$Z$77))</f>
        <v>0</v>
      </c>
      <c r="AA83" s="99" t="n">
        <f aca="false">SUM(($AA$67-$AA$77))</f>
        <v>0</v>
      </c>
    </row>
    <row r="84" customFormat="false" ht="11.25" hidden="false" customHeight="true" outlineLevel="0" collapsed="false">
      <c r="A84" s="98" t="s">
        <v>121</v>
      </c>
      <c r="C84" s="99" t="n">
        <f aca="false">SUM(($C$68-$C$78))</f>
        <v>0</v>
      </c>
      <c r="D84" s="99" t="n">
        <f aca="false">SUM(($D$68-$D$78))</f>
        <v>0</v>
      </c>
      <c r="E84" s="99" t="n">
        <f aca="false">SUM(($E$68-$E$78))</f>
        <v>0</v>
      </c>
      <c r="F84" s="99" t="n">
        <f aca="false">SUM(($F$68-$F$78))</f>
        <v>0</v>
      </c>
      <c r="G84" s="99" t="n">
        <f aca="false">SUM(($G$68-$G$78))</f>
        <v>0</v>
      </c>
      <c r="H84" s="99" t="n">
        <f aca="false">SUM(($H$68-$H$78))</f>
        <v>0</v>
      </c>
      <c r="I84" s="99" t="n">
        <f aca="false">SUM(($I$68-$I$78))</f>
        <v>0</v>
      </c>
      <c r="J84" s="99" t="n">
        <f aca="false">SUM(($J$68-$J$78))</f>
        <v>0</v>
      </c>
      <c r="K84" s="99" t="n">
        <f aca="false">SUM(($K$68-$K$78))</f>
        <v>0</v>
      </c>
      <c r="L84" s="99" t="n">
        <f aca="false">SUM(($L$68-$L$78))</f>
        <v>0</v>
      </c>
      <c r="M84" s="99" t="n">
        <f aca="false">SUM(($M$68-$M$78))</f>
        <v>0</v>
      </c>
      <c r="N84" s="99" t="n">
        <f aca="false">SUM(($N$68-$N$78))</f>
        <v>0</v>
      </c>
      <c r="O84" s="99" t="n">
        <f aca="false">SUM(($O$68-$O$78))</f>
        <v>0</v>
      </c>
      <c r="P84" s="99" t="n">
        <f aca="false">SUM(($P$68-$P$78))</f>
        <v>0</v>
      </c>
      <c r="Q84" s="99" t="n">
        <f aca="false">SUM(($Q$68-$Q$78))</f>
        <v>0</v>
      </c>
      <c r="R84" s="99" t="n">
        <f aca="false">SUM(($R$68-$R$78))</f>
        <v>0</v>
      </c>
      <c r="S84" s="99" t="n">
        <f aca="false">SUM(($S$68-$S$78))</f>
        <v>0</v>
      </c>
      <c r="T84" s="99" t="n">
        <f aca="false">SUM(($T$68-$T$78))</f>
        <v>0</v>
      </c>
      <c r="U84" s="99" t="n">
        <f aca="false">SUM(($U$68-$U$78))</f>
        <v>0</v>
      </c>
      <c r="V84" s="99" t="n">
        <f aca="false">SUM(($V$68-$V$78))</f>
        <v>0</v>
      </c>
      <c r="W84" s="99" t="n">
        <f aca="false">SUM(($W$68-$W$78))</f>
        <v>0</v>
      </c>
      <c r="X84" s="99" t="n">
        <f aca="false">SUM(($X$68-$X$78))</f>
        <v>0</v>
      </c>
      <c r="Y84" s="99" t="n">
        <f aca="false">SUM(($Y$68-$Y$78))</f>
        <v>0</v>
      </c>
      <c r="Z84" s="99" t="n">
        <f aca="false">SUM(($Z$68-$Z$78))</f>
        <v>0</v>
      </c>
      <c r="AA84" s="99" t="n">
        <f aca="false">SUM(($AA$68-$AA$78))</f>
        <v>0</v>
      </c>
    </row>
    <row r="85" customFormat="false" ht="11.25" hidden="false" customHeight="true" outlineLevel="0" collapsed="false">
      <c r="A85" s="98" t="s">
        <v>123</v>
      </c>
      <c r="C85" s="99" t="n">
        <f aca="false">SUM(($C$72-$C$79))</f>
        <v>0</v>
      </c>
      <c r="D85" s="99" t="n">
        <f aca="false">SUM(($D$72-$D$79))</f>
        <v>0</v>
      </c>
      <c r="E85" s="99" t="n">
        <f aca="false">SUM(($E$72-$E$79))</f>
        <v>0</v>
      </c>
      <c r="F85" s="99" t="n">
        <f aca="false">SUM(($F$72-$F$79))</f>
        <v>0</v>
      </c>
      <c r="G85" s="99" t="n">
        <f aca="false">SUM(($G$72-$G$79))</f>
        <v>0</v>
      </c>
      <c r="H85" s="99" t="n">
        <f aca="false">SUM(($H$72-$H$79))</f>
        <v>0</v>
      </c>
      <c r="I85" s="99" t="n">
        <f aca="false">SUM(($I$72-$I$79))</f>
        <v>0</v>
      </c>
      <c r="J85" s="99" t="n">
        <f aca="false">SUM(($J$72-$J$79))</f>
        <v>0</v>
      </c>
      <c r="K85" s="99" t="n">
        <f aca="false">SUM(($K$72-$K$79))</f>
        <v>0</v>
      </c>
      <c r="L85" s="99" t="n">
        <f aca="false">SUM(($L$72-$L$79))</f>
        <v>0</v>
      </c>
      <c r="M85" s="99" t="n">
        <f aca="false">SUM(($M$72-$M$79))</f>
        <v>0</v>
      </c>
      <c r="N85" s="99" t="n">
        <f aca="false">SUM(($N$72-$N$79))</f>
        <v>0</v>
      </c>
      <c r="O85" s="99" t="n">
        <f aca="false">SUM(($O$72-$O$79))</f>
        <v>0</v>
      </c>
      <c r="P85" s="99" t="n">
        <f aca="false">SUM(($P$72-$P$79))</f>
        <v>0</v>
      </c>
      <c r="Q85" s="99" t="n">
        <f aca="false">SUM(($Q$72-$Q$79))</f>
        <v>0</v>
      </c>
      <c r="R85" s="99" t="n">
        <f aca="false">SUM(($R$72-$R$79))</f>
        <v>0</v>
      </c>
      <c r="S85" s="99" t="n">
        <f aca="false">SUM(($S$72-$S$79))</f>
        <v>0</v>
      </c>
      <c r="T85" s="99" t="n">
        <f aca="false">SUM(($T$72-$T$79))</f>
        <v>0</v>
      </c>
      <c r="U85" s="99" t="n">
        <f aca="false">SUM(($U$72-$U$79))</f>
        <v>0</v>
      </c>
      <c r="V85" s="99" t="n">
        <f aca="false">SUM(($V$72-$V$79))</f>
        <v>0</v>
      </c>
      <c r="W85" s="99" t="n">
        <f aca="false">SUM(($W$72-$W$79))</f>
        <v>0</v>
      </c>
      <c r="X85" s="99" t="n">
        <f aca="false">SUM(($X$72-$X$79))</f>
        <v>0</v>
      </c>
      <c r="Y85" s="99" t="n">
        <f aca="false">SUM(($Y$72-$Y$79))</f>
        <v>0</v>
      </c>
      <c r="Z85" s="99" t="n">
        <f aca="false">SUM(($Z$72-$Z$79))</f>
        <v>0</v>
      </c>
      <c r="AA85" s="99" t="n">
        <f aca="false">SUM(($AA$72-$AA$79))</f>
        <v>0</v>
      </c>
    </row>
    <row r="86" customFormat="false" ht="11.25" hidden="false" customHeight="true" outlineLevel="0" collapsed="false">
      <c r="A86" s="98" t="s">
        <v>122</v>
      </c>
      <c r="C86" s="100" t="n">
        <f aca="false">SUM($C$83:$C$85)</f>
        <v>0</v>
      </c>
      <c r="D86" s="100" t="n">
        <f aca="false">SUM($D$83:$D$85)</f>
        <v>0</v>
      </c>
      <c r="E86" s="100" t="n">
        <f aca="false">SUM($E$83:$E$85)</f>
        <v>0</v>
      </c>
      <c r="F86" s="100" t="n">
        <f aca="false">SUM($F$83:$F$85)</f>
        <v>0</v>
      </c>
      <c r="G86" s="100" t="n">
        <f aca="false">SUM($G$83:$G$85)</f>
        <v>0</v>
      </c>
      <c r="H86" s="100" t="n">
        <f aca="false">SUM($H$83:$H$85)</f>
        <v>0</v>
      </c>
      <c r="I86" s="100" t="n">
        <f aca="false">SUM($I$83:$I$85)</f>
        <v>0</v>
      </c>
      <c r="J86" s="100" t="n">
        <f aca="false">SUM($J$83:$J$85)</f>
        <v>0</v>
      </c>
      <c r="K86" s="100" t="n">
        <f aca="false">SUM($K$83:$K$85)</f>
        <v>0</v>
      </c>
      <c r="L86" s="100" t="n">
        <f aca="false">SUM($L$83:$L$85)</f>
        <v>0</v>
      </c>
      <c r="M86" s="100" t="n">
        <f aca="false">SUM($M$83:$M$85)</f>
        <v>0</v>
      </c>
      <c r="N86" s="100" t="n">
        <f aca="false">SUM($N$83:$N$85)</f>
        <v>0</v>
      </c>
      <c r="O86" s="100" t="n">
        <f aca="false">SUM($O$83:$O$85)</f>
        <v>0</v>
      </c>
      <c r="P86" s="100" t="n">
        <f aca="false">SUM($P$83:$P$85)</f>
        <v>0</v>
      </c>
      <c r="Q86" s="100" t="n">
        <f aca="false">SUM($Q$83:$Q$85)</f>
        <v>0</v>
      </c>
      <c r="R86" s="100" t="n">
        <f aca="false">SUM($R$83:$R$85)</f>
        <v>0</v>
      </c>
      <c r="S86" s="100" t="n">
        <f aca="false">SUM($S$83:$S$85)</f>
        <v>0</v>
      </c>
      <c r="T86" s="100" t="n">
        <f aca="false">SUM($T$83:$T$85)</f>
        <v>0</v>
      </c>
      <c r="U86" s="100" t="n">
        <f aca="false">SUM($U$83:$U$85)</f>
        <v>0</v>
      </c>
      <c r="V86" s="100" t="n">
        <f aca="false">SUM($V$83:$V$85)</f>
        <v>0</v>
      </c>
      <c r="W86" s="100" t="n">
        <f aca="false">SUM($W$83:$W$85)</f>
        <v>0</v>
      </c>
      <c r="X86" s="100" t="n">
        <f aca="false">SUM($X$83:$X$85)</f>
        <v>0</v>
      </c>
      <c r="Y86" s="100" t="n">
        <f aca="false">SUM($Y$83:$Y$85)</f>
        <v>0</v>
      </c>
      <c r="Z86" s="100" t="n">
        <f aca="false">SUM($Z$83:$Z$85)</f>
        <v>0</v>
      </c>
      <c r="AA86" s="100" t="n">
        <f aca="false">SUM($AA$83:$AA$85)</f>
        <v>0</v>
      </c>
    </row>
    <row r="88" customFormat="false" ht="12" hidden="false" customHeight="true" outlineLevel="0" collapsed="false">
      <c r="A88" s="97" t="s">
        <v>115</v>
      </c>
    </row>
    <row r="89" customFormat="false" ht="11.25" hidden="false" customHeight="true" outlineLevel="0" collapsed="false">
      <c r="A89" s="98" t="s">
        <v>4</v>
      </c>
      <c r="C89" s="101" t="n">
        <v>2.37</v>
      </c>
      <c r="D89" s="101" t="n">
        <v>2.63</v>
      </c>
      <c r="E89" s="101" t="n">
        <v>2.68</v>
      </c>
      <c r="F89" s="101" t="n">
        <v>2.64</v>
      </c>
      <c r="G89" s="101" t="n">
        <v>2.34</v>
      </c>
      <c r="H89" s="101" t="n">
        <v>2.38</v>
      </c>
      <c r="I89" s="101" t="n">
        <v>2.42</v>
      </c>
      <c r="J89" s="101" t="n">
        <v>2.46</v>
      </c>
      <c r="K89" s="101" t="n">
        <v>2.49</v>
      </c>
      <c r="L89" s="101" t="n">
        <v>2.49</v>
      </c>
      <c r="M89" s="101" t="n">
        <v>2.51</v>
      </c>
      <c r="N89" s="101" t="n">
        <v>2.94</v>
      </c>
      <c r="O89" s="101" t="n">
        <v>3.13</v>
      </c>
      <c r="P89" s="101" t="n">
        <v>3.23</v>
      </c>
      <c r="Q89" s="101" t="n">
        <v>3.15</v>
      </c>
      <c r="R89" s="101" t="n">
        <v>3.04</v>
      </c>
      <c r="S89" s="101" t="n">
        <v>2.81</v>
      </c>
      <c r="T89" s="101" t="n">
        <v>2.8</v>
      </c>
      <c r="U89" s="101" t="n">
        <v>2.83</v>
      </c>
      <c r="V89" s="101" t="n">
        <v>2.86</v>
      </c>
      <c r="W89" s="101" t="n">
        <v>2.89</v>
      </c>
      <c r="X89" s="101" t="n">
        <v>2.89</v>
      </c>
      <c r="Y89" s="101" t="n">
        <v>2.93</v>
      </c>
      <c r="Z89" s="101" t="n">
        <v>3.32</v>
      </c>
      <c r="AA89" s="101"/>
    </row>
    <row r="90" customFormat="false" ht="11.25" hidden="false" customHeight="true" outlineLevel="0" collapsed="false">
      <c r="A90" s="98" t="s">
        <v>114</v>
      </c>
      <c r="C90" s="101" t="n">
        <v>2.4</v>
      </c>
      <c r="D90" s="101" t="n">
        <v>2.6</v>
      </c>
      <c r="E90" s="101" t="n">
        <v>2.64</v>
      </c>
      <c r="F90" s="101" t="n">
        <v>2.59</v>
      </c>
      <c r="G90" s="101" t="n">
        <v>2.36</v>
      </c>
      <c r="H90" s="101" t="n">
        <v>2.39</v>
      </c>
      <c r="I90" s="101" t="n">
        <v>2.43</v>
      </c>
      <c r="J90" s="101" t="n">
        <v>2.47</v>
      </c>
      <c r="K90" s="101" t="n">
        <v>2.5</v>
      </c>
      <c r="L90" s="101" t="n">
        <v>2.51</v>
      </c>
      <c r="M90" s="101" t="n">
        <v>2.53</v>
      </c>
      <c r="N90" s="101" t="n">
        <v>3</v>
      </c>
      <c r="O90" s="101" t="n">
        <v>3.18</v>
      </c>
      <c r="P90" s="101" t="n">
        <v>3.28</v>
      </c>
      <c r="Q90" s="101" t="n">
        <v>3.21</v>
      </c>
      <c r="R90" s="101" t="n">
        <v>3.1</v>
      </c>
      <c r="S90" s="101" t="n">
        <v>2.88</v>
      </c>
      <c r="T90" s="101" t="n">
        <v>2.87</v>
      </c>
      <c r="U90" s="101" t="n">
        <v>2.9</v>
      </c>
      <c r="V90" s="101" t="n">
        <v>2.93</v>
      </c>
      <c r="W90" s="101" t="n">
        <v>2.96</v>
      </c>
      <c r="X90" s="101" t="n">
        <v>2.96</v>
      </c>
      <c r="Y90" s="101" t="n">
        <v>3</v>
      </c>
      <c r="Z90" s="101" t="n">
        <v>3.4</v>
      </c>
      <c r="AA90" s="101"/>
    </row>
    <row r="91" customFormat="false" ht="11.25" hidden="false" customHeight="true" outlineLevel="0" collapsed="false">
      <c r="A91" s="98" t="s">
        <v>105</v>
      </c>
      <c r="C91" s="102" t="n">
        <f aca="false">SUM(($C$89-$C$90))</f>
        <v>-0.0299999999999998</v>
      </c>
      <c r="D91" s="102" t="n">
        <f aca="false">SUM(($D$89-$D$90))</f>
        <v>0.0299999999999998</v>
      </c>
      <c r="E91" s="102" t="n">
        <f aca="false">SUM(($E$89-$E$90))</f>
        <v>0.04</v>
      </c>
      <c r="F91" s="102" t="n">
        <f aca="false">SUM(($F$89-$F$90))</f>
        <v>0.0500000000000003</v>
      </c>
      <c r="G91" s="102" t="n">
        <f aca="false">SUM(($G$89-$G$90))</f>
        <v>-0.02</v>
      </c>
      <c r="H91" s="102" t="n">
        <f aca="false">SUM(($H$89-$H$90))</f>
        <v>-0.0100000000000002</v>
      </c>
      <c r="I91" s="102" t="n">
        <f aca="false">SUM(($I$89-$I$90))</f>
        <v>-0.0100000000000002</v>
      </c>
      <c r="J91" s="102" t="n">
        <f aca="false">SUM(($J$89-$J$90))</f>
        <v>-0.0100000000000002</v>
      </c>
      <c r="K91" s="102" t="n">
        <f aca="false">SUM(($K$89-$K$90))</f>
        <v>-0.00999999999999979</v>
      </c>
      <c r="L91" s="102" t="n">
        <f aca="false">SUM(($L$89-$L$90))</f>
        <v>-0.0199999999999996</v>
      </c>
      <c r="M91" s="102" t="n">
        <f aca="false">SUM(($M$89-$M$90))</f>
        <v>-0.02</v>
      </c>
      <c r="N91" s="102" t="n">
        <f aca="false">SUM(($N$89-$N$90))</f>
        <v>-0.0600000000000001</v>
      </c>
      <c r="O91" s="102" t="n">
        <f aca="false">SUM(($O$89-$O$90))</f>
        <v>-0.0500000000000003</v>
      </c>
      <c r="P91" s="102" t="n">
        <f aca="false">SUM(($P$89-$P$90))</f>
        <v>-0.0499999999999998</v>
      </c>
      <c r="Q91" s="102" t="n">
        <f aca="false">SUM(($Q$89-$Q$90))</f>
        <v>-0.0600000000000001</v>
      </c>
      <c r="R91" s="102" t="n">
        <f aca="false">SUM(($R$89-$R$90))</f>
        <v>-0.0600000000000001</v>
      </c>
      <c r="S91" s="102" t="n">
        <f aca="false">SUM(($S$89-$S$90))</f>
        <v>-0.0699999999999998</v>
      </c>
      <c r="T91" s="102" t="n">
        <f aca="false">SUM(($T$89-$T$90))</f>
        <v>-0.0700000000000003</v>
      </c>
      <c r="U91" s="102" t="n">
        <f aca="false">SUM(($U$89-$U$90))</f>
        <v>-0.0699999999999998</v>
      </c>
      <c r="V91" s="102" t="n">
        <f aca="false">SUM(($V$89-$V$90))</f>
        <v>-0.0700000000000003</v>
      </c>
      <c r="W91" s="102" t="n">
        <f aca="false">SUM(($W$89-$W$90))</f>
        <v>-0.0699999999999998</v>
      </c>
      <c r="X91" s="102" t="n">
        <f aca="false">SUM(($X$89-$X$90))</f>
        <v>-0.0699999999999998</v>
      </c>
      <c r="Y91" s="102" t="n">
        <f aca="false">SUM(($Y$89-$Y$90))</f>
        <v>-0.0699999999999998</v>
      </c>
      <c r="Z91" s="102" t="n">
        <f aca="false">SUM(($Z$89-$Z$90))</f>
        <v>-0.0800000000000001</v>
      </c>
      <c r="AA91" s="101"/>
    </row>
    <row r="93" customFormat="false" ht="12" hidden="false" customHeight="true" outlineLevel="0" collapsed="false">
      <c r="A93" s="97" t="s">
        <v>124</v>
      </c>
    </row>
    <row r="94" customFormat="false" ht="11.25" hidden="false" customHeight="true" outlineLevel="0" collapsed="false">
      <c r="A94" s="98" t="s">
        <v>125</v>
      </c>
      <c r="C94" s="101" t="n">
        <v>4.0142</v>
      </c>
      <c r="D94" s="101" t="n">
        <v>4.0142</v>
      </c>
      <c r="E94" s="101" t="n">
        <v>4.2462</v>
      </c>
      <c r="F94" s="101" t="n">
        <v>4.2462</v>
      </c>
      <c r="G94" s="101" t="n">
        <v>3.6988</v>
      </c>
      <c r="H94" s="101" t="n">
        <v>3.6988</v>
      </c>
      <c r="I94" s="101" t="n">
        <v>3.6988</v>
      </c>
      <c r="J94" s="101" t="n">
        <v>3.6988</v>
      </c>
      <c r="K94" s="101" t="n">
        <v>3.6988</v>
      </c>
      <c r="L94" s="101" t="n">
        <v>3.6988</v>
      </c>
      <c r="M94" s="101" t="n">
        <v>3.6988</v>
      </c>
      <c r="N94" s="101" t="n">
        <v>4.58</v>
      </c>
      <c r="O94" s="101" t="n">
        <v>4.58</v>
      </c>
      <c r="P94" s="101" t="n">
        <v>4.58</v>
      </c>
      <c r="Q94" s="101" t="n">
        <v>4.58</v>
      </c>
      <c r="R94" s="101" t="n">
        <v>4.58</v>
      </c>
      <c r="S94" s="101" t="n">
        <v>0</v>
      </c>
      <c r="T94" s="101" t="n">
        <v>0</v>
      </c>
      <c r="U94" s="101" t="n">
        <v>0</v>
      </c>
      <c r="V94" s="101" t="n">
        <v>0</v>
      </c>
      <c r="W94" s="101" t="n">
        <v>0</v>
      </c>
      <c r="X94" s="101" t="n">
        <v>0</v>
      </c>
      <c r="Y94" s="101" t="n">
        <v>0</v>
      </c>
      <c r="Z94" s="101" t="n">
        <v>0</v>
      </c>
      <c r="AA94" s="101"/>
    </row>
    <row r="95" customFormat="false" ht="11.25" hidden="false" customHeight="true" outlineLevel="0" collapsed="false">
      <c r="A95" s="98" t="s">
        <v>126</v>
      </c>
      <c r="C95" s="101" t="n">
        <v>0</v>
      </c>
      <c r="D95" s="101" t="n">
        <v>0</v>
      </c>
      <c r="E95" s="101" t="n">
        <v>0</v>
      </c>
      <c r="F95" s="101" t="n">
        <v>0</v>
      </c>
      <c r="G95" s="101" t="n">
        <v>0</v>
      </c>
      <c r="H95" s="101" t="n">
        <v>0</v>
      </c>
      <c r="I95" s="101" t="n">
        <v>0</v>
      </c>
      <c r="J95" s="101" t="n">
        <v>0</v>
      </c>
      <c r="K95" s="101" t="n">
        <v>0</v>
      </c>
      <c r="L95" s="101" t="n">
        <v>0</v>
      </c>
      <c r="M95" s="101" t="n">
        <v>0</v>
      </c>
      <c r="N95" s="101" t="n">
        <v>0</v>
      </c>
      <c r="O95" s="101" t="n">
        <v>0</v>
      </c>
      <c r="P95" s="101" t="n">
        <v>0</v>
      </c>
      <c r="Q95" s="101" t="n">
        <v>0</v>
      </c>
      <c r="R95" s="101" t="n">
        <v>0</v>
      </c>
      <c r="S95" s="101" t="n">
        <v>0</v>
      </c>
      <c r="T95" s="101" t="n">
        <v>0</v>
      </c>
      <c r="U95" s="101" t="n">
        <v>0</v>
      </c>
      <c r="V95" s="101" t="n">
        <v>0</v>
      </c>
      <c r="W95" s="101" t="n">
        <v>0</v>
      </c>
      <c r="X95" s="101" t="n">
        <v>0</v>
      </c>
      <c r="Y95" s="101" t="n">
        <v>0</v>
      </c>
      <c r="Z95" s="101" t="n">
        <v>0</v>
      </c>
      <c r="AA95" s="101"/>
    </row>
    <row r="97" customFormat="false" ht="12" hidden="false" customHeight="true" outlineLevel="0" collapsed="false">
      <c r="A97" s="97" t="s">
        <v>116</v>
      </c>
    </row>
    <row r="98" customFormat="false" ht="11.25" hidden="false" customHeight="true" outlineLevel="0" collapsed="false">
      <c r="A98" s="98" t="s">
        <v>117</v>
      </c>
      <c r="C98" s="99" t="n">
        <v>-1364202</v>
      </c>
      <c r="D98" s="99" t="n">
        <v>-1120000</v>
      </c>
      <c r="E98" s="99" t="n">
        <v>-725121</v>
      </c>
      <c r="F98" s="99" t="n">
        <v>-681172</v>
      </c>
      <c r="G98" s="99" t="n">
        <v>-1029769</v>
      </c>
      <c r="H98" s="99" t="n">
        <v>-1331454</v>
      </c>
      <c r="I98" s="99" t="n">
        <v>-1250038</v>
      </c>
      <c r="J98" s="99" t="n">
        <v>-1752626</v>
      </c>
      <c r="K98" s="99" t="n">
        <v>-1702888</v>
      </c>
      <c r="L98" s="99" t="n">
        <v>-1644098</v>
      </c>
      <c r="M98" s="99" t="n">
        <v>-1664576</v>
      </c>
      <c r="N98" s="99" t="n">
        <v>-1164859</v>
      </c>
      <c r="O98" s="99" t="n">
        <v>-1056897</v>
      </c>
      <c r="P98" s="99" t="n">
        <v>-978159</v>
      </c>
      <c r="Q98" s="99" t="n">
        <v>-934550</v>
      </c>
      <c r="R98" s="99" t="n">
        <v>-1113022</v>
      </c>
      <c r="S98" s="99" t="n">
        <v>24432</v>
      </c>
      <c r="T98" s="99" t="n">
        <v>23666</v>
      </c>
      <c r="U98" s="99" t="n">
        <v>27080</v>
      </c>
      <c r="V98" s="99" t="n">
        <v>32249</v>
      </c>
      <c r="W98" s="99" t="n">
        <v>36507</v>
      </c>
      <c r="X98" s="99" t="n">
        <v>35192</v>
      </c>
      <c r="Y98" s="99" t="n">
        <v>42020</v>
      </c>
      <c r="Z98" s="99" t="n">
        <v>0</v>
      </c>
      <c r="AA98" s="99" t="n">
        <f aca="false">SUM($C$98:$Z$98)</f>
        <v>-19292285</v>
      </c>
    </row>
    <row r="99" customFormat="false" ht="11.25" hidden="false" customHeight="true" outlineLevel="0" collapsed="false">
      <c r="A99" s="98" t="s">
        <v>127</v>
      </c>
      <c r="C99" s="99" t="n">
        <v>0</v>
      </c>
      <c r="D99" s="99" t="n">
        <v>0</v>
      </c>
      <c r="E99" s="99" t="n">
        <v>0</v>
      </c>
      <c r="F99" s="99" t="n">
        <v>0</v>
      </c>
      <c r="G99" s="99" t="n">
        <v>0</v>
      </c>
      <c r="H99" s="99" t="n">
        <v>0</v>
      </c>
      <c r="I99" s="99" t="n">
        <v>0</v>
      </c>
      <c r="J99" s="99" t="n">
        <v>0</v>
      </c>
      <c r="K99" s="99" t="n">
        <v>0</v>
      </c>
      <c r="L99" s="99" t="n">
        <v>0</v>
      </c>
      <c r="M99" s="99" t="n">
        <v>0</v>
      </c>
      <c r="N99" s="99" t="n">
        <v>0</v>
      </c>
      <c r="O99" s="99" t="n">
        <v>0</v>
      </c>
      <c r="P99" s="99" t="n">
        <v>0</v>
      </c>
      <c r="Q99" s="99" t="n">
        <v>0</v>
      </c>
      <c r="R99" s="99" t="n">
        <v>0</v>
      </c>
      <c r="S99" s="99" t="n">
        <v>0</v>
      </c>
      <c r="T99" s="99" t="n">
        <v>0</v>
      </c>
      <c r="U99" s="99" t="n">
        <v>0</v>
      </c>
      <c r="V99" s="99" t="n">
        <v>0</v>
      </c>
      <c r="W99" s="99" t="n">
        <v>0</v>
      </c>
      <c r="X99" s="99" t="n">
        <v>0</v>
      </c>
      <c r="Y99" s="99" t="n">
        <v>0</v>
      </c>
      <c r="Z99" s="99" t="n">
        <v>0</v>
      </c>
      <c r="AA99" s="99" t="n">
        <f aca="false">SUM($C$99:$Z$99)</f>
        <v>0</v>
      </c>
    </row>
    <row r="100" customFormat="false" ht="11.25" hidden="false" customHeight="true" outlineLevel="0" collapsed="false">
      <c r="A100" s="104" t="s">
        <v>109</v>
      </c>
      <c r="B100" s="105"/>
      <c r="C100" s="106" t="n">
        <f aca="false">SUM($C$98:$C$99)</f>
        <v>-1364202</v>
      </c>
      <c r="D100" s="106" t="n">
        <f aca="false">SUM($D$98:$D$99)</f>
        <v>-1120000</v>
      </c>
      <c r="E100" s="106" t="n">
        <f aca="false">SUM($E$98:$E$99)</f>
        <v>-725121</v>
      </c>
      <c r="F100" s="106" t="n">
        <f aca="false">SUM($F$98:$F$99)</f>
        <v>-681172</v>
      </c>
      <c r="G100" s="106" t="n">
        <f aca="false">SUM($G$98:$G$99)</f>
        <v>-1029769</v>
      </c>
      <c r="H100" s="106" t="n">
        <f aca="false">SUM($H$98:$H$99)</f>
        <v>-1331454</v>
      </c>
      <c r="I100" s="106" t="n">
        <f aca="false">SUM($I$98:$I$99)</f>
        <v>-1250038</v>
      </c>
      <c r="J100" s="106" t="n">
        <f aca="false">SUM($J$98:$J$99)</f>
        <v>-1752626</v>
      </c>
      <c r="K100" s="106" t="n">
        <f aca="false">SUM($K$98:$K$99)</f>
        <v>-1702888</v>
      </c>
      <c r="L100" s="106" t="n">
        <f aca="false">SUM($L$98:$L$99)</f>
        <v>-1644098</v>
      </c>
      <c r="M100" s="106" t="n">
        <f aca="false">SUM($M$98:$M$99)</f>
        <v>-1664576</v>
      </c>
      <c r="N100" s="106" t="n">
        <f aca="false">SUM($N$98:$N$99)</f>
        <v>-1164859</v>
      </c>
      <c r="O100" s="106" t="n">
        <f aca="false">SUM($O$98:$O$99)</f>
        <v>-1056897</v>
      </c>
      <c r="P100" s="106" t="n">
        <f aca="false">SUM($P$98:$P$99)</f>
        <v>-978159</v>
      </c>
      <c r="Q100" s="106" t="n">
        <f aca="false">SUM($Q$98:$Q$99)</f>
        <v>-934550</v>
      </c>
      <c r="R100" s="106" t="n">
        <f aca="false">SUM($R$98:$R$99)</f>
        <v>-1113022</v>
      </c>
      <c r="S100" s="106" t="n">
        <f aca="false">SUM($S$98:$S$99)</f>
        <v>24432</v>
      </c>
      <c r="T100" s="106" t="n">
        <f aca="false">SUM($T$98:$T$99)</f>
        <v>23666</v>
      </c>
      <c r="U100" s="106" t="n">
        <f aca="false">SUM($U$98:$U$99)</f>
        <v>27080</v>
      </c>
      <c r="V100" s="106" t="n">
        <f aca="false">SUM($V$98:$V$99)</f>
        <v>32249</v>
      </c>
      <c r="W100" s="106" t="n">
        <f aca="false">SUM($W$98:$W$99)</f>
        <v>36507</v>
      </c>
      <c r="X100" s="106" t="n">
        <f aca="false">SUM($X$98:$X$99)</f>
        <v>35192</v>
      </c>
      <c r="Y100" s="106" t="n">
        <f aca="false">SUM($Y$98:$Y$99)</f>
        <v>42020</v>
      </c>
      <c r="Z100" s="106" t="n">
        <f aca="false">SUM($Z$98:$Z$99)</f>
        <v>0</v>
      </c>
      <c r="AA100" s="107" t="n">
        <f aca="false">SUM($AA$98:$AA$99)</f>
        <v>-19292285</v>
      </c>
    </row>
    <row r="101" customFormat="false" ht="11.25" hidden="false" customHeight="true" outlineLevel="0" collapsed="false">
      <c r="A101" s="98" t="s">
        <v>110</v>
      </c>
      <c r="C101" s="99" t="n">
        <v>-1335827</v>
      </c>
      <c r="D101" s="99" t="n">
        <v>-1147416</v>
      </c>
      <c r="E101" s="99" t="n">
        <v>-747144</v>
      </c>
      <c r="F101" s="99" t="n">
        <v>-696320</v>
      </c>
      <c r="G101" s="99" t="n">
        <v>-1020484</v>
      </c>
      <c r="H101" s="99" t="n">
        <v>-1321780</v>
      </c>
      <c r="I101" s="99" t="n">
        <v>-1240709</v>
      </c>
      <c r="J101" s="99" t="n">
        <v>-1736736</v>
      </c>
      <c r="K101" s="99" t="n">
        <v>-1687049</v>
      </c>
      <c r="L101" s="99" t="n">
        <v>-1614113</v>
      </c>
      <c r="M101" s="99" t="n">
        <v>-1633672</v>
      </c>
      <c r="N101" s="99" t="n">
        <v>-1120567</v>
      </c>
      <c r="O101" s="99" t="n">
        <v>-1018840</v>
      </c>
      <c r="P101" s="99" t="n">
        <v>-940250</v>
      </c>
      <c r="Q101" s="99" t="n">
        <v>-893641</v>
      </c>
      <c r="R101" s="99" t="n">
        <v>-1067842</v>
      </c>
      <c r="S101" s="99" t="n">
        <v>34477</v>
      </c>
      <c r="T101" s="99" t="n">
        <v>34004</v>
      </c>
      <c r="U101" s="99" t="n">
        <v>37039</v>
      </c>
      <c r="V101" s="99" t="n">
        <v>42490</v>
      </c>
      <c r="W101" s="99" t="n">
        <v>46707</v>
      </c>
      <c r="X101" s="99" t="n">
        <v>45024</v>
      </c>
      <c r="Y101" s="99" t="n">
        <v>52137</v>
      </c>
      <c r="Z101" s="99" t="n">
        <v>0</v>
      </c>
      <c r="AA101" s="99" t="n">
        <f aca="false">SUM($C$101:$Z$101)</f>
        <v>-18930512</v>
      </c>
    </row>
    <row r="102" customFormat="false" ht="11.25" hidden="false" customHeight="true" outlineLevel="0" collapsed="false">
      <c r="A102" s="98" t="s">
        <v>105</v>
      </c>
      <c r="C102" s="100" t="n">
        <f aca="false">SUM(($C$100-$C$101))</f>
        <v>-28375</v>
      </c>
      <c r="D102" s="100" t="n">
        <f aca="false">SUM(($D$100-$D$101))</f>
        <v>27416</v>
      </c>
      <c r="E102" s="100" t="n">
        <f aca="false">SUM(($E$100-$E$101))</f>
        <v>22023</v>
      </c>
      <c r="F102" s="100" t="n">
        <f aca="false">SUM(($F$100-$F$101))</f>
        <v>15148</v>
      </c>
      <c r="G102" s="100" t="n">
        <f aca="false">SUM(($G$100-$G$101))</f>
        <v>-9285</v>
      </c>
      <c r="H102" s="100" t="n">
        <f aca="false">SUM(($H$100-$H$101))</f>
        <v>-9674</v>
      </c>
      <c r="I102" s="100" t="n">
        <f aca="false">SUM(($I$100-$I$101))</f>
        <v>-9329</v>
      </c>
      <c r="J102" s="100" t="n">
        <f aca="false">SUM(($J$100-$J$101))</f>
        <v>-15890</v>
      </c>
      <c r="K102" s="100" t="n">
        <f aca="false">SUM(($K$100-$K$101))</f>
        <v>-15839</v>
      </c>
      <c r="L102" s="100" t="n">
        <f aca="false">SUM(($L$100-$L$101))</f>
        <v>-29985</v>
      </c>
      <c r="M102" s="100" t="n">
        <f aca="false">SUM(($M$100-$M$101))</f>
        <v>-30904</v>
      </c>
      <c r="N102" s="100" t="n">
        <f aca="false">SUM(($N$100-$N$101))</f>
        <v>-44292</v>
      </c>
      <c r="O102" s="100" t="n">
        <f aca="false">SUM(($O$100-$O$101))</f>
        <v>-38057</v>
      </c>
      <c r="P102" s="100" t="n">
        <f aca="false">SUM(($P$100-$P$101))</f>
        <v>-37909</v>
      </c>
      <c r="Q102" s="100" t="n">
        <f aca="false">SUM(($Q$100-$Q$101))</f>
        <v>-40909</v>
      </c>
      <c r="R102" s="100" t="n">
        <f aca="false">SUM(($R$100-$R$101))</f>
        <v>-45180</v>
      </c>
      <c r="S102" s="100" t="n">
        <f aca="false">SUM(($S$100-$S$101))</f>
        <v>-10045</v>
      </c>
      <c r="T102" s="100" t="n">
        <f aca="false">SUM(($T$100-$T$101))</f>
        <v>-10338</v>
      </c>
      <c r="U102" s="100" t="n">
        <f aca="false">SUM(($U$100-$U$101))</f>
        <v>-9959</v>
      </c>
      <c r="V102" s="100" t="n">
        <f aca="false">SUM(($V$100-$V$101))</f>
        <v>-10241</v>
      </c>
      <c r="W102" s="100" t="n">
        <f aca="false">SUM(($W$100-$W$101))</f>
        <v>-10200</v>
      </c>
      <c r="X102" s="100" t="n">
        <f aca="false">SUM(($X$100-$X$101))</f>
        <v>-9832</v>
      </c>
      <c r="Y102" s="100" t="n">
        <f aca="false">SUM(($Y$100-$Y$101))</f>
        <v>-10117</v>
      </c>
      <c r="Z102" s="100" t="n">
        <f aca="false">SUM(($Z$100-$Z$101))</f>
        <v>0</v>
      </c>
      <c r="AA102" s="100" t="n">
        <f aca="false">SUM(($AA$100-$AA$101))</f>
        <v>-361773</v>
      </c>
    </row>
    <row r="104" customFormat="false" ht="12" hidden="false" customHeight="true" outlineLevel="0" collapsed="false">
      <c r="A104" s="94" t="s">
        <v>129</v>
      </c>
    </row>
    <row r="106" customFormat="false" ht="12" hidden="false" customHeight="true" outlineLevel="0" collapsed="false">
      <c r="A106" s="95" t="s">
        <v>119</v>
      </c>
      <c r="C106" s="96" t="s">
        <v>36</v>
      </c>
      <c r="D106" s="96" t="s">
        <v>37</v>
      </c>
      <c r="E106" s="96" t="s">
        <v>38</v>
      </c>
      <c r="F106" s="96" t="s">
        <v>39</v>
      </c>
      <c r="G106" s="96" t="s">
        <v>40</v>
      </c>
      <c r="H106" s="96" t="s">
        <v>41</v>
      </c>
      <c r="I106" s="96" t="s">
        <v>42</v>
      </c>
      <c r="J106" s="96" t="s">
        <v>43</v>
      </c>
      <c r="K106" s="96" t="s">
        <v>44</v>
      </c>
      <c r="L106" s="96" t="s">
        <v>45</v>
      </c>
      <c r="M106" s="96" t="s">
        <v>46</v>
      </c>
      <c r="N106" s="96" t="s">
        <v>47</v>
      </c>
      <c r="O106" s="96" t="s">
        <v>48</v>
      </c>
      <c r="P106" s="96" t="s">
        <v>49</v>
      </c>
      <c r="Q106" s="96" t="s">
        <v>50</v>
      </c>
      <c r="R106" s="96" t="s">
        <v>51</v>
      </c>
      <c r="S106" s="96" t="s">
        <v>52</v>
      </c>
      <c r="T106" s="96" t="s">
        <v>53</v>
      </c>
      <c r="U106" s="96" t="s">
        <v>54</v>
      </c>
      <c r="V106" s="96" t="s">
        <v>55</v>
      </c>
      <c r="W106" s="96" t="s">
        <v>56</v>
      </c>
      <c r="X106" s="96" t="s">
        <v>57</v>
      </c>
      <c r="Y106" s="96" t="s">
        <v>58</v>
      </c>
      <c r="Z106" s="96" t="s">
        <v>59</v>
      </c>
      <c r="AA106" s="96" t="s">
        <v>35</v>
      </c>
    </row>
    <row r="107" customFormat="false" ht="11.25" hidden="false" customHeight="true" outlineLevel="0" collapsed="false">
      <c r="A107" s="98" t="s">
        <v>120</v>
      </c>
      <c r="C107" s="99" t="n">
        <f aca="false">55000</f>
        <v>55000</v>
      </c>
      <c r="D107" s="99" t="n">
        <f aca="false">55000</f>
        <v>55000</v>
      </c>
      <c r="E107" s="99" t="n">
        <f aca="false">55000</f>
        <v>55000</v>
      </c>
      <c r="F107" s="99" t="n">
        <f aca="false">45000</f>
        <v>45000</v>
      </c>
      <c r="G107" s="99" t="n">
        <v>10000</v>
      </c>
      <c r="H107" s="99" t="n">
        <v>10000</v>
      </c>
      <c r="I107" s="99" t="n">
        <v>15000</v>
      </c>
      <c r="J107" s="99" t="n">
        <v>25000</v>
      </c>
      <c r="K107" s="99" t="n">
        <v>30000</v>
      </c>
      <c r="L107" s="99" t="n">
        <v>30000</v>
      </c>
      <c r="M107" s="99" t="n">
        <v>30000</v>
      </c>
      <c r="N107" s="99" t="n">
        <v>15000</v>
      </c>
      <c r="O107" s="99" t="n">
        <v>15000</v>
      </c>
      <c r="P107" s="99" t="n">
        <v>15000</v>
      </c>
      <c r="Q107" s="99" t="n">
        <v>15000</v>
      </c>
      <c r="R107" s="99" t="n">
        <v>15000</v>
      </c>
      <c r="S107" s="99" t="n">
        <v>0</v>
      </c>
      <c r="T107" s="99" t="n">
        <v>0</v>
      </c>
      <c r="U107" s="99" t="n">
        <v>0</v>
      </c>
      <c r="V107" s="99" t="n">
        <v>0</v>
      </c>
      <c r="W107" s="99" t="n">
        <v>0</v>
      </c>
      <c r="X107" s="99" t="n">
        <v>0</v>
      </c>
      <c r="Y107" s="99" t="n">
        <v>0</v>
      </c>
      <c r="Z107" s="99" t="n">
        <v>0</v>
      </c>
      <c r="AA107" s="99" t="n">
        <f aca="false">SUM($C$107:$Z$107)</f>
        <v>435000</v>
      </c>
    </row>
    <row r="108" customFormat="false" ht="11.25" hidden="false" customHeight="true" outlineLevel="0" collapsed="false">
      <c r="A108" s="98" t="s">
        <v>121</v>
      </c>
      <c r="C108" s="99" t="n">
        <v>-45064.5161</v>
      </c>
      <c r="D108" s="99" t="n">
        <v>-31870.9355</v>
      </c>
      <c r="E108" s="99" t="n">
        <v>-35642.8571</v>
      </c>
      <c r="F108" s="99" t="n">
        <v>-7516.129</v>
      </c>
      <c r="G108" s="99" t="n">
        <v>-7400</v>
      </c>
      <c r="H108" s="99" t="n">
        <v>-20741.9355</v>
      </c>
      <c r="I108" s="99" t="n">
        <v>-26233.3</v>
      </c>
      <c r="J108" s="99" t="n">
        <v>-61741.9355</v>
      </c>
      <c r="K108" s="99" t="n">
        <v>-67612.9032</v>
      </c>
      <c r="L108" s="99" t="n">
        <v>-54600</v>
      </c>
      <c r="M108" s="99" t="n">
        <v>-45612.9032</v>
      </c>
      <c r="N108" s="99" t="n">
        <v>-34699.9667</v>
      </c>
      <c r="O108" s="99" t="n">
        <v>-40193.5161</v>
      </c>
      <c r="P108" s="99" t="n">
        <v>-38580.6452</v>
      </c>
      <c r="Q108" s="99" t="n">
        <v>-32821.3929</v>
      </c>
      <c r="R108" s="99" t="n">
        <v>-23548.4194</v>
      </c>
      <c r="S108" s="99" t="n">
        <v>-32266.6667</v>
      </c>
      <c r="T108" s="99" t="n">
        <v>-22096.7419</v>
      </c>
      <c r="U108" s="99" t="n">
        <v>-23000</v>
      </c>
      <c r="V108" s="99" t="n">
        <v>-54548.4194</v>
      </c>
      <c r="W108" s="99" t="n">
        <v>-61967.7419</v>
      </c>
      <c r="X108" s="99" t="n">
        <v>-52100</v>
      </c>
      <c r="Y108" s="99" t="n">
        <v>-39967.7419</v>
      </c>
      <c r="Z108" s="99" t="n">
        <v>-35000</v>
      </c>
      <c r="AA108" s="99" t="n">
        <f aca="false">SUM($C$108:$Z$108)</f>
        <v>-894828.6672</v>
      </c>
    </row>
    <row r="109" customFormat="false" ht="11.25" hidden="false" customHeight="true" outlineLevel="0" collapsed="false">
      <c r="A109" s="98" t="s">
        <v>122</v>
      </c>
      <c r="C109" s="100" t="n">
        <f aca="false">SUM($C$107:$C$108)</f>
        <v>9935.4839</v>
      </c>
      <c r="D109" s="100" t="n">
        <f aca="false">SUM($D$107:$D$108)</f>
        <v>23129.0645</v>
      </c>
      <c r="E109" s="100" t="n">
        <f aca="false">SUM($E$107:$E$108)</f>
        <v>19357.1429</v>
      </c>
      <c r="F109" s="100" t="n">
        <f aca="false">SUM($F$107:$F$108)</f>
        <v>37483.871</v>
      </c>
      <c r="G109" s="100" t="n">
        <f aca="false">SUM($G$107:$G$108)</f>
        <v>2600</v>
      </c>
      <c r="H109" s="100" t="n">
        <f aca="false">SUM($H$107:$H$108)</f>
        <v>-10741.9355</v>
      </c>
      <c r="I109" s="100" t="n">
        <f aca="false">SUM($I$107:$I$108)</f>
        <v>-11233.3</v>
      </c>
      <c r="J109" s="100" t="n">
        <f aca="false">SUM($J$107:$J$108)</f>
        <v>-36741.9355</v>
      </c>
      <c r="K109" s="100" t="n">
        <f aca="false">SUM($K$107:$K$108)</f>
        <v>-37612.9032</v>
      </c>
      <c r="L109" s="100" t="n">
        <f aca="false">SUM($L$107:$L$108)</f>
        <v>-24600</v>
      </c>
      <c r="M109" s="100" t="n">
        <f aca="false">SUM($M$107:$M$108)</f>
        <v>-15612.9032</v>
      </c>
      <c r="N109" s="100" t="n">
        <f aca="false">SUM($N$107:$N$108)</f>
        <v>-19699.9667</v>
      </c>
      <c r="O109" s="100" t="n">
        <f aca="false">SUM($O$107:$O$108)</f>
        <v>-25193.5161</v>
      </c>
      <c r="P109" s="100" t="n">
        <f aca="false">SUM($P$107:$P$108)</f>
        <v>-23580.6452</v>
      </c>
      <c r="Q109" s="100" t="n">
        <f aca="false">SUM($Q$107:$Q$108)</f>
        <v>-17821.3929</v>
      </c>
      <c r="R109" s="100" t="n">
        <f aca="false">SUM($R$107:$R$108)</f>
        <v>-8548.4194</v>
      </c>
      <c r="S109" s="100" t="n">
        <f aca="false">SUM($S$107:$S$108)</f>
        <v>-32266.6667</v>
      </c>
      <c r="T109" s="100" t="n">
        <f aca="false">SUM($T$107:$T$108)</f>
        <v>-22096.7419</v>
      </c>
      <c r="U109" s="100" t="n">
        <f aca="false">SUM($U$107:$U$108)</f>
        <v>-23000</v>
      </c>
      <c r="V109" s="100" t="n">
        <f aca="false">SUM($V$107:$V$108)</f>
        <v>-54548.4194</v>
      </c>
      <c r="W109" s="100" t="n">
        <f aca="false">SUM($W$107:$W$108)</f>
        <v>-61967.7419</v>
      </c>
      <c r="X109" s="100" t="n">
        <f aca="false">SUM($X$107:$X$108)</f>
        <v>-52100</v>
      </c>
      <c r="Y109" s="100" t="n">
        <f aca="false">SUM($Y$107:$Y$108)</f>
        <v>-39967.7419</v>
      </c>
      <c r="Z109" s="100" t="n">
        <f aca="false">SUM($Z$107:$Z$108)</f>
        <v>-35000</v>
      </c>
      <c r="AA109" s="100" t="n">
        <f aca="false">SUM($AA$107:$AA$108)</f>
        <v>-459828.6672</v>
      </c>
    </row>
    <row r="111" customFormat="false" ht="12" hidden="false" customHeight="true" outlineLevel="0" collapsed="false">
      <c r="A111" s="95" t="s">
        <v>123</v>
      </c>
      <c r="C111" s="96" t="s">
        <v>36</v>
      </c>
      <c r="D111" s="96" t="s">
        <v>37</v>
      </c>
      <c r="E111" s="96" t="s">
        <v>38</v>
      </c>
      <c r="F111" s="96" t="s">
        <v>39</v>
      </c>
      <c r="G111" s="96" t="s">
        <v>40</v>
      </c>
      <c r="H111" s="96" t="s">
        <v>41</v>
      </c>
      <c r="I111" s="96" t="s">
        <v>42</v>
      </c>
      <c r="J111" s="96" t="s">
        <v>43</v>
      </c>
      <c r="K111" s="96" t="s">
        <v>44</v>
      </c>
      <c r="L111" s="96" t="s">
        <v>45</v>
      </c>
      <c r="M111" s="96" t="s">
        <v>46</v>
      </c>
      <c r="N111" s="96" t="s">
        <v>47</v>
      </c>
      <c r="O111" s="96" t="s">
        <v>48</v>
      </c>
      <c r="P111" s="96" t="s">
        <v>49</v>
      </c>
      <c r="Q111" s="96" t="s">
        <v>50</v>
      </c>
      <c r="R111" s="96" t="s">
        <v>51</v>
      </c>
      <c r="S111" s="96" t="s">
        <v>52</v>
      </c>
      <c r="T111" s="96" t="s">
        <v>53</v>
      </c>
      <c r="U111" s="96" t="s">
        <v>54</v>
      </c>
      <c r="V111" s="96" t="s">
        <v>55</v>
      </c>
      <c r="W111" s="96" t="s">
        <v>56</v>
      </c>
      <c r="X111" s="96" t="s">
        <v>57</v>
      </c>
      <c r="Y111" s="96" t="s">
        <v>58</v>
      </c>
      <c r="Z111" s="96" t="s">
        <v>59</v>
      </c>
      <c r="AA111" s="96" t="s">
        <v>35</v>
      </c>
    </row>
    <row r="112" customFormat="false" ht="11.25" hidden="false" customHeight="true" outlineLevel="0" collapsed="false">
      <c r="A112" s="98" t="s">
        <v>123</v>
      </c>
      <c r="C112" s="99" t="n">
        <f aca="false">5000-25000</f>
        <v>-20000</v>
      </c>
      <c r="D112" s="99" t="n">
        <f aca="false">5000-25000</f>
        <v>-20000</v>
      </c>
      <c r="E112" s="99" t="n">
        <f aca="false">5000-25000</f>
        <v>-20000</v>
      </c>
      <c r="F112" s="99" t="n">
        <f aca="false">-25000-25000</f>
        <v>-50000</v>
      </c>
      <c r="G112" s="99" t="n">
        <v>-15000</v>
      </c>
      <c r="H112" s="99" t="n">
        <v>-15000</v>
      </c>
      <c r="I112" s="99" t="n">
        <v>0</v>
      </c>
      <c r="J112" s="99" t="n">
        <v>-5000</v>
      </c>
      <c r="K112" s="99" t="n">
        <v>-5000</v>
      </c>
      <c r="L112" s="99" t="n">
        <v>-5000</v>
      </c>
      <c r="M112" s="99" t="n">
        <v>-5000</v>
      </c>
      <c r="N112" s="99" t="n">
        <v>10000</v>
      </c>
      <c r="O112" s="99" t="n">
        <v>10000</v>
      </c>
      <c r="P112" s="99" t="n">
        <v>10000</v>
      </c>
      <c r="Q112" s="99" t="n">
        <v>5000</v>
      </c>
      <c r="R112" s="99" t="n">
        <v>5000</v>
      </c>
      <c r="S112" s="99" t="n">
        <v>5000</v>
      </c>
      <c r="T112" s="99" t="n">
        <v>5000</v>
      </c>
      <c r="U112" s="99" t="n">
        <v>5000</v>
      </c>
      <c r="V112" s="99" t="n">
        <v>5000</v>
      </c>
      <c r="W112" s="99" t="n">
        <v>5000</v>
      </c>
      <c r="X112" s="99" t="n">
        <v>5000</v>
      </c>
      <c r="Y112" s="99" t="n">
        <v>5000</v>
      </c>
      <c r="Z112" s="99" t="n">
        <v>0</v>
      </c>
      <c r="AA112" s="99" t="n">
        <f aca="false">SUM($C$112:$Z$112)</f>
        <v>-85000</v>
      </c>
    </row>
    <row r="114" customFormat="false" ht="11.25" hidden="false" customHeight="true" outlineLevel="0" collapsed="false">
      <c r="A114" s="104" t="s">
        <v>122</v>
      </c>
      <c r="B114" s="105"/>
      <c r="C114" s="106" t="n">
        <f aca="false">SUM(($C$109+$C$112))</f>
        <v>-10064.5161</v>
      </c>
      <c r="D114" s="106" t="n">
        <f aca="false">SUM(($D$109+$D$112))</f>
        <v>3129.0645</v>
      </c>
      <c r="E114" s="106" t="n">
        <f aca="false">SUM(($E$109+$E$112))</f>
        <v>-642.857100000001</v>
      </c>
      <c r="F114" s="106" t="n">
        <f aca="false">SUM(($F$109+$F$112))</f>
        <v>-12516.129</v>
      </c>
      <c r="G114" s="106" t="n">
        <f aca="false">SUM(($G$109+$G$112))</f>
        <v>-12400</v>
      </c>
      <c r="H114" s="106" t="n">
        <f aca="false">SUM(($H$109+$H$112))</f>
        <v>-25741.9355</v>
      </c>
      <c r="I114" s="106" t="n">
        <f aca="false">SUM(($I$109+$I$112))</f>
        <v>-11233.3</v>
      </c>
      <c r="J114" s="106" t="n">
        <f aca="false">SUM(($J$109+$J$112))</f>
        <v>-41741.9355</v>
      </c>
      <c r="K114" s="106" t="n">
        <f aca="false">SUM(($K$109+$K$112))</f>
        <v>-42612.9032</v>
      </c>
      <c r="L114" s="106" t="n">
        <f aca="false">SUM(($L$109+$L$112))</f>
        <v>-29600</v>
      </c>
      <c r="M114" s="106" t="n">
        <f aca="false">SUM(($M$109+$M$112))</f>
        <v>-20612.9032</v>
      </c>
      <c r="N114" s="106" t="n">
        <f aca="false">SUM(($N$109+$N$112))</f>
        <v>-9699.9667</v>
      </c>
      <c r="O114" s="106" t="n">
        <f aca="false">SUM(($O$109+$O$112))</f>
        <v>-15193.5161</v>
      </c>
      <c r="P114" s="106" t="n">
        <f aca="false">SUM(($P$109+$P$112))</f>
        <v>-13580.6452</v>
      </c>
      <c r="Q114" s="106" t="n">
        <f aca="false">SUM(($Q$109+$Q$112))</f>
        <v>-12821.3929</v>
      </c>
      <c r="R114" s="106" t="n">
        <f aca="false">SUM(($R$109+$R$112))</f>
        <v>-3548.4194</v>
      </c>
      <c r="S114" s="106" t="n">
        <f aca="false">SUM(($S$109+$S$112))</f>
        <v>-27266.6667</v>
      </c>
      <c r="T114" s="106" t="n">
        <f aca="false">SUM(($T$109+$T$112))</f>
        <v>-17096.7419</v>
      </c>
      <c r="U114" s="106" t="n">
        <f aca="false">SUM(($U$109+$U$112))</f>
        <v>-18000</v>
      </c>
      <c r="V114" s="106" t="n">
        <f aca="false">SUM(($V$109+$V$112))</f>
        <v>-49548.4194</v>
      </c>
      <c r="W114" s="106" t="n">
        <f aca="false">SUM(($W$109+$W$112))</f>
        <v>-56967.7419</v>
      </c>
      <c r="X114" s="106" t="n">
        <f aca="false">SUM(($X$109+$X$112))</f>
        <v>-47100</v>
      </c>
      <c r="Y114" s="106" t="n">
        <f aca="false">SUM(($Y$109+$Y$112))</f>
        <v>-34967.7419</v>
      </c>
      <c r="Z114" s="106" t="n">
        <f aca="false">SUM(($Z$109+$Z$112))</f>
        <v>-35000</v>
      </c>
      <c r="AA114" s="107" t="n">
        <f aca="false">SUM(($AA$109+$AA$112))</f>
        <v>-544828.6672</v>
      </c>
    </row>
    <row r="116" customFormat="false" ht="12" hidden="false" customHeight="true" outlineLevel="0" collapsed="false">
      <c r="A116" s="97" t="s">
        <v>114</v>
      </c>
    </row>
    <row r="117" customFormat="false" ht="11.25" hidden="false" customHeight="true" outlineLevel="0" collapsed="false">
      <c r="A117" s="98" t="s">
        <v>120</v>
      </c>
      <c r="C117" s="99" t="n">
        <v>55000</v>
      </c>
      <c r="D117" s="99" t="n">
        <v>55000</v>
      </c>
      <c r="E117" s="99" t="n">
        <v>55000</v>
      </c>
      <c r="F117" s="99" t="n">
        <v>45000</v>
      </c>
      <c r="G117" s="99" t="n">
        <v>10000</v>
      </c>
      <c r="H117" s="99" t="n">
        <v>10000</v>
      </c>
      <c r="I117" s="99" t="n">
        <v>15000</v>
      </c>
      <c r="J117" s="99" t="n">
        <v>25000</v>
      </c>
      <c r="K117" s="99" t="n">
        <v>30000</v>
      </c>
      <c r="L117" s="99" t="n">
        <v>30000</v>
      </c>
      <c r="M117" s="99" t="n">
        <v>30000</v>
      </c>
      <c r="N117" s="99" t="n">
        <v>15000</v>
      </c>
      <c r="O117" s="99" t="n">
        <v>15000</v>
      </c>
      <c r="P117" s="99" t="n">
        <v>15000</v>
      </c>
      <c r="Q117" s="99" t="n">
        <v>15000</v>
      </c>
      <c r="R117" s="99" t="n">
        <v>15000</v>
      </c>
      <c r="S117" s="99" t="n">
        <v>0</v>
      </c>
      <c r="T117" s="99" t="n">
        <v>0</v>
      </c>
      <c r="U117" s="99" t="n">
        <v>0</v>
      </c>
      <c r="V117" s="99" t="n">
        <v>0</v>
      </c>
      <c r="W117" s="99" t="n">
        <v>0</v>
      </c>
      <c r="X117" s="99" t="n">
        <v>0</v>
      </c>
      <c r="Y117" s="99" t="n">
        <v>0</v>
      </c>
      <c r="Z117" s="99" t="n">
        <v>0</v>
      </c>
      <c r="AA117" s="99" t="n">
        <f aca="false">SUM($C$117:$Z$117)</f>
        <v>435000</v>
      </c>
    </row>
    <row r="118" customFormat="false" ht="11.25" hidden="false" customHeight="true" outlineLevel="0" collapsed="false">
      <c r="A118" s="98" t="s">
        <v>121</v>
      </c>
      <c r="C118" s="99" t="n">
        <v>-45193.5484</v>
      </c>
      <c r="D118" s="99" t="n">
        <v>-41064.4839</v>
      </c>
      <c r="E118" s="99" t="n">
        <v>-40750</v>
      </c>
      <c r="F118" s="99" t="n">
        <v>-8870.9677</v>
      </c>
      <c r="G118" s="99" t="n">
        <v>-7500</v>
      </c>
      <c r="H118" s="99" t="n">
        <v>-21645.1613</v>
      </c>
      <c r="I118" s="99" t="n">
        <v>-26633.3</v>
      </c>
      <c r="J118" s="99" t="n">
        <v>-61193.5484</v>
      </c>
      <c r="K118" s="99" t="n">
        <v>-66741.9355</v>
      </c>
      <c r="L118" s="99" t="n">
        <v>-54033.3333</v>
      </c>
      <c r="M118" s="99" t="n">
        <v>-44161.2903</v>
      </c>
      <c r="N118" s="99" t="n">
        <v>-33433.3</v>
      </c>
      <c r="O118" s="99" t="n">
        <v>-39225.7742</v>
      </c>
      <c r="P118" s="99" t="n">
        <v>-37741.9355</v>
      </c>
      <c r="Q118" s="99" t="n">
        <v>-32464.25</v>
      </c>
      <c r="R118" s="99" t="n">
        <v>-22774.2258</v>
      </c>
      <c r="S118" s="99" t="n">
        <v>-31366.6667</v>
      </c>
      <c r="T118" s="99" t="n">
        <v>-21612.871</v>
      </c>
      <c r="U118" s="99" t="n">
        <v>-22600</v>
      </c>
      <c r="V118" s="99" t="n">
        <v>-50032.2903</v>
      </c>
      <c r="W118" s="99" t="n">
        <v>-58032.2581</v>
      </c>
      <c r="X118" s="99" t="n">
        <v>-50900</v>
      </c>
      <c r="Y118" s="99" t="n">
        <v>-38709.6774</v>
      </c>
      <c r="Z118" s="99" t="n">
        <v>-34066.6667</v>
      </c>
      <c r="AA118" s="99" t="n">
        <f aca="false">SUM($C$118:$Z$118)</f>
        <v>-890747.4845</v>
      </c>
    </row>
    <row r="119" customFormat="false" ht="11.25" hidden="false" customHeight="true" outlineLevel="0" collapsed="false">
      <c r="A119" s="98" t="s">
        <v>123</v>
      </c>
      <c r="C119" s="99" t="n">
        <v>-20000</v>
      </c>
      <c r="D119" s="99" t="n">
        <v>-20000</v>
      </c>
      <c r="E119" s="99" t="n">
        <v>-20000</v>
      </c>
      <c r="F119" s="99" t="n">
        <v>-50000</v>
      </c>
      <c r="G119" s="99" t="n">
        <v>-15000</v>
      </c>
      <c r="H119" s="99" t="n">
        <v>-15000</v>
      </c>
      <c r="I119" s="99" t="n">
        <v>0</v>
      </c>
      <c r="J119" s="99" t="n">
        <v>-5000</v>
      </c>
      <c r="K119" s="99" t="n">
        <v>-5000</v>
      </c>
      <c r="L119" s="99" t="n">
        <v>-5000</v>
      </c>
      <c r="M119" s="99" t="n">
        <v>-5000</v>
      </c>
      <c r="N119" s="99" t="n">
        <v>10000</v>
      </c>
      <c r="O119" s="99" t="n">
        <v>10000</v>
      </c>
      <c r="P119" s="99" t="n">
        <v>10000</v>
      </c>
      <c r="Q119" s="99" t="n">
        <v>5000</v>
      </c>
      <c r="R119" s="99" t="n">
        <v>5000</v>
      </c>
      <c r="S119" s="99" t="n">
        <v>5000</v>
      </c>
      <c r="T119" s="99" t="n">
        <v>5000</v>
      </c>
      <c r="U119" s="99" t="n">
        <v>5000</v>
      </c>
      <c r="V119" s="99" t="n">
        <v>5000</v>
      </c>
      <c r="W119" s="99" t="n">
        <v>5000</v>
      </c>
      <c r="X119" s="99" t="n">
        <v>5000</v>
      </c>
      <c r="Y119" s="99" t="n">
        <v>5000</v>
      </c>
      <c r="Z119" s="99" t="n">
        <v>0</v>
      </c>
      <c r="AA119" s="99" t="n">
        <f aca="false">SUM($C$119:$Z$119)</f>
        <v>-85000</v>
      </c>
    </row>
    <row r="120" customFormat="false" ht="11.25" hidden="false" customHeight="true" outlineLevel="0" collapsed="false">
      <c r="A120" s="98" t="s">
        <v>122</v>
      </c>
      <c r="C120" s="100" t="n">
        <f aca="false">SUM($C$117:$C$119)</f>
        <v>-10193.5484</v>
      </c>
      <c r="D120" s="100" t="n">
        <f aca="false">SUM($D$117:$D$119)</f>
        <v>-6064.4839</v>
      </c>
      <c r="E120" s="100" t="n">
        <f aca="false">SUM($E$117:$E$119)</f>
        <v>-5750</v>
      </c>
      <c r="F120" s="100" t="n">
        <f aca="false">SUM($F$117:$F$119)</f>
        <v>-13870.9677</v>
      </c>
      <c r="G120" s="100" t="n">
        <f aca="false">SUM($G$117:$G$119)</f>
        <v>-12500</v>
      </c>
      <c r="H120" s="100" t="n">
        <f aca="false">SUM($H$117:$H$119)</f>
        <v>-26645.1613</v>
      </c>
      <c r="I120" s="100" t="n">
        <f aca="false">SUM($I$117:$I$119)</f>
        <v>-11633.3</v>
      </c>
      <c r="J120" s="100" t="n">
        <f aca="false">SUM($J$117:$J$119)</f>
        <v>-41193.5484</v>
      </c>
      <c r="K120" s="100" t="n">
        <f aca="false">SUM($K$117:$K$119)</f>
        <v>-41741.9355</v>
      </c>
      <c r="L120" s="100" t="n">
        <f aca="false">SUM($L$117:$L$119)</f>
        <v>-29033.3333</v>
      </c>
      <c r="M120" s="100" t="n">
        <f aca="false">SUM($M$117:$M$119)</f>
        <v>-19161.2903</v>
      </c>
      <c r="N120" s="100" t="n">
        <f aca="false">SUM($N$117:$N$119)</f>
        <v>-8433.3</v>
      </c>
      <c r="O120" s="100" t="n">
        <f aca="false">SUM($O$117:$O$119)</f>
        <v>-14225.7742</v>
      </c>
      <c r="P120" s="100" t="n">
        <f aca="false">SUM($P$117:$P$119)</f>
        <v>-12741.9355</v>
      </c>
      <c r="Q120" s="100" t="n">
        <f aca="false">SUM($Q$117:$Q$119)</f>
        <v>-12464.25</v>
      </c>
      <c r="R120" s="100" t="n">
        <f aca="false">SUM($R$117:$R$119)</f>
        <v>-2774.2258</v>
      </c>
      <c r="S120" s="100" t="n">
        <f aca="false">SUM($S$117:$S$119)</f>
        <v>-26366.6667</v>
      </c>
      <c r="T120" s="100" t="n">
        <f aca="false">SUM($T$117:$T$119)</f>
        <v>-16612.871</v>
      </c>
      <c r="U120" s="100" t="n">
        <f aca="false">SUM($U$117:$U$119)</f>
        <v>-17600</v>
      </c>
      <c r="V120" s="100" t="n">
        <f aca="false">SUM($V$117:$V$119)</f>
        <v>-45032.2903</v>
      </c>
      <c r="W120" s="100" t="n">
        <f aca="false">SUM($W$117:$W$119)</f>
        <v>-53032.2581</v>
      </c>
      <c r="X120" s="100" t="n">
        <f aca="false">SUM($X$117:$X$119)</f>
        <v>-45900</v>
      </c>
      <c r="Y120" s="100" t="n">
        <f aca="false">SUM($Y$117:$Y$119)</f>
        <v>-33709.6774</v>
      </c>
      <c r="Z120" s="100" t="n">
        <f aca="false">SUM($Z$117:$Z$119)</f>
        <v>-34066.6667</v>
      </c>
      <c r="AA120" s="100" t="n">
        <f aca="false">SUM($AA$117:$AA$119)</f>
        <v>-540747.4845</v>
      </c>
    </row>
    <row r="122" customFormat="false" ht="12" hidden="false" customHeight="true" outlineLevel="0" collapsed="false">
      <c r="A122" s="97" t="s">
        <v>105</v>
      </c>
    </row>
    <row r="123" customFormat="false" ht="11.25" hidden="false" customHeight="true" outlineLevel="0" collapsed="false">
      <c r="A123" s="98" t="s">
        <v>120</v>
      </c>
      <c r="C123" s="99" t="n">
        <f aca="false">SUM(($C$107-$C$117))</f>
        <v>0</v>
      </c>
      <c r="D123" s="99" t="n">
        <f aca="false">SUM(($D$107-$D$117))</f>
        <v>0</v>
      </c>
      <c r="E123" s="99" t="n">
        <f aca="false">SUM(($E$107-$E$117))</f>
        <v>0</v>
      </c>
      <c r="F123" s="99" t="n">
        <f aca="false">SUM(($F$107-$F$117))</f>
        <v>0</v>
      </c>
      <c r="G123" s="99" t="n">
        <f aca="false">SUM(($G$107-$G$117))</f>
        <v>0</v>
      </c>
      <c r="H123" s="99" t="n">
        <f aca="false">SUM(($H$107-$H$117))</f>
        <v>0</v>
      </c>
      <c r="I123" s="99" t="n">
        <f aca="false">SUM(($I$107-$I$117))</f>
        <v>0</v>
      </c>
      <c r="J123" s="99" t="n">
        <f aca="false">SUM(($J$107-$J$117))</f>
        <v>0</v>
      </c>
      <c r="K123" s="99" t="n">
        <f aca="false">SUM(($K$107-$K$117))</f>
        <v>0</v>
      </c>
      <c r="L123" s="99" t="n">
        <f aca="false">SUM(($L$107-$L$117))</f>
        <v>0</v>
      </c>
      <c r="M123" s="99" t="n">
        <f aca="false">SUM(($M$107-$M$117))</f>
        <v>0</v>
      </c>
      <c r="N123" s="99" t="n">
        <f aca="false">SUM(($N$107-$N$117))</f>
        <v>0</v>
      </c>
      <c r="O123" s="99" t="n">
        <f aca="false">SUM(($O$107-$O$117))</f>
        <v>0</v>
      </c>
      <c r="P123" s="99" t="n">
        <f aca="false">SUM(($P$107-$P$117))</f>
        <v>0</v>
      </c>
      <c r="Q123" s="99" t="n">
        <f aca="false">SUM(($Q$107-$Q$117))</f>
        <v>0</v>
      </c>
      <c r="R123" s="99" t="n">
        <f aca="false">SUM(($R$107-$R$117))</f>
        <v>0</v>
      </c>
      <c r="S123" s="99" t="n">
        <f aca="false">SUM(($S$107-$S$117))</f>
        <v>0</v>
      </c>
      <c r="T123" s="99" t="n">
        <f aca="false">SUM(($T$107-$T$117))</f>
        <v>0</v>
      </c>
      <c r="U123" s="99" t="n">
        <f aca="false">SUM(($U$107-$U$117))</f>
        <v>0</v>
      </c>
      <c r="V123" s="99" t="n">
        <f aca="false">SUM(($V$107-$V$117))</f>
        <v>0</v>
      </c>
      <c r="W123" s="99" t="n">
        <f aca="false">SUM(($W$107-$W$117))</f>
        <v>0</v>
      </c>
      <c r="X123" s="99" t="n">
        <f aca="false">SUM(($X$107-$X$117))</f>
        <v>0</v>
      </c>
      <c r="Y123" s="99" t="n">
        <f aca="false">SUM(($Y$107-$Y$117))</f>
        <v>0</v>
      </c>
      <c r="Z123" s="99" t="n">
        <f aca="false">SUM(($Z$107-$Z$117))</f>
        <v>0</v>
      </c>
      <c r="AA123" s="99" t="n">
        <f aca="false">SUM(($AA$107-$AA$117))</f>
        <v>0</v>
      </c>
    </row>
    <row r="124" customFormat="false" ht="11.25" hidden="false" customHeight="true" outlineLevel="0" collapsed="false">
      <c r="A124" s="98" t="s">
        <v>121</v>
      </c>
      <c r="C124" s="99" t="n">
        <f aca="false">SUM(($C$108-$C$118))</f>
        <v>129.032299999999</v>
      </c>
      <c r="D124" s="99" t="n">
        <f aca="false">SUM(($D$108-$D$118))</f>
        <v>9193.5484</v>
      </c>
      <c r="E124" s="99" t="n">
        <f aca="false">SUM(($E$108-$E$118))</f>
        <v>5107.1429</v>
      </c>
      <c r="F124" s="99" t="n">
        <f aca="false">SUM(($F$108-$F$118))</f>
        <v>1354.8387</v>
      </c>
      <c r="G124" s="99" t="n">
        <f aca="false">SUM(($G$108-$G$118))</f>
        <v>100</v>
      </c>
      <c r="H124" s="99" t="n">
        <f aca="false">SUM(($H$108-$H$118))</f>
        <v>903.2258</v>
      </c>
      <c r="I124" s="99" t="n">
        <f aca="false">SUM(($I$108-$I$118))</f>
        <v>400</v>
      </c>
      <c r="J124" s="99" t="n">
        <f aca="false">SUM(($J$108-$J$118))</f>
        <v>-548.3871</v>
      </c>
      <c r="K124" s="99" t="n">
        <f aca="false">SUM(($K$108-$K$118))</f>
        <v>-870.967699999994</v>
      </c>
      <c r="L124" s="99" t="n">
        <f aca="false">SUM(($L$108-$L$118))</f>
        <v>-566.666700000002</v>
      </c>
      <c r="M124" s="99" t="n">
        <f aca="false">SUM(($M$108-$M$118))</f>
        <v>-1451.6129</v>
      </c>
      <c r="N124" s="99" t="n">
        <f aca="false">SUM(($N$108-$N$118))</f>
        <v>-1266.66669999999</v>
      </c>
      <c r="O124" s="99" t="n">
        <f aca="false">SUM(($O$108-$O$118))</f>
        <v>-967.741900000001</v>
      </c>
      <c r="P124" s="99" t="n">
        <f aca="false">SUM(($P$108-$P$118))</f>
        <v>-838.709699999999</v>
      </c>
      <c r="Q124" s="99" t="n">
        <f aca="false">SUM(($Q$108-$Q$118))</f>
        <v>-357.142899999999</v>
      </c>
      <c r="R124" s="99" t="n">
        <f aca="false">SUM(($R$108-$R$118))</f>
        <v>-774.193599999999</v>
      </c>
      <c r="S124" s="99" t="n">
        <f aca="false">SUM(($S$108-$S$118))</f>
        <v>-900</v>
      </c>
      <c r="T124" s="99" t="n">
        <f aca="false">SUM(($T$108-$T$118))</f>
        <v>-483.870900000002</v>
      </c>
      <c r="U124" s="99" t="n">
        <f aca="false">SUM(($U$108-$U$118))</f>
        <v>-400</v>
      </c>
      <c r="V124" s="99" t="n">
        <f aca="false">SUM(($V$108-$V$118))</f>
        <v>-4516.1291</v>
      </c>
      <c r="W124" s="99" t="n">
        <f aca="false">SUM(($W$108-$W$118))</f>
        <v>-3935.4838</v>
      </c>
      <c r="X124" s="99" t="n">
        <f aca="false">SUM(($X$108-$X$118))</f>
        <v>-1200</v>
      </c>
      <c r="Y124" s="99" t="n">
        <f aca="false">SUM(($Y$108-$Y$118))</f>
        <v>-1258.0645</v>
      </c>
      <c r="Z124" s="99" t="n">
        <f aca="false">SUM(($Z$108-$Z$118))</f>
        <v>-933.333299999998</v>
      </c>
      <c r="AA124" s="99" t="n">
        <f aca="false">SUM(($AA$108-$AA$118))</f>
        <v>-4081.18270000001</v>
      </c>
    </row>
    <row r="125" customFormat="false" ht="11.25" hidden="false" customHeight="true" outlineLevel="0" collapsed="false">
      <c r="A125" s="98" t="s">
        <v>123</v>
      </c>
      <c r="C125" s="99" t="n">
        <f aca="false">SUM(($C$112-$C$119))</f>
        <v>0</v>
      </c>
      <c r="D125" s="99" t="n">
        <f aca="false">SUM(($D$112-$D$119))</f>
        <v>0</v>
      </c>
      <c r="E125" s="99" t="n">
        <f aca="false">SUM(($E$112-$E$119))</f>
        <v>0</v>
      </c>
      <c r="F125" s="99" t="n">
        <f aca="false">SUM(($F$112-$F$119))</f>
        <v>0</v>
      </c>
      <c r="G125" s="99" t="n">
        <f aca="false">SUM(($G$112-$G$119))</f>
        <v>0</v>
      </c>
      <c r="H125" s="99" t="n">
        <f aca="false">SUM(($H$112-$H$119))</f>
        <v>0</v>
      </c>
      <c r="I125" s="99" t="n">
        <f aca="false">SUM(($I$112-$I$119))</f>
        <v>0</v>
      </c>
      <c r="J125" s="99" t="n">
        <f aca="false">SUM(($J$112-$J$119))</f>
        <v>0</v>
      </c>
      <c r="K125" s="99" t="n">
        <f aca="false">SUM(($K$112-$K$119))</f>
        <v>0</v>
      </c>
      <c r="L125" s="99" t="n">
        <f aca="false">SUM(($L$112-$L$119))</f>
        <v>0</v>
      </c>
      <c r="M125" s="99" t="n">
        <f aca="false">SUM(($M$112-$M$119))</f>
        <v>0</v>
      </c>
      <c r="N125" s="99" t="n">
        <f aca="false">SUM(($N$112-$N$119))</f>
        <v>0</v>
      </c>
      <c r="O125" s="99" t="n">
        <f aca="false">SUM(($O$112-$O$119))</f>
        <v>0</v>
      </c>
      <c r="P125" s="99" t="n">
        <f aca="false">SUM(($P$112-$P$119))</f>
        <v>0</v>
      </c>
      <c r="Q125" s="99" t="n">
        <f aca="false">SUM(($Q$112-$Q$119))</f>
        <v>0</v>
      </c>
      <c r="R125" s="99" t="n">
        <f aca="false">SUM(($R$112-$R$119))</f>
        <v>0</v>
      </c>
      <c r="S125" s="99" t="n">
        <f aca="false">SUM(($S$112-$S$119))</f>
        <v>0</v>
      </c>
      <c r="T125" s="99" t="n">
        <f aca="false">SUM(($T$112-$T$119))</f>
        <v>0</v>
      </c>
      <c r="U125" s="99" t="n">
        <f aca="false">SUM(($U$112-$U$119))</f>
        <v>0</v>
      </c>
      <c r="V125" s="99" t="n">
        <f aca="false">SUM(($V$112-$V$119))</f>
        <v>0</v>
      </c>
      <c r="W125" s="99" t="n">
        <f aca="false">SUM(($W$112-$W$119))</f>
        <v>0</v>
      </c>
      <c r="X125" s="99" t="n">
        <f aca="false">SUM(($X$112-$X$119))</f>
        <v>0</v>
      </c>
      <c r="Y125" s="99" t="n">
        <f aca="false">SUM(($Y$112-$Y$119))</f>
        <v>0</v>
      </c>
      <c r="Z125" s="99" t="n">
        <f aca="false">SUM(($Z$112-$Z$119))</f>
        <v>0</v>
      </c>
      <c r="AA125" s="99" t="n">
        <f aca="false">SUM(($AA$112-$AA$119))</f>
        <v>0</v>
      </c>
    </row>
    <row r="126" customFormat="false" ht="11.25" hidden="false" customHeight="true" outlineLevel="0" collapsed="false">
      <c r="A126" s="98" t="s">
        <v>122</v>
      </c>
      <c r="C126" s="100" t="n">
        <f aca="false">SUM($C$123:$C$125)</f>
        <v>129.032299999999</v>
      </c>
      <c r="D126" s="100" t="n">
        <f aca="false">SUM($D$123:$D$125)</f>
        <v>9193.5484</v>
      </c>
      <c r="E126" s="100" t="n">
        <f aca="false">SUM($E$123:$E$125)</f>
        <v>5107.1429</v>
      </c>
      <c r="F126" s="100" t="n">
        <f aca="false">SUM($F$123:$F$125)</f>
        <v>1354.8387</v>
      </c>
      <c r="G126" s="100" t="n">
        <f aca="false">SUM($G$123:$G$125)</f>
        <v>100</v>
      </c>
      <c r="H126" s="100" t="n">
        <f aca="false">SUM($H$123:$H$125)</f>
        <v>903.2258</v>
      </c>
      <c r="I126" s="100" t="n">
        <f aca="false">SUM($I$123:$I$125)</f>
        <v>400</v>
      </c>
      <c r="J126" s="100" t="n">
        <f aca="false">SUM($J$123:$J$125)</f>
        <v>-548.3871</v>
      </c>
      <c r="K126" s="100" t="n">
        <f aca="false">SUM($K$123:$K$125)</f>
        <v>-870.967699999994</v>
      </c>
      <c r="L126" s="100" t="n">
        <f aca="false">SUM($L$123:$L$125)</f>
        <v>-566.666700000002</v>
      </c>
      <c r="M126" s="100" t="n">
        <f aca="false">SUM($M$123:$M$125)</f>
        <v>-1451.6129</v>
      </c>
      <c r="N126" s="100" t="n">
        <f aca="false">SUM($N$123:$N$125)</f>
        <v>-1266.66669999999</v>
      </c>
      <c r="O126" s="100" t="n">
        <f aca="false">SUM($O$123:$O$125)</f>
        <v>-967.741900000001</v>
      </c>
      <c r="P126" s="100" t="n">
        <f aca="false">SUM($P$123:$P$125)</f>
        <v>-838.709699999999</v>
      </c>
      <c r="Q126" s="100" t="n">
        <f aca="false">SUM($Q$123:$Q$125)</f>
        <v>-357.142899999999</v>
      </c>
      <c r="R126" s="100" t="n">
        <f aca="false">SUM($R$123:$R$125)</f>
        <v>-774.193599999999</v>
      </c>
      <c r="S126" s="100" t="n">
        <f aca="false">SUM($S$123:$S$125)</f>
        <v>-900</v>
      </c>
      <c r="T126" s="100" t="n">
        <f aca="false">SUM($T$123:$T$125)</f>
        <v>-483.870900000002</v>
      </c>
      <c r="U126" s="100" t="n">
        <f aca="false">SUM($U$123:$U$125)</f>
        <v>-400</v>
      </c>
      <c r="V126" s="100" t="n">
        <f aca="false">SUM($V$123:$V$125)</f>
        <v>-4516.1291</v>
      </c>
      <c r="W126" s="100" t="n">
        <f aca="false">SUM($W$123:$W$125)</f>
        <v>-3935.4838</v>
      </c>
      <c r="X126" s="100" t="n">
        <f aca="false">SUM($X$123:$X$125)</f>
        <v>-1200</v>
      </c>
      <c r="Y126" s="100" t="n">
        <f aca="false">SUM($Y$123:$Y$125)</f>
        <v>-1258.0645</v>
      </c>
      <c r="Z126" s="100" t="n">
        <f aca="false">SUM($Z$123:$Z$125)</f>
        <v>-933.333299999998</v>
      </c>
      <c r="AA126" s="100" t="n">
        <f aca="false">SUM($AA$123:$AA$125)</f>
        <v>-4081.18270000001</v>
      </c>
    </row>
    <row r="128" customFormat="false" ht="12" hidden="false" customHeight="true" outlineLevel="0" collapsed="false">
      <c r="A128" s="97" t="s">
        <v>115</v>
      </c>
    </row>
    <row r="129" customFormat="false" ht="11.25" hidden="false" customHeight="true" outlineLevel="0" collapsed="false">
      <c r="A129" s="98" t="s">
        <v>4</v>
      </c>
      <c r="C129" s="101" t="n">
        <v>2.696</v>
      </c>
      <c r="D129" s="101" t="n">
        <v>3.035</v>
      </c>
      <c r="E129" s="101" t="n">
        <v>2.812</v>
      </c>
      <c r="F129" s="101" t="n">
        <v>2.772</v>
      </c>
      <c r="G129" s="101" t="n">
        <v>2.525</v>
      </c>
      <c r="H129" s="101" t="n">
        <v>2.563</v>
      </c>
      <c r="I129" s="101" t="n">
        <v>2.603</v>
      </c>
      <c r="J129" s="101" t="n">
        <v>2.64</v>
      </c>
      <c r="K129" s="101" t="n">
        <v>2.673</v>
      </c>
      <c r="L129" s="101" t="n">
        <v>2.676</v>
      </c>
      <c r="M129" s="101" t="n">
        <v>2.695</v>
      </c>
      <c r="N129" s="101" t="n">
        <v>3.305</v>
      </c>
      <c r="O129" s="101" t="n">
        <v>3.49</v>
      </c>
      <c r="P129" s="101" t="n">
        <v>3.59</v>
      </c>
      <c r="Q129" s="101" t="n">
        <v>3.518</v>
      </c>
      <c r="R129" s="101" t="n">
        <v>3.403</v>
      </c>
      <c r="S129" s="101" t="n">
        <v>3.03</v>
      </c>
      <c r="T129" s="101" t="n">
        <v>3.025</v>
      </c>
      <c r="U129" s="101" t="n">
        <v>3.055</v>
      </c>
      <c r="V129" s="101" t="n">
        <v>3.084</v>
      </c>
      <c r="W129" s="101" t="n">
        <v>3.116</v>
      </c>
      <c r="X129" s="101" t="n">
        <v>3.116</v>
      </c>
      <c r="Y129" s="101" t="n">
        <v>3.151</v>
      </c>
      <c r="Z129" s="101" t="n">
        <v>3.661</v>
      </c>
      <c r="AA129" s="101"/>
    </row>
    <row r="130" customFormat="false" ht="11.25" hidden="false" customHeight="true" outlineLevel="0" collapsed="false">
      <c r="A130" s="98" t="s">
        <v>114</v>
      </c>
      <c r="C130" s="101" t="n">
        <v>2.713</v>
      </c>
      <c r="D130" s="101" t="n">
        <v>2.936</v>
      </c>
      <c r="E130" s="101" t="n">
        <v>2.806</v>
      </c>
      <c r="F130" s="101" t="n">
        <v>2.775</v>
      </c>
      <c r="G130" s="101" t="n">
        <v>2.58</v>
      </c>
      <c r="H130" s="101" t="n">
        <v>2.618</v>
      </c>
      <c r="I130" s="101" t="n">
        <v>2.658</v>
      </c>
      <c r="J130" s="101" t="n">
        <v>2.695</v>
      </c>
      <c r="K130" s="101" t="n">
        <v>2.728</v>
      </c>
      <c r="L130" s="101" t="n">
        <v>2.73</v>
      </c>
      <c r="M130" s="101" t="n">
        <v>2.752</v>
      </c>
      <c r="N130" s="101" t="n">
        <v>3.377</v>
      </c>
      <c r="O130" s="101" t="n">
        <v>3.562</v>
      </c>
      <c r="P130" s="101" t="n">
        <v>3.662</v>
      </c>
      <c r="Q130" s="101" t="n">
        <v>3.59</v>
      </c>
      <c r="R130" s="101" t="n">
        <v>3.475</v>
      </c>
      <c r="S130" s="101" t="n">
        <v>3.095</v>
      </c>
      <c r="T130" s="101" t="n">
        <v>3.09</v>
      </c>
      <c r="U130" s="101" t="n">
        <v>3.117</v>
      </c>
      <c r="V130" s="101" t="n">
        <v>3.149</v>
      </c>
      <c r="W130" s="101" t="n">
        <v>3.181</v>
      </c>
      <c r="X130" s="101" t="n">
        <v>3.181</v>
      </c>
      <c r="Y130" s="101" t="n">
        <v>3.216</v>
      </c>
      <c r="Z130" s="101" t="n">
        <v>3.741</v>
      </c>
      <c r="AA130" s="101"/>
    </row>
    <row r="131" customFormat="false" ht="11.25" hidden="false" customHeight="true" outlineLevel="0" collapsed="false">
      <c r="A131" s="98" t="s">
        <v>105</v>
      </c>
      <c r="C131" s="102" t="n">
        <f aca="false">SUM(($C$129-$C$130))</f>
        <v>-0.0169999999999999</v>
      </c>
      <c r="D131" s="102" t="n">
        <f aca="false">SUM(($D$129-$D$130))</f>
        <v>0.0990000000000002</v>
      </c>
      <c r="E131" s="102" t="n">
        <f aca="false">SUM(($E$129-$E$130))</f>
        <v>0.00599999999999978</v>
      </c>
      <c r="F131" s="102" t="n">
        <f aca="false">SUM(($F$129-$F$130))</f>
        <v>-0.00300000000000011</v>
      </c>
      <c r="G131" s="102" t="n">
        <f aca="false">SUM(($G$129-$G$130))</f>
        <v>-0.0550000000000002</v>
      </c>
      <c r="H131" s="102" t="n">
        <f aca="false">SUM(($H$129-$H$130))</f>
        <v>-0.0549999999999997</v>
      </c>
      <c r="I131" s="102" t="n">
        <f aca="false">SUM(($I$129-$I$130))</f>
        <v>-0.0549999999999997</v>
      </c>
      <c r="J131" s="102" t="n">
        <f aca="false">SUM(($J$129-$J$130))</f>
        <v>-0.0549999999999997</v>
      </c>
      <c r="K131" s="102" t="n">
        <f aca="false">SUM(($K$129-$K$130))</f>
        <v>-0.0550000000000002</v>
      </c>
      <c r="L131" s="102" t="n">
        <f aca="false">SUM(($L$129-$L$130))</f>
        <v>-0.0539999999999998</v>
      </c>
      <c r="M131" s="102" t="n">
        <f aca="false">SUM(($M$129-$M$130))</f>
        <v>-0.0569999999999999</v>
      </c>
      <c r="N131" s="102" t="n">
        <f aca="false">SUM(($N$129-$N$130))</f>
        <v>-0.0719999999999996</v>
      </c>
      <c r="O131" s="102" t="n">
        <f aca="false">SUM(($O$129-$O$130))</f>
        <v>-0.0719999999999996</v>
      </c>
      <c r="P131" s="102" t="n">
        <f aca="false">SUM(($P$129-$P$130))</f>
        <v>-0.0720000000000001</v>
      </c>
      <c r="Q131" s="102" t="n">
        <f aca="false">SUM(($Q$129-$Q$130))</f>
        <v>-0.0720000000000001</v>
      </c>
      <c r="R131" s="102" t="n">
        <f aca="false">SUM(($R$129-$R$130))</f>
        <v>-0.0720000000000001</v>
      </c>
      <c r="S131" s="102" t="n">
        <f aca="false">SUM(($S$129-$S$130))</f>
        <v>-0.0650000000000004</v>
      </c>
      <c r="T131" s="102" t="n">
        <f aca="false">SUM(($T$129-$T$130))</f>
        <v>-0.065</v>
      </c>
      <c r="U131" s="102" t="n">
        <f aca="false">SUM(($U$129-$U$130))</f>
        <v>-0.0619999999999998</v>
      </c>
      <c r="V131" s="102" t="n">
        <f aca="false">SUM(($V$129-$V$130))</f>
        <v>-0.065</v>
      </c>
      <c r="W131" s="102" t="n">
        <f aca="false">SUM(($W$129-$W$130))</f>
        <v>-0.065</v>
      </c>
      <c r="X131" s="102" t="n">
        <f aca="false">SUM(($X$129-$X$130))</f>
        <v>-0.065</v>
      </c>
      <c r="Y131" s="102" t="n">
        <f aca="false">SUM(($Y$129-$Y$130))</f>
        <v>-0.0650000000000004</v>
      </c>
      <c r="Z131" s="102" t="n">
        <f aca="false">SUM(($Z$129-$Z$130))</f>
        <v>-0.0800000000000001</v>
      </c>
      <c r="AA131" s="101"/>
    </row>
    <row r="133" customFormat="false" ht="12" hidden="false" customHeight="true" outlineLevel="0" collapsed="false">
      <c r="A133" s="97" t="s">
        <v>124</v>
      </c>
    </row>
    <row r="134" customFormat="false" ht="11.25" hidden="false" customHeight="true" outlineLevel="0" collapsed="false">
      <c r="A134" s="98" t="s">
        <v>125</v>
      </c>
      <c r="C134" s="101" t="n">
        <v>4.1567</v>
      </c>
      <c r="D134" s="101" t="n">
        <v>4.1567</v>
      </c>
      <c r="E134" s="101" t="n">
        <v>4.1567</v>
      </c>
      <c r="F134" s="101" t="n">
        <v>4.1567</v>
      </c>
      <c r="G134" s="101" t="n">
        <v>3.8712</v>
      </c>
      <c r="H134" s="101" t="n">
        <v>3.8712</v>
      </c>
      <c r="I134" s="101" t="n">
        <v>3.732</v>
      </c>
      <c r="J134" s="101" t="n">
        <v>3.732</v>
      </c>
      <c r="K134" s="101" t="n">
        <v>3.9483</v>
      </c>
      <c r="L134" s="101" t="n">
        <v>3.9483</v>
      </c>
      <c r="M134" s="101" t="n">
        <v>3.9483</v>
      </c>
      <c r="N134" s="101" t="n">
        <v>5.3633</v>
      </c>
      <c r="O134" s="101" t="n">
        <v>5.3633</v>
      </c>
      <c r="P134" s="101" t="n">
        <v>5.3633</v>
      </c>
      <c r="Q134" s="101" t="n">
        <v>5.3633</v>
      </c>
      <c r="R134" s="101" t="n">
        <v>5.3633</v>
      </c>
      <c r="S134" s="101" t="n">
        <v>0</v>
      </c>
      <c r="T134" s="101" t="n">
        <v>0</v>
      </c>
      <c r="U134" s="101" t="n">
        <v>0</v>
      </c>
      <c r="V134" s="101" t="n">
        <v>0</v>
      </c>
      <c r="W134" s="101" t="n">
        <v>0</v>
      </c>
      <c r="X134" s="101" t="n">
        <v>0</v>
      </c>
      <c r="Y134" s="101" t="n">
        <v>0</v>
      </c>
      <c r="Z134" s="101" t="n">
        <v>0</v>
      </c>
      <c r="AA134" s="101"/>
    </row>
    <row r="135" customFormat="false" ht="11.25" hidden="false" customHeight="true" outlineLevel="0" collapsed="false">
      <c r="A135" s="98" t="s">
        <v>126</v>
      </c>
      <c r="C135" s="101" t="n">
        <v>0</v>
      </c>
      <c r="D135" s="101" t="n">
        <v>0</v>
      </c>
      <c r="E135" s="101" t="n">
        <v>0</v>
      </c>
      <c r="F135" s="101" t="n">
        <v>3.1575</v>
      </c>
      <c r="G135" s="101" t="n">
        <v>3.1575</v>
      </c>
      <c r="H135" s="101" t="n">
        <v>3.1575</v>
      </c>
      <c r="I135" s="101" t="n">
        <v>3.1575</v>
      </c>
      <c r="J135" s="101" t="n">
        <v>0</v>
      </c>
      <c r="K135" s="101" t="n">
        <v>0</v>
      </c>
      <c r="L135" s="101" t="n">
        <v>0</v>
      </c>
      <c r="M135" s="101" t="n">
        <v>0</v>
      </c>
      <c r="N135" s="101" t="n">
        <v>0</v>
      </c>
      <c r="O135" s="101" t="n">
        <v>0</v>
      </c>
      <c r="P135" s="101" t="n">
        <v>0</v>
      </c>
      <c r="Q135" s="101" t="n">
        <v>0</v>
      </c>
      <c r="R135" s="101" t="n">
        <v>0</v>
      </c>
      <c r="S135" s="101" t="n">
        <v>0</v>
      </c>
      <c r="T135" s="101" t="n">
        <v>0</v>
      </c>
      <c r="U135" s="101" t="n">
        <v>0</v>
      </c>
      <c r="V135" s="101" t="n">
        <v>0</v>
      </c>
      <c r="W135" s="101" t="n">
        <v>0</v>
      </c>
      <c r="X135" s="101" t="n">
        <v>0</v>
      </c>
      <c r="Y135" s="101" t="n">
        <v>0</v>
      </c>
      <c r="Z135" s="101" t="n">
        <v>0</v>
      </c>
      <c r="AA135" s="101"/>
    </row>
    <row r="137" customFormat="false" ht="12" hidden="false" customHeight="true" outlineLevel="0" collapsed="false">
      <c r="A137" s="97" t="s">
        <v>116</v>
      </c>
    </row>
    <row r="138" customFormat="false" ht="11.25" hidden="false" customHeight="true" outlineLevel="0" collapsed="false">
      <c r="A138" s="98" t="s">
        <v>117</v>
      </c>
      <c r="C138" s="99" t="n">
        <v>-2837485</v>
      </c>
      <c r="D138" s="99" t="n">
        <v>-2464324</v>
      </c>
      <c r="E138" s="103" t="n">
        <v>-2438340</v>
      </c>
      <c r="F138" s="103" t="n">
        <v>-2050984</v>
      </c>
      <c r="G138" s="103" t="n">
        <v>-458955</v>
      </c>
      <c r="H138" s="103" t="n">
        <v>-479017</v>
      </c>
      <c r="I138" s="103" t="n">
        <v>-843248</v>
      </c>
      <c r="J138" s="99" t="n">
        <v>-914264</v>
      </c>
      <c r="K138" s="99" t="n">
        <v>-1250814</v>
      </c>
      <c r="L138" s="99" t="n">
        <v>-1205427</v>
      </c>
      <c r="M138" s="99" t="n">
        <v>-1228264</v>
      </c>
      <c r="N138" s="99" t="n">
        <v>-2822571</v>
      </c>
      <c r="O138" s="99" t="n">
        <v>-2768422</v>
      </c>
      <c r="P138" s="99" t="n">
        <v>-2683744</v>
      </c>
      <c r="Q138" s="99" t="n">
        <v>-2304683</v>
      </c>
      <c r="R138" s="99" t="n">
        <v>-2611166</v>
      </c>
      <c r="S138" s="99" t="n">
        <v>21558</v>
      </c>
      <c r="T138" s="99" t="n">
        <v>21447</v>
      </c>
      <c r="U138" s="99" t="n">
        <v>24942</v>
      </c>
      <c r="V138" s="99" t="n">
        <v>29904</v>
      </c>
      <c r="W138" s="99" t="n">
        <v>34463</v>
      </c>
      <c r="X138" s="99" t="n">
        <v>33221</v>
      </c>
      <c r="Y138" s="99" t="n">
        <v>39267</v>
      </c>
      <c r="Z138" s="99" t="n">
        <v>0</v>
      </c>
      <c r="AA138" s="99" t="n">
        <f aca="false">SUM($C$138:$Z$138)</f>
        <v>-29156906</v>
      </c>
    </row>
    <row r="139" customFormat="false" ht="11.25" hidden="false" customHeight="true" outlineLevel="0" collapsed="false">
      <c r="A139" s="98" t="s">
        <v>127</v>
      </c>
      <c r="C139" s="99" t="n">
        <v>11427702</v>
      </c>
      <c r="D139" s="99" t="n">
        <v>11378931</v>
      </c>
      <c r="E139" s="99" t="n">
        <v>8732282</v>
      </c>
      <c r="F139" s="99" t="n">
        <v>1790490</v>
      </c>
      <c r="G139" s="99" t="n">
        <v>190054</v>
      </c>
      <c r="H139" s="99" t="n">
        <v>2166156</v>
      </c>
      <c r="I139" s="99" t="n">
        <v>2751430</v>
      </c>
      <c r="J139" s="99" t="n">
        <v>4436294</v>
      </c>
      <c r="K139" s="99" t="n">
        <v>4052904</v>
      </c>
      <c r="L139" s="99" t="n">
        <v>4623930</v>
      </c>
      <c r="M139" s="99" t="n">
        <v>4853200</v>
      </c>
      <c r="N139" s="99" t="n">
        <v>4776404</v>
      </c>
      <c r="O139" s="99" t="n">
        <v>4948560</v>
      </c>
      <c r="P139" s="99" t="n">
        <v>1965531</v>
      </c>
      <c r="Q139" s="99" t="n">
        <v>1339094</v>
      </c>
      <c r="R139" s="99" t="n">
        <v>1544480</v>
      </c>
      <c r="S139" s="99" t="n">
        <v>156809</v>
      </c>
      <c r="T139" s="99" t="n">
        <v>46530</v>
      </c>
      <c r="U139" s="99" t="n">
        <v>72873</v>
      </c>
      <c r="V139" s="99" t="n">
        <v>165026</v>
      </c>
      <c r="W139" s="99" t="n">
        <v>169387</v>
      </c>
      <c r="X139" s="99" t="n">
        <v>195899</v>
      </c>
      <c r="Y139" s="99" t="n">
        <v>216050</v>
      </c>
      <c r="Z139" s="99" t="n">
        <v>1938493</v>
      </c>
      <c r="AA139" s="99" t="n">
        <f aca="false">SUM($C$139:$Z$139)</f>
        <v>73938509</v>
      </c>
    </row>
    <row r="140" customFormat="false" ht="11.25" hidden="false" customHeight="true" outlineLevel="0" collapsed="false">
      <c r="A140" s="104" t="s">
        <v>109</v>
      </c>
      <c r="B140" s="105"/>
      <c r="C140" s="106" t="n">
        <f aca="false">SUM($C$138:$C$139)</f>
        <v>8590217</v>
      </c>
      <c r="D140" s="106" t="n">
        <f aca="false">SUM($D$138:$D$139)</f>
        <v>8914607</v>
      </c>
      <c r="E140" s="106" t="n">
        <f aca="false">SUM($E$138:$E$139)</f>
        <v>6293942</v>
      </c>
      <c r="F140" s="106" t="n">
        <f aca="false">SUM($F$138:$F$139)</f>
        <v>-260494</v>
      </c>
      <c r="G140" s="106" t="n">
        <f aca="false">SUM($G$138:$G$139)</f>
        <v>-268901</v>
      </c>
      <c r="H140" s="106" t="n">
        <f aca="false">SUM($H$138:$H$139)</f>
        <v>1687139</v>
      </c>
      <c r="I140" s="106" t="n">
        <f aca="false">SUM($I$138:$I$139)</f>
        <v>1908182</v>
      </c>
      <c r="J140" s="106" t="n">
        <f aca="false">SUM($J$138:$J$139)</f>
        <v>3522030</v>
      </c>
      <c r="K140" s="106" t="n">
        <f aca="false">SUM($K$138:$K$139)</f>
        <v>2802090</v>
      </c>
      <c r="L140" s="106" t="n">
        <f aca="false">SUM($L$138:$L$139)</f>
        <v>3418503</v>
      </c>
      <c r="M140" s="106" t="n">
        <f aca="false">SUM($M$138:$M$139)</f>
        <v>3624936</v>
      </c>
      <c r="N140" s="106" t="n">
        <f aca="false">SUM($N$138:$N$139)</f>
        <v>1953833</v>
      </c>
      <c r="O140" s="106" t="n">
        <f aca="false">SUM($O$138:$O$139)</f>
        <v>2180138</v>
      </c>
      <c r="P140" s="106" t="n">
        <f aca="false">SUM($P$138:$P$139)</f>
        <v>-718213</v>
      </c>
      <c r="Q140" s="106" t="n">
        <f aca="false">SUM($Q$138:$Q$139)</f>
        <v>-965589</v>
      </c>
      <c r="R140" s="106" t="n">
        <f aca="false">SUM($R$138:$R$139)</f>
        <v>-1066686</v>
      </c>
      <c r="S140" s="106" t="n">
        <f aca="false">SUM($S$138:$S$139)</f>
        <v>178367</v>
      </c>
      <c r="T140" s="106" t="n">
        <f aca="false">SUM($T$138:$T$139)</f>
        <v>67977</v>
      </c>
      <c r="U140" s="106" t="n">
        <f aca="false">SUM($U$138:$U$139)</f>
        <v>97815</v>
      </c>
      <c r="V140" s="106" t="n">
        <f aca="false">SUM($V$138:$V$139)</f>
        <v>194930</v>
      </c>
      <c r="W140" s="106" t="n">
        <f aca="false">SUM($W$138:$W$139)</f>
        <v>203850</v>
      </c>
      <c r="X140" s="106" t="n">
        <f aca="false">SUM($X$138:$X$139)</f>
        <v>229120</v>
      </c>
      <c r="Y140" s="106" t="n">
        <f aca="false">SUM($Y$138:$Y$139)</f>
        <v>255317</v>
      </c>
      <c r="Z140" s="106" t="n">
        <f aca="false">SUM($Z$138:$Z$139)</f>
        <v>1938493</v>
      </c>
      <c r="AA140" s="107" t="n">
        <f aca="false">SUM($AA$138:$AA$139)</f>
        <v>44781603</v>
      </c>
    </row>
    <row r="141" customFormat="false" ht="11.25" hidden="false" customHeight="true" outlineLevel="0" collapsed="false">
      <c r="A141" s="98" t="s">
        <v>110</v>
      </c>
      <c r="C141" s="99" t="n">
        <v>8581797</v>
      </c>
      <c r="D141" s="99" t="n">
        <v>8901833</v>
      </c>
      <c r="E141" s="99" t="n">
        <v>6291782</v>
      </c>
      <c r="F141" s="99" t="n">
        <v>-261556</v>
      </c>
      <c r="G141" s="99" t="n">
        <v>-289073</v>
      </c>
      <c r="H141" s="99" t="n">
        <v>1643147</v>
      </c>
      <c r="I141" s="99" t="n">
        <v>1889211</v>
      </c>
      <c r="J141" s="99" t="n">
        <v>3450719</v>
      </c>
      <c r="K141" s="99" t="n">
        <v>2729742</v>
      </c>
      <c r="L141" s="99" t="n">
        <v>3370286</v>
      </c>
      <c r="M141" s="99" t="n">
        <v>3588009</v>
      </c>
      <c r="N141" s="99" t="n">
        <v>1932685</v>
      </c>
      <c r="O141" s="99" t="n">
        <v>2146352</v>
      </c>
      <c r="P141" s="99" t="n">
        <v>-747278</v>
      </c>
      <c r="Q141" s="99" t="n">
        <v>-990137</v>
      </c>
      <c r="R141" s="99" t="n">
        <v>-1073851</v>
      </c>
      <c r="S141" s="99" t="n">
        <v>127368</v>
      </c>
      <c r="T141" s="99" t="n">
        <v>35087</v>
      </c>
      <c r="U141" s="99" t="n">
        <v>65972</v>
      </c>
      <c r="V141" s="99" t="n">
        <v>100460</v>
      </c>
      <c r="W141" s="99" t="n">
        <v>95658</v>
      </c>
      <c r="X141" s="99" t="n">
        <v>142857</v>
      </c>
      <c r="Y141" s="99" t="n">
        <v>189355</v>
      </c>
      <c r="Z141" s="99" t="n">
        <v>1859344</v>
      </c>
      <c r="AA141" s="99" t="n">
        <f aca="false">SUM($C$141:$Z$141)</f>
        <v>43779769</v>
      </c>
    </row>
    <row r="142" customFormat="false" ht="11.25" hidden="false" customHeight="true" outlineLevel="0" collapsed="false">
      <c r="A142" s="98" t="s">
        <v>105</v>
      </c>
      <c r="C142" s="100" t="n">
        <f aca="false">SUM(($C$140-$C$141))</f>
        <v>8420</v>
      </c>
      <c r="D142" s="100" t="n">
        <f aca="false">SUM(($D$140-$D$141))</f>
        <v>12774</v>
      </c>
      <c r="E142" s="100" t="n">
        <f aca="false">SUM(($E$140-$E$141))</f>
        <v>2160</v>
      </c>
      <c r="F142" s="100" t="n">
        <f aca="false">SUM(($F$140-$F$141))</f>
        <v>1062</v>
      </c>
      <c r="G142" s="100" t="n">
        <f aca="false">SUM(($G$140-$G$141))</f>
        <v>20172</v>
      </c>
      <c r="H142" s="100" t="n">
        <f aca="false">SUM(($H$140-$H$141))</f>
        <v>43992</v>
      </c>
      <c r="I142" s="100" t="n">
        <f aca="false">SUM(($I$140-$I$141))</f>
        <v>18971</v>
      </c>
      <c r="J142" s="100" t="n">
        <f aca="false">SUM(($J$140-$J$141))</f>
        <v>71311</v>
      </c>
      <c r="K142" s="100" t="n">
        <f aca="false">SUM(($K$140-$K$141))</f>
        <v>72348</v>
      </c>
      <c r="L142" s="100" t="n">
        <f aca="false">SUM(($L$140-$L$141))</f>
        <v>48217</v>
      </c>
      <c r="M142" s="100" t="n">
        <f aca="false">SUM(($M$140-$M$141))</f>
        <v>36927</v>
      </c>
      <c r="N142" s="100" t="n">
        <f aca="false">SUM(($N$140-$N$141))</f>
        <v>21148</v>
      </c>
      <c r="O142" s="100" t="n">
        <f aca="false">SUM(($O$140-$O$141))</f>
        <v>33786</v>
      </c>
      <c r="P142" s="100" t="n">
        <f aca="false">SUM(($P$140-$P$141))</f>
        <v>29065</v>
      </c>
      <c r="Q142" s="100" t="n">
        <f aca="false">SUM(($Q$140-$Q$141))</f>
        <v>24548</v>
      </c>
      <c r="R142" s="100" t="n">
        <f aca="false">SUM(($R$140-$R$141))</f>
        <v>7165</v>
      </c>
      <c r="S142" s="100" t="n">
        <f aca="false">SUM(($S$140-$S$141))</f>
        <v>50999</v>
      </c>
      <c r="T142" s="100" t="n">
        <f aca="false">SUM(($T$140-$T$141))</f>
        <v>32890</v>
      </c>
      <c r="U142" s="100" t="n">
        <f aca="false">SUM(($U$140-$U$141))</f>
        <v>31843</v>
      </c>
      <c r="V142" s="100" t="n">
        <f aca="false">SUM(($V$140-$V$141))</f>
        <v>94470</v>
      </c>
      <c r="W142" s="100" t="n">
        <f aca="false">SUM(($W$140-$W$141))</f>
        <v>108192</v>
      </c>
      <c r="X142" s="100" t="n">
        <f aca="false">SUM(($X$140-$X$141))</f>
        <v>86263</v>
      </c>
      <c r="Y142" s="100" t="n">
        <f aca="false">SUM(($Y$140-$Y$141))</f>
        <v>65962</v>
      </c>
      <c r="Z142" s="100" t="n">
        <f aca="false">SUM(($Z$140-$Z$141))</f>
        <v>79149</v>
      </c>
      <c r="AA142" s="100" t="n">
        <f aca="false">SUM(($AA$140-$AA$141))</f>
        <v>1001834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1" width="29.99"/>
    <col collapsed="false" customWidth="true" hidden="false" outlineLevel="0" max="2" min="2" style="91" width="3.99"/>
    <col collapsed="false" customWidth="true" hidden="false" outlineLevel="0" max="26" min="3" style="91" width="13.32"/>
    <col collapsed="false" customWidth="true" hidden="false" outlineLevel="0" max="27" min="27" style="91" width="15.99"/>
    <col collapsed="false" customWidth="false" hidden="false" outlineLevel="0" max="257" min="28" style="92" width="11.99"/>
  </cols>
  <sheetData>
    <row r="1" customFormat="false" ht="12" hidden="false" customHeight="true" outlineLevel="0" collapsed="false">
      <c r="A1" s="93" t="s">
        <v>130</v>
      </c>
    </row>
    <row r="2" customFormat="false" ht="12" hidden="false" customHeight="true" outlineLevel="0" collapsed="false">
      <c r="A2" s="93" t="s">
        <v>33</v>
      </c>
    </row>
    <row r="3" customFormat="false" ht="12" hidden="false" customHeight="true" outlineLevel="0" collapsed="false">
      <c r="A3" s="93" t="s">
        <v>96</v>
      </c>
    </row>
    <row r="4" customFormat="false" ht="12" hidden="false" customHeight="true" outlineLevel="0" collapsed="false">
      <c r="A4" s="93" t="s">
        <v>97</v>
      </c>
    </row>
    <row r="6" customFormat="false" ht="12" hidden="false" customHeight="true" outlineLevel="0" collapsed="false">
      <c r="A6" s="94" t="s">
        <v>113</v>
      </c>
    </row>
    <row r="8" customFormat="false" ht="12" hidden="false" customHeight="true" outlineLevel="0" collapsed="false">
      <c r="A8" s="95" t="s">
        <v>63</v>
      </c>
      <c r="C8" s="96" t="s">
        <v>36</v>
      </c>
      <c r="D8" s="96" t="s">
        <v>37</v>
      </c>
      <c r="E8" s="96" t="s">
        <v>38</v>
      </c>
      <c r="F8" s="96" t="s">
        <v>39</v>
      </c>
      <c r="G8" s="96" t="s">
        <v>40</v>
      </c>
      <c r="H8" s="96" t="s">
        <v>41</v>
      </c>
      <c r="I8" s="96" t="s">
        <v>42</v>
      </c>
      <c r="J8" s="96" t="s">
        <v>43</v>
      </c>
      <c r="K8" s="96" t="s">
        <v>44</v>
      </c>
      <c r="L8" s="96" t="s">
        <v>45</v>
      </c>
      <c r="M8" s="96" t="s">
        <v>46</v>
      </c>
      <c r="N8" s="96" t="s">
        <v>47</v>
      </c>
      <c r="O8" s="96" t="s">
        <v>48</v>
      </c>
      <c r="P8" s="96" t="s">
        <v>49</v>
      </c>
      <c r="Q8" s="96" t="s">
        <v>50</v>
      </c>
      <c r="R8" s="96" t="s">
        <v>51</v>
      </c>
      <c r="S8" s="96" t="s">
        <v>52</v>
      </c>
      <c r="T8" s="96" t="s">
        <v>53</v>
      </c>
      <c r="U8" s="96" t="s">
        <v>54</v>
      </c>
      <c r="V8" s="96" t="s">
        <v>55</v>
      </c>
      <c r="W8" s="96" t="s">
        <v>56</v>
      </c>
      <c r="X8" s="96" t="s">
        <v>57</v>
      </c>
      <c r="Y8" s="96" t="s">
        <v>58</v>
      </c>
      <c r="Z8" s="96" t="s">
        <v>59</v>
      </c>
      <c r="AA8" s="96" t="s">
        <v>35</v>
      </c>
    </row>
    <row r="9" customFormat="false" ht="12" hidden="false" customHeight="true" outlineLevel="0" collapsed="false">
      <c r="A9" s="97" t="s">
        <v>98</v>
      </c>
    </row>
    <row r="10" customFormat="false" ht="11.25" hidden="false" customHeight="true" outlineLevel="0" collapsed="false">
      <c r="A10" s="98" t="s">
        <v>4</v>
      </c>
      <c r="C10" s="99" t="n">
        <v>0</v>
      </c>
      <c r="D10" s="99" t="n">
        <v>0</v>
      </c>
      <c r="E10" s="99" t="n">
        <v>0</v>
      </c>
      <c r="F10" s="99" t="n">
        <v>0</v>
      </c>
      <c r="G10" s="99" t="n">
        <v>0</v>
      </c>
      <c r="H10" s="99" t="n">
        <v>0</v>
      </c>
      <c r="I10" s="99" t="n">
        <v>0</v>
      </c>
      <c r="J10" s="99" t="n">
        <v>0</v>
      </c>
      <c r="K10" s="99" t="n">
        <v>0</v>
      </c>
      <c r="L10" s="99" t="n">
        <v>0</v>
      </c>
      <c r="M10" s="99" t="n">
        <v>0</v>
      </c>
      <c r="N10" s="99" t="n">
        <v>0</v>
      </c>
      <c r="O10" s="99" t="n">
        <v>0</v>
      </c>
      <c r="P10" s="99" t="n">
        <v>0</v>
      </c>
      <c r="Q10" s="99" t="n">
        <v>0</v>
      </c>
      <c r="R10" s="99" t="n">
        <v>0</v>
      </c>
      <c r="S10" s="99" t="n">
        <v>0</v>
      </c>
      <c r="T10" s="99" t="n">
        <v>0</v>
      </c>
      <c r="U10" s="99" t="n">
        <v>0</v>
      </c>
      <c r="V10" s="99" t="n">
        <v>0</v>
      </c>
      <c r="W10" s="99" t="n">
        <v>0</v>
      </c>
      <c r="X10" s="99" t="n">
        <v>0</v>
      </c>
      <c r="Y10" s="99" t="n">
        <v>0</v>
      </c>
      <c r="Z10" s="99" t="n">
        <v>0</v>
      </c>
      <c r="AA10" s="99" t="n">
        <v>0</v>
      </c>
    </row>
    <row r="11" customFormat="false" ht="11.25" hidden="false" customHeight="true" outlineLevel="0" collapsed="false">
      <c r="A11" s="98" t="s">
        <v>114</v>
      </c>
      <c r="C11" s="99" t="n">
        <v>-6451.6129</v>
      </c>
      <c r="D11" s="99" t="n">
        <v>-6451.6129</v>
      </c>
      <c r="E11" s="99" t="n">
        <v>0</v>
      </c>
      <c r="F11" s="99" t="n">
        <v>0</v>
      </c>
      <c r="G11" s="99" t="n">
        <v>0</v>
      </c>
      <c r="H11" s="99" t="n">
        <v>0</v>
      </c>
      <c r="I11" s="99" t="n">
        <v>0</v>
      </c>
      <c r="J11" s="99" t="n">
        <v>0</v>
      </c>
      <c r="K11" s="99" t="n">
        <v>0</v>
      </c>
      <c r="L11" s="99" t="n">
        <v>0</v>
      </c>
      <c r="M11" s="99" t="n">
        <v>0</v>
      </c>
      <c r="N11" s="99" t="n">
        <v>0</v>
      </c>
      <c r="O11" s="99" t="n">
        <v>0</v>
      </c>
      <c r="P11" s="99" t="n">
        <v>0</v>
      </c>
      <c r="Q11" s="99" t="n">
        <v>0</v>
      </c>
      <c r="R11" s="99" t="n">
        <v>0</v>
      </c>
      <c r="S11" s="99" t="n">
        <v>0</v>
      </c>
      <c r="T11" s="99" t="n">
        <v>0</v>
      </c>
      <c r="U11" s="99" t="n">
        <v>0</v>
      </c>
      <c r="V11" s="99" t="n">
        <v>0</v>
      </c>
      <c r="W11" s="99" t="n">
        <v>0</v>
      </c>
      <c r="X11" s="99" t="n">
        <v>0</v>
      </c>
      <c r="Y11" s="99" t="n">
        <v>0</v>
      </c>
      <c r="Z11" s="99" t="n">
        <v>0</v>
      </c>
      <c r="AA11" s="99" t="n">
        <v>-12903.2258</v>
      </c>
    </row>
    <row r="12" customFormat="false" ht="11.25" hidden="false" customHeight="true" outlineLevel="0" collapsed="false">
      <c r="A12" s="98" t="s">
        <v>105</v>
      </c>
      <c r="C12" s="100" t="n">
        <v>6451.6129</v>
      </c>
      <c r="D12" s="100" t="n">
        <v>6451.6129</v>
      </c>
      <c r="E12" s="100" t="n">
        <v>0</v>
      </c>
      <c r="F12" s="100" t="n">
        <v>0</v>
      </c>
      <c r="G12" s="100" t="n">
        <v>0</v>
      </c>
      <c r="H12" s="100" t="n">
        <v>0</v>
      </c>
      <c r="I12" s="100" t="n">
        <v>0</v>
      </c>
      <c r="J12" s="100" t="n">
        <v>0</v>
      </c>
      <c r="K12" s="100" t="n">
        <v>0</v>
      </c>
      <c r="L12" s="100" t="n">
        <v>0</v>
      </c>
      <c r="M12" s="100" t="n">
        <v>0</v>
      </c>
      <c r="N12" s="100" t="n">
        <v>0</v>
      </c>
      <c r="O12" s="100" t="n">
        <v>0</v>
      </c>
      <c r="P12" s="100" t="n">
        <v>0</v>
      </c>
      <c r="Q12" s="100" t="n">
        <v>0</v>
      </c>
      <c r="R12" s="100" t="n">
        <v>0</v>
      </c>
      <c r="S12" s="100" t="n">
        <v>0</v>
      </c>
      <c r="T12" s="100" t="n">
        <v>0</v>
      </c>
      <c r="U12" s="100" t="n">
        <v>0</v>
      </c>
      <c r="V12" s="100" t="n">
        <v>0</v>
      </c>
      <c r="W12" s="100" t="n">
        <v>0</v>
      </c>
      <c r="X12" s="100" t="n">
        <v>0</v>
      </c>
      <c r="Y12" s="100" t="n">
        <v>0</v>
      </c>
      <c r="Z12" s="100" t="n">
        <v>0</v>
      </c>
      <c r="AA12" s="100" t="n">
        <v>12903.2258</v>
      </c>
    </row>
    <row r="14" customFormat="false" ht="12" hidden="false" customHeight="true" outlineLevel="0" collapsed="false">
      <c r="A14" s="97" t="s">
        <v>115</v>
      </c>
    </row>
    <row r="15" customFormat="false" ht="11.25" hidden="false" customHeight="true" outlineLevel="0" collapsed="false">
      <c r="A15" s="98" t="s">
        <v>4</v>
      </c>
      <c r="C15" s="101" t="n">
        <v>2.7</v>
      </c>
      <c r="D15" s="101" t="n">
        <v>2.94</v>
      </c>
      <c r="E15" s="101" t="n">
        <v>2.98</v>
      </c>
      <c r="F15" s="101" t="n">
        <v>2.94</v>
      </c>
      <c r="G15" s="101" t="n">
        <v>2.88</v>
      </c>
      <c r="H15" s="101" t="n">
        <v>2.91</v>
      </c>
      <c r="I15" s="101" t="n">
        <v>2.95</v>
      </c>
      <c r="J15" s="101" t="n">
        <v>2.99</v>
      </c>
      <c r="K15" s="101" t="n">
        <v>3.02</v>
      </c>
      <c r="L15" s="101" t="n">
        <v>3.03</v>
      </c>
      <c r="M15" s="101" t="n">
        <v>3.05</v>
      </c>
      <c r="N15" s="101" t="n">
        <v>3.23</v>
      </c>
      <c r="O15" s="101" t="n">
        <v>3.41</v>
      </c>
      <c r="P15" s="101" t="n">
        <v>3.51</v>
      </c>
      <c r="Q15" s="101" t="n">
        <v>3.44</v>
      </c>
      <c r="R15" s="101" t="n">
        <v>3.32</v>
      </c>
      <c r="S15" s="101" t="n">
        <v>3.2</v>
      </c>
      <c r="T15" s="101" t="n">
        <v>3.19</v>
      </c>
      <c r="U15" s="101" t="n">
        <v>3.22</v>
      </c>
      <c r="V15" s="101" t="n">
        <v>3.25</v>
      </c>
      <c r="W15" s="101" t="n">
        <v>3.28</v>
      </c>
      <c r="X15" s="101" t="n">
        <v>3.28</v>
      </c>
      <c r="Y15" s="101" t="n">
        <v>3.32</v>
      </c>
      <c r="Z15" s="101" t="n">
        <v>3.46</v>
      </c>
      <c r="AA15" s="101"/>
    </row>
    <row r="16" customFormat="false" ht="11.25" hidden="false" customHeight="true" outlineLevel="0" collapsed="false">
      <c r="A16" s="98" t="s">
        <v>114</v>
      </c>
      <c r="C16" s="101" t="n">
        <v>2.81</v>
      </c>
      <c r="D16" s="101" t="n">
        <v>2.99</v>
      </c>
      <c r="E16" s="101" t="n">
        <v>3.04</v>
      </c>
      <c r="F16" s="101" t="n">
        <v>3.01</v>
      </c>
      <c r="G16" s="101" t="n">
        <v>2.95</v>
      </c>
      <c r="H16" s="101" t="n">
        <v>2.98</v>
      </c>
      <c r="I16" s="101" t="n">
        <v>3.02</v>
      </c>
      <c r="J16" s="101" t="n">
        <v>3.06</v>
      </c>
      <c r="K16" s="101" t="n">
        <v>3.09</v>
      </c>
      <c r="L16" s="101" t="n">
        <v>3.1</v>
      </c>
      <c r="M16" s="101" t="n">
        <v>3.12</v>
      </c>
      <c r="N16" s="101" t="n">
        <v>3.3</v>
      </c>
      <c r="O16" s="101" t="n">
        <v>3.48</v>
      </c>
      <c r="P16" s="101" t="n">
        <v>3.58</v>
      </c>
      <c r="Q16" s="101" t="n">
        <v>3.51</v>
      </c>
      <c r="R16" s="101" t="n">
        <v>3.4</v>
      </c>
      <c r="S16" s="101" t="n">
        <v>3.28</v>
      </c>
      <c r="T16" s="101" t="n">
        <v>3.27</v>
      </c>
      <c r="U16" s="101" t="n">
        <v>3.3</v>
      </c>
      <c r="V16" s="101" t="n">
        <v>3.33</v>
      </c>
      <c r="W16" s="101" t="n">
        <v>3.36</v>
      </c>
      <c r="X16" s="101" t="n">
        <v>3.36</v>
      </c>
      <c r="Y16" s="101" t="n">
        <v>3.4</v>
      </c>
      <c r="Z16" s="101" t="n">
        <v>3.54</v>
      </c>
      <c r="AA16" s="101"/>
    </row>
    <row r="17" customFormat="false" ht="11.25" hidden="false" customHeight="true" outlineLevel="0" collapsed="false">
      <c r="A17" s="98" t="s">
        <v>105</v>
      </c>
      <c r="C17" s="102" t="n">
        <v>-0.11</v>
      </c>
      <c r="D17" s="102" t="n">
        <v>-0.0500000000000003</v>
      </c>
      <c r="E17" s="102" t="n">
        <v>-0.0600000000000001</v>
      </c>
      <c r="F17" s="102" t="n">
        <v>-0.0699999999999998</v>
      </c>
      <c r="G17" s="102" t="n">
        <v>-0.0700000000000003</v>
      </c>
      <c r="H17" s="102" t="n">
        <v>-0.0699999999999998</v>
      </c>
      <c r="I17" s="102" t="n">
        <v>-0.0699999999999998</v>
      </c>
      <c r="J17" s="102" t="n">
        <v>-0.0699999999999998</v>
      </c>
      <c r="K17" s="102" t="n">
        <v>-0.0699999999999998</v>
      </c>
      <c r="L17" s="102" t="n">
        <v>-0.0700000000000003</v>
      </c>
      <c r="M17" s="102" t="n">
        <v>-0.0700000000000003</v>
      </c>
      <c r="N17" s="102" t="n">
        <v>-0.0699999999999998</v>
      </c>
      <c r="O17" s="102" t="n">
        <v>-0.0699999999999998</v>
      </c>
      <c r="P17" s="102" t="n">
        <v>-0.0700000000000003</v>
      </c>
      <c r="Q17" s="102" t="n">
        <v>-0.0699999999999998</v>
      </c>
      <c r="R17" s="102" t="n">
        <v>-0.0800000000000001</v>
      </c>
      <c r="S17" s="102" t="n">
        <v>-0.0799999999999996</v>
      </c>
      <c r="T17" s="102" t="n">
        <v>-0.0800000000000001</v>
      </c>
      <c r="U17" s="102" t="n">
        <v>-0.0799999999999996</v>
      </c>
      <c r="V17" s="102" t="n">
        <v>-0.0800000000000001</v>
      </c>
      <c r="W17" s="102" t="n">
        <v>-0.0800000000000001</v>
      </c>
      <c r="X17" s="102" t="n">
        <v>-0.0800000000000001</v>
      </c>
      <c r="Y17" s="102" t="n">
        <v>-0.0800000000000001</v>
      </c>
      <c r="Z17" s="102" t="n">
        <v>-0.0800000000000001</v>
      </c>
      <c r="AA17" s="101"/>
    </row>
    <row r="19" customFormat="false" ht="12" hidden="false" customHeight="true" outlineLevel="0" collapsed="false">
      <c r="A19" s="97" t="s">
        <v>116</v>
      </c>
    </row>
    <row r="20" customFormat="false" ht="11.25" hidden="false" customHeight="true" outlineLevel="0" collapsed="false">
      <c r="A20" s="98" t="s">
        <v>117</v>
      </c>
      <c r="C20" s="99" t="n">
        <v>-46633</v>
      </c>
      <c r="D20" s="99" t="n">
        <v>33164</v>
      </c>
      <c r="E20" s="103" t="n">
        <v>14928</v>
      </c>
      <c r="F20" s="99" t="n">
        <v>10429</v>
      </c>
      <c r="G20" s="99" t="n">
        <v>0</v>
      </c>
      <c r="H20" s="99" t="n">
        <v>0</v>
      </c>
      <c r="I20" s="99" t="n">
        <v>0</v>
      </c>
      <c r="J20" s="99" t="n">
        <v>0</v>
      </c>
      <c r="K20" s="99" t="n">
        <v>0</v>
      </c>
      <c r="L20" s="99" t="n">
        <v>0</v>
      </c>
      <c r="M20" s="99" t="n">
        <v>0</v>
      </c>
      <c r="N20" s="99" t="n">
        <v>0</v>
      </c>
      <c r="O20" s="99" t="n">
        <v>0</v>
      </c>
      <c r="P20" s="99" t="n">
        <v>0</v>
      </c>
      <c r="Q20" s="99" t="n">
        <v>0</v>
      </c>
      <c r="R20" s="99" t="n">
        <v>0</v>
      </c>
      <c r="S20" s="99" t="n">
        <v>0</v>
      </c>
      <c r="T20" s="99" t="n">
        <v>0</v>
      </c>
      <c r="U20" s="99" t="n">
        <v>0</v>
      </c>
      <c r="V20" s="99" t="n">
        <v>0</v>
      </c>
      <c r="W20" s="99" t="n">
        <v>0</v>
      </c>
      <c r="X20" s="99" t="n">
        <v>0</v>
      </c>
      <c r="Y20" s="99" t="n">
        <v>0</v>
      </c>
      <c r="Z20" s="99" t="n">
        <v>0</v>
      </c>
      <c r="AA20" s="99" t="n">
        <v>11888</v>
      </c>
    </row>
    <row r="21" customFormat="false" ht="11.25" hidden="false" customHeight="true" outlineLevel="0" collapsed="false">
      <c r="A21" s="98" t="s">
        <v>110</v>
      </c>
      <c r="C21" s="99" t="n">
        <v>-70599</v>
      </c>
      <c r="D21" s="99" t="n">
        <v>13211</v>
      </c>
      <c r="E21" s="99" t="n">
        <v>14922</v>
      </c>
      <c r="F21" s="99" t="n">
        <v>10425</v>
      </c>
      <c r="G21" s="99" t="n">
        <v>0</v>
      </c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99" t="n">
        <v>0</v>
      </c>
      <c r="P21" s="99" t="n">
        <v>0</v>
      </c>
      <c r="Q21" s="99" t="n">
        <v>0</v>
      </c>
      <c r="R21" s="99" t="n">
        <v>0</v>
      </c>
      <c r="S21" s="99" t="n">
        <v>0</v>
      </c>
      <c r="T21" s="99" t="n">
        <v>0</v>
      </c>
      <c r="U21" s="99" t="n">
        <v>0</v>
      </c>
      <c r="V21" s="99" t="n">
        <v>0</v>
      </c>
      <c r="W21" s="99" t="n">
        <v>0</v>
      </c>
      <c r="X21" s="99" t="n">
        <v>0</v>
      </c>
      <c r="Y21" s="99" t="n">
        <v>0</v>
      </c>
      <c r="Z21" s="99" t="n">
        <v>0</v>
      </c>
      <c r="AA21" s="99" t="n">
        <v>-32041</v>
      </c>
    </row>
    <row r="22" customFormat="false" ht="11.25" hidden="false" customHeight="true" outlineLevel="0" collapsed="false">
      <c r="A22" s="98" t="s">
        <v>105</v>
      </c>
      <c r="C22" s="100" t="n">
        <v>23966</v>
      </c>
      <c r="D22" s="100" t="n">
        <v>19953</v>
      </c>
      <c r="E22" s="100" t="n">
        <v>6</v>
      </c>
      <c r="F22" s="100" t="n">
        <v>4</v>
      </c>
      <c r="G22" s="100" t="n">
        <v>0</v>
      </c>
      <c r="H22" s="100" t="n">
        <v>0</v>
      </c>
      <c r="I22" s="100" t="n">
        <v>0</v>
      </c>
      <c r="J22" s="100" t="n">
        <v>0</v>
      </c>
      <c r="K22" s="100" t="n">
        <v>0</v>
      </c>
      <c r="L22" s="100" t="n">
        <v>0</v>
      </c>
      <c r="M22" s="100" t="n">
        <v>0</v>
      </c>
      <c r="N22" s="100" t="n">
        <v>0</v>
      </c>
      <c r="O22" s="100" t="n">
        <v>0</v>
      </c>
      <c r="P22" s="100" t="n">
        <v>0</v>
      </c>
      <c r="Q22" s="100" t="n">
        <v>0</v>
      </c>
      <c r="R22" s="100" t="n">
        <v>0</v>
      </c>
      <c r="S22" s="100" t="n">
        <v>0</v>
      </c>
      <c r="T22" s="100" t="n">
        <v>0</v>
      </c>
      <c r="U22" s="100" t="n">
        <v>0</v>
      </c>
      <c r="V22" s="100" t="n">
        <v>0</v>
      </c>
      <c r="W22" s="100" t="n">
        <v>0</v>
      </c>
      <c r="X22" s="100" t="n">
        <v>0</v>
      </c>
      <c r="Y22" s="100" t="n">
        <v>0</v>
      </c>
      <c r="Z22" s="100" t="n">
        <v>0</v>
      </c>
      <c r="AA22" s="100" t="n">
        <v>43929</v>
      </c>
    </row>
    <row r="24" customFormat="false" ht="12" hidden="false" customHeight="true" outlineLevel="0" collapsed="false">
      <c r="A24" s="94" t="s">
        <v>118</v>
      </c>
    </row>
    <row r="26" customFormat="false" ht="12" hidden="false" customHeight="true" outlineLevel="0" collapsed="false">
      <c r="A26" s="95" t="s">
        <v>119</v>
      </c>
      <c r="C26" s="96" t="s">
        <v>36</v>
      </c>
      <c r="D26" s="96" t="s">
        <v>37</v>
      </c>
      <c r="E26" s="96" t="s">
        <v>38</v>
      </c>
      <c r="F26" s="96" t="s">
        <v>39</v>
      </c>
      <c r="G26" s="96" t="s">
        <v>40</v>
      </c>
      <c r="H26" s="96" t="s">
        <v>41</v>
      </c>
      <c r="I26" s="96" t="s">
        <v>42</v>
      </c>
      <c r="J26" s="96" t="s">
        <v>43</v>
      </c>
      <c r="K26" s="96" t="s">
        <v>44</v>
      </c>
      <c r="L26" s="96" t="s">
        <v>45</v>
      </c>
      <c r="M26" s="96" t="s">
        <v>46</v>
      </c>
      <c r="N26" s="96" t="s">
        <v>47</v>
      </c>
      <c r="O26" s="96" t="s">
        <v>48</v>
      </c>
      <c r="P26" s="96" t="s">
        <v>49</v>
      </c>
      <c r="Q26" s="96" t="s">
        <v>50</v>
      </c>
      <c r="R26" s="96" t="s">
        <v>51</v>
      </c>
      <c r="S26" s="96" t="s">
        <v>52</v>
      </c>
      <c r="T26" s="96" t="s">
        <v>53</v>
      </c>
      <c r="U26" s="96" t="s">
        <v>54</v>
      </c>
      <c r="V26" s="96" t="s">
        <v>55</v>
      </c>
      <c r="W26" s="96" t="s">
        <v>56</v>
      </c>
      <c r="X26" s="96" t="s">
        <v>57</v>
      </c>
      <c r="Y26" s="96" t="s">
        <v>58</v>
      </c>
      <c r="Z26" s="96" t="s">
        <v>59</v>
      </c>
      <c r="AA26" s="96" t="s">
        <v>35</v>
      </c>
    </row>
    <row r="27" customFormat="false" ht="11.25" hidden="false" customHeight="true" outlineLevel="0" collapsed="false">
      <c r="A27" s="98" t="s">
        <v>120</v>
      </c>
      <c r="C27" s="99" t="n">
        <v>0</v>
      </c>
      <c r="D27" s="99" t="n">
        <v>0</v>
      </c>
      <c r="E27" s="99" t="n">
        <v>0</v>
      </c>
      <c r="F27" s="99" t="n">
        <v>0</v>
      </c>
      <c r="G27" s="99" t="n">
        <v>0</v>
      </c>
      <c r="H27" s="99" t="n">
        <v>0</v>
      </c>
      <c r="I27" s="99" t="n">
        <v>0</v>
      </c>
      <c r="J27" s="99" t="n">
        <v>0</v>
      </c>
      <c r="K27" s="99" t="n">
        <v>0</v>
      </c>
      <c r="L27" s="99" t="n">
        <v>0</v>
      </c>
      <c r="M27" s="99" t="n">
        <v>0</v>
      </c>
      <c r="N27" s="99" t="n">
        <v>0</v>
      </c>
      <c r="O27" s="99" t="n">
        <v>0</v>
      </c>
      <c r="P27" s="99" t="n">
        <v>0</v>
      </c>
      <c r="Q27" s="99" t="n">
        <v>0</v>
      </c>
      <c r="R27" s="99" t="n">
        <v>0</v>
      </c>
      <c r="S27" s="99" t="n">
        <v>0</v>
      </c>
      <c r="T27" s="99" t="n">
        <v>0</v>
      </c>
      <c r="U27" s="99" t="n">
        <v>0</v>
      </c>
      <c r="V27" s="99" t="n">
        <v>0</v>
      </c>
      <c r="W27" s="99" t="n">
        <v>0</v>
      </c>
      <c r="X27" s="99" t="n">
        <v>0</v>
      </c>
      <c r="Y27" s="99" t="n">
        <v>0</v>
      </c>
      <c r="Z27" s="99" t="n">
        <v>0</v>
      </c>
      <c r="AA27" s="99" t="n">
        <v>0</v>
      </c>
    </row>
    <row r="28" customFormat="false" ht="11.25" hidden="false" customHeight="true" outlineLevel="0" collapsed="false">
      <c r="A28" s="98" t="s">
        <v>121</v>
      </c>
      <c r="C28" s="99" t="n">
        <v>0</v>
      </c>
      <c r="D28" s="99" t="n">
        <v>0</v>
      </c>
      <c r="E28" s="99" t="n">
        <v>0</v>
      </c>
      <c r="F28" s="99" t="n">
        <v>0</v>
      </c>
      <c r="G28" s="99" t="n">
        <v>0</v>
      </c>
      <c r="H28" s="99" t="n">
        <v>0</v>
      </c>
      <c r="I28" s="99" t="n">
        <v>0</v>
      </c>
      <c r="J28" s="99" t="n">
        <v>0</v>
      </c>
      <c r="K28" s="99" t="n">
        <v>0</v>
      </c>
      <c r="L28" s="99" t="n">
        <v>0</v>
      </c>
      <c r="M28" s="99" t="n">
        <v>0</v>
      </c>
      <c r="N28" s="99" t="n">
        <v>0</v>
      </c>
      <c r="O28" s="99" t="n">
        <v>0</v>
      </c>
      <c r="P28" s="99" t="n">
        <v>0</v>
      </c>
      <c r="Q28" s="99" t="n">
        <v>0</v>
      </c>
      <c r="R28" s="99" t="n">
        <v>0</v>
      </c>
      <c r="S28" s="99" t="n">
        <v>0</v>
      </c>
      <c r="T28" s="99" t="n">
        <v>0</v>
      </c>
      <c r="U28" s="99" t="n">
        <v>0</v>
      </c>
      <c r="V28" s="99" t="n">
        <v>0</v>
      </c>
      <c r="W28" s="99" t="n">
        <v>0</v>
      </c>
      <c r="X28" s="99" t="n">
        <v>0</v>
      </c>
      <c r="Y28" s="99" t="n">
        <v>0</v>
      </c>
      <c r="Z28" s="99" t="n">
        <v>0</v>
      </c>
      <c r="AA28" s="99" t="n">
        <v>0</v>
      </c>
    </row>
    <row r="29" customFormat="false" ht="11.25" hidden="false" customHeight="true" outlineLevel="0" collapsed="false">
      <c r="A29" s="98" t="s">
        <v>122</v>
      </c>
      <c r="C29" s="100" t="n">
        <v>0</v>
      </c>
      <c r="D29" s="100" t="n">
        <v>0</v>
      </c>
      <c r="E29" s="100" t="n">
        <v>0</v>
      </c>
      <c r="F29" s="100" t="n">
        <v>0</v>
      </c>
      <c r="G29" s="100" t="n">
        <v>0</v>
      </c>
      <c r="H29" s="100" t="n">
        <v>0</v>
      </c>
      <c r="I29" s="100" t="n">
        <v>0</v>
      </c>
      <c r="J29" s="100" t="n">
        <v>0</v>
      </c>
      <c r="K29" s="100" t="n">
        <v>0</v>
      </c>
      <c r="L29" s="100" t="n">
        <v>0</v>
      </c>
      <c r="M29" s="100" t="n">
        <v>0</v>
      </c>
      <c r="N29" s="100" t="n">
        <v>0</v>
      </c>
      <c r="O29" s="100" t="n">
        <v>0</v>
      </c>
      <c r="P29" s="100" t="n">
        <v>0</v>
      </c>
      <c r="Q29" s="100" t="n">
        <v>0</v>
      </c>
      <c r="R29" s="100" t="n">
        <v>0</v>
      </c>
      <c r="S29" s="100" t="n">
        <v>0</v>
      </c>
      <c r="T29" s="100" t="n">
        <v>0</v>
      </c>
      <c r="U29" s="100" t="n">
        <v>0</v>
      </c>
      <c r="V29" s="100" t="n">
        <v>0</v>
      </c>
      <c r="W29" s="100" t="n">
        <v>0</v>
      </c>
      <c r="X29" s="100" t="n">
        <v>0</v>
      </c>
      <c r="Y29" s="100" t="n">
        <v>0</v>
      </c>
      <c r="Z29" s="100" t="n">
        <v>0</v>
      </c>
      <c r="AA29" s="100" t="n">
        <v>0</v>
      </c>
    </row>
    <row r="31" customFormat="false" ht="12" hidden="false" customHeight="true" outlineLevel="0" collapsed="false">
      <c r="A31" s="95" t="s">
        <v>123</v>
      </c>
      <c r="C31" s="96" t="s">
        <v>36</v>
      </c>
      <c r="D31" s="96" t="s">
        <v>37</v>
      </c>
      <c r="E31" s="96" t="s">
        <v>38</v>
      </c>
      <c r="F31" s="96" t="s">
        <v>39</v>
      </c>
      <c r="G31" s="96" t="s">
        <v>40</v>
      </c>
      <c r="H31" s="96" t="s">
        <v>41</v>
      </c>
      <c r="I31" s="96" t="s">
        <v>42</v>
      </c>
      <c r="J31" s="96" t="s">
        <v>43</v>
      </c>
      <c r="K31" s="96" t="s">
        <v>44</v>
      </c>
      <c r="L31" s="96" t="s">
        <v>45</v>
      </c>
      <c r="M31" s="96" t="s">
        <v>46</v>
      </c>
      <c r="N31" s="96" t="s">
        <v>47</v>
      </c>
      <c r="O31" s="96" t="s">
        <v>48</v>
      </c>
      <c r="P31" s="96" t="s">
        <v>49</v>
      </c>
      <c r="Q31" s="96" t="s">
        <v>50</v>
      </c>
      <c r="R31" s="96" t="s">
        <v>51</v>
      </c>
      <c r="S31" s="96" t="s">
        <v>52</v>
      </c>
      <c r="T31" s="96" t="s">
        <v>53</v>
      </c>
      <c r="U31" s="96" t="s">
        <v>54</v>
      </c>
      <c r="V31" s="96" t="s">
        <v>55</v>
      </c>
      <c r="W31" s="96" t="s">
        <v>56</v>
      </c>
      <c r="X31" s="96" t="s">
        <v>57</v>
      </c>
      <c r="Y31" s="96" t="s">
        <v>58</v>
      </c>
      <c r="Z31" s="96" t="s">
        <v>59</v>
      </c>
      <c r="AA31" s="96" t="s">
        <v>35</v>
      </c>
    </row>
    <row r="32" customFormat="false" ht="11.25" hidden="false" customHeight="true" outlineLevel="0" collapsed="false">
      <c r="A32" s="98" t="s">
        <v>123</v>
      </c>
      <c r="C32" s="99" t="n">
        <v>0</v>
      </c>
      <c r="D32" s="99" t="n">
        <v>0</v>
      </c>
      <c r="E32" s="99" t="n">
        <v>0</v>
      </c>
      <c r="F32" s="99" t="n">
        <v>0</v>
      </c>
      <c r="G32" s="99" t="n">
        <v>0</v>
      </c>
      <c r="H32" s="99" t="n">
        <v>0</v>
      </c>
      <c r="I32" s="99" t="n">
        <v>0</v>
      </c>
      <c r="J32" s="99" t="n">
        <v>0</v>
      </c>
      <c r="K32" s="99" t="n">
        <v>0</v>
      </c>
      <c r="L32" s="99" t="n">
        <v>0</v>
      </c>
      <c r="M32" s="99" t="n">
        <v>0</v>
      </c>
      <c r="N32" s="99" t="n">
        <v>0</v>
      </c>
      <c r="O32" s="99" t="n">
        <v>0</v>
      </c>
      <c r="P32" s="99" t="n">
        <v>0</v>
      </c>
      <c r="Q32" s="99" t="n">
        <v>0</v>
      </c>
      <c r="R32" s="99" t="n">
        <v>0</v>
      </c>
      <c r="S32" s="99" t="n">
        <v>0</v>
      </c>
      <c r="T32" s="99" t="n">
        <v>0</v>
      </c>
      <c r="U32" s="99" t="n">
        <v>0</v>
      </c>
      <c r="V32" s="99" t="n">
        <v>0</v>
      </c>
      <c r="W32" s="99" t="n">
        <v>0</v>
      </c>
      <c r="X32" s="99" t="n">
        <v>0</v>
      </c>
      <c r="Y32" s="99" t="n">
        <v>0</v>
      </c>
      <c r="Z32" s="99" t="n">
        <v>0</v>
      </c>
      <c r="AA32" s="99" t="n">
        <v>0</v>
      </c>
    </row>
    <row r="34" customFormat="false" ht="11.25" hidden="false" customHeight="true" outlineLevel="0" collapsed="false">
      <c r="A34" s="104" t="s">
        <v>122</v>
      </c>
      <c r="B34" s="105"/>
      <c r="C34" s="106" t="n">
        <v>0</v>
      </c>
      <c r="D34" s="106" t="n">
        <v>0</v>
      </c>
      <c r="E34" s="106" t="n">
        <v>0</v>
      </c>
      <c r="F34" s="106" t="n">
        <v>0</v>
      </c>
      <c r="G34" s="106" t="n">
        <v>0</v>
      </c>
      <c r="H34" s="106" t="n">
        <v>0</v>
      </c>
      <c r="I34" s="106" t="n">
        <v>0</v>
      </c>
      <c r="J34" s="106" t="n">
        <v>0</v>
      </c>
      <c r="K34" s="106" t="n">
        <v>0</v>
      </c>
      <c r="L34" s="106" t="n">
        <v>0</v>
      </c>
      <c r="M34" s="106" t="n">
        <v>0</v>
      </c>
      <c r="N34" s="106" t="n">
        <v>0</v>
      </c>
      <c r="O34" s="106" t="n">
        <v>0</v>
      </c>
      <c r="P34" s="106" t="n">
        <v>0</v>
      </c>
      <c r="Q34" s="106" t="n">
        <v>0</v>
      </c>
      <c r="R34" s="106" t="n">
        <v>0</v>
      </c>
      <c r="S34" s="106" t="n">
        <v>0</v>
      </c>
      <c r="T34" s="106" t="n">
        <v>0</v>
      </c>
      <c r="U34" s="106" t="n">
        <v>0</v>
      </c>
      <c r="V34" s="106" t="n">
        <v>0</v>
      </c>
      <c r="W34" s="106" t="n">
        <v>0</v>
      </c>
      <c r="X34" s="106" t="n">
        <v>0</v>
      </c>
      <c r="Y34" s="106" t="n">
        <v>0</v>
      </c>
      <c r="Z34" s="106" t="n">
        <v>0</v>
      </c>
      <c r="AA34" s="107" t="n">
        <v>0</v>
      </c>
    </row>
    <row r="36" customFormat="false" ht="12" hidden="false" customHeight="true" outlineLevel="0" collapsed="false">
      <c r="A36" s="97" t="s">
        <v>114</v>
      </c>
    </row>
    <row r="37" customFormat="false" ht="11.25" hidden="false" customHeight="true" outlineLevel="0" collapsed="false">
      <c r="A37" s="98" t="s">
        <v>120</v>
      </c>
      <c r="C37" s="99" t="n">
        <v>0</v>
      </c>
      <c r="D37" s="99" t="n">
        <v>0</v>
      </c>
      <c r="E37" s="99" t="n">
        <v>0</v>
      </c>
      <c r="F37" s="99" t="n">
        <v>0</v>
      </c>
      <c r="G37" s="99" t="n">
        <v>0</v>
      </c>
      <c r="H37" s="99" t="n">
        <v>0</v>
      </c>
      <c r="I37" s="99" t="n">
        <v>0</v>
      </c>
      <c r="J37" s="99" t="n">
        <v>0</v>
      </c>
      <c r="K37" s="99" t="n">
        <v>0</v>
      </c>
      <c r="L37" s="99" t="n">
        <v>0</v>
      </c>
      <c r="M37" s="99" t="n">
        <v>0</v>
      </c>
      <c r="N37" s="99" t="n">
        <v>0</v>
      </c>
      <c r="O37" s="99" t="n">
        <v>0</v>
      </c>
      <c r="P37" s="99" t="n">
        <v>0</v>
      </c>
      <c r="Q37" s="99" t="n">
        <v>0</v>
      </c>
      <c r="R37" s="99" t="n">
        <v>0</v>
      </c>
      <c r="S37" s="99" t="n">
        <v>0</v>
      </c>
      <c r="T37" s="99" t="n">
        <v>0</v>
      </c>
      <c r="U37" s="99" t="n">
        <v>0</v>
      </c>
      <c r="V37" s="99" t="n">
        <v>0</v>
      </c>
      <c r="W37" s="99" t="n">
        <v>0</v>
      </c>
      <c r="X37" s="99" t="n">
        <v>0</v>
      </c>
      <c r="Y37" s="99" t="n">
        <v>0</v>
      </c>
      <c r="Z37" s="99" t="n">
        <v>0</v>
      </c>
      <c r="AA37" s="99" t="n">
        <v>0</v>
      </c>
    </row>
    <row r="38" customFormat="false" ht="11.25" hidden="false" customHeight="true" outlineLevel="0" collapsed="false">
      <c r="A38" s="98" t="s">
        <v>121</v>
      </c>
      <c r="C38" s="99" t="n">
        <v>0</v>
      </c>
      <c r="D38" s="99" t="n">
        <v>0</v>
      </c>
      <c r="E38" s="99" t="n">
        <v>0</v>
      </c>
      <c r="F38" s="99" t="n">
        <v>0</v>
      </c>
      <c r="G38" s="99" t="n">
        <v>0</v>
      </c>
      <c r="H38" s="99" t="n">
        <v>0</v>
      </c>
      <c r="I38" s="99" t="n">
        <v>0</v>
      </c>
      <c r="J38" s="99" t="n">
        <v>0</v>
      </c>
      <c r="K38" s="99" t="n">
        <v>0</v>
      </c>
      <c r="L38" s="99" t="n">
        <v>0</v>
      </c>
      <c r="M38" s="99" t="n">
        <v>0</v>
      </c>
      <c r="N38" s="99" t="n">
        <v>0</v>
      </c>
      <c r="O38" s="99" t="n">
        <v>0</v>
      </c>
      <c r="P38" s="99" t="n">
        <v>0</v>
      </c>
      <c r="Q38" s="99" t="n">
        <v>0</v>
      </c>
      <c r="R38" s="99" t="n">
        <v>0</v>
      </c>
      <c r="S38" s="99" t="n">
        <v>0</v>
      </c>
      <c r="T38" s="99" t="n">
        <v>0</v>
      </c>
      <c r="U38" s="99" t="n">
        <v>0</v>
      </c>
      <c r="V38" s="99" t="n">
        <v>0</v>
      </c>
      <c r="W38" s="99" t="n">
        <v>0</v>
      </c>
      <c r="X38" s="99" t="n">
        <v>0</v>
      </c>
      <c r="Y38" s="99" t="n">
        <v>0</v>
      </c>
      <c r="Z38" s="99" t="n">
        <v>0</v>
      </c>
      <c r="AA38" s="99" t="n">
        <v>0</v>
      </c>
    </row>
    <row r="39" customFormat="false" ht="11.25" hidden="false" customHeight="true" outlineLevel="0" collapsed="false">
      <c r="A39" s="98" t="s">
        <v>123</v>
      </c>
      <c r="C39" s="99" t="n">
        <v>0</v>
      </c>
      <c r="D39" s="99" t="n">
        <v>0</v>
      </c>
      <c r="E39" s="99" t="n">
        <v>0</v>
      </c>
      <c r="F39" s="99" t="n">
        <v>0</v>
      </c>
      <c r="G39" s="99" t="n">
        <v>0</v>
      </c>
      <c r="H39" s="99" t="n">
        <v>0</v>
      </c>
      <c r="I39" s="99" t="n">
        <v>0</v>
      </c>
      <c r="J39" s="99" t="n">
        <v>0</v>
      </c>
      <c r="K39" s="99" t="n">
        <v>0</v>
      </c>
      <c r="L39" s="99" t="n">
        <v>0</v>
      </c>
      <c r="M39" s="99" t="n">
        <v>0</v>
      </c>
      <c r="N39" s="99" t="n">
        <v>0</v>
      </c>
      <c r="O39" s="99" t="n">
        <v>0</v>
      </c>
      <c r="P39" s="99" t="n">
        <v>0</v>
      </c>
      <c r="Q39" s="99" t="n">
        <v>0</v>
      </c>
      <c r="R39" s="99" t="n">
        <v>0</v>
      </c>
      <c r="S39" s="99" t="n">
        <v>0</v>
      </c>
      <c r="T39" s="99" t="n">
        <v>0</v>
      </c>
      <c r="U39" s="99" t="n">
        <v>0</v>
      </c>
      <c r="V39" s="99" t="n">
        <v>0</v>
      </c>
      <c r="W39" s="99" t="n">
        <v>0</v>
      </c>
      <c r="X39" s="99" t="n">
        <v>0</v>
      </c>
      <c r="Y39" s="99" t="n">
        <v>0</v>
      </c>
      <c r="Z39" s="99" t="n">
        <v>0</v>
      </c>
      <c r="AA39" s="99" t="n">
        <v>0</v>
      </c>
    </row>
    <row r="40" customFormat="false" ht="11.25" hidden="false" customHeight="true" outlineLevel="0" collapsed="false">
      <c r="A40" s="98" t="s">
        <v>122</v>
      </c>
      <c r="C40" s="100" t="n">
        <v>0</v>
      </c>
      <c r="D40" s="100" t="n">
        <v>0</v>
      </c>
      <c r="E40" s="100" t="n">
        <v>0</v>
      </c>
      <c r="F40" s="100" t="n">
        <v>0</v>
      </c>
      <c r="G40" s="100" t="n">
        <v>0</v>
      </c>
      <c r="H40" s="100" t="n">
        <v>0</v>
      </c>
      <c r="I40" s="100" t="n">
        <v>0</v>
      </c>
      <c r="J40" s="100" t="n">
        <v>0</v>
      </c>
      <c r="K40" s="100" t="n">
        <v>0</v>
      </c>
      <c r="L40" s="100" t="n">
        <v>0</v>
      </c>
      <c r="M40" s="100" t="n">
        <v>0</v>
      </c>
      <c r="N40" s="100" t="n">
        <v>0</v>
      </c>
      <c r="O40" s="100" t="n">
        <v>0</v>
      </c>
      <c r="P40" s="100" t="n">
        <v>0</v>
      </c>
      <c r="Q40" s="100" t="n">
        <v>0</v>
      </c>
      <c r="R40" s="100" t="n">
        <v>0</v>
      </c>
      <c r="S40" s="100" t="n">
        <v>0</v>
      </c>
      <c r="T40" s="100" t="n">
        <v>0</v>
      </c>
      <c r="U40" s="100" t="n">
        <v>0</v>
      </c>
      <c r="V40" s="100" t="n">
        <v>0</v>
      </c>
      <c r="W40" s="100" t="n">
        <v>0</v>
      </c>
      <c r="X40" s="100" t="n">
        <v>0</v>
      </c>
      <c r="Y40" s="100" t="n">
        <v>0</v>
      </c>
      <c r="Z40" s="100" t="n">
        <v>0</v>
      </c>
      <c r="AA40" s="100" t="n">
        <v>0</v>
      </c>
    </row>
    <row r="42" customFormat="false" ht="12" hidden="false" customHeight="true" outlineLevel="0" collapsed="false">
      <c r="A42" s="97" t="s">
        <v>105</v>
      </c>
    </row>
    <row r="43" customFormat="false" ht="11.25" hidden="false" customHeight="true" outlineLevel="0" collapsed="false">
      <c r="A43" s="98" t="s">
        <v>120</v>
      </c>
      <c r="C43" s="99" t="n">
        <v>0</v>
      </c>
      <c r="D43" s="99" t="n">
        <v>0</v>
      </c>
      <c r="E43" s="99" t="n">
        <v>0</v>
      </c>
      <c r="F43" s="99" t="n">
        <v>0</v>
      </c>
      <c r="G43" s="99" t="n">
        <v>0</v>
      </c>
      <c r="H43" s="99" t="n">
        <v>0</v>
      </c>
      <c r="I43" s="99" t="n">
        <v>0</v>
      </c>
      <c r="J43" s="99" t="n">
        <v>0</v>
      </c>
      <c r="K43" s="99" t="n">
        <v>0</v>
      </c>
      <c r="L43" s="99" t="n">
        <v>0</v>
      </c>
      <c r="M43" s="99" t="n">
        <v>0</v>
      </c>
      <c r="N43" s="99" t="n">
        <v>0</v>
      </c>
      <c r="O43" s="99" t="n">
        <v>0</v>
      </c>
      <c r="P43" s="99" t="n">
        <v>0</v>
      </c>
      <c r="Q43" s="99" t="n">
        <v>0</v>
      </c>
      <c r="R43" s="99" t="n">
        <v>0</v>
      </c>
      <c r="S43" s="99" t="n">
        <v>0</v>
      </c>
      <c r="T43" s="99" t="n">
        <v>0</v>
      </c>
      <c r="U43" s="99" t="n">
        <v>0</v>
      </c>
      <c r="V43" s="99" t="n">
        <v>0</v>
      </c>
      <c r="W43" s="99" t="n">
        <v>0</v>
      </c>
      <c r="X43" s="99" t="n">
        <v>0</v>
      </c>
      <c r="Y43" s="99" t="n">
        <v>0</v>
      </c>
      <c r="Z43" s="99" t="n">
        <v>0</v>
      </c>
      <c r="AA43" s="99" t="n">
        <v>0</v>
      </c>
    </row>
    <row r="44" customFormat="false" ht="11.25" hidden="false" customHeight="true" outlineLevel="0" collapsed="false">
      <c r="A44" s="98" t="s">
        <v>121</v>
      </c>
      <c r="C44" s="99" t="n">
        <v>0</v>
      </c>
      <c r="D44" s="99" t="n">
        <v>0</v>
      </c>
      <c r="E44" s="99" t="n">
        <v>0</v>
      </c>
      <c r="F44" s="99" t="n">
        <v>0</v>
      </c>
      <c r="G44" s="99" t="n">
        <v>0</v>
      </c>
      <c r="H44" s="99" t="n">
        <v>0</v>
      </c>
      <c r="I44" s="99" t="n">
        <v>0</v>
      </c>
      <c r="J44" s="99" t="n">
        <v>0</v>
      </c>
      <c r="K44" s="99" t="n">
        <v>0</v>
      </c>
      <c r="L44" s="99" t="n">
        <v>0</v>
      </c>
      <c r="M44" s="99" t="n">
        <v>0</v>
      </c>
      <c r="N44" s="99" t="n">
        <v>0</v>
      </c>
      <c r="O44" s="99" t="n">
        <v>0</v>
      </c>
      <c r="P44" s="99" t="n">
        <v>0</v>
      </c>
      <c r="Q44" s="99" t="n">
        <v>0</v>
      </c>
      <c r="R44" s="99" t="n">
        <v>0</v>
      </c>
      <c r="S44" s="99" t="n">
        <v>0</v>
      </c>
      <c r="T44" s="99" t="n">
        <v>0</v>
      </c>
      <c r="U44" s="99" t="n">
        <v>0</v>
      </c>
      <c r="V44" s="99" t="n">
        <v>0</v>
      </c>
      <c r="W44" s="99" t="n">
        <v>0</v>
      </c>
      <c r="X44" s="99" t="n">
        <v>0</v>
      </c>
      <c r="Y44" s="99" t="n">
        <v>0</v>
      </c>
      <c r="Z44" s="99" t="n">
        <v>0</v>
      </c>
      <c r="AA44" s="99" t="n">
        <v>0</v>
      </c>
    </row>
    <row r="45" customFormat="false" ht="11.25" hidden="false" customHeight="true" outlineLevel="0" collapsed="false">
      <c r="A45" s="98" t="s">
        <v>123</v>
      </c>
      <c r="C45" s="99" t="n">
        <v>0</v>
      </c>
      <c r="D45" s="99" t="n">
        <v>0</v>
      </c>
      <c r="E45" s="99" t="n">
        <v>0</v>
      </c>
      <c r="F45" s="99" t="n">
        <v>0</v>
      </c>
      <c r="G45" s="99" t="n">
        <v>0</v>
      </c>
      <c r="H45" s="99" t="n">
        <v>0</v>
      </c>
      <c r="I45" s="99" t="n">
        <v>0</v>
      </c>
      <c r="J45" s="99" t="n">
        <v>0</v>
      </c>
      <c r="K45" s="99" t="n">
        <v>0</v>
      </c>
      <c r="L45" s="99" t="n">
        <v>0</v>
      </c>
      <c r="M45" s="99" t="n">
        <v>0</v>
      </c>
      <c r="N45" s="99" t="n">
        <v>0</v>
      </c>
      <c r="O45" s="99" t="n">
        <v>0</v>
      </c>
      <c r="P45" s="99" t="n">
        <v>0</v>
      </c>
      <c r="Q45" s="99" t="n">
        <v>0</v>
      </c>
      <c r="R45" s="99" t="n">
        <v>0</v>
      </c>
      <c r="S45" s="99" t="n">
        <v>0</v>
      </c>
      <c r="T45" s="99" t="n">
        <v>0</v>
      </c>
      <c r="U45" s="99" t="n">
        <v>0</v>
      </c>
      <c r="V45" s="99" t="n">
        <v>0</v>
      </c>
      <c r="W45" s="99" t="n">
        <v>0</v>
      </c>
      <c r="X45" s="99" t="n">
        <v>0</v>
      </c>
      <c r="Y45" s="99" t="n">
        <v>0</v>
      </c>
      <c r="Z45" s="99" t="n">
        <v>0</v>
      </c>
      <c r="AA45" s="99" t="n">
        <v>0</v>
      </c>
    </row>
    <row r="46" customFormat="false" ht="11.25" hidden="false" customHeight="true" outlineLevel="0" collapsed="false">
      <c r="A46" s="98" t="s">
        <v>122</v>
      </c>
      <c r="C46" s="100" t="n">
        <v>0</v>
      </c>
      <c r="D46" s="100" t="n">
        <v>0</v>
      </c>
      <c r="E46" s="100" t="n">
        <v>0</v>
      </c>
      <c r="F46" s="100" t="n">
        <v>0</v>
      </c>
      <c r="G46" s="100" t="n">
        <v>0</v>
      </c>
      <c r="H46" s="100" t="n">
        <v>0</v>
      </c>
      <c r="I46" s="100" t="n">
        <v>0</v>
      </c>
      <c r="J46" s="100" t="n">
        <v>0</v>
      </c>
      <c r="K46" s="100" t="n">
        <v>0</v>
      </c>
      <c r="L46" s="100" t="n">
        <v>0</v>
      </c>
      <c r="M46" s="100" t="n">
        <v>0</v>
      </c>
      <c r="N46" s="100" t="n">
        <v>0</v>
      </c>
      <c r="O46" s="100" t="n">
        <v>0</v>
      </c>
      <c r="P46" s="100" t="n">
        <v>0</v>
      </c>
      <c r="Q46" s="100" t="n">
        <v>0</v>
      </c>
      <c r="R46" s="100" t="n">
        <v>0</v>
      </c>
      <c r="S46" s="100" t="n">
        <v>0</v>
      </c>
      <c r="T46" s="100" t="n">
        <v>0</v>
      </c>
      <c r="U46" s="100" t="n">
        <v>0</v>
      </c>
      <c r="V46" s="100" t="n">
        <v>0</v>
      </c>
      <c r="W46" s="100" t="n">
        <v>0</v>
      </c>
      <c r="X46" s="100" t="n">
        <v>0</v>
      </c>
      <c r="Y46" s="100" t="n">
        <v>0</v>
      </c>
      <c r="Z46" s="100" t="n">
        <v>0</v>
      </c>
      <c r="AA46" s="100" t="n">
        <v>0</v>
      </c>
    </row>
    <row r="48" customFormat="false" ht="12" hidden="false" customHeight="true" outlineLevel="0" collapsed="false">
      <c r="A48" s="97" t="s">
        <v>115</v>
      </c>
    </row>
    <row r="49" customFormat="false" ht="11.25" hidden="false" customHeight="true" outlineLevel="0" collapsed="false">
      <c r="A49" s="98" t="s">
        <v>4</v>
      </c>
      <c r="C49" s="101" t="n">
        <v>3.57</v>
      </c>
      <c r="D49" s="101" t="n">
        <v>3.83</v>
      </c>
      <c r="E49" s="101" t="n">
        <v>3.86</v>
      </c>
      <c r="F49" s="101" t="n">
        <v>3.76</v>
      </c>
      <c r="G49" s="101" t="n">
        <v>3.61</v>
      </c>
      <c r="H49" s="101" t="n">
        <v>3.67</v>
      </c>
      <c r="I49" s="101" t="n">
        <v>3.73</v>
      </c>
      <c r="J49" s="101" t="n">
        <v>3.79</v>
      </c>
      <c r="K49" s="101" t="n">
        <v>3.84</v>
      </c>
      <c r="L49" s="101" t="n">
        <v>3.84</v>
      </c>
      <c r="M49" s="101" t="n">
        <v>3.87</v>
      </c>
      <c r="N49" s="101" t="n">
        <v>4.23</v>
      </c>
      <c r="O49" s="101" t="n">
        <v>4.51</v>
      </c>
      <c r="P49" s="101" t="n">
        <v>4.66</v>
      </c>
      <c r="Q49" s="101" t="n">
        <v>4.55</v>
      </c>
      <c r="R49" s="101" t="n">
        <v>4.37</v>
      </c>
      <c r="S49" s="101" t="n">
        <v>4.17</v>
      </c>
      <c r="T49" s="101" t="n">
        <v>4.17</v>
      </c>
      <c r="U49" s="101" t="n">
        <v>4.21</v>
      </c>
      <c r="V49" s="101" t="n">
        <v>4.26</v>
      </c>
      <c r="W49" s="101" t="n">
        <v>4.3</v>
      </c>
      <c r="X49" s="101" t="n">
        <v>4.3</v>
      </c>
      <c r="Y49" s="101" t="n">
        <v>4.36</v>
      </c>
      <c r="Z49" s="101" t="n">
        <v>4.58</v>
      </c>
      <c r="AA49" s="101"/>
    </row>
    <row r="50" customFormat="false" ht="11.25" hidden="false" customHeight="true" outlineLevel="0" collapsed="false">
      <c r="A50" s="98" t="s">
        <v>114</v>
      </c>
      <c r="C50" s="101" t="n">
        <v>3.72</v>
      </c>
      <c r="D50" s="101" t="n">
        <v>3.86</v>
      </c>
      <c r="E50" s="101" t="n">
        <v>3.89</v>
      </c>
      <c r="F50" s="101" t="n">
        <v>3.77</v>
      </c>
      <c r="G50" s="101" t="n">
        <v>3.68</v>
      </c>
      <c r="H50" s="101" t="n">
        <v>3.73</v>
      </c>
      <c r="I50" s="101" t="n">
        <v>3.79</v>
      </c>
      <c r="J50" s="101" t="n">
        <v>3.85</v>
      </c>
      <c r="K50" s="101" t="n">
        <v>3.9</v>
      </c>
      <c r="L50" s="101" t="n">
        <v>3.9</v>
      </c>
      <c r="M50" s="101" t="n">
        <v>3.94</v>
      </c>
      <c r="N50" s="101" t="n">
        <v>4.31</v>
      </c>
      <c r="O50" s="101" t="n">
        <v>4.58</v>
      </c>
      <c r="P50" s="101" t="n">
        <v>4.74</v>
      </c>
      <c r="Q50" s="101" t="n">
        <v>4.63</v>
      </c>
      <c r="R50" s="101" t="n">
        <v>4.45</v>
      </c>
      <c r="S50" s="101" t="n">
        <v>4.27</v>
      </c>
      <c r="T50" s="101" t="n">
        <v>4.26</v>
      </c>
      <c r="U50" s="101" t="n">
        <v>4.31</v>
      </c>
      <c r="V50" s="101" t="n">
        <v>4.35</v>
      </c>
      <c r="W50" s="101" t="n">
        <v>4.4</v>
      </c>
      <c r="X50" s="101" t="n">
        <v>4.4</v>
      </c>
      <c r="Y50" s="101" t="n">
        <v>4.45</v>
      </c>
      <c r="Z50" s="101" t="n">
        <v>4.7</v>
      </c>
      <c r="AA50" s="101"/>
    </row>
    <row r="51" customFormat="false" ht="11.25" hidden="false" customHeight="true" outlineLevel="0" collapsed="false">
      <c r="A51" s="98" t="s">
        <v>105</v>
      </c>
      <c r="C51" s="102" t="n">
        <v>-0.15</v>
      </c>
      <c r="D51" s="102" t="n">
        <v>-0.0299999999999998</v>
      </c>
      <c r="E51" s="102" t="n">
        <v>-0.0300000000000003</v>
      </c>
      <c r="F51" s="102" t="n">
        <v>-0.0100000000000002</v>
      </c>
      <c r="G51" s="102" t="n">
        <v>-0.0700000000000003</v>
      </c>
      <c r="H51" s="102" t="n">
        <v>-0.0600000000000001</v>
      </c>
      <c r="I51" s="102" t="n">
        <v>-0.0600000000000001</v>
      </c>
      <c r="J51" s="102" t="n">
        <v>-0.0600000000000001</v>
      </c>
      <c r="K51" s="102" t="n">
        <v>-0.0600000000000001</v>
      </c>
      <c r="L51" s="102" t="n">
        <v>-0.0600000000000001</v>
      </c>
      <c r="M51" s="102" t="n">
        <v>-0.0699999999999998</v>
      </c>
      <c r="N51" s="102" t="n">
        <v>-0.0799999999999992</v>
      </c>
      <c r="O51" s="102" t="n">
        <v>-0.0700000000000003</v>
      </c>
      <c r="P51" s="102" t="n">
        <v>-0.0800000000000001</v>
      </c>
      <c r="Q51" s="102" t="n">
        <v>-0.0800000000000001</v>
      </c>
      <c r="R51" s="102" t="n">
        <v>-0.0800000000000001</v>
      </c>
      <c r="S51" s="102" t="n">
        <v>-0.0999999999999996</v>
      </c>
      <c r="T51" s="102" t="n">
        <v>-0.0899999999999999</v>
      </c>
      <c r="U51" s="102" t="n">
        <v>-0.0999999999999996</v>
      </c>
      <c r="V51" s="102" t="n">
        <v>-0.0899999999999999</v>
      </c>
      <c r="W51" s="102" t="n">
        <v>-0.100000000000001</v>
      </c>
      <c r="X51" s="102" t="n">
        <v>-0.100000000000001</v>
      </c>
      <c r="Y51" s="102" t="n">
        <v>-0.0899999999999999</v>
      </c>
      <c r="Z51" s="102" t="n">
        <v>-0.12</v>
      </c>
      <c r="AA51" s="101"/>
    </row>
    <row r="53" customFormat="false" ht="12" hidden="false" customHeight="true" outlineLevel="0" collapsed="false">
      <c r="A53" s="97" t="s">
        <v>124</v>
      </c>
    </row>
    <row r="54" customFormat="false" ht="11.25" hidden="false" customHeight="true" outlineLevel="0" collapsed="false">
      <c r="A54" s="98" t="s">
        <v>125</v>
      </c>
      <c r="C54" s="101" t="n">
        <v>5.2062</v>
      </c>
      <c r="D54" s="101" t="n">
        <v>5.2586</v>
      </c>
      <c r="E54" s="101" t="n">
        <v>5.2586</v>
      </c>
      <c r="F54" s="101" t="n">
        <v>5.2586</v>
      </c>
      <c r="G54" s="101" t="n">
        <v>4.4022</v>
      </c>
      <c r="H54" s="101" t="n">
        <v>4.4022</v>
      </c>
      <c r="I54" s="101" t="n">
        <v>4.4022</v>
      </c>
      <c r="J54" s="101" t="n">
        <v>4.4022</v>
      </c>
      <c r="K54" s="101" t="n">
        <v>4.4022</v>
      </c>
      <c r="L54" s="101" t="n">
        <v>4.4022</v>
      </c>
      <c r="M54" s="101" t="n">
        <v>4.4022</v>
      </c>
      <c r="N54" s="101" t="n">
        <v>0</v>
      </c>
      <c r="O54" s="101" t="n">
        <v>0</v>
      </c>
      <c r="P54" s="101" t="n">
        <v>0</v>
      </c>
      <c r="Q54" s="101" t="n">
        <v>0</v>
      </c>
      <c r="R54" s="101" t="n">
        <v>0</v>
      </c>
      <c r="S54" s="101" t="n">
        <v>0</v>
      </c>
      <c r="T54" s="101" t="n">
        <v>0</v>
      </c>
      <c r="U54" s="101" t="n">
        <v>0</v>
      </c>
      <c r="V54" s="101" t="n">
        <v>0</v>
      </c>
      <c r="W54" s="101" t="n">
        <v>0</v>
      </c>
      <c r="X54" s="101" t="n">
        <v>0</v>
      </c>
      <c r="Y54" s="101" t="n">
        <v>0</v>
      </c>
      <c r="Z54" s="101" t="n">
        <v>0</v>
      </c>
      <c r="AA54" s="101"/>
    </row>
    <row r="55" customFormat="false" ht="11.25" hidden="false" customHeight="true" outlineLevel="0" collapsed="false">
      <c r="A55" s="98" t="s">
        <v>126</v>
      </c>
      <c r="C55" s="101" t="n">
        <v>5.2036</v>
      </c>
      <c r="D55" s="101" t="n">
        <v>5.2534</v>
      </c>
      <c r="E55" s="101" t="n">
        <v>5.2534</v>
      </c>
      <c r="F55" s="101" t="n">
        <v>5.2534</v>
      </c>
      <c r="G55" s="101" t="n">
        <v>4.3406</v>
      </c>
      <c r="H55" s="101" t="n">
        <v>4.3406</v>
      </c>
      <c r="I55" s="101" t="n">
        <v>4.3406</v>
      </c>
      <c r="J55" s="101" t="n">
        <v>4.3406</v>
      </c>
      <c r="K55" s="101" t="n">
        <v>4.3406</v>
      </c>
      <c r="L55" s="101" t="n">
        <v>4.3406</v>
      </c>
      <c r="M55" s="101" t="n">
        <v>4.3406</v>
      </c>
      <c r="N55" s="101" t="n">
        <v>0</v>
      </c>
      <c r="O55" s="101" t="n">
        <v>0</v>
      </c>
      <c r="P55" s="101" t="n">
        <v>0</v>
      </c>
      <c r="Q55" s="101" t="n">
        <v>0</v>
      </c>
      <c r="R55" s="101" t="n">
        <v>0</v>
      </c>
      <c r="S55" s="101" t="n">
        <v>0</v>
      </c>
      <c r="T55" s="101" t="n">
        <v>0</v>
      </c>
      <c r="U55" s="101" t="n">
        <v>0</v>
      </c>
      <c r="V55" s="101" t="n">
        <v>0</v>
      </c>
      <c r="W55" s="101" t="n">
        <v>0</v>
      </c>
      <c r="X55" s="101" t="n">
        <v>0</v>
      </c>
      <c r="Y55" s="101" t="n">
        <v>0</v>
      </c>
      <c r="Z55" s="101" t="n">
        <v>0</v>
      </c>
      <c r="AA55" s="101"/>
    </row>
    <row r="57" customFormat="false" ht="12" hidden="false" customHeight="true" outlineLevel="0" collapsed="false">
      <c r="A57" s="97" t="s">
        <v>116</v>
      </c>
    </row>
    <row r="58" customFormat="false" ht="11.25" hidden="false" customHeight="true" outlineLevel="0" collapsed="false">
      <c r="A58" s="98" t="s">
        <v>117</v>
      </c>
      <c r="C58" s="99" t="n">
        <v>-10792</v>
      </c>
      <c r="D58" s="99" t="n">
        <v>-19019</v>
      </c>
      <c r="E58" s="99" t="n">
        <v>-17140</v>
      </c>
      <c r="F58" s="99" t="n">
        <v>-18940</v>
      </c>
      <c r="G58" s="99" t="n">
        <v>-51802</v>
      </c>
      <c r="H58" s="99" t="n">
        <v>-53409</v>
      </c>
      <c r="I58" s="99" t="n">
        <v>-51568</v>
      </c>
      <c r="J58" s="99" t="n">
        <v>-53168</v>
      </c>
      <c r="K58" s="99" t="n">
        <v>-53044</v>
      </c>
      <c r="L58" s="99" t="n">
        <v>-51213</v>
      </c>
      <c r="M58" s="99" t="n">
        <v>-52794</v>
      </c>
      <c r="N58" s="99" t="n">
        <v>0</v>
      </c>
      <c r="O58" s="99" t="n">
        <v>0</v>
      </c>
      <c r="P58" s="99" t="n">
        <v>0</v>
      </c>
      <c r="Q58" s="99" t="n">
        <v>0</v>
      </c>
      <c r="R58" s="99" t="n">
        <v>0</v>
      </c>
      <c r="S58" s="99" t="n">
        <v>0</v>
      </c>
      <c r="T58" s="99" t="n">
        <v>0</v>
      </c>
      <c r="U58" s="99" t="n">
        <v>0</v>
      </c>
      <c r="V58" s="99" t="n">
        <v>0</v>
      </c>
      <c r="W58" s="99" t="n">
        <v>0</v>
      </c>
      <c r="X58" s="99" t="n">
        <v>0</v>
      </c>
      <c r="Y58" s="99" t="n">
        <v>0</v>
      </c>
      <c r="Z58" s="99" t="n">
        <v>0</v>
      </c>
      <c r="AA58" s="99" t="n">
        <v>-432889</v>
      </c>
    </row>
    <row r="59" customFormat="false" ht="11.25" hidden="false" customHeight="true" outlineLevel="0" collapsed="false">
      <c r="A59" s="98" t="s">
        <v>127</v>
      </c>
      <c r="C59" s="99" t="n">
        <v>0</v>
      </c>
      <c r="D59" s="99" t="n">
        <v>0</v>
      </c>
      <c r="E59" s="99" t="n">
        <v>0</v>
      </c>
      <c r="F59" s="99" t="n">
        <v>0</v>
      </c>
      <c r="G59" s="99" t="n">
        <v>0</v>
      </c>
      <c r="H59" s="99" t="n">
        <v>0</v>
      </c>
      <c r="I59" s="99" t="n">
        <v>0</v>
      </c>
      <c r="J59" s="99" t="n">
        <v>0</v>
      </c>
      <c r="K59" s="99" t="n">
        <v>0</v>
      </c>
      <c r="L59" s="99" t="n">
        <v>0</v>
      </c>
      <c r="M59" s="99" t="n">
        <v>0</v>
      </c>
      <c r="N59" s="99" t="n">
        <v>0</v>
      </c>
      <c r="O59" s="99" t="n">
        <v>0</v>
      </c>
      <c r="P59" s="99" t="n">
        <v>0</v>
      </c>
      <c r="Q59" s="99" t="n">
        <v>0</v>
      </c>
      <c r="R59" s="99" t="n">
        <v>0</v>
      </c>
      <c r="S59" s="99" t="n">
        <v>0</v>
      </c>
      <c r="T59" s="99" t="n">
        <v>0</v>
      </c>
      <c r="U59" s="99" t="n">
        <v>0</v>
      </c>
      <c r="V59" s="99" t="n">
        <v>0</v>
      </c>
      <c r="W59" s="99" t="n">
        <v>0</v>
      </c>
      <c r="X59" s="99" t="n">
        <v>0</v>
      </c>
      <c r="Y59" s="99" t="n">
        <v>0</v>
      </c>
      <c r="Z59" s="99" t="n">
        <v>0</v>
      </c>
      <c r="AA59" s="99" t="n">
        <v>0</v>
      </c>
    </row>
    <row r="60" customFormat="false" ht="11.25" hidden="false" customHeight="true" outlineLevel="0" collapsed="false">
      <c r="A60" s="104" t="s">
        <v>109</v>
      </c>
      <c r="B60" s="105"/>
      <c r="C60" s="106" t="n">
        <v>-10792</v>
      </c>
      <c r="D60" s="106" t="n">
        <v>-19019</v>
      </c>
      <c r="E60" s="106" t="n">
        <v>-17140</v>
      </c>
      <c r="F60" s="106" t="n">
        <v>-18940</v>
      </c>
      <c r="G60" s="106" t="n">
        <v>-51802</v>
      </c>
      <c r="H60" s="106" t="n">
        <v>-53409</v>
      </c>
      <c r="I60" s="106" t="n">
        <v>-51568</v>
      </c>
      <c r="J60" s="106" t="n">
        <v>-53168</v>
      </c>
      <c r="K60" s="106" t="n">
        <v>-53044</v>
      </c>
      <c r="L60" s="106" t="n">
        <v>-51213</v>
      </c>
      <c r="M60" s="106" t="n">
        <v>-52794</v>
      </c>
      <c r="N60" s="106" t="n">
        <v>0</v>
      </c>
      <c r="O60" s="106" t="n">
        <v>0</v>
      </c>
      <c r="P60" s="106" t="n">
        <v>0</v>
      </c>
      <c r="Q60" s="106" t="n">
        <v>0</v>
      </c>
      <c r="R60" s="106" t="n">
        <v>0</v>
      </c>
      <c r="S60" s="106" t="n">
        <v>0</v>
      </c>
      <c r="T60" s="106" t="n">
        <v>0</v>
      </c>
      <c r="U60" s="106" t="n">
        <v>0</v>
      </c>
      <c r="V60" s="106" t="n">
        <v>0</v>
      </c>
      <c r="W60" s="106" t="n">
        <v>0</v>
      </c>
      <c r="X60" s="106" t="n">
        <v>0</v>
      </c>
      <c r="Y60" s="106" t="n">
        <v>0</v>
      </c>
      <c r="Z60" s="106" t="n">
        <v>0</v>
      </c>
      <c r="AA60" s="107" t="n">
        <v>-432889</v>
      </c>
    </row>
    <row r="61" customFormat="false" ht="11.25" hidden="false" customHeight="true" outlineLevel="0" collapsed="false">
      <c r="A61" s="98" t="s">
        <v>110</v>
      </c>
      <c r="C61" s="99" t="n">
        <v>-10870</v>
      </c>
      <c r="D61" s="99" t="n">
        <v>-19165</v>
      </c>
      <c r="E61" s="99" t="n">
        <v>-17269</v>
      </c>
      <c r="F61" s="99" t="n">
        <v>-19080</v>
      </c>
      <c r="G61" s="99" t="n">
        <v>-52212</v>
      </c>
      <c r="H61" s="99" t="n">
        <v>-53832</v>
      </c>
      <c r="I61" s="99" t="n">
        <v>-51976</v>
      </c>
      <c r="J61" s="99" t="n">
        <v>-53580</v>
      </c>
      <c r="K61" s="99" t="n">
        <v>-53455</v>
      </c>
      <c r="L61" s="99" t="n">
        <v>-51618</v>
      </c>
      <c r="M61" s="99" t="n">
        <v>-53212</v>
      </c>
      <c r="N61" s="99" t="n">
        <v>0</v>
      </c>
      <c r="O61" s="99" t="n">
        <v>0</v>
      </c>
      <c r="P61" s="99" t="n">
        <v>0</v>
      </c>
      <c r="Q61" s="99" t="n">
        <v>0</v>
      </c>
      <c r="R61" s="99" t="n">
        <v>0</v>
      </c>
      <c r="S61" s="99" t="n">
        <v>0</v>
      </c>
      <c r="T61" s="99" t="n">
        <v>0</v>
      </c>
      <c r="U61" s="99" t="n">
        <v>0</v>
      </c>
      <c r="V61" s="99" t="n">
        <v>0</v>
      </c>
      <c r="W61" s="99" t="n">
        <v>0</v>
      </c>
      <c r="X61" s="99" t="n">
        <v>0</v>
      </c>
      <c r="Y61" s="99" t="n">
        <v>0</v>
      </c>
      <c r="Z61" s="99" t="n">
        <v>0</v>
      </c>
      <c r="AA61" s="99" t="n">
        <v>-436269</v>
      </c>
    </row>
    <row r="62" customFormat="false" ht="11.25" hidden="false" customHeight="true" outlineLevel="0" collapsed="false">
      <c r="A62" s="98" t="s">
        <v>105</v>
      </c>
      <c r="C62" s="100" t="n">
        <v>78</v>
      </c>
      <c r="D62" s="100" t="n">
        <v>146</v>
      </c>
      <c r="E62" s="100" t="n">
        <v>129</v>
      </c>
      <c r="F62" s="100" t="n">
        <v>140</v>
      </c>
      <c r="G62" s="100" t="n">
        <v>410</v>
      </c>
      <c r="H62" s="100" t="n">
        <v>423</v>
      </c>
      <c r="I62" s="100" t="n">
        <v>408</v>
      </c>
      <c r="J62" s="100" t="n">
        <v>412</v>
      </c>
      <c r="K62" s="100" t="n">
        <v>411</v>
      </c>
      <c r="L62" s="100" t="n">
        <v>405</v>
      </c>
      <c r="M62" s="100" t="n">
        <v>418</v>
      </c>
      <c r="N62" s="100" t="n">
        <v>0</v>
      </c>
      <c r="O62" s="100" t="n">
        <v>0</v>
      </c>
      <c r="P62" s="100" t="n">
        <v>0</v>
      </c>
      <c r="Q62" s="100" t="n">
        <v>0</v>
      </c>
      <c r="R62" s="100" t="n">
        <v>0</v>
      </c>
      <c r="S62" s="100" t="n">
        <v>0</v>
      </c>
      <c r="T62" s="100" t="n">
        <v>0</v>
      </c>
      <c r="U62" s="100" t="n">
        <v>0</v>
      </c>
      <c r="V62" s="100" t="n">
        <v>0</v>
      </c>
      <c r="W62" s="100" t="n">
        <v>0</v>
      </c>
      <c r="X62" s="100" t="n">
        <v>0</v>
      </c>
      <c r="Y62" s="100" t="n">
        <v>0</v>
      </c>
      <c r="Z62" s="100" t="n">
        <v>0</v>
      </c>
      <c r="AA62" s="100" t="n">
        <v>3380</v>
      </c>
    </row>
    <row r="64" customFormat="false" ht="12" hidden="false" customHeight="true" outlineLevel="0" collapsed="false">
      <c r="A64" s="94" t="s">
        <v>128</v>
      </c>
    </row>
    <row r="66" customFormat="false" ht="12" hidden="false" customHeight="true" outlineLevel="0" collapsed="false">
      <c r="A66" s="95" t="s">
        <v>119</v>
      </c>
      <c r="C66" s="96" t="s">
        <v>36</v>
      </c>
      <c r="D66" s="96" t="s">
        <v>37</v>
      </c>
      <c r="E66" s="96" t="s">
        <v>38</v>
      </c>
      <c r="F66" s="96" t="s">
        <v>39</v>
      </c>
      <c r="G66" s="96" t="s">
        <v>40</v>
      </c>
      <c r="H66" s="96" t="s">
        <v>41</v>
      </c>
      <c r="I66" s="96" t="s">
        <v>42</v>
      </c>
      <c r="J66" s="96" t="s">
        <v>43</v>
      </c>
      <c r="K66" s="96" t="s">
        <v>44</v>
      </c>
      <c r="L66" s="96" t="s">
        <v>45</v>
      </c>
      <c r="M66" s="96" t="s">
        <v>46</v>
      </c>
      <c r="N66" s="96" t="s">
        <v>47</v>
      </c>
      <c r="O66" s="96" t="s">
        <v>48</v>
      </c>
      <c r="P66" s="96" t="s">
        <v>49</v>
      </c>
      <c r="Q66" s="96" t="s">
        <v>50</v>
      </c>
      <c r="R66" s="96" t="s">
        <v>51</v>
      </c>
      <c r="S66" s="96" t="s">
        <v>52</v>
      </c>
      <c r="T66" s="96" t="s">
        <v>53</v>
      </c>
      <c r="U66" s="96" t="s">
        <v>54</v>
      </c>
      <c r="V66" s="96" t="s">
        <v>55</v>
      </c>
      <c r="W66" s="96" t="s">
        <v>56</v>
      </c>
      <c r="X66" s="96" t="s">
        <v>57</v>
      </c>
      <c r="Y66" s="96" t="s">
        <v>58</v>
      </c>
      <c r="Z66" s="96" t="s">
        <v>59</v>
      </c>
      <c r="AA66" s="96" t="s">
        <v>35</v>
      </c>
    </row>
    <row r="67" customFormat="false" ht="11.25" hidden="false" customHeight="true" outlineLevel="0" collapsed="false">
      <c r="A67" s="98" t="s">
        <v>120</v>
      </c>
      <c r="C67" s="99" t="n">
        <v>0</v>
      </c>
      <c r="D67" s="99" t="n">
        <v>0</v>
      </c>
      <c r="E67" s="99" t="n">
        <v>0</v>
      </c>
      <c r="F67" s="99" t="n">
        <v>0</v>
      </c>
      <c r="G67" s="99" t="n">
        <v>0</v>
      </c>
      <c r="H67" s="99" t="n">
        <v>0</v>
      </c>
      <c r="I67" s="99" t="n">
        <v>0</v>
      </c>
      <c r="J67" s="99" t="n">
        <v>0</v>
      </c>
      <c r="K67" s="99" t="n">
        <v>0</v>
      </c>
      <c r="L67" s="99" t="n">
        <v>0</v>
      </c>
      <c r="M67" s="99" t="n">
        <v>0</v>
      </c>
      <c r="N67" s="99" t="n">
        <v>0</v>
      </c>
      <c r="O67" s="99" t="n">
        <v>0</v>
      </c>
      <c r="P67" s="99" t="n">
        <v>0</v>
      </c>
      <c r="Q67" s="99" t="n">
        <v>0</v>
      </c>
      <c r="R67" s="99" t="n">
        <v>0</v>
      </c>
      <c r="S67" s="99" t="n">
        <v>0</v>
      </c>
      <c r="T67" s="99" t="n">
        <v>0</v>
      </c>
      <c r="U67" s="99" t="n">
        <v>0</v>
      </c>
      <c r="V67" s="99" t="n">
        <v>0</v>
      </c>
      <c r="W67" s="99" t="n">
        <v>0</v>
      </c>
      <c r="X67" s="99" t="n">
        <v>0</v>
      </c>
      <c r="Y67" s="99" t="n">
        <v>0</v>
      </c>
      <c r="Z67" s="99" t="n">
        <v>0</v>
      </c>
      <c r="AA67" s="99" t="n">
        <v>0</v>
      </c>
    </row>
    <row r="68" customFormat="false" ht="11.25" hidden="false" customHeight="true" outlineLevel="0" collapsed="false">
      <c r="A68" s="98" t="s">
        <v>121</v>
      </c>
      <c r="C68" s="99" t="n">
        <v>0</v>
      </c>
      <c r="D68" s="99" t="n">
        <v>0</v>
      </c>
      <c r="E68" s="99" t="n">
        <v>0</v>
      </c>
      <c r="F68" s="99" t="n">
        <v>0</v>
      </c>
      <c r="G68" s="99" t="n">
        <v>0</v>
      </c>
      <c r="H68" s="99" t="n">
        <v>0</v>
      </c>
      <c r="I68" s="99" t="n">
        <v>0</v>
      </c>
      <c r="J68" s="99" t="n">
        <v>0</v>
      </c>
      <c r="K68" s="99" t="n">
        <v>0</v>
      </c>
      <c r="L68" s="99" t="n">
        <v>0</v>
      </c>
      <c r="M68" s="99" t="n">
        <v>0</v>
      </c>
      <c r="N68" s="99" t="n">
        <v>0</v>
      </c>
      <c r="O68" s="99" t="n">
        <v>0</v>
      </c>
      <c r="P68" s="99" t="n">
        <v>0</v>
      </c>
      <c r="Q68" s="99" t="n">
        <v>0</v>
      </c>
      <c r="R68" s="99" t="n">
        <v>0</v>
      </c>
      <c r="S68" s="99" t="n">
        <v>0</v>
      </c>
      <c r="T68" s="99" t="n">
        <v>0</v>
      </c>
      <c r="U68" s="99" t="n">
        <v>0</v>
      </c>
      <c r="V68" s="99" t="n">
        <v>0</v>
      </c>
      <c r="W68" s="99" t="n">
        <v>0</v>
      </c>
      <c r="X68" s="99" t="n">
        <v>0</v>
      </c>
      <c r="Y68" s="99" t="n">
        <v>0</v>
      </c>
      <c r="Z68" s="99" t="n">
        <v>0</v>
      </c>
      <c r="AA68" s="99" t="n">
        <v>0</v>
      </c>
    </row>
    <row r="69" customFormat="false" ht="11.25" hidden="false" customHeight="true" outlineLevel="0" collapsed="false">
      <c r="A69" s="98" t="s">
        <v>122</v>
      </c>
      <c r="C69" s="100" t="n">
        <v>0</v>
      </c>
      <c r="D69" s="100" t="n">
        <v>0</v>
      </c>
      <c r="E69" s="100" t="n">
        <v>0</v>
      </c>
      <c r="F69" s="100" t="n">
        <v>0</v>
      </c>
      <c r="G69" s="100" t="n">
        <v>0</v>
      </c>
      <c r="H69" s="100" t="n">
        <v>0</v>
      </c>
      <c r="I69" s="100" t="n">
        <v>0</v>
      </c>
      <c r="J69" s="100" t="n">
        <v>0</v>
      </c>
      <c r="K69" s="100" t="n">
        <v>0</v>
      </c>
      <c r="L69" s="100" t="n">
        <v>0</v>
      </c>
      <c r="M69" s="100" t="n">
        <v>0</v>
      </c>
      <c r="N69" s="100" t="n">
        <v>0</v>
      </c>
      <c r="O69" s="100" t="n">
        <v>0</v>
      </c>
      <c r="P69" s="100" t="n">
        <v>0</v>
      </c>
      <c r="Q69" s="100" t="n">
        <v>0</v>
      </c>
      <c r="R69" s="100" t="n">
        <v>0</v>
      </c>
      <c r="S69" s="100" t="n">
        <v>0</v>
      </c>
      <c r="T69" s="100" t="n">
        <v>0</v>
      </c>
      <c r="U69" s="100" t="n">
        <v>0</v>
      </c>
      <c r="V69" s="100" t="n">
        <v>0</v>
      </c>
      <c r="W69" s="100" t="n">
        <v>0</v>
      </c>
      <c r="X69" s="100" t="n">
        <v>0</v>
      </c>
      <c r="Y69" s="100" t="n">
        <v>0</v>
      </c>
      <c r="Z69" s="100" t="n">
        <v>0</v>
      </c>
      <c r="AA69" s="100" t="n">
        <v>0</v>
      </c>
    </row>
    <row r="71" customFormat="false" ht="12" hidden="false" customHeight="true" outlineLevel="0" collapsed="false">
      <c r="A71" s="95" t="s">
        <v>123</v>
      </c>
      <c r="C71" s="96" t="s">
        <v>36</v>
      </c>
      <c r="D71" s="96" t="s">
        <v>37</v>
      </c>
      <c r="E71" s="96" t="s">
        <v>38</v>
      </c>
      <c r="F71" s="96" t="s">
        <v>39</v>
      </c>
      <c r="G71" s="96" t="s">
        <v>40</v>
      </c>
      <c r="H71" s="96" t="s">
        <v>41</v>
      </c>
      <c r="I71" s="96" t="s">
        <v>42</v>
      </c>
      <c r="J71" s="96" t="s">
        <v>43</v>
      </c>
      <c r="K71" s="96" t="s">
        <v>44</v>
      </c>
      <c r="L71" s="96" t="s">
        <v>45</v>
      </c>
      <c r="M71" s="96" t="s">
        <v>46</v>
      </c>
      <c r="N71" s="96" t="s">
        <v>47</v>
      </c>
      <c r="O71" s="96" t="s">
        <v>48</v>
      </c>
      <c r="P71" s="96" t="s">
        <v>49</v>
      </c>
      <c r="Q71" s="96" t="s">
        <v>50</v>
      </c>
      <c r="R71" s="96" t="s">
        <v>51</v>
      </c>
      <c r="S71" s="96" t="s">
        <v>52</v>
      </c>
      <c r="T71" s="96" t="s">
        <v>53</v>
      </c>
      <c r="U71" s="96" t="s">
        <v>54</v>
      </c>
      <c r="V71" s="96" t="s">
        <v>55</v>
      </c>
      <c r="W71" s="96" t="s">
        <v>56</v>
      </c>
      <c r="X71" s="96" t="s">
        <v>57</v>
      </c>
      <c r="Y71" s="96" t="s">
        <v>58</v>
      </c>
      <c r="Z71" s="96" t="s">
        <v>59</v>
      </c>
      <c r="AA71" s="96" t="s">
        <v>35</v>
      </c>
    </row>
    <row r="72" customFormat="false" ht="11.25" hidden="false" customHeight="true" outlineLevel="0" collapsed="false">
      <c r="A72" s="98" t="s">
        <v>123</v>
      </c>
      <c r="C72" s="99" t="n">
        <v>0</v>
      </c>
      <c r="D72" s="99" t="n">
        <v>0</v>
      </c>
      <c r="E72" s="99" t="n">
        <v>0</v>
      </c>
      <c r="F72" s="99" t="n">
        <v>0</v>
      </c>
      <c r="G72" s="99" t="n">
        <v>0</v>
      </c>
      <c r="H72" s="99" t="n">
        <v>0</v>
      </c>
      <c r="I72" s="99" t="n">
        <v>0</v>
      </c>
      <c r="J72" s="99" t="n">
        <v>0</v>
      </c>
      <c r="K72" s="99" t="n">
        <v>0</v>
      </c>
      <c r="L72" s="99" t="n">
        <v>0</v>
      </c>
      <c r="M72" s="99" t="n">
        <v>0</v>
      </c>
      <c r="N72" s="99" t="n">
        <v>0</v>
      </c>
      <c r="O72" s="99" t="n">
        <v>0</v>
      </c>
      <c r="P72" s="99" t="n">
        <v>0</v>
      </c>
      <c r="Q72" s="99" t="n">
        <v>0</v>
      </c>
      <c r="R72" s="99" t="n">
        <v>0</v>
      </c>
      <c r="S72" s="99" t="n">
        <v>0</v>
      </c>
      <c r="T72" s="99" t="n">
        <v>0</v>
      </c>
      <c r="U72" s="99" t="n">
        <v>0</v>
      </c>
      <c r="V72" s="99" t="n">
        <v>0</v>
      </c>
      <c r="W72" s="99" t="n">
        <v>0</v>
      </c>
      <c r="X72" s="99" t="n">
        <v>0</v>
      </c>
      <c r="Y72" s="99" t="n">
        <v>0</v>
      </c>
      <c r="Z72" s="99" t="n">
        <v>0</v>
      </c>
      <c r="AA72" s="99" t="n">
        <v>0</v>
      </c>
    </row>
    <row r="74" customFormat="false" ht="11.25" hidden="false" customHeight="true" outlineLevel="0" collapsed="false">
      <c r="A74" s="104" t="s">
        <v>122</v>
      </c>
      <c r="B74" s="105"/>
      <c r="C74" s="106" t="n">
        <v>0</v>
      </c>
      <c r="D74" s="106" t="n">
        <v>0</v>
      </c>
      <c r="E74" s="106" t="n">
        <v>0</v>
      </c>
      <c r="F74" s="106" t="n">
        <v>0</v>
      </c>
      <c r="G74" s="106" t="n">
        <v>0</v>
      </c>
      <c r="H74" s="106" t="n">
        <v>0</v>
      </c>
      <c r="I74" s="106" t="n">
        <v>0</v>
      </c>
      <c r="J74" s="106" t="n">
        <v>0</v>
      </c>
      <c r="K74" s="106" t="n">
        <v>0</v>
      </c>
      <c r="L74" s="106" t="n">
        <v>0</v>
      </c>
      <c r="M74" s="106" t="n">
        <v>0</v>
      </c>
      <c r="N74" s="106" t="n">
        <v>0</v>
      </c>
      <c r="O74" s="106" t="n">
        <v>0</v>
      </c>
      <c r="P74" s="106" t="n">
        <v>0</v>
      </c>
      <c r="Q74" s="106" t="n">
        <v>0</v>
      </c>
      <c r="R74" s="106" t="n">
        <v>0</v>
      </c>
      <c r="S74" s="106" t="n">
        <v>0</v>
      </c>
      <c r="T74" s="106" t="n">
        <v>0</v>
      </c>
      <c r="U74" s="106" t="n">
        <v>0</v>
      </c>
      <c r="V74" s="106" t="n">
        <v>0</v>
      </c>
      <c r="W74" s="106" t="n">
        <v>0</v>
      </c>
      <c r="X74" s="106" t="n">
        <v>0</v>
      </c>
      <c r="Y74" s="106" t="n">
        <v>0</v>
      </c>
      <c r="Z74" s="106" t="n">
        <v>0</v>
      </c>
      <c r="AA74" s="107" t="n">
        <v>0</v>
      </c>
    </row>
    <row r="76" customFormat="false" ht="12" hidden="false" customHeight="true" outlineLevel="0" collapsed="false">
      <c r="A76" s="97" t="s">
        <v>114</v>
      </c>
    </row>
    <row r="77" customFormat="false" ht="11.25" hidden="false" customHeight="true" outlineLevel="0" collapsed="false">
      <c r="A77" s="98" t="s">
        <v>120</v>
      </c>
      <c r="C77" s="99" t="n">
        <v>0</v>
      </c>
      <c r="D77" s="99" t="n">
        <v>0</v>
      </c>
      <c r="E77" s="99" t="n">
        <v>0</v>
      </c>
      <c r="F77" s="99" t="n">
        <v>0</v>
      </c>
      <c r="G77" s="99" t="n">
        <v>0</v>
      </c>
      <c r="H77" s="99" t="n">
        <v>0</v>
      </c>
      <c r="I77" s="99" t="n">
        <v>0</v>
      </c>
      <c r="J77" s="99" t="n">
        <v>0</v>
      </c>
      <c r="K77" s="99" t="n">
        <v>0</v>
      </c>
      <c r="L77" s="99" t="n">
        <v>0</v>
      </c>
      <c r="M77" s="99" t="n">
        <v>0</v>
      </c>
      <c r="N77" s="99" t="n">
        <v>0</v>
      </c>
      <c r="O77" s="99" t="n">
        <v>0</v>
      </c>
      <c r="P77" s="99" t="n">
        <v>0</v>
      </c>
      <c r="Q77" s="99" t="n">
        <v>0</v>
      </c>
      <c r="R77" s="99" t="n">
        <v>0</v>
      </c>
      <c r="S77" s="99" t="n">
        <v>0</v>
      </c>
      <c r="T77" s="99" t="n">
        <v>0</v>
      </c>
      <c r="U77" s="99" t="n">
        <v>0</v>
      </c>
      <c r="V77" s="99" t="n">
        <v>0</v>
      </c>
      <c r="W77" s="99" t="n">
        <v>0</v>
      </c>
      <c r="X77" s="99" t="n">
        <v>0</v>
      </c>
      <c r="Y77" s="99" t="n">
        <v>0</v>
      </c>
      <c r="Z77" s="99" t="n">
        <v>0</v>
      </c>
      <c r="AA77" s="99" t="n">
        <v>0</v>
      </c>
    </row>
    <row r="78" customFormat="false" ht="11.25" hidden="false" customHeight="true" outlineLevel="0" collapsed="false">
      <c r="A78" s="98" t="s">
        <v>121</v>
      </c>
      <c r="C78" s="99" t="n">
        <v>0</v>
      </c>
      <c r="D78" s="99" t="n">
        <v>0</v>
      </c>
      <c r="E78" s="99" t="n">
        <v>0</v>
      </c>
      <c r="F78" s="99" t="n">
        <v>0</v>
      </c>
      <c r="G78" s="99" t="n">
        <v>0</v>
      </c>
      <c r="H78" s="99" t="n">
        <v>0</v>
      </c>
      <c r="I78" s="99" t="n">
        <v>0</v>
      </c>
      <c r="J78" s="99" t="n">
        <v>0</v>
      </c>
      <c r="K78" s="99" t="n">
        <v>0</v>
      </c>
      <c r="L78" s="99" t="n">
        <v>0</v>
      </c>
      <c r="M78" s="99" t="n">
        <v>0</v>
      </c>
      <c r="N78" s="99" t="n">
        <v>0</v>
      </c>
      <c r="O78" s="99" t="n">
        <v>0</v>
      </c>
      <c r="P78" s="99" t="n">
        <v>0</v>
      </c>
      <c r="Q78" s="99" t="n">
        <v>0</v>
      </c>
      <c r="R78" s="99" t="n">
        <v>0</v>
      </c>
      <c r="S78" s="99" t="n">
        <v>0</v>
      </c>
      <c r="T78" s="99" t="n">
        <v>0</v>
      </c>
      <c r="U78" s="99" t="n">
        <v>0</v>
      </c>
      <c r="V78" s="99" t="n">
        <v>0</v>
      </c>
      <c r="W78" s="99" t="n">
        <v>0</v>
      </c>
      <c r="X78" s="99" t="n">
        <v>0</v>
      </c>
      <c r="Y78" s="99" t="n">
        <v>0</v>
      </c>
      <c r="Z78" s="99" t="n">
        <v>0</v>
      </c>
      <c r="AA78" s="99" t="n">
        <v>0</v>
      </c>
    </row>
    <row r="79" customFormat="false" ht="11.25" hidden="false" customHeight="true" outlineLevel="0" collapsed="false">
      <c r="A79" s="98" t="s">
        <v>123</v>
      </c>
      <c r="C79" s="99" t="n">
        <v>0</v>
      </c>
      <c r="D79" s="99" t="n">
        <v>0</v>
      </c>
      <c r="E79" s="99" t="n">
        <v>0</v>
      </c>
      <c r="F79" s="99" t="n">
        <v>0</v>
      </c>
      <c r="G79" s="99" t="n">
        <v>0</v>
      </c>
      <c r="H79" s="99" t="n">
        <v>0</v>
      </c>
      <c r="I79" s="99" t="n">
        <v>0</v>
      </c>
      <c r="J79" s="99" t="n">
        <v>0</v>
      </c>
      <c r="K79" s="99" t="n">
        <v>0</v>
      </c>
      <c r="L79" s="99" t="n">
        <v>0</v>
      </c>
      <c r="M79" s="99" t="n">
        <v>0</v>
      </c>
      <c r="N79" s="99" t="n">
        <v>0</v>
      </c>
      <c r="O79" s="99" t="n">
        <v>0</v>
      </c>
      <c r="P79" s="99" t="n">
        <v>0</v>
      </c>
      <c r="Q79" s="99" t="n">
        <v>0</v>
      </c>
      <c r="R79" s="99" t="n">
        <v>0</v>
      </c>
      <c r="S79" s="99" t="n">
        <v>0</v>
      </c>
      <c r="T79" s="99" t="n">
        <v>0</v>
      </c>
      <c r="U79" s="99" t="n">
        <v>0</v>
      </c>
      <c r="V79" s="99" t="n">
        <v>0</v>
      </c>
      <c r="W79" s="99" t="n">
        <v>0</v>
      </c>
      <c r="X79" s="99" t="n">
        <v>0</v>
      </c>
      <c r="Y79" s="99" t="n">
        <v>0</v>
      </c>
      <c r="Z79" s="99" t="n">
        <v>0</v>
      </c>
      <c r="AA79" s="99" t="n">
        <v>0</v>
      </c>
    </row>
    <row r="80" customFormat="false" ht="11.25" hidden="false" customHeight="true" outlineLevel="0" collapsed="false">
      <c r="A80" s="98" t="s">
        <v>122</v>
      </c>
      <c r="C80" s="100" t="n">
        <v>0</v>
      </c>
      <c r="D80" s="100" t="n">
        <v>0</v>
      </c>
      <c r="E80" s="100" t="n">
        <v>0</v>
      </c>
      <c r="F80" s="100" t="n">
        <v>0</v>
      </c>
      <c r="G80" s="100" t="n">
        <v>0</v>
      </c>
      <c r="H80" s="100" t="n">
        <v>0</v>
      </c>
      <c r="I80" s="100" t="n">
        <v>0</v>
      </c>
      <c r="J80" s="100" t="n">
        <v>0</v>
      </c>
      <c r="K80" s="100" t="n">
        <v>0</v>
      </c>
      <c r="L80" s="100" t="n">
        <v>0</v>
      </c>
      <c r="M80" s="100" t="n">
        <v>0</v>
      </c>
      <c r="N80" s="100" t="n">
        <v>0</v>
      </c>
      <c r="O80" s="100" t="n">
        <v>0</v>
      </c>
      <c r="P80" s="100" t="n">
        <v>0</v>
      </c>
      <c r="Q80" s="100" t="n">
        <v>0</v>
      </c>
      <c r="R80" s="100" t="n">
        <v>0</v>
      </c>
      <c r="S80" s="100" t="n">
        <v>0</v>
      </c>
      <c r="T80" s="100" t="n">
        <v>0</v>
      </c>
      <c r="U80" s="100" t="n">
        <v>0</v>
      </c>
      <c r="V80" s="100" t="n">
        <v>0</v>
      </c>
      <c r="W80" s="100" t="n">
        <v>0</v>
      </c>
      <c r="X80" s="100" t="n">
        <v>0</v>
      </c>
      <c r="Y80" s="100" t="n">
        <v>0</v>
      </c>
      <c r="Z80" s="100" t="n">
        <v>0</v>
      </c>
      <c r="AA80" s="100" t="n">
        <v>0</v>
      </c>
    </row>
    <row r="82" customFormat="false" ht="12" hidden="false" customHeight="true" outlineLevel="0" collapsed="false">
      <c r="A82" s="97" t="s">
        <v>105</v>
      </c>
    </row>
    <row r="83" customFormat="false" ht="11.25" hidden="false" customHeight="true" outlineLevel="0" collapsed="false">
      <c r="A83" s="98" t="s">
        <v>120</v>
      </c>
      <c r="C83" s="99" t="n">
        <v>0</v>
      </c>
      <c r="D83" s="99" t="n">
        <v>0</v>
      </c>
      <c r="E83" s="99" t="n">
        <v>0</v>
      </c>
      <c r="F83" s="99" t="n">
        <v>0</v>
      </c>
      <c r="G83" s="99" t="n">
        <v>0</v>
      </c>
      <c r="H83" s="99" t="n">
        <v>0</v>
      </c>
      <c r="I83" s="99" t="n">
        <v>0</v>
      </c>
      <c r="J83" s="99" t="n">
        <v>0</v>
      </c>
      <c r="K83" s="99" t="n">
        <v>0</v>
      </c>
      <c r="L83" s="99" t="n">
        <v>0</v>
      </c>
      <c r="M83" s="99" t="n">
        <v>0</v>
      </c>
      <c r="N83" s="99" t="n">
        <v>0</v>
      </c>
      <c r="O83" s="99" t="n">
        <v>0</v>
      </c>
      <c r="P83" s="99" t="n">
        <v>0</v>
      </c>
      <c r="Q83" s="99" t="n">
        <v>0</v>
      </c>
      <c r="R83" s="99" t="n">
        <v>0</v>
      </c>
      <c r="S83" s="99" t="n">
        <v>0</v>
      </c>
      <c r="T83" s="99" t="n">
        <v>0</v>
      </c>
      <c r="U83" s="99" t="n">
        <v>0</v>
      </c>
      <c r="V83" s="99" t="n">
        <v>0</v>
      </c>
      <c r="W83" s="99" t="n">
        <v>0</v>
      </c>
      <c r="X83" s="99" t="n">
        <v>0</v>
      </c>
      <c r="Y83" s="99" t="n">
        <v>0</v>
      </c>
      <c r="Z83" s="99" t="n">
        <v>0</v>
      </c>
      <c r="AA83" s="99" t="n">
        <v>0</v>
      </c>
    </row>
    <row r="84" customFormat="false" ht="11.25" hidden="false" customHeight="true" outlineLevel="0" collapsed="false">
      <c r="A84" s="98" t="s">
        <v>121</v>
      </c>
      <c r="C84" s="99" t="n">
        <v>0</v>
      </c>
      <c r="D84" s="99" t="n">
        <v>0</v>
      </c>
      <c r="E84" s="99" t="n">
        <v>0</v>
      </c>
      <c r="F84" s="99" t="n">
        <v>0</v>
      </c>
      <c r="G84" s="99" t="n">
        <v>0</v>
      </c>
      <c r="H84" s="99" t="n">
        <v>0</v>
      </c>
      <c r="I84" s="99" t="n">
        <v>0</v>
      </c>
      <c r="J84" s="99" t="n">
        <v>0</v>
      </c>
      <c r="K84" s="99" t="n">
        <v>0</v>
      </c>
      <c r="L84" s="99" t="n">
        <v>0</v>
      </c>
      <c r="M84" s="99" t="n">
        <v>0</v>
      </c>
      <c r="N84" s="99" t="n">
        <v>0</v>
      </c>
      <c r="O84" s="99" t="n">
        <v>0</v>
      </c>
      <c r="P84" s="99" t="n">
        <v>0</v>
      </c>
      <c r="Q84" s="99" t="n">
        <v>0</v>
      </c>
      <c r="R84" s="99" t="n">
        <v>0</v>
      </c>
      <c r="S84" s="99" t="n">
        <v>0</v>
      </c>
      <c r="T84" s="99" t="n">
        <v>0</v>
      </c>
      <c r="U84" s="99" t="n">
        <v>0</v>
      </c>
      <c r="V84" s="99" t="n">
        <v>0</v>
      </c>
      <c r="W84" s="99" t="n">
        <v>0</v>
      </c>
      <c r="X84" s="99" t="n">
        <v>0</v>
      </c>
      <c r="Y84" s="99" t="n">
        <v>0</v>
      </c>
      <c r="Z84" s="99" t="n">
        <v>0</v>
      </c>
      <c r="AA84" s="99" t="n">
        <v>0</v>
      </c>
    </row>
    <row r="85" customFormat="false" ht="11.25" hidden="false" customHeight="true" outlineLevel="0" collapsed="false">
      <c r="A85" s="98" t="s">
        <v>123</v>
      </c>
      <c r="C85" s="99" t="n">
        <v>0</v>
      </c>
      <c r="D85" s="99" t="n">
        <v>0</v>
      </c>
      <c r="E85" s="99" t="n">
        <v>0</v>
      </c>
      <c r="F85" s="99" t="n">
        <v>0</v>
      </c>
      <c r="G85" s="99" t="n">
        <v>0</v>
      </c>
      <c r="H85" s="99" t="n">
        <v>0</v>
      </c>
      <c r="I85" s="99" t="n">
        <v>0</v>
      </c>
      <c r="J85" s="99" t="n">
        <v>0</v>
      </c>
      <c r="K85" s="99" t="n">
        <v>0</v>
      </c>
      <c r="L85" s="99" t="n">
        <v>0</v>
      </c>
      <c r="M85" s="99" t="n">
        <v>0</v>
      </c>
      <c r="N85" s="99" t="n">
        <v>0</v>
      </c>
      <c r="O85" s="99" t="n">
        <v>0</v>
      </c>
      <c r="P85" s="99" t="n">
        <v>0</v>
      </c>
      <c r="Q85" s="99" t="n">
        <v>0</v>
      </c>
      <c r="R85" s="99" t="n">
        <v>0</v>
      </c>
      <c r="S85" s="99" t="n">
        <v>0</v>
      </c>
      <c r="T85" s="99" t="n">
        <v>0</v>
      </c>
      <c r="U85" s="99" t="n">
        <v>0</v>
      </c>
      <c r="V85" s="99" t="n">
        <v>0</v>
      </c>
      <c r="W85" s="99" t="n">
        <v>0</v>
      </c>
      <c r="X85" s="99" t="n">
        <v>0</v>
      </c>
      <c r="Y85" s="99" t="n">
        <v>0</v>
      </c>
      <c r="Z85" s="99" t="n">
        <v>0</v>
      </c>
      <c r="AA85" s="99" t="n">
        <v>0</v>
      </c>
    </row>
    <row r="86" customFormat="false" ht="11.25" hidden="false" customHeight="true" outlineLevel="0" collapsed="false">
      <c r="A86" s="98" t="s">
        <v>122</v>
      </c>
      <c r="C86" s="100" t="n">
        <v>0</v>
      </c>
      <c r="D86" s="100" t="n">
        <v>0</v>
      </c>
      <c r="E86" s="100" t="n">
        <v>0</v>
      </c>
      <c r="F86" s="100" t="n">
        <v>0</v>
      </c>
      <c r="G86" s="100" t="n">
        <v>0</v>
      </c>
      <c r="H86" s="100" t="n">
        <v>0</v>
      </c>
      <c r="I86" s="100" t="n">
        <v>0</v>
      </c>
      <c r="J86" s="100" t="n">
        <v>0</v>
      </c>
      <c r="K86" s="100" t="n">
        <v>0</v>
      </c>
      <c r="L86" s="100" t="n">
        <v>0</v>
      </c>
      <c r="M86" s="100" t="n">
        <v>0</v>
      </c>
      <c r="N86" s="100" t="n">
        <v>0</v>
      </c>
      <c r="O86" s="100" t="n">
        <v>0</v>
      </c>
      <c r="P86" s="100" t="n">
        <v>0</v>
      </c>
      <c r="Q86" s="100" t="n">
        <v>0</v>
      </c>
      <c r="R86" s="100" t="n">
        <v>0</v>
      </c>
      <c r="S86" s="100" t="n">
        <v>0</v>
      </c>
      <c r="T86" s="100" t="n">
        <v>0</v>
      </c>
      <c r="U86" s="100" t="n">
        <v>0</v>
      </c>
      <c r="V86" s="100" t="n">
        <v>0</v>
      </c>
      <c r="W86" s="100" t="n">
        <v>0</v>
      </c>
      <c r="X86" s="100" t="n">
        <v>0</v>
      </c>
      <c r="Y86" s="100" t="n">
        <v>0</v>
      </c>
      <c r="Z86" s="100" t="n">
        <v>0</v>
      </c>
      <c r="AA86" s="100" t="n">
        <v>0</v>
      </c>
    </row>
    <row r="88" customFormat="false" ht="12" hidden="false" customHeight="true" outlineLevel="0" collapsed="false">
      <c r="A88" s="97" t="s">
        <v>115</v>
      </c>
    </row>
    <row r="89" customFormat="false" ht="11.25" hidden="false" customHeight="true" outlineLevel="0" collapsed="false">
      <c r="A89" s="98" t="s">
        <v>4</v>
      </c>
      <c r="C89" s="101" t="n">
        <v>2.37</v>
      </c>
      <c r="D89" s="101" t="n">
        <v>2.63</v>
      </c>
      <c r="E89" s="101" t="n">
        <v>2.68</v>
      </c>
      <c r="F89" s="101" t="n">
        <v>2.64</v>
      </c>
      <c r="G89" s="101" t="n">
        <v>2.34</v>
      </c>
      <c r="H89" s="101" t="n">
        <v>2.38</v>
      </c>
      <c r="I89" s="101" t="n">
        <v>2.42</v>
      </c>
      <c r="J89" s="101" t="n">
        <v>2.46</v>
      </c>
      <c r="K89" s="101" t="n">
        <v>2.49</v>
      </c>
      <c r="L89" s="101" t="n">
        <v>2.49</v>
      </c>
      <c r="M89" s="101" t="n">
        <v>2.51</v>
      </c>
      <c r="N89" s="101" t="n">
        <v>2.94</v>
      </c>
      <c r="O89" s="101" t="n">
        <v>3.13</v>
      </c>
      <c r="P89" s="101" t="n">
        <v>3.23</v>
      </c>
      <c r="Q89" s="101" t="n">
        <v>3.15</v>
      </c>
      <c r="R89" s="101" t="n">
        <v>3.04</v>
      </c>
      <c r="S89" s="101" t="n">
        <v>2.81</v>
      </c>
      <c r="T89" s="101" t="n">
        <v>2.8</v>
      </c>
      <c r="U89" s="101" t="n">
        <v>2.83</v>
      </c>
      <c r="V89" s="101" t="n">
        <v>2.86</v>
      </c>
      <c r="W89" s="101" t="n">
        <v>2.89</v>
      </c>
      <c r="X89" s="101" t="n">
        <v>2.89</v>
      </c>
      <c r="Y89" s="101" t="n">
        <v>2.93</v>
      </c>
      <c r="Z89" s="101" t="n">
        <v>3.32</v>
      </c>
      <c r="AA89" s="101"/>
    </row>
    <row r="90" customFormat="false" ht="11.25" hidden="false" customHeight="true" outlineLevel="0" collapsed="false">
      <c r="A90" s="98" t="s">
        <v>114</v>
      </c>
      <c r="C90" s="101" t="n">
        <v>2.4</v>
      </c>
      <c r="D90" s="101" t="n">
        <v>2.6</v>
      </c>
      <c r="E90" s="101" t="n">
        <v>2.64</v>
      </c>
      <c r="F90" s="101" t="n">
        <v>2.59</v>
      </c>
      <c r="G90" s="101" t="n">
        <v>2.36</v>
      </c>
      <c r="H90" s="101" t="n">
        <v>2.39</v>
      </c>
      <c r="I90" s="101" t="n">
        <v>2.43</v>
      </c>
      <c r="J90" s="101" t="n">
        <v>2.47</v>
      </c>
      <c r="K90" s="101" t="n">
        <v>2.5</v>
      </c>
      <c r="L90" s="101" t="n">
        <v>2.51</v>
      </c>
      <c r="M90" s="101" t="n">
        <v>2.53</v>
      </c>
      <c r="N90" s="101" t="n">
        <v>3</v>
      </c>
      <c r="O90" s="101" t="n">
        <v>3.18</v>
      </c>
      <c r="P90" s="101" t="n">
        <v>3.28</v>
      </c>
      <c r="Q90" s="101" t="n">
        <v>3.21</v>
      </c>
      <c r="R90" s="101" t="n">
        <v>3.1</v>
      </c>
      <c r="S90" s="101" t="n">
        <v>2.88</v>
      </c>
      <c r="T90" s="101" t="n">
        <v>2.87</v>
      </c>
      <c r="U90" s="101" t="n">
        <v>2.9</v>
      </c>
      <c r="V90" s="101" t="n">
        <v>2.93</v>
      </c>
      <c r="W90" s="101" t="n">
        <v>2.96</v>
      </c>
      <c r="X90" s="101" t="n">
        <v>2.96</v>
      </c>
      <c r="Y90" s="101" t="n">
        <v>3</v>
      </c>
      <c r="Z90" s="101" t="n">
        <v>3.4</v>
      </c>
      <c r="AA90" s="101"/>
    </row>
    <row r="91" customFormat="false" ht="11.25" hidden="false" customHeight="true" outlineLevel="0" collapsed="false">
      <c r="A91" s="98" t="s">
        <v>105</v>
      </c>
      <c r="C91" s="102" t="n">
        <v>-0.0299999999999998</v>
      </c>
      <c r="D91" s="102" t="n">
        <v>0.0299999999999998</v>
      </c>
      <c r="E91" s="102" t="n">
        <v>0.04</v>
      </c>
      <c r="F91" s="102" t="n">
        <v>0.0500000000000003</v>
      </c>
      <c r="G91" s="102" t="n">
        <v>-0.02</v>
      </c>
      <c r="H91" s="102" t="n">
        <v>-0.0100000000000002</v>
      </c>
      <c r="I91" s="102" t="n">
        <v>-0.0100000000000002</v>
      </c>
      <c r="J91" s="102" t="n">
        <v>-0.0100000000000002</v>
      </c>
      <c r="K91" s="102" t="n">
        <v>-0.00999999999999979</v>
      </c>
      <c r="L91" s="102" t="n">
        <v>-0.0199999999999996</v>
      </c>
      <c r="M91" s="102" t="n">
        <v>-0.02</v>
      </c>
      <c r="N91" s="102" t="n">
        <v>-0.0600000000000001</v>
      </c>
      <c r="O91" s="102" t="n">
        <v>-0.0500000000000003</v>
      </c>
      <c r="P91" s="102" t="n">
        <v>-0.0499999999999998</v>
      </c>
      <c r="Q91" s="102" t="n">
        <v>-0.0600000000000001</v>
      </c>
      <c r="R91" s="102" t="n">
        <v>-0.0600000000000001</v>
      </c>
      <c r="S91" s="102" t="n">
        <v>-0.0699999999999998</v>
      </c>
      <c r="T91" s="102" t="n">
        <v>-0.0700000000000003</v>
      </c>
      <c r="U91" s="102" t="n">
        <v>-0.0699999999999998</v>
      </c>
      <c r="V91" s="102" t="n">
        <v>-0.0700000000000003</v>
      </c>
      <c r="W91" s="102" t="n">
        <v>-0.0699999999999998</v>
      </c>
      <c r="X91" s="102" t="n">
        <v>-0.0699999999999998</v>
      </c>
      <c r="Y91" s="102" t="n">
        <v>-0.0699999999999998</v>
      </c>
      <c r="Z91" s="102" t="n">
        <v>-0.0800000000000001</v>
      </c>
      <c r="AA91" s="101"/>
    </row>
    <row r="93" customFormat="false" ht="12" hidden="false" customHeight="true" outlineLevel="0" collapsed="false">
      <c r="A93" s="97" t="s">
        <v>124</v>
      </c>
    </row>
    <row r="94" customFormat="false" ht="11.25" hidden="false" customHeight="true" outlineLevel="0" collapsed="false">
      <c r="A94" s="98" t="s">
        <v>125</v>
      </c>
      <c r="C94" s="101" t="n">
        <v>0</v>
      </c>
      <c r="D94" s="101" t="n">
        <v>0</v>
      </c>
      <c r="E94" s="101" t="n">
        <v>0</v>
      </c>
      <c r="F94" s="101" t="n">
        <v>0</v>
      </c>
      <c r="G94" s="101" t="n">
        <v>2.45</v>
      </c>
      <c r="H94" s="101" t="n">
        <v>2.45</v>
      </c>
      <c r="I94" s="101" t="n">
        <v>2.45</v>
      </c>
      <c r="J94" s="101" t="n">
        <v>2.45</v>
      </c>
      <c r="K94" s="101" t="n">
        <v>2.45</v>
      </c>
      <c r="L94" s="101" t="n">
        <v>2.45</v>
      </c>
      <c r="M94" s="101" t="n">
        <v>2.45</v>
      </c>
      <c r="N94" s="101" t="n">
        <v>0</v>
      </c>
      <c r="O94" s="101" t="n">
        <v>0</v>
      </c>
      <c r="P94" s="101" t="n">
        <v>0</v>
      </c>
      <c r="Q94" s="101" t="n">
        <v>0</v>
      </c>
      <c r="R94" s="101" t="n">
        <v>0</v>
      </c>
      <c r="S94" s="101" t="n">
        <v>0</v>
      </c>
      <c r="T94" s="101" t="n">
        <v>0</v>
      </c>
      <c r="U94" s="101" t="n">
        <v>0</v>
      </c>
      <c r="V94" s="101" t="n">
        <v>0</v>
      </c>
      <c r="W94" s="101" t="n">
        <v>0</v>
      </c>
      <c r="X94" s="101" t="n">
        <v>0</v>
      </c>
      <c r="Y94" s="101" t="n">
        <v>0</v>
      </c>
      <c r="Z94" s="101" t="n">
        <v>0</v>
      </c>
      <c r="AA94" s="101"/>
    </row>
    <row r="95" customFormat="false" ht="11.25" hidden="false" customHeight="true" outlineLevel="0" collapsed="false">
      <c r="A95" s="98" t="s">
        <v>126</v>
      </c>
      <c r="C95" s="101" t="n">
        <v>0</v>
      </c>
      <c r="D95" s="101" t="n">
        <v>0</v>
      </c>
      <c r="E95" s="101" t="n">
        <v>0</v>
      </c>
      <c r="F95" s="101" t="n">
        <v>0</v>
      </c>
      <c r="G95" s="101" t="n">
        <v>2.5</v>
      </c>
      <c r="H95" s="101" t="n">
        <v>2.5</v>
      </c>
      <c r="I95" s="101" t="n">
        <v>2.5</v>
      </c>
      <c r="J95" s="101" t="n">
        <v>2.5</v>
      </c>
      <c r="K95" s="101" t="n">
        <v>2.5</v>
      </c>
      <c r="L95" s="101" t="n">
        <v>2.5</v>
      </c>
      <c r="M95" s="101" t="n">
        <v>2.5</v>
      </c>
      <c r="N95" s="101" t="n">
        <v>0</v>
      </c>
      <c r="O95" s="101" t="n">
        <v>0</v>
      </c>
      <c r="P95" s="101" t="n">
        <v>0</v>
      </c>
      <c r="Q95" s="101" t="n">
        <v>0</v>
      </c>
      <c r="R95" s="101" t="n">
        <v>0</v>
      </c>
      <c r="S95" s="101" t="n">
        <v>0</v>
      </c>
      <c r="T95" s="101" t="n">
        <v>0</v>
      </c>
      <c r="U95" s="101" t="n">
        <v>0</v>
      </c>
      <c r="V95" s="101" t="n">
        <v>0</v>
      </c>
      <c r="W95" s="101" t="n">
        <v>0</v>
      </c>
      <c r="X95" s="101" t="n">
        <v>0</v>
      </c>
      <c r="Y95" s="101" t="n">
        <v>0</v>
      </c>
      <c r="Z95" s="101" t="n">
        <v>0</v>
      </c>
      <c r="AA95" s="101"/>
    </row>
    <row r="97" customFormat="false" ht="12" hidden="false" customHeight="true" outlineLevel="0" collapsed="false">
      <c r="A97" s="97" t="s">
        <v>116</v>
      </c>
    </row>
    <row r="98" customFormat="false" ht="11.25" hidden="false" customHeight="true" outlineLevel="0" collapsed="false">
      <c r="A98" s="98" t="s">
        <v>117</v>
      </c>
      <c r="C98" s="99" t="n">
        <v>0</v>
      </c>
      <c r="D98" s="99" t="n">
        <v>0</v>
      </c>
      <c r="E98" s="99" t="n">
        <v>0</v>
      </c>
      <c r="F98" s="99" t="n">
        <v>0</v>
      </c>
      <c r="G98" s="99" t="n">
        <v>7432</v>
      </c>
      <c r="H98" s="99" t="n">
        <v>7663</v>
      </c>
      <c r="I98" s="99" t="n">
        <v>7399</v>
      </c>
      <c r="J98" s="99" t="n">
        <v>7628</v>
      </c>
      <c r="K98" s="99" t="n">
        <v>7611</v>
      </c>
      <c r="L98" s="99" t="n">
        <v>7348</v>
      </c>
      <c r="M98" s="99" t="n">
        <v>7575</v>
      </c>
      <c r="N98" s="99" t="n">
        <v>0</v>
      </c>
      <c r="O98" s="99" t="n">
        <v>0</v>
      </c>
      <c r="P98" s="99" t="n">
        <v>0</v>
      </c>
      <c r="Q98" s="99" t="n">
        <v>0</v>
      </c>
      <c r="R98" s="99" t="n">
        <v>0</v>
      </c>
      <c r="S98" s="99" t="n">
        <v>0</v>
      </c>
      <c r="T98" s="99" t="n">
        <v>0</v>
      </c>
      <c r="U98" s="99" t="n">
        <v>0</v>
      </c>
      <c r="V98" s="99" t="n">
        <v>0</v>
      </c>
      <c r="W98" s="99" t="n">
        <v>0</v>
      </c>
      <c r="X98" s="99" t="n">
        <v>0</v>
      </c>
      <c r="Y98" s="99" t="n">
        <v>0</v>
      </c>
      <c r="Z98" s="99" t="n">
        <v>0</v>
      </c>
      <c r="AA98" s="99" t="n">
        <v>52656</v>
      </c>
    </row>
    <row r="99" customFormat="false" ht="11.25" hidden="false" customHeight="true" outlineLevel="0" collapsed="false">
      <c r="A99" s="98" t="s">
        <v>127</v>
      </c>
      <c r="C99" s="99" t="n">
        <v>0</v>
      </c>
      <c r="D99" s="99" t="n">
        <v>0</v>
      </c>
      <c r="E99" s="99" t="n">
        <v>0</v>
      </c>
      <c r="F99" s="99" t="n">
        <v>0</v>
      </c>
      <c r="G99" s="99" t="n">
        <v>0</v>
      </c>
      <c r="H99" s="99" t="n">
        <v>0</v>
      </c>
      <c r="I99" s="99" t="n">
        <v>0</v>
      </c>
      <c r="J99" s="99" t="n">
        <v>0</v>
      </c>
      <c r="K99" s="99" t="n">
        <v>0</v>
      </c>
      <c r="L99" s="99" t="n">
        <v>0</v>
      </c>
      <c r="M99" s="99" t="n">
        <v>0</v>
      </c>
      <c r="N99" s="99" t="n">
        <v>0</v>
      </c>
      <c r="O99" s="99" t="n">
        <v>0</v>
      </c>
      <c r="P99" s="99" t="n">
        <v>0</v>
      </c>
      <c r="Q99" s="99" t="n">
        <v>0</v>
      </c>
      <c r="R99" s="99" t="n">
        <v>0</v>
      </c>
      <c r="S99" s="99" t="n">
        <v>0</v>
      </c>
      <c r="T99" s="99" t="n">
        <v>0</v>
      </c>
      <c r="U99" s="99" t="n">
        <v>0</v>
      </c>
      <c r="V99" s="99" t="n">
        <v>0</v>
      </c>
      <c r="W99" s="99" t="n">
        <v>0</v>
      </c>
      <c r="X99" s="99" t="n">
        <v>0</v>
      </c>
      <c r="Y99" s="99" t="n">
        <v>0</v>
      </c>
      <c r="Z99" s="99" t="n">
        <v>0</v>
      </c>
      <c r="AA99" s="99" t="n">
        <v>0</v>
      </c>
    </row>
    <row r="100" customFormat="false" ht="11.25" hidden="false" customHeight="true" outlineLevel="0" collapsed="false">
      <c r="A100" s="104" t="s">
        <v>109</v>
      </c>
      <c r="B100" s="105"/>
      <c r="C100" s="106" t="n">
        <v>0</v>
      </c>
      <c r="D100" s="106" t="n">
        <v>0</v>
      </c>
      <c r="E100" s="106" t="n">
        <v>0</v>
      </c>
      <c r="F100" s="106" t="n">
        <v>0</v>
      </c>
      <c r="G100" s="106" t="n">
        <v>7432</v>
      </c>
      <c r="H100" s="106" t="n">
        <v>7663</v>
      </c>
      <c r="I100" s="106" t="n">
        <v>7399</v>
      </c>
      <c r="J100" s="106" t="n">
        <v>7628</v>
      </c>
      <c r="K100" s="106" t="n">
        <v>7611</v>
      </c>
      <c r="L100" s="106" t="n">
        <v>7348</v>
      </c>
      <c r="M100" s="106" t="n">
        <v>7575</v>
      </c>
      <c r="N100" s="106" t="n">
        <v>0</v>
      </c>
      <c r="O100" s="106" t="n">
        <v>0</v>
      </c>
      <c r="P100" s="106" t="n">
        <v>0</v>
      </c>
      <c r="Q100" s="106" t="n">
        <v>0</v>
      </c>
      <c r="R100" s="106" t="n">
        <v>0</v>
      </c>
      <c r="S100" s="106" t="n">
        <v>0</v>
      </c>
      <c r="T100" s="106" t="n">
        <v>0</v>
      </c>
      <c r="U100" s="106" t="n">
        <v>0</v>
      </c>
      <c r="V100" s="106" t="n">
        <v>0</v>
      </c>
      <c r="W100" s="106" t="n">
        <v>0</v>
      </c>
      <c r="X100" s="106" t="n">
        <v>0</v>
      </c>
      <c r="Y100" s="106" t="n">
        <v>0</v>
      </c>
      <c r="Z100" s="106" t="n">
        <v>0</v>
      </c>
      <c r="AA100" s="107" t="n">
        <v>52656</v>
      </c>
    </row>
    <row r="101" customFormat="false" ht="11.25" hidden="false" customHeight="true" outlineLevel="0" collapsed="false">
      <c r="A101" s="98" t="s">
        <v>110</v>
      </c>
      <c r="C101" s="99" t="n">
        <v>0</v>
      </c>
      <c r="D101" s="99" t="n">
        <v>0</v>
      </c>
      <c r="E101" s="99" t="n">
        <v>0</v>
      </c>
      <c r="F101" s="99" t="n">
        <v>0</v>
      </c>
      <c r="G101" s="99" t="n">
        <v>7430</v>
      </c>
      <c r="H101" s="99" t="n">
        <v>7660</v>
      </c>
      <c r="I101" s="99" t="n">
        <v>7396</v>
      </c>
      <c r="J101" s="99" t="n">
        <v>7626</v>
      </c>
      <c r="K101" s="99" t="n">
        <v>7608</v>
      </c>
      <c r="L101" s="99" t="n">
        <v>7345</v>
      </c>
      <c r="M101" s="99" t="n">
        <v>7572</v>
      </c>
      <c r="N101" s="99" t="n">
        <v>0</v>
      </c>
      <c r="O101" s="99" t="n">
        <v>0</v>
      </c>
      <c r="P101" s="99" t="n">
        <v>0</v>
      </c>
      <c r="Q101" s="99" t="n">
        <v>0</v>
      </c>
      <c r="R101" s="99" t="n">
        <v>0</v>
      </c>
      <c r="S101" s="99" t="n">
        <v>0</v>
      </c>
      <c r="T101" s="99" t="n">
        <v>0</v>
      </c>
      <c r="U101" s="99" t="n">
        <v>0</v>
      </c>
      <c r="V101" s="99" t="n">
        <v>0</v>
      </c>
      <c r="W101" s="99" t="n">
        <v>0</v>
      </c>
      <c r="X101" s="99" t="n">
        <v>0</v>
      </c>
      <c r="Y101" s="99" t="n">
        <v>0</v>
      </c>
      <c r="Z101" s="99" t="n">
        <v>0</v>
      </c>
      <c r="AA101" s="99" t="n">
        <v>52637</v>
      </c>
    </row>
    <row r="102" customFormat="false" ht="11.25" hidden="false" customHeight="true" outlineLevel="0" collapsed="false">
      <c r="A102" s="98" t="s">
        <v>105</v>
      </c>
      <c r="C102" s="100" t="n">
        <v>0</v>
      </c>
      <c r="D102" s="100" t="n">
        <v>0</v>
      </c>
      <c r="E102" s="100" t="n">
        <v>0</v>
      </c>
      <c r="F102" s="100" t="n">
        <v>0</v>
      </c>
      <c r="G102" s="100" t="n">
        <v>2</v>
      </c>
      <c r="H102" s="100" t="n">
        <v>3</v>
      </c>
      <c r="I102" s="100" t="n">
        <v>3</v>
      </c>
      <c r="J102" s="100" t="n">
        <v>2</v>
      </c>
      <c r="K102" s="100" t="n">
        <v>3</v>
      </c>
      <c r="L102" s="100" t="n">
        <v>3</v>
      </c>
      <c r="M102" s="100" t="n">
        <v>3</v>
      </c>
      <c r="N102" s="100" t="n">
        <v>0</v>
      </c>
      <c r="O102" s="100" t="n">
        <v>0</v>
      </c>
      <c r="P102" s="100" t="n">
        <v>0</v>
      </c>
      <c r="Q102" s="100" t="n">
        <v>0</v>
      </c>
      <c r="R102" s="100" t="n">
        <v>0</v>
      </c>
      <c r="S102" s="100" t="n">
        <v>0</v>
      </c>
      <c r="T102" s="100" t="n">
        <v>0</v>
      </c>
      <c r="U102" s="100" t="n">
        <v>0</v>
      </c>
      <c r="V102" s="100" t="n">
        <v>0</v>
      </c>
      <c r="W102" s="100" t="n">
        <v>0</v>
      </c>
      <c r="X102" s="100" t="n">
        <v>0</v>
      </c>
      <c r="Y102" s="100" t="n">
        <v>0</v>
      </c>
      <c r="Z102" s="100" t="n">
        <v>0</v>
      </c>
      <c r="AA102" s="100" t="n">
        <v>19</v>
      </c>
    </row>
    <row r="104" customFormat="false" ht="12" hidden="false" customHeight="true" outlineLevel="0" collapsed="false">
      <c r="A104" s="94" t="s">
        <v>129</v>
      </c>
    </row>
    <row r="106" customFormat="false" ht="12" hidden="false" customHeight="true" outlineLevel="0" collapsed="false">
      <c r="A106" s="95" t="s">
        <v>119</v>
      </c>
      <c r="C106" s="96" t="s">
        <v>36</v>
      </c>
      <c r="D106" s="96" t="s">
        <v>37</v>
      </c>
      <c r="E106" s="96" t="s">
        <v>38</v>
      </c>
      <c r="F106" s="96" t="s">
        <v>39</v>
      </c>
      <c r="G106" s="96" t="s">
        <v>40</v>
      </c>
      <c r="H106" s="96" t="s">
        <v>41</v>
      </c>
      <c r="I106" s="96" t="s">
        <v>42</v>
      </c>
      <c r="J106" s="96" t="s">
        <v>43</v>
      </c>
      <c r="K106" s="96" t="s">
        <v>44</v>
      </c>
      <c r="L106" s="96" t="s">
        <v>45</v>
      </c>
      <c r="M106" s="96" t="s">
        <v>46</v>
      </c>
      <c r="N106" s="96" t="s">
        <v>47</v>
      </c>
      <c r="O106" s="96" t="s">
        <v>48</v>
      </c>
      <c r="P106" s="96" t="s">
        <v>49</v>
      </c>
      <c r="Q106" s="96" t="s">
        <v>50</v>
      </c>
      <c r="R106" s="96" t="s">
        <v>51</v>
      </c>
      <c r="S106" s="96" t="s">
        <v>52</v>
      </c>
      <c r="T106" s="96" t="s">
        <v>53</v>
      </c>
      <c r="U106" s="96" t="s">
        <v>54</v>
      </c>
      <c r="V106" s="96" t="s">
        <v>55</v>
      </c>
      <c r="W106" s="96" t="s">
        <v>56</v>
      </c>
      <c r="X106" s="96" t="s">
        <v>57</v>
      </c>
      <c r="Y106" s="96" t="s">
        <v>58</v>
      </c>
      <c r="Z106" s="96" t="s">
        <v>59</v>
      </c>
      <c r="AA106" s="96" t="s">
        <v>35</v>
      </c>
    </row>
    <row r="107" customFormat="false" ht="11.25" hidden="false" customHeight="true" outlineLevel="0" collapsed="false">
      <c r="A107" s="98" t="s">
        <v>120</v>
      </c>
      <c r="C107" s="99" t="n">
        <v>0</v>
      </c>
      <c r="D107" s="99" t="n">
        <v>0</v>
      </c>
      <c r="E107" s="99" t="n">
        <v>0</v>
      </c>
      <c r="F107" s="99" t="n">
        <v>0</v>
      </c>
      <c r="G107" s="99" t="n">
        <v>0</v>
      </c>
      <c r="H107" s="99" t="n">
        <v>0</v>
      </c>
      <c r="I107" s="99" t="n">
        <v>0</v>
      </c>
      <c r="J107" s="99" t="n">
        <v>0</v>
      </c>
      <c r="K107" s="99" t="n">
        <v>0</v>
      </c>
      <c r="L107" s="99" t="n">
        <v>0</v>
      </c>
      <c r="M107" s="99" t="n">
        <v>0</v>
      </c>
      <c r="N107" s="99" t="n">
        <v>0</v>
      </c>
      <c r="O107" s="99" t="n">
        <v>0</v>
      </c>
      <c r="P107" s="99" t="n">
        <v>0</v>
      </c>
      <c r="Q107" s="99" t="n">
        <v>0</v>
      </c>
      <c r="R107" s="99" t="n">
        <v>0</v>
      </c>
      <c r="S107" s="99" t="n">
        <v>0</v>
      </c>
      <c r="T107" s="99" t="n">
        <v>0</v>
      </c>
      <c r="U107" s="99" t="n">
        <v>0</v>
      </c>
      <c r="V107" s="99" t="n">
        <v>0</v>
      </c>
      <c r="W107" s="99" t="n">
        <v>0</v>
      </c>
      <c r="X107" s="99" t="n">
        <v>0</v>
      </c>
      <c r="Y107" s="99" t="n">
        <v>0</v>
      </c>
      <c r="Z107" s="99" t="n">
        <v>0</v>
      </c>
      <c r="AA107" s="99" t="n">
        <v>0</v>
      </c>
    </row>
    <row r="108" customFormat="false" ht="11.25" hidden="false" customHeight="true" outlineLevel="0" collapsed="false">
      <c r="A108" s="98" t="s">
        <v>121</v>
      </c>
      <c r="C108" s="99" t="n">
        <v>0</v>
      </c>
      <c r="D108" s="99" t="n">
        <v>0</v>
      </c>
      <c r="E108" s="99" t="n">
        <v>0</v>
      </c>
      <c r="F108" s="99" t="n">
        <v>0</v>
      </c>
      <c r="G108" s="99" t="n">
        <v>0</v>
      </c>
      <c r="H108" s="99" t="n">
        <v>0</v>
      </c>
      <c r="I108" s="99" t="n">
        <v>0</v>
      </c>
      <c r="J108" s="99" t="n">
        <v>0</v>
      </c>
      <c r="K108" s="99" t="n">
        <v>0</v>
      </c>
      <c r="L108" s="99" t="n">
        <v>0</v>
      </c>
      <c r="M108" s="99" t="n">
        <v>0</v>
      </c>
      <c r="N108" s="99" t="n">
        <v>0</v>
      </c>
      <c r="O108" s="99" t="n">
        <v>0</v>
      </c>
      <c r="P108" s="99" t="n">
        <v>0</v>
      </c>
      <c r="Q108" s="99" t="n">
        <v>0</v>
      </c>
      <c r="R108" s="99" t="n">
        <v>0</v>
      </c>
      <c r="S108" s="99" t="n">
        <v>0</v>
      </c>
      <c r="T108" s="99" t="n">
        <v>0</v>
      </c>
      <c r="U108" s="99" t="n">
        <v>0</v>
      </c>
      <c r="V108" s="99" t="n">
        <v>0</v>
      </c>
      <c r="W108" s="99" t="n">
        <v>0</v>
      </c>
      <c r="X108" s="99" t="n">
        <v>0</v>
      </c>
      <c r="Y108" s="99" t="n">
        <v>0</v>
      </c>
      <c r="Z108" s="99" t="n">
        <v>0</v>
      </c>
      <c r="AA108" s="99" t="n">
        <v>0</v>
      </c>
    </row>
    <row r="109" customFormat="false" ht="11.25" hidden="false" customHeight="true" outlineLevel="0" collapsed="false">
      <c r="A109" s="98" t="s">
        <v>122</v>
      </c>
      <c r="C109" s="100" t="n">
        <v>0</v>
      </c>
      <c r="D109" s="100" t="n">
        <v>0</v>
      </c>
      <c r="E109" s="100" t="n">
        <v>0</v>
      </c>
      <c r="F109" s="100" t="n">
        <v>0</v>
      </c>
      <c r="G109" s="100" t="n">
        <v>0</v>
      </c>
      <c r="H109" s="100" t="n">
        <v>0</v>
      </c>
      <c r="I109" s="100" t="n">
        <v>0</v>
      </c>
      <c r="J109" s="100" t="n">
        <v>0</v>
      </c>
      <c r="K109" s="100" t="n">
        <v>0</v>
      </c>
      <c r="L109" s="100" t="n">
        <v>0</v>
      </c>
      <c r="M109" s="100" t="n">
        <v>0</v>
      </c>
      <c r="N109" s="100" t="n">
        <v>0</v>
      </c>
      <c r="O109" s="100" t="n">
        <v>0</v>
      </c>
      <c r="P109" s="100" t="n">
        <v>0</v>
      </c>
      <c r="Q109" s="100" t="n">
        <v>0</v>
      </c>
      <c r="R109" s="100" t="n">
        <v>0</v>
      </c>
      <c r="S109" s="100" t="n">
        <v>0</v>
      </c>
      <c r="T109" s="100" t="n">
        <v>0</v>
      </c>
      <c r="U109" s="100" t="n">
        <v>0</v>
      </c>
      <c r="V109" s="100" t="n">
        <v>0</v>
      </c>
      <c r="W109" s="100" t="n">
        <v>0</v>
      </c>
      <c r="X109" s="100" t="n">
        <v>0</v>
      </c>
      <c r="Y109" s="100" t="n">
        <v>0</v>
      </c>
      <c r="Z109" s="100" t="n">
        <v>0</v>
      </c>
      <c r="AA109" s="100" t="n">
        <v>0</v>
      </c>
    </row>
    <row r="111" customFormat="false" ht="12" hidden="false" customHeight="true" outlineLevel="0" collapsed="false">
      <c r="A111" s="95" t="s">
        <v>123</v>
      </c>
      <c r="C111" s="96" t="s">
        <v>36</v>
      </c>
      <c r="D111" s="96" t="s">
        <v>37</v>
      </c>
      <c r="E111" s="96" t="s">
        <v>38</v>
      </c>
      <c r="F111" s="96" t="s">
        <v>39</v>
      </c>
      <c r="G111" s="96" t="s">
        <v>40</v>
      </c>
      <c r="H111" s="96" t="s">
        <v>41</v>
      </c>
      <c r="I111" s="96" t="s">
        <v>42</v>
      </c>
      <c r="J111" s="96" t="s">
        <v>43</v>
      </c>
      <c r="K111" s="96" t="s">
        <v>44</v>
      </c>
      <c r="L111" s="96" t="s">
        <v>45</v>
      </c>
      <c r="M111" s="96" t="s">
        <v>46</v>
      </c>
      <c r="N111" s="96" t="s">
        <v>47</v>
      </c>
      <c r="O111" s="96" t="s">
        <v>48</v>
      </c>
      <c r="P111" s="96" t="s">
        <v>49</v>
      </c>
      <c r="Q111" s="96" t="s">
        <v>50</v>
      </c>
      <c r="R111" s="96" t="s">
        <v>51</v>
      </c>
      <c r="S111" s="96" t="s">
        <v>52</v>
      </c>
      <c r="T111" s="96" t="s">
        <v>53</v>
      </c>
      <c r="U111" s="96" t="s">
        <v>54</v>
      </c>
      <c r="V111" s="96" t="s">
        <v>55</v>
      </c>
      <c r="W111" s="96" t="s">
        <v>56</v>
      </c>
      <c r="X111" s="96" t="s">
        <v>57</v>
      </c>
      <c r="Y111" s="96" t="s">
        <v>58</v>
      </c>
      <c r="Z111" s="96" t="s">
        <v>59</v>
      </c>
      <c r="AA111" s="96" t="s">
        <v>35</v>
      </c>
    </row>
    <row r="112" customFormat="false" ht="11.25" hidden="false" customHeight="true" outlineLevel="0" collapsed="false">
      <c r="A112" s="98" t="s">
        <v>123</v>
      </c>
      <c r="C112" s="99" t="n">
        <v>0</v>
      </c>
      <c r="D112" s="99" t="n">
        <v>0</v>
      </c>
      <c r="E112" s="99" t="n">
        <v>0</v>
      </c>
      <c r="F112" s="99" t="n">
        <v>0</v>
      </c>
      <c r="G112" s="99" t="n">
        <v>0</v>
      </c>
      <c r="H112" s="99" t="n">
        <v>0</v>
      </c>
      <c r="I112" s="99" t="n">
        <v>0</v>
      </c>
      <c r="J112" s="99" t="n">
        <v>0</v>
      </c>
      <c r="K112" s="99" t="n">
        <v>0</v>
      </c>
      <c r="L112" s="99" t="n">
        <v>0</v>
      </c>
      <c r="M112" s="99" t="n">
        <v>0</v>
      </c>
      <c r="N112" s="99" t="n">
        <v>0</v>
      </c>
      <c r="O112" s="99" t="n">
        <v>0</v>
      </c>
      <c r="P112" s="99" t="n">
        <v>0</v>
      </c>
      <c r="Q112" s="99" t="n">
        <v>0</v>
      </c>
      <c r="R112" s="99" t="n">
        <v>0</v>
      </c>
      <c r="S112" s="99" t="n">
        <v>0</v>
      </c>
      <c r="T112" s="99" t="n">
        <v>0</v>
      </c>
      <c r="U112" s="99" t="n">
        <v>0</v>
      </c>
      <c r="V112" s="99" t="n">
        <v>0</v>
      </c>
      <c r="W112" s="99" t="n">
        <v>0</v>
      </c>
      <c r="X112" s="99" t="n">
        <v>0</v>
      </c>
      <c r="Y112" s="99" t="n">
        <v>0</v>
      </c>
      <c r="Z112" s="99" t="n">
        <v>0</v>
      </c>
      <c r="AA112" s="99" t="n">
        <v>0</v>
      </c>
    </row>
    <row r="114" customFormat="false" ht="11.25" hidden="false" customHeight="true" outlineLevel="0" collapsed="false">
      <c r="A114" s="104" t="s">
        <v>122</v>
      </c>
      <c r="B114" s="105"/>
      <c r="C114" s="106" t="n">
        <v>0</v>
      </c>
      <c r="D114" s="106" t="n">
        <v>0</v>
      </c>
      <c r="E114" s="106" t="n">
        <v>0</v>
      </c>
      <c r="F114" s="106" t="n">
        <v>0</v>
      </c>
      <c r="G114" s="106" t="n">
        <v>0</v>
      </c>
      <c r="H114" s="106" t="n">
        <v>0</v>
      </c>
      <c r="I114" s="106" t="n">
        <v>0</v>
      </c>
      <c r="J114" s="106" t="n">
        <v>0</v>
      </c>
      <c r="K114" s="106" t="n">
        <v>0</v>
      </c>
      <c r="L114" s="106" t="n">
        <v>0</v>
      </c>
      <c r="M114" s="106" t="n">
        <v>0</v>
      </c>
      <c r="N114" s="106" t="n">
        <v>0</v>
      </c>
      <c r="O114" s="106" t="n">
        <v>0</v>
      </c>
      <c r="P114" s="106" t="n">
        <v>0</v>
      </c>
      <c r="Q114" s="106" t="n">
        <v>0</v>
      </c>
      <c r="R114" s="106" t="n">
        <v>0</v>
      </c>
      <c r="S114" s="106" t="n">
        <v>0</v>
      </c>
      <c r="T114" s="106" t="n">
        <v>0</v>
      </c>
      <c r="U114" s="106" t="n">
        <v>0</v>
      </c>
      <c r="V114" s="106" t="n">
        <v>0</v>
      </c>
      <c r="W114" s="106" t="n">
        <v>0</v>
      </c>
      <c r="X114" s="106" t="n">
        <v>0</v>
      </c>
      <c r="Y114" s="106" t="n">
        <v>0</v>
      </c>
      <c r="Z114" s="106" t="n">
        <v>0</v>
      </c>
      <c r="AA114" s="107" t="n">
        <v>0</v>
      </c>
    </row>
    <row r="116" customFormat="false" ht="12" hidden="false" customHeight="true" outlineLevel="0" collapsed="false">
      <c r="A116" s="97" t="s">
        <v>114</v>
      </c>
    </row>
    <row r="117" customFormat="false" ht="11.25" hidden="false" customHeight="true" outlineLevel="0" collapsed="false">
      <c r="A117" s="98" t="s">
        <v>120</v>
      </c>
      <c r="C117" s="99" t="n">
        <v>0</v>
      </c>
      <c r="D117" s="99" t="n">
        <v>0</v>
      </c>
      <c r="E117" s="99" t="n">
        <v>0</v>
      </c>
      <c r="F117" s="99" t="n">
        <v>0</v>
      </c>
      <c r="G117" s="99" t="n">
        <v>0</v>
      </c>
      <c r="H117" s="99" t="n">
        <v>0</v>
      </c>
      <c r="I117" s="99" t="n">
        <v>0</v>
      </c>
      <c r="J117" s="99" t="n">
        <v>0</v>
      </c>
      <c r="K117" s="99" t="n">
        <v>0</v>
      </c>
      <c r="L117" s="99" t="n">
        <v>0</v>
      </c>
      <c r="M117" s="99" t="n">
        <v>0</v>
      </c>
      <c r="N117" s="99" t="n">
        <v>0</v>
      </c>
      <c r="O117" s="99" t="n">
        <v>0</v>
      </c>
      <c r="P117" s="99" t="n">
        <v>0</v>
      </c>
      <c r="Q117" s="99" t="n">
        <v>0</v>
      </c>
      <c r="R117" s="99" t="n">
        <v>0</v>
      </c>
      <c r="S117" s="99" t="n">
        <v>0</v>
      </c>
      <c r="T117" s="99" t="n">
        <v>0</v>
      </c>
      <c r="U117" s="99" t="n">
        <v>0</v>
      </c>
      <c r="V117" s="99" t="n">
        <v>0</v>
      </c>
      <c r="W117" s="99" t="n">
        <v>0</v>
      </c>
      <c r="X117" s="99" t="n">
        <v>0</v>
      </c>
      <c r="Y117" s="99" t="n">
        <v>0</v>
      </c>
      <c r="Z117" s="99" t="n">
        <v>0</v>
      </c>
      <c r="AA117" s="99" t="n">
        <v>0</v>
      </c>
    </row>
    <row r="118" customFormat="false" ht="11.25" hidden="false" customHeight="true" outlineLevel="0" collapsed="false">
      <c r="A118" s="98" t="s">
        <v>121</v>
      </c>
      <c r="C118" s="99" t="n">
        <v>0</v>
      </c>
      <c r="D118" s="99" t="n">
        <v>0</v>
      </c>
      <c r="E118" s="99" t="n">
        <v>0</v>
      </c>
      <c r="F118" s="99" t="n">
        <v>0</v>
      </c>
      <c r="G118" s="99" t="n">
        <v>0</v>
      </c>
      <c r="H118" s="99" t="n">
        <v>0</v>
      </c>
      <c r="I118" s="99" t="n">
        <v>0</v>
      </c>
      <c r="J118" s="99" t="n">
        <v>0</v>
      </c>
      <c r="K118" s="99" t="n">
        <v>0</v>
      </c>
      <c r="L118" s="99" t="n">
        <v>0</v>
      </c>
      <c r="M118" s="99" t="n">
        <v>0</v>
      </c>
      <c r="N118" s="99" t="n">
        <v>0</v>
      </c>
      <c r="O118" s="99" t="n">
        <v>0</v>
      </c>
      <c r="P118" s="99" t="n">
        <v>0</v>
      </c>
      <c r="Q118" s="99" t="n">
        <v>0</v>
      </c>
      <c r="R118" s="99" t="n">
        <v>0</v>
      </c>
      <c r="S118" s="99" t="n">
        <v>0</v>
      </c>
      <c r="T118" s="99" t="n">
        <v>0</v>
      </c>
      <c r="U118" s="99" t="n">
        <v>0</v>
      </c>
      <c r="V118" s="99" t="n">
        <v>0</v>
      </c>
      <c r="W118" s="99" t="n">
        <v>0</v>
      </c>
      <c r="X118" s="99" t="n">
        <v>0</v>
      </c>
      <c r="Y118" s="99" t="n">
        <v>0</v>
      </c>
      <c r="Z118" s="99" t="n">
        <v>0</v>
      </c>
      <c r="AA118" s="99" t="n">
        <v>0</v>
      </c>
    </row>
    <row r="119" customFormat="false" ht="11.25" hidden="false" customHeight="true" outlineLevel="0" collapsed="false">
      <c r="A119" s="98" t="s">
        <v>123</v>
      </c>
      <c r="C119" s="99" t="n">
        <v>0</v>
      </c>
      <c r="D119" s="99" t="n">
        <v>0</v>
      </c>
      <c r="E119" s="99" t="n">
        <v>0</v>
      </c>
      <c r="F119" s="99" t="n">
        <v>0</v>
      </c>
      <c r="G119" s="99" t="n">
        <v>0</v>
      </c>
      <c r="H119" s="99" t="n">
        <v>0</v>
      </c>
      <c r="I119" s="99" t="n">
        <v>0</v>
      </c>
      <c r="J119" s="99" t="n">
        <v>0</v>
      </c>
      <c r="K119" s="99" t="n">
        <v>0</v>
      </c>
      <c r="L119" s="99" t="n">
        <v>0</v>
      </c>
      <c r="M119" s="99" t="n">
        <v>0</v>
      </c>
      <c r="N119" s="99" t="n">
        <v>0</v>
      </c>
      <c r="O119" s="99" t="n">
        <v>0</v>
      </c>
      <c r="P119" s="99" t="n">
        <v>0</v>
      </c>
      <c r="Q119" s="99" t="n">
        <v>0</v>
      </c>
      <c r="R119" s="99" t="n">
        <v>0</v>
      </c>
      <c r="S119" s="99" t="n">
        <v>0</v>
      </c>
      <c r="T119" s="99" t="n">
        <v>0</v>
      </c>
      <c r="U119" s="99" t="n">
        <v>0</v>
      </c>
      <c r="V119" s="99" t="n">
        <v>0</v>
      </c>
      <c r="W119" s="99" t="n">
        <v>0</v>
      </c>
      <c r="X119" s="99" t="n">
        <v>0</v>
      </c>
      <c r="Y119" s="99" t="n">
        <v>0</v>
      </c>
      <c r="Z119" s="99" t="n">
        <v>0</v>
      </c>
      <c r="AA119" s="99" t="n">
        <v>0</v>
      </c>
    </row>
    <row r="120" customFormat="false" ht="11.25" hidden="false" customHeight="true" outlineLevel="0" collapsed="false">
      <c r="A120" s="98" t="s">
        <v>122</v>
      </c>
      <c r="C120" s="100" t="n">
        <v>0</v>
      </c>
      <c r="D120" s="100" t="n">
        <v>0</v>
      </c>
      <c r="E120" s="100" t="n">
        <v>0</v>
      </c>
      <c r="F120" s="100" t="n">
        <v>0</v>
      </c>
      <c r="G120" s="100" t="n">
        <v>0</v>
      </c>
      <c r="H120" s="100" t="n">
        <v>0</v>
      </c>
      <c r="I120" s="100" t="n">
        <v>0</v>
      </c>
      <c r="J120" s="100" t="n">
        <v>0</v>
      </c>
      <c r="K120" s="100" t="n">
        <v>0</v>
      </c>
      <c r="L120" s="100" t="n">
        <v>0</v>
      </c>
      <c r="M120" s="100" t="n">
        <v>0</v>
      </c>
      <c r="N120" s="100" t="n">
        <v>0</v>
      </c>
      <c r="O120" s="100" t="n">
        <v>0</v>
      </c>
      <c r="P120" s="100" t="n">
        <v>0</v>
      </c>
      <c r="Q120" s="100" t="n">
        <v>0</v>
      </c>
      <c r="R120" s="100" t="n">
        <v>0</v>
      </c>
      <c r="S120" s="100" t="n">
        <v>0</v>
      </c>
      <c r="T120" s="100" t="n">
        <v>0</v>
      </c>
      <c r="U120" s="100" t="n">
        <v>0</v>
      </c>
      <c r="V120" s="100" t="n">
        <v>0</v>
      </c>
      <c r="W120" s="100" t="n">
        <v>0</v>
      </c>
      <c r="X120" s="100" t="n">
        <v>0</v>
      </c>
      <c r="Y120" s="100" t="n">
        <v>0</v>
      </c>
      <c r="Z120" s="100" t="n">
        <v>0</v>
      </c>
      <c r="AA120" s="100" t="n">
        <v>0</v>
      </c>
    </row>
    <row r="122" customFormat="false" ht="12" hidden="false" customHeight="true" outlineLevel="0" collapsed="false">
      <c r="A122" s="97" t="s">
        <v>105</v>
      </c>
    </row>
    <row r="123" customFormat="false" ht="11.25" hidden="false" customHeight="true" outlineLevel="0" collapsed="false">
      <c r="A123" s="98" t="s">
        <v>120</v>
      </c>
      <c r="C123" s="99" t="n">
        <v>0</v>
      </c>
      <c r="D123" s="99" t="n">
        <v>0</v>
      </c>
      <c r="E123" s="99" t="n">
        <v>0</v>
      </c>
      <c r="F123" s="99" t="n">
        <v>0</v>
      </c>
      <c r="G123" s="99" t="n">
        <v>0</v>
      </c>
      <c r="H123" s="99" t="n">
        <v>0</v>
      </c>
      <c r="I123" s="99" t="n">
        <v>0</v>
      </c>
      <c r="J123" s="99" t="n">
        <v>0</v>
      </c>
      <c r="K123" s="99" t="n">
        <v>0</v>
      </c>
      <c r="L123" s="99" t="n">
        <v>0</v>
      </c>
      <c r="M123" s="99" t="n">
        <v>0</v>
      </c>
      <c r="N123" s="99" t="n">
        <v>0</v>
      </c>
      <c r="O123" s="99" t="n">
        <v>0</v>
      </c>
      <c r="P123" s="99" t="n">
        <v>0</v>
      </c>
      <c r="Q123" s="99" t="n">
        <v>0</v>
      </c>
      <c r="R123" s="99" t="n">
        <v>0</v>
      </c>
      <c r="S123" s="99" t="n">
        <v>0</v>
      </c>
      <c r="T123" s="99" t="n">
        <v>0</v>
      </c>
      <c r="U123" s="99" t="n">
        <v>0</v>
      </c>
      <c r="V123" s="99" t="n">
        <v>0</v>
      </c>
      <c r="W123" s="99" t="n">
        <v>0</v>
      </c>
      <c r="X123" s="99" t="n">
        <v>0</v>
      </c>
      <c r="Y123" s="99" t="n">
        <v>0</v>
      </c>
      <c r="Z123" s="99" t="n">
        <v>0</v>
      </c>
      <c r="AA123" s="99" t="n">
        <v>0</v>
      </c>
    </row>
    <row r="124" customFormat="false" ht="11.25" hidden="false" customHeight="true" outlineLevel="0" collapsed="false">
      <c r="A124" s="98" t="s">
        <v>121</v>
      </c>
      <c r="C124" s="99" t="n">
        <v>0</v>
      </c>
      <c r="D124" s="99" t="n">
        <v>0</v>
      </c>
      <c r="E124" s="99" t="n">
        <v>0</v>
      </c>
      <c r="F124" s="99" t="n">
        <v>0</v>
      </c>
      <c r="G124" s="99" t="n">
        <v>0</v>
      </c>
      <c r="H124" s="99" t="n">
        <v>0</v>
      </c>
      <c r="I124" s="99" t="n">
        <v>0</v>
      </c>
      <c r="J124" s="99" t="n">
        <v>0</v>
      </c>
      <c r="K124" s="99" t="n">
        <v>0</v>
      </c>
      <c r="L124" s="99" t="n">
        <v>0</v>
      </c>
      <c r="M124" s="99" t="n">
        <v>0</v>
      </c>
      <c r="N124" s="99" t="n">
        <v>0</v>
      </c>
      <c r="O124" s="99" t="n">
        <v>0</v>
      </c>
      <c r="P124" s="99" t="n">
        <v>0</v>
      </c>
      <c r="Q124" s="99" t="n">
        <v>0</v>
      </c>
      <c r="R124" s="99" t="n">
        <v>0</v>
      </c>
      <c r="S124" s="99" t="n">
        <v>0</v>
      </c>
      <c r="T124" s="99" t="n">
        <v>0</v>
      </c>
      <c r="U124" s="99" t="n">
        <v>0</v>
      </c>
      <c r="V124" s="99" t="n">
        <v>0</v>
      </c>
      <c r="W124" s="99" t="n">
        <v>0</v>
      </c>
      <c r="X124" s="99" t="n">
        <v>0</v>
      </c>
      <c r="Y124" s="99" t="n">
        <v>0</v>
      </c>
      <c r="Z124" s="99" t="n">
        <v>0</v>
      </c>
      <c r="AA124" s="99" t="n">
        <v>0</v>
      </c>
    </row>
    <row r="125" customFormat="false" ht="11.25" hidden="false" customHeight="true" outlineLevel="0" collapsed="false">
      <c r="A125" s="98" t="s">
        <v>123</v>
      </c>
      <c r="C125" s="99" t="n">
        <v>0</v>
      </c>
      <c r="D125" s="99" t="n">
        <v>0</v>
      </c>
      <c r="E125" s="99" t="n">
        <v>0</v>
      </c>
      <c r="F125" s="99" t="n">
        <v>0</v>
      </c>
      <c r="G125" s="99" t="n">
        <v>0</v>
      </c>
      <c r="H125" s="99" t="n">
        <v>0</v>
      </c>
      <c r="I125" s="99" t="n">
        <v>0</v>
      </c>
      <c r="J125" s="99" t="n">
        <v>0</v>
      </c>
      <c r="K125" s="99" t="n">
        <v>0</v>
      </c>
      <c r="L125" s="99" t="n">
        <v>0</v>
      </c>
      <c r="M125" s="99" t="n">
        <v>0</v>
      </c>
      <c r="N125" s="99" t="n">
        <v>0</v>
      </c>
      <c r="O125" s="99" t="n">
        <v>0</v>
      </c>
      <c r="P125" s="99" t="n">
        <v>0</v>
      </c>
      <c r="Q125" s="99" t="n">
        <v>0</v>
      </c>
      <c r="R125" s="99" t="n">
        <v>0</v>
      </c>
      <c r="S125" s="99" t="n">
        <v>0</v>
      </c>
      <c r="T125" s="99" t="n">
        <v>0</v>
      </c>
      <c r="U125" s="99" t="n">
        <v>0</v>
      </c>
      <c r="V125" s="99" t="n">
        <v>0</v>
      </c>
      <c r="W125" s="99" t="n">
        <v>0</v>
      </c>
      <c r="X125" s="99" t="n">
        <v>0</v>
      </c>
      <c r="Y125" s="99" t="n">
        <v>0</v>
      </c>
      <c r="Z125" s="99" t="n">
        <v>0</v>
      </c>
      <c r="AA125" s="99" t="n">
        <v>0</v>
      </c>
    </row>
    <row r="126" customFormat="false" ht="11.25" hidden="false" customHeight="true" outlineLevel="0" collapsed="false">
      <c r="A126" s="98" t="s">
        <v>122</v>
      </c>
      <c r="C126" s="100" t="n">
        <v>0</v>
      </c>
      <c r="D126" s="100" t="n">
        <v>0</v>
      </c>
      <c r="E126" s="100" t="n">
        <v>0</v>
      </c>
      <c r="F126" s="100" t="n">
        <v>0</v>
      </c>
      <c r="G126" s="100" t="n">
        <v>0</v>
      </c>
      <c r="H126" s="100" t="n">
        <v>0</v>
      </c>
      <c r="I126" s="100" t="n">
        <v>0</v>
      </c>
      <c r="J126" s="100" t="n">
        <v>0</v>
      </c>
      <c r="K126" s="100" t="n">
        <v>0</v>
      </c>
      <c r="L126" s="100" t="n">
        <v>0</v>
      </c>
      <c r="M126" s="100" t="n">
        <v>0</v>
      </c>
      <c r="N126" s="100" t="n">
        <v>0</v>
      </c>
      <c r="O126" s="100" t="n">
        <v>0</v>
      </c>
      <c r="P126" s="100" t="n">
        <v>0</v>
      </c>
      <c r="Q126" s="100" t="n">
        <v>0</v>
      </c>
      <c r="R126" s="100" t="n">
        <v>0</v>
      </c>
      <c r="S126" s="100" t="n">
        <v>0</v>
      </c>
      <c r="T126" s="100" t="n">
        <v>0</v>
      </c>
      <c r="U126" s="100" t="n">
        <v>0</v>
      </c>
      <c r="V126" s="100" t="n">
        <v>0</v>
      </c>
      <c r="W126" s="100" t="n">
        <v>0</v>
      </c>
      <c r="X126" s="100" t="n">
        <v>0</v>
      </c>
      <c r="Y126" s="100" t="n">
        <v>0</v>
      </c>
      <c r="Z126" s="100" t="n">
        <v>0</v>
      </c>
      <c r="AA126" s="100" t="n">
        <v>0</v>
      </c>
    </row>
    <row r="128" customFormat="false" ht="12" hidden="false" customHeight="true" outlineLevel="0" collapsed="false">
      <c r="A128" s="97" t="s">
        <v>115</v>
      </c>
    </row>
    <row r="129" customFormat="false" ht="11.25" hidden="false" customHeight="true" outlineLevel="0" collapsed="false">
      <c r="A129" s="98" t="s">
        <v>4</v>
      </c>
      <c r="C129" s="101" t="n">
        <v>2.696</v>
      </c>
      <c r="D129" s="101" t="n">
        <v>3.035</v>
      </c>
      <c r="E129" s="101" t="n">
        <v>2.812</v>
      </c>
      <c r="F129" s="101" t="n">
        <v>2.772</v>
      </c>
      <c r="G129" s="101" t="n">
        <v>2.525</v>
      </c>
      <c r="H129" s="101" t="n">
        <v>2.563</v>
      </c>
      <c r="I129" s="101" t="n">
        <v>2.603</v>
      </c>
      <c r="J129" s="101" t="n">
        <v>2.64</v>
      </c>
      <c r="K129" s="101" t="n">
        <v>2.673</v>
      </c>
      <c r="L129" s="101" t="n">
        <v>2.676</v>
      </c>
      <c r="M129" s="101" t="n">
        <v>2.695</v>
      </c>
      <c r="N129" s="101" t="n">
        <v>3.305</v>
      </c>
      <c r="O129" s="101" t="n">
        <v>3.49</v>
      </c>
      <c r="P129" s="101" t="n">
        <v>3.59</v>
      </c>
      <c r="Q129" s="101" t="n">
        <v>3.518</v>
      </c>
      <c r="R129" s="101" t="n">
        <v>3.403</v>
      </c>
      <c r="S129" s="101" t="n">
        <v>3.03</v>
      </c>
      <c r="T129" s="101" t="n">
        <v>3.025</v>
      </c>
      <c r="U129" s="101" t="n">
        <v>3.055</v>
      </c>
      <c r="V129" s="101" t="n">
        <v>3.084</v>
      </c>
      <c r="W129" s="101" t="n">
        <v>3.116</v>
      </c>
      <c r="X129" s="101" t="n">
        <v>3.116</v>
      </c>
      <c r="Y129" s="101" t="n">
        <v>3.151</v>
      </c>
      <c r="Z129" s="101" t="n">
        <v>3.661</v>
      </c>
      <c r="AA129" s="101"/>
    </row>
    <row r="130" customFormat="false" ht="11.25" hidden="false" customHeight="true" outlineLevel="0" collapsed="false">
      <c r="A130" s="98" t="s">
        <v>114</v>
      </c>
      <c r="C130" s="101" t="n">
        <v>2.713</v>
      </c>
      <c r="D130" s="101" t="n">
        <v>2.936</v>
      </c>
      <c r="E130" s="101" t="n">
        <v>2.806</v>
      </c>
      <c r="F130" s="101" t="n">
        <v>2.775</v>
      </c>
      <c r="G130" s="101" t="n">
        <v>2.58</v>
      </c>
      <c r="H130" s="101" t="n">
        <v>2.618</v>
      </c>
      <c r="I130" s="101" t="n">
        <v>2.658</v>
      </c>
      <c r="J130" s="101" t="n">
        <v>2.695</v>
      </c>
      <c r="K130" s="101" t="n">
        <v>2.728</v>
      </c>
      <c r="L130" s="101" t="n">
        <v>2.73</v>
      </c>
      <c r="M130" s="101" t="n">
        <v>2.752</v>
      </c>
      <c r="N130" s="101" t="n">
        <v>3.377</v>
      </c>
      <c r="O130" s="101" t="n">
        <v>3.562</v>
      </c>
      <c r="P130" s="101" t="n">
        <v>3.662</v>
      </c>
      <c r="Q130" s="101" t="n">
        <v>3.59</v>
      </c>
      <c r="R130" s="101" t="n">
        <v>3.475</v>
      </c>
      <c r="S130" s="101" t="n">
        <v>3.095</v>
      </c>
      <c r="T130" s="101" t="n">
        <v>3.09</v>
      </c>
      <c r="U130" s="101" t="n">
        <v>3.117</v>
      </c>
      <c r="V130" s="101" t="n">
        <v>3.149</v>
      </c>
      <c r="W130" s="101" t="n">
        <v>3.181</v>
      </c>
      <c r="X130" s="101" t="n">
        <v>3.181</v>
      </c>
      <c r="Y130" s="101" t="n">
        <v>3.216</v>
      </c>
      <c r="Z130" s="101" t="n">
        <v>3.741</v>
      </c>
      <c r="AA130" s="101"/>
    </row>
    <row r="131" customFormat="false" ht="11.25" hidden="false" customHeight="true" outlineLevel="0" collapsed="false">
      <c r="A131" s="98" t="s">
        <v>105</v>
      </c>
      <c r="C131" s="102" t="n">
        <v>-0.0169999999999999</v>
      </c>
      <c r="D131" s="102" t="n">
        <v>0.0990000000000002</v>
      </c>
      <c r="E131" s="102" t="n">
        <v>0.00599999999999978</v>
      </c>
      <c r="F131" s="102" t="n">
        <v>-0.00300000000000011</v>
      </c>
      <c r="G131" s="102" t="n">
        <v>-0.0550000000000002</v>
      </c>
      <c r="H131" s="102" t="n">
        <v>-0.0549999999999997</v>
      </c>
      <c r="I131" s="102" t="n">
        <v>-0.0549999999999997</v>
      </c>
      <c r="J131" s="102" t="n">
        <v>-0.0549999999999997</v>
      </c>
      <c r="K131" s="102" t="n">
        <v>-0.0550000000000002</v>
      </c>
      <c r="L131" s="102" t="n">
        <v>-0.0539999999999998</v>
      </c>
      <c r="M131" s="102" t="n">
        <v>-0.0569999999999999</v>
      </c>
      <c r="N131" s="102" t="n">
        <v>-0.0719999999999996</v>
      </c>
      <c r="O131" s="102" t="n">
        <v>-0.0719999999999996</v>
      </c>
      <c r="P131" s="102" t="n">
        <v>-0.0720000000000001</v>
      </c>
      <c r="Q131" s="102" t="n">
        <v>-0.0720000000000001</v>
      </c>
      <c r="R131" s="102" t="n">
        <v>-0.0720000000000001</v>
      </c>
      <c r="S131" s="102" t="n">
        <v>-0.0650000000000004</v>
      </c>
      <c r="T131" s="102" t="n">
        <v>-0.065</v>
      </c>
      <c r="U131" s="102" t="n">
        <v>-0.0619999999999998</v>
      </c>
      <c r="V131" s="102" t="n">
        <v>-0.065</v>
      </c>
      <c r="W131" s="102" t="n">
        <v>-0.065</v>
      </c>
      <c r="X131" s="102" t="n">
        <v>-0.065</v>
      </c>
      <c r="Y131" s="102" t="n">
        <v>-0.0650000000000004</v>
      </c>
      <c r="Z131" s="102" t="n">
        <v>-0.0800000000000001</v>
      </c>
      <c r="AA131" s="101"/>
    </row>
    <row r="133" customFormat="false" ht="12" hidden="false" customHeight="true" outlineLevel="0" collapsed="false">
      <c r="A133" s="97" t="s">
        <v>124</v>
      </c>
    </row>
    <row r="134" customFormat="false" ht="11.25" hidden="false" customHeight="true" outlineLevel="0" collapsed="false">
      <c r="A134" s="98" t="s">
        <v>125</v>
      </c>
      <c r="C134" s="101" t="n">
        <v>4.7</v>
      </c>
      <c r="D134" s="101" t="n">
        <v>4.7</v>
      </c>
      <c r="E134" s="101" t="n">
        <v>4.7</v>
      </c>
      <c r="F134" s="101" t="n">
        <v>4.7</v>
      </c>
      <c r="G134" s="101" t="n">
        <v>3.2256</v>
      </c>
      <c r="H134" s="101" t="n">
        <v>3.2256</v>
      </c>
      <c r="I134" s="101" t="n">
        <v>3.2256</v>
      </c>
      <c r="J134" s="101" t="n">
        <v>3.2256</v>
      </c>
      <c r="K134" s="101" t="n">
        <v>3.2256</v>
      </c>
      <c r="L134" s="101" t="n">
        <v>3.2256</v>
      </c>
      <c r="M134" s="101" t="n">
        <v>3.2256</v>
      </c>
      <c r="N134" s="101" t="n">
        <v>0</v>
      </c>
      <c r="O134" s="101" t="n">
        <v>0</v>
      </c>
      <c r="P134" s="101" t="n">
        <v>0</v>
      </c>
      <c r="Q134" s="101" t="n">
        <v>0</v>
      </c>
      <c r="R134" s="101" t="n">
        <v>0</v>
      </c>
      <c r="S134" s="101" t="n">
        <v>0</v>
      </c>
      <c r="T134" s="101" t="n">
        <v>0</v>
      </c>
      <c r="U134" s="101" t="n">
        <v>0</v>
      </c>
      <c r="V134" s="101" t="n">
        <v>0</v>
      </c>
      <c r="W134" s="101" t="n">
        <v>0</v>
      </c>
      <c r="X134" s="101" t="n">
        <v>0</v>
      </c>
      <c r="Y134" s="101" t="n">
        <v>0</v>
      </c>
      <c r="Z134" s="101" t="n">
        <v>0</v>
      </c>
      <c r="AA134" s="101"/>
    </row>
    <row r="135" customFormat="false" ht="11.25" hidden="false" customHeight="true" outlineLevel="0" collapsed="false">
      <c r="A135" s="98" t="s">
        <v>126</v>
      </c>
      <c r="C135" s="101" t="n">
        <v>4.8436</v>
      </c>
      <c r="D135" s="101" t="n">
        <v>4.8436</v>
      </c>
      <c r="E135" s="101" t="n">
        <v>4.8436</v>
      </c>
      <c r="F135" s="101" t="n">
        <v>4.8436</v>
      </c>
      <c r="G135" s="101" t="n">
        <v>3.2469</v>
      </c>
      <c r="H135" s="101" t="n">
        <v>3.2469</v>
      </c>
      <c r="I135" s="101" t="n">
        <v>3.2469</v>
      </c>
      <c r="J135" s="101" t="n">
        <v>3.2469</v>
      </c>
      <c r="K135" s="101" t="n">
        <v>3.2469</v>
      </c>
      <c r="L135" s="101" t="n">
        <v>3.2469</v>
      </c>
      <c r="M135" s="101" t="n">
        <v>3.2469</v>
      </c>
      <c r="N135" s="101" t="n">
        <v>0</v>
      </c>
      <c r="O135" s="101" t="n">
        <v>0</v>
      </c>
      <c r="P135" s="101" t="n">
        <v>0</v>
      </c>
      <c r="Q135" s="101" t="n">
        <v>0</v>
      </c>
      <c r="R135" s="101" t="n">
        <v>0</v>
      </c>
      <c r="S135" s="101" t="n">
        <v>0</v>
      </c>
      <c r="T135" s="101" t="n">
        <v>0</v>
      </c>
      <c r="U135" s="101" t="n">
        <v>0</v>
      </c>
      <c r="V135" s="101" t="n">
        <v>0</v>
      </c>
      <c r="W135" s="101" t="n">
        <v>0</v>
      </c>
      <c r="X135" s="101" t="n">
        <v>0</v>
      </c>
      <c r="Y135" s="101" t="n">
        <v>0</v>
      </c>
      <c r="Z135" s="101" t="n">
        <v>0</v>
      </c>
      <c r="AA135" s="101"/>
    </row>
    <row r="137" customFormat="false" ht="12" hidden="false" customHeight="true" outlineLevel="0" collapsed="false">
      <c r="A137" s="97" t="s">
        <v>116</v>
      </c>
    </row>
    <row r="138" customFormat="false" ht="11.25" hidden="false" customHeight="true" outlineLevel="0" collapsed="false">
      <c r="A138" s="98" t="s">
        <v>117</v>
      </c>
      <c r="C138" s="99" t="n">
        <v>155564</v>
      </c>
      <c r="D138" s="99" t="n">
        <v>155218</v>
      </c>
      <c r="E138" s="103" t="n">
        <v>139883</v>
      </c>
      <c r="F138" s="103" t="n">
        <v>154570</v>
      </c>
      <c r="G138" s="103" t="n">
        <v>25270</v>
      </c>
      <c r="H138" s="103" t="n">
        <v>26054</v>
      </c>
      <c r="I138" s="103" t="n">
        <v>25156</v>
      </c>
      <c r="J138" s="99" t="n">
        <v>25937</v>
      </c>
      <c r="K138" s="99" t="n">
        <v>25876</v>
      </c>
      <c r="L138" s="99" t="n">
        <v>24983</v>
      </c>
      <c r="M138" s="99" t="n">
        <v>25755</v>
      </c>
      <c r="N138" s="99" t="n">
        <v>0</v>
      </c>
      <c r="O138" s="99" t="n">
        <v>0</v>
      </c>
      <c r="P138" s="99" t="n">
        <v>0</v>
      </c>
      <c r="Q138" s="99" t="n">
        <v>0</v>
      </c>
      <c r="R138" s="99" t="n">
        <v>0</v>
      </c>
      <c r="S138" s="99" t="n">
        <v>0</v>
      </c>
      <c r="T138" s="99" t="n">
        <v>0</v>
      </c>
      <c r="U138" s="99" t="n">
        <v>0</v>
      </c>
      <c r="V138" s="99" t="n">
        <v>0</v>
      </c>
      <c r="W138" s="99" t="n">
        <v>0</v>
      </c>
      <c r="X138" s="99" t="n">
        <v>0</v>
      </c>
      <c r="Y138" s="99" t="n">
        <v>0</v>
      </c>
      <c r="Z138" s="99" t="n">
        <v>0</v>
      </c>
      <c r="AA138" s="99" t="n">
        <v>784266</v>
      </c>
    </row>
    <row r="139" customFormat="false" ht="11.25" hidden="false" customHeight="true" outlineLevel="0" collapsed="false">
      <c r="A139" s="98" t="s">
        <v>127</v>
      </c>
      <c r="C139" s="99" t="n">
        <v>0</v>
      </c>
      <c r="D139" s="99" t="n">
        <v>0</v>
      </c>
      <c r="E139" s="99" t="n">
        <v>0</v>
      </c>
      <c r="F139" s="99" t="n">
        <v>0</v>
      </c>
      <c r="G139" s="99" t="n">
        <v>0</v>
      </c>
      <c r="H139" s="99" t="n">
        <v>0</v>
      </c>
      <c r="I139" s="99" t="n">
        <v>0</v>
      </c>
      <c r="J139" s="99" t="n">
        <v>0</v>
      </c>
      <c r="K139" s="99" t="n">
        <v>0</v>
      </c>
      <c r="L139" s="99" t="n">
        <v>0</v>
      </c>
      <c r="M139" s="99" t="n">
        <v>0</v>
      </c>
      <c r="N139" s="99" t="n">
        <v>0</v>
      </c>
      <c r="O139" s="99" t="n">
        <v>0</v>
      </c>
      <c r="P139" s="99" t="n">
        <v>0</v>
      </c>
      <c r="Q139" s="99" t="n">
        <v>0</v>
      </c>
      <c r="R139" s="99" t="n">
        <v>0</v>
      </c>
      <c r="S139" s="99" t="n">
        <v>0</v>
      </c>
      <c r="T139" s="99" t="n">
        <v>0</v>
      </c>
      <c r="U139" s="99" t="n">
        <v>0</v>
      </c>
      <c r="V139" s="99" t="n">
        <v>0</v>
      </c>
      <c r="W139" s="99" t="n">
        <v>0</v>
      </c>
      <c r="X139" s="99" t="n">
        <v>0</v>
      </c>
      <c r="Y139" s="99" t="n">
        <v>0</v>
      </c>
      <c r="Z139" s="99" t="n">
        <v>0</v>
      </c>
      <c r="AA139" s="99" t="n">
        <v>0</v>
      </c>
    </row>
    <row r="140" customFormat="false" ht="11.25" hidden="false" customHeight="true" outlineLevel="0" collapsed="false">
      <c r="A140" s="104" t="s">
        <v>109</v>
      </c>
      <c r="B140" s="105"/>
      <c r="C140" s="106" t="n">
        <v>155564</v>
      </c>
      <c r="D140" s="106" t="n">
        <v>155218</v>
      </c>
      <c r="E140" s="106" t="n">
        <v>139883</v>
      </c>
      <c r="F140" s="106" t="n">
        <v>154570</v>
      </c>
      <c r="G140" s="106" t="n">
        <v>25270</v>
      </c>
      <c r="H140" s="106" t="n">
        <v>26054</v>
      </c>
      <c r="I140" s="106" t="n">
        <v>25156</v>
      </c>
      <c r="J140" s="106" t="n">
        <v>25937</v>
      </c>
      <c r="K140" s="106" t="n">
        <v>25876</v>
      </c>
      <c r="L140" s="106" t="n">
        <v>24983</v>
      </c>
      <c r="M140" s="106" t="n">
        <v>25755</v>
      </c>
      <c r="N140" s="106" t="n">
        <v>0</v>
      </c>
      <c r="O140" s="106" t="n">
        <v>0</v>
      </c>
      <c r="P140" s="106" t="n">
        <v>0</v>
      </c>
      <c r="Q140" s="106" t="n">
        <v>0</v>
      </c>
      <c r="R140" s="106" t="n">
        <v>0</v>
      </c>
      <c r="S140" s="106" t="n">
        <v>0</v>
      </c>
      <c r="T140" s="106" t="n">
        <v>0</v>
      </c>
      <c r="U140" s="106" t="n">
        <v>0</v>
      </c>
      <c r="V140" s="106" t="n">
        <v>0</v>
      </c>
      <c r="W140" s="106" t="n">
        <v>0</v>
      </c>
      <c r="X140" s="106" t="n">
        <v>0</v>
      </c>
      <c r="Y140" s="106" t="n">
        <v>0</v>
      </c>
      <c r="Z140" s="106" t="n">
        <v>0</v>
      </c>
      <c r="AA140" s="107" t="n">
        <v>784266</v>
      </c>
    </row>
    <row r="141" customFormat="false" ht="11.25" hidden="false" customHeight="true" outlineLevel="0" collapsed="false">
      <c r="A141" s="98" t="s">
        <v>110</v>
      </c>
      <c r="C141" s="99" t="n">
        <v>155507</v>
      </c>
      <c r="D141" s="99" t="n">
        <v>155163</v>
      </c>
      <c r="E141" s="99" t="n">
        <v>139833</v>
      </c>
      <c r="F141" s="99" t="n">
        <v>154515</v>
      </c>
      <c r="G141" s="99" t="n">
        <v>25261</v>
      </c>
      <c r="H141" s="99" t="n">
        <v>26045</v>
      </c>
      <c r="I141" s="99" t="n">
        <v>25147</v>
      </c>
      <c r="J141" s="99" t="n">
        <v>25927</v>
      </c>
      <c r="K141" s="99" t="n">
        <v>25867</v>
      </c>
      <c r="L141" s="99" t="n">
        <v>24974</v>
      </c>
      <c r="M141" s="99" t="n">
        <v>25745</v>
      </c>
      <c r="N141" s="99" t="n">
        <v>0</v>
      </c>
      <c r="O141" s="99" t="n">
        <v>0</v>
      </c>
      <c r="P141" s="99" t="n">
        <v>0</v>
      </c>
      <c r="Q141" s="99" t="n">
        <v>0</v>
      </c>
      <c r="R141" s="99" t="n">
        <v>0</v>
      </c>
      <c r="S141" s="99" t="n">
        <v>0</v>
      </c>
      <c r="T141" s="99" t="n">
        <v>0</v>
      </c>
      <c r="U141" s="99" t="n">
        <v>0</v>
      </c>
      <c r="V141" s="99" t="n">
        <v>0</v>
      </c>
      <c r="W141" s="99" t="n">
        <v>0</v>
      </c>
      <c r="X141" s="99" t="n">
        <v>0</v>
      </c>
      <c r="Y141" s="99" t="n">
        <v>0</v>
      </c>
      <c r="Z141" s="99" t="n">
        <v>0</v>
      </c>
      <c r="AA141" s="99" t="n">
        <v>783984</v>
      </c>
    </row>
    <row r="142" customFormat="false" ht="11.25" hidden="false" customHeight="true" outlineLevel="0" collapsed="false">
      <c r="A142" s="98" t="s">
        <v>105</v>
      </c>
      <c r="C142" s="100" t="n">
        <v>57</v>
      </c>
      <c r="D142" s="100" t="n">
        <v>55</v>
      </c>
      <c r="E142" s="100" t="n">
        <v>50</v>
      </c>
      <c r="F142" s="100" t="n">
        <v>55</v>
      </c>
      <c r="G142" s="100" t="n">
        <v>9</v>
      </c>
      <c r="H142" s="100" t="n">
        <v>9</v>
      </c>
      <c r="I142" s="100" t="n">
        <v>9</v>
      </c>
      <c r="J142" s="100" t="n">
        <v>10</v>
      </c>
      <c r="K142" s="100" t="n">
        <v>9</v>
      </c>
      <c r="L142" s="100" t="n">
        <v>9</v>
      </c>
      <c r="M142" s="100" t="n">
        <v>10</v>
      </c>
      <c r="N142" s="100" t="n">
        <v>0</v>
      </c>
      <c r="O142" s="100" t="n">
        <v>0</v>
      </c>
      <c r="P142" s="100" t="n">
        <v>0</v>
      </c>
      <c r="Q142" s="100" t="n">
        <v>0</v>
      </c>
      <c r="R142" s="100" t="n">
        <v>0</v>
      </c>
      <c r="S142" s="100" t="n">
        <v>0</v>
      </c>
      <c r="T142" s="100" t="n">
        <v>0</v>
      </c>
      <c r="U142" s="100" t="n">
        <v>0</v>
      </c>
      <c r="V142" s="100" t="n">
        <v>0</v>
      </c>
      <c r="W142" s="100" t="n">
        <v>0</v>
      </c>
      <c r="X142" s="100" t="n">
        <v>0</v>
      </c>
      <c r="Y142" s="100" t="n">
        <v>0</v>
      </c>
      <c r="Z142" s="100" t="n">
        <v>0</v>
      </c>
      <c r="AA142" s="100" t="n">
        <v>282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2001-11-26T21:59:15Z</cp:lastPrinted>
  <cp:revision>0</cp:revision>
  <dc:subject/>
  <dc:title/>
</cp:coreProperties>
</file>